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G:\robota na doma\AGATKA\výkazy výmerdo súťaže\"/>
    </mc:Choice>
  </mc:AlternateContent>
  <xr:revisionPtr revIDLastSave="0" documentId="13_ncr:1_{311E190E-34B1-497C-A4D9-7539BBB3091B}" xr6:coauthVersionLast="43" xr6:coauthVersionMax="47" xr10:uidLastSave="{00000000-0000-0000-0000-000000000000}"/>
  <bookViews>
    <workbookView xWindow="-120" yWindow="-120" windowWidth="29040" windowHeight="15840" firstSheet="8" activeTab="12" xr2:uid="{00000000-000D-0000-FFFF-FFFF00000000}"/>
  </bookViews>
  <sheets>
    <sheet name="Rekapitulácia stavby" sheetId="1" r:id="rId1"/>
    <sheet name="SO 01 - SO 01 Krajinná ar..." sheetId="2" r:id="rId2"/>
    <sheet name="SO 02 - SO 02 Stavebná časť" sheetId="3" r:id="rId3"/>
    <sheet name="SO-02.5 - SO-02.5 - Ihris..." sheetId="4" r:id="rId4"/>
    <sheet name="SO 03a - SO 03.1-2 Staveb..." sheetId="5" r:id="rId5"/>
    <sheet name="SO-03.3b - SO-03.3 - VP -..." sheetId="6" r:id="rId6"/>
    <sheet name="SO 03.3a - SO-03.3 - SK -..." sheetId="7" r:id="rId7"/>
    <sheet name="SO 03.3c - SO-03.3 - ZTI ..." sheetId="8" r:id="rId8"/>
    <sheet name="SO 03b - SO 03.4 Elektroi..." sheetId="9" r:id="rId9"/>
    <sheet name="SO03c - SO 03.4 Bleskozvod" sheetId="10" r:id="rId10"/>
    <sheet name="SO 03d - SO 03.5 Vzduchot..." sheetId="11" r:id="rId11"/>
    <sheet name="SO 03e - SO 03.6 Prekládk..." sheetId="12" r:id="rId12"/>
    <sheet name="Poznámky" sheetId="13" r:id="rId13"/>
  </sheets>
  <definedNames>
    <definedName name="_xlnm._FilterDatabase" localSheetId="1" hidden="1">'SO 01 - SO 01 Krajinná ar...'!$C$142:$K$301</definedName>
    <definedName name="_xlnm._FilterDatabase" localSheetId="2" hidden="1">'SO 02 - SO 02 Stavebná časť'!$C$144:$K$329</definedName>
    <definedName name="_xlnm._FilterDatabase" localSheetId="6" hidden="1">'SO 03.3a - SO-03.3 - SK -...'!$C$143:$K$183</definedName>
    <definedName name="_xlnm._FilterDatabase" localSheetId="7" hidden="1">'SO 03.3c - SO-03.3 - ZTI ...'!$C$145:$K$257</definedName>
    <definedName name="_xlnm._FilterDatabase" localSheetId="4" hidden="1">'SO 03a - SO 03.1-2 Staveb...'!$C$152:$K$442</definedName>
    <definedName name="_xlnm._FilterDatabase" localSheetId="8" hidden="1">'SO 03b - SO 03.4 Elektroi...'!$C$138:$K$201</definedName>
    <definedName name="_xlnm._FilterDatabase" localSheetId="10" hidden="1">'SO 03d - SO 03.5 Vzduchot...'!$C$136:$K$142</definedName>
    <definedName name="_xlnm._FilterDatabase" localSheetId="11" hidden="1">'SO 03e - SO 03.6 Prekládk...'!$C$137:$K$151</definedName>
    <definedName name="_xlnm._FilterDatabase" localSheetId="3" hidden="1">'SO-02.5 - SO-02.5 - Ihris...'!$C$143:$K$202</definedName>
    <definedName name="_xlnm._FilterDatabase" localSheetId="5" hidden="1">'SO-03.3b - SO-03.3 - VP -...'!$C$143:$K$190</definedName>
    <definedName name="_xlnm._FilterDatabase" localSheetId="9" hidden="1">'SO03c - SO 03.4 Bleskozvod'!$C$136:$K$170</definedName>
    <definedName name="_xlnm.Print_Titles" localSheetId="0">'Rekapitulácia stavby'!$93:$93</definedName>
    <definedName name="_xlnm.Print_Titles" localSheetId="1">'SO 01 - SO 01 Krajinná ar...'!$142:$142</definedName>
    <definedName name="_xlnm.Print_Titles" localSheetId="2">'SO 02 - SO 02 Stavebná časť'!$144:$144</definedName>
    <definedName name="_xlnm.Print_Titles" localSheetId="6">'SO 03.3a - SO-03.3 - SK -...'!$143:$143</definedName>
    <definedName name="_xlnm.Print_Titles" localSheetId="7">'SO 03.3c - SO-03.3 - ZTI ...'!$145:$145</definedName>
    <definedName name="_xlnm.Print_Titles" localSheetId="4">'SO 03a - SO 03.1-2 Staveb...'!$152:$152</definedName>
    <definedName name="_xlnm.Print_Titles" localSheetId="8">'SO 03b - SO 03.4 Elektroi...'!$138:$138</definedName>
    <definedName name="_xlnm.Print_Titles" localSheetId="10">'SO 03d - SO 03.5 Vzduchot...'!$136:$136</definedName>
    <definedName name="_xlnm.Print_Titles" localSheetId="11">'SO 03e - SO 03.6 Prekládk...'!$137:$137</definedName>
    <definedName name="_xlnm.Print_Titles" localSheetId="3">'SO-02.5 - SO-02.5 - Ihris...'!$143:$143</definedName>
    <definedName name="_xlnm.Print_Titles" localSheetId="5">'SO-03.3b - SO-03.3 - VP -...'!$143:$143</definedName>
    <definedName name="_xlnm.Print_Titles" localSheetId="9">'SO03c - SO 03.4 Bleskozvod'!$136:$136</definedName>
    <definedName name="_xlnm.Print_Area" localSheetId="0">'Rekapitulácia stavby'!$D$4:$AO$77,'Rekapitulácia stavby'!$C$83:$AQ$117</definedName>
    <definedName name="_xlnm.Print_Area" localSheetId="1">'SO 01 - SO 01 Krajinná ar...'!$C$4:$J$77,'SO 01 - SO 01 Krajinná ar...'!$C$83:$J$122,'SO 01 - SO 01 Krajinná ar...'!$C$128:$J$301</definedName>
    <definedName name="_xlnm.Print_Area" localSheetId="2">'SO 02 - SO 02 Stavebná časť'!$C$4:$J$77,'SO 02 - SO 02 Stavebná časť'!$C$83:$J$122,'SO 02 - SO 02 Stavebná časť'!$C$128:$J$329</definedName>
    <definedName name="_xlnm.Print_Area" localSheetId="6">'SO 03.3a - SO-03.3 - SK -...'!$C$4:$J$77,'SO 03.3a - SO-03.3 - SK -...'!$C$83:$J$121,'SO 03.3a - SO-03.3 - SK -...'!$C$127:$J$183</definedName>
    <definedName name="_xlnm.Print_Area" localSheetId="7">'SO 03.3c - SO-03.3 - ZTI ...'!$C$4:$J$77,'SO 03.3c - SO-03.3 - ZTI ...'!$C$83:$J$123,'SO 03.3c - SO-03.3 - ZTI ...'!$C$129:$J$257</definedName>
    <definedName name="_xlnm.Print_Area" localSheetId="4">'SO 03a - SO 03.1-2 Staveb...'!$C$4:$J$77,'SO 03a - SO 03.1-2 Staveb...'!$C$83:$J$130,'SO 03a - SO 03.1-2 Staveb...'!$C$136:$J$442</definedName>
    <definedName name="_xlnm.Print_Area" localSheetId="8">'SO 03b - SO 03.4 Elektroi...'!$C$4:$J$77,'SO 03b - SO 03.4 Elektroi...'!$C$83:$J$116,'SO 03b - SO 03.4 Elektroi...'!$C$122:$J$201</definedName>
    <definedName name="_xlnm.Print_Area" localSheetId="10">'SO 03d - SO 03.5 Vzduchot...'!$C$4:$J$77,'SO 03d - SO 03.5 Vzduchot...'!$C$83:$J$114,'SO 03d - SO 03.5 Vzduchot...'!$C$120:$J$142</definedName>
    <definedName name="_xlnm.Print_Area" localSheetId="11">'SO 03e - SO 03.6 Prekládk...'!$C$4:$J$77,'SO 03e - SO 03.6 Prekládk...'!$C$83:$J$115,'SO 03e - SO 03.6 Prekládk...'!$C$121:$J$151</definedName>
    <definedName name="_xlnm.Print_Area" localSheetId="3">'SO-02.5 - SO-02.5 - Ihris...'!$C$4:$J$77,'SO-02.5 - SO-02.5 - Ihris...'!$C$83:$J$121,'SO-02.5 - SO-02.5 - Ihris...'!$C$127:$J$202</definedName>
    <definedName name="_xlnm.Print_Area" localSheetId="5">'SO-03.3b - SO-03.3 - VP -...'!$C$4:$J$77,'SO-03.3b - SO-03.3 - VP -...'!$C$83:$J$121,'SO-03.3b - SO-03.3 - VP -...'!$C$127:$J$190</definedName>
    <definedName name="_xlnm.Print_Area" localSheetId="9">'SO03c - SO 03.4 Bleskozvod'!$C$4:$J$77,'SO03c - SO 03.4 Bleskozvod'!$C$83:$J$114,'SO03c - SO 03.4 Bleskozvod'!$C$120:$J$170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0" i="11" l="1"/>
  <c r="F40" i="11"/>
  <c r="J35" i="11"/>
  <c r="J35" i="10"/>
  <c r="J35" i="9"/>
  <c r="J44" i="12" l="1"/>
  <c r="J43" i="12"/>
  <c r="AY109" i="1"/>
  <c r="J42" i="12"/>
  <c r="AX109" i="1" s="1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J135" i="12"/>
  <c r="J134" i="12"/>
  <c r="F134" i="12"/>
  <c r="F132" i="12"/>
  <c r="E130" i="12"/>
  <c r="BI113" i="12"/>
  <c r="BH113" i="12"/>
  <c r="BG113" i="12"/>
  <c r="BE113" i="12"/>
  <c r="BI112" i="12"/>
  <c r="BH112" i="12"/>
  <c r="BG112" i="12"/>
  <c r="BF112" i="12"/>
  <c r="BE112" i="12"/>
  <c r="BI111" i="12"/>
  <c r="BH111" i="12"/>
  <c r="BG111" i="12"/>
  <c r="BF111" i="12"/>
  <c r="BE111" i="12"/>
  <c r="BI110" i="12"/>
  <c r="BH110" i="12"/>
  <c r="BG110" i="12"/>
  <c r="BF110" i="12"/>
  <c r="BE110" i="12"/>
  <c r="BI109" i="12"/>
  <c r="BH109" i="12"/>
  <c r="BG109" i="12"/>
  <c r="BF109" i="12"/>
  <c r="BE109" i="12"/>
  <c r="BI108" i="12"/>
  <c r="BH108" i="12"/>
  <c r="BG108" i="12"/>
  <c r="BF108" i="12"/>
  <c r="BE108" i="12"/>
  <c r="J97" i="12"/>
  <c r="J96" i="12"/>
  <c r="F96" i="12"/>
  <c r="F94" i="12"/>
  <c r="E92" i="12"/>
  <c r="J22" i="12"/>
  <c r="E22" i="12"/>
  <c r="F135" i="12" s="1"/>
  <c r="J21" i="12"/>
  <c r="J16" i="12"/>
  <c r="J132" i="12" s="1"/>
  <c r="E7" i="12"/>
  <c r="E124" i="12" s="1"/>
  <c r="J44" i="11"/>
  <c r="J43" i="11"/>
  <c r="AY108" i="1" s="1"/>
  <c r="J42" i="11"/>
  <c r="AX108" i="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J134" i="11"/>
  <c r="J133" i="11"/>
  <c r="F133" i="11"/>
  <c r="F131" i="11"/>
  <c r="E129" i="11"/>
  <c r="BI112" i="11"/>
  <c r="BH112" i="11"/>
  <c r="BG112" i="11"/>
  <c r="BE112" i="11"/>
  <c r="BI111" i="11"/>
  <c r="BH111" i="11"/>
  <c r="BG111" i="11"/>
  <c r="BF111" i="11"/>
  <c r="BE111" i="11"/>
  <c r="BI110" i="11"/>
  <c r="BH110" i="11"/>
  <c r="BG110" i="11"/>
  <c r="BF110" i="11"/>
  <c r="BE110" i="11"/>
  <c r="BI109" i="11"/>
  <c r="BH109" i="11"/>
  <c r="BG109" i="11"/>
  <c r="BF109" i="11"/>
  <c r="BE109" i="11"/>
  <c r="BI108" i="11"/>
  <c r="BH108" i="11"/>
  <c r="BG108" i="11"/>
  <c r="BF108" i="11"/>
  <c r="BE108" i="11"/>
  <c r="BI107" i="11"/>
  <c r="BH107" i="11"/>
  <c r="BG107" i="11"/>
  <c r="BF107" i="11"/>
  <c r="BE107" i="11"/>
  <c r="J97" i="11"/>
  <c r="J96" i="11"/>
  <c r="F96" i="11"/>
  <c r="F94" i="11"/>
  <c r="E92" i="11"/>
  <c r="J22" i="11"/>
  <c r="E22" i="11"/>
  <c r="F134" i="11" s="1"/>
  <c r="J21" i="11"/>
  <c r="J16" i="11"/>
  <c r="J131" i="11" s="1"/>
  <c r="E7" i="11"/>
  <c r="E123" i="11" s="1"/>
  <c r="J44" i="10"/>
  <c r="J43" i="10"/>
  <c r="AY107" i="1" s="1"/>
  <c r="J42" i="10"/>
  <c r="AX107" i="1" s="1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J134" i="10"/>
  <c r="J133" i="10"/>
  <c r="F133" i="10"/>
  <c r="F131" i="10"/>
  <c r="E129" i="10"/>
  <c r="BI112" i="10"/>
  <c r="BH112" i="10"/>
  <c r="BG112" i="10"/>
  <c r="BE112" i="10"/>
  <c r="BI111" i="10"/>
  <c r="BH111" i="10"/>
  <c r="BG111" i="10"/>
  <c r="BF111" i="10"/>
  <c r="BE111" i="10"/>
  <c r="BI110" i="10"/>
  <c r="BH110" i="10"/>
  <c r="BG110" i="10"/>
  <c r="BF110" i="10"/>
  <c r="BE110" i="10"/>
  <c r="BI109" i="10"/>
  <c r="BH109" i="10"/>
  <c r="BG109" i="10"/>
  <c r="BF109" i="10"/>
  <c r="BE109" i="10"/>
  <c r="BI108" i="10"/>
  <c r="BH108" i="10"/>
  <c r="BG108" i="10"/>
  <c r="BF108" i="10"/>
  <c r="BE108" i="10"/>
  <c r="BI107" i="10"/>
  <c r="BH107" i="10"/>
  <c r="BG107" i="10"/>
  <c r="BF107" i="10"/>
  <c r="BE107" i="10"/>
  <c r="J97" i="10"/>
  <c r="J96" i="10"/>
  <c r="F96" i="10"/>
  <c r="F94" i="10"/>
  <c r="E92" i="10"/>
  <c r="J22" i="10"/>
  <c r="E22" i="10"/>
  <c r="F134" i="10" s="1"/>
  <c r="J21" i="10"/>
  <c r="J16" i="10"/>
  <c r="J94" i="10" s="1"/>
  <c r="E7" i="10"/>
  <c r="E123" i="10" s="1"/>
  <c r="J44" i="9"/>
  <c r="J43" i="9"/>
  <c r="AY106" i="1" s="1"/>
  <c r="J42" i="9"/>
  <c r="AX106" i="1" s="1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J136" i="9"/>
  <c r="J135" i="9"/>
  <c r="F135" i="9"/>
  <c r="F133" i="9"/>
  <c r="E131" i="9"/>
  <c r="BI114" i="9"/>
  <c r="BH114" i="9"/>
  <c r="BG114" i="9"/>
  <c r="BE114" i="9"/>
  <c r="BI113" i="9"/>
  <c r="BH113" i="9"/>
  <c r="BG113" i="9"/>
  <c r="BF113" i="9"/>
  <c r="BE113" i="9"/>
  <c r="BI112" i="9"/>
  <c r="BH112" i="9"/>
  <c r="BG112" i="9"/>
  <c r="BF112" i="9"/>
  <c r="BE112" i="9"/>
  <c r="BI111" i="9"/>
  <c r="BH111" i="9"/>
  <c r="BG111" i="9"/>
  <c r="BF111" i="9"/>
  <c r="BE111" i="9"/>
  <c r="BI110" i="9"/>
  <c r="BH110" i="9"/>
  <c r="BG110" i="9"/>
  <c r="BF110" i="9"/>
  <c r="BE110" i="9"/>
  <c r="BI109" i="9"/>
  <c r="BH109" i="9"/>
  <c r="BG109" i="9"/>
  <c r="BF109" i="9"/>
  <c r="BE109" i="9"/>
  <c r="J97" i="9"/>
  <c r="J96" i="9"/>
  <c r="F96" i="9"/>
  <c r="F94" i="9"/>
  <c r="E92" i="9"/>
  <c r="J22" i="9"/>
  <c r="E22" i="9"/>
  <c r="F136" i="9" s="1"/>
  <c r="J21" i="9"/>
  <c r="J16" i="9"/>
  <c r="J133" i="9" s="1"/>
  <c r="E7" i="9"/>
  <c r="E86" i="9"/>
  <c r="J44" i="8"/>
  <c r="J43" i="8"/>
  <c r="AY105" i="1" s="1"/>
  <c r="J42" i="8"/>
  <c r="AX105" i="1" s="1"/>
  <c r="BI257" i="8"/>
  <c r="BH257" i="8"/>
  <c r="BG257" i="8"/>
  <c r="BE257" i="8"/>
  <c r="T257" i="8"/>
  <c r="T256" i="8" s="1"/>
  <c r="R257" i="8"/>
  <c r="R256" i="8" s="1"/>
  <c r="P257" i="8"/>
  <c r="P256" i="8"/>
  <c r="BI255" i="8"/>
  <c r="BH255" i="8"/>
  <c r="BG255" i="8"/>
  <c r="BE255" i="8"/>
  <c r="T255" i="8"/>
  <c r="T254" i="8" s="1"/>
  <c r="R255" i="8"/>
  <c r="R254" i="8" s="1"/>
  <c r="P255" i="8"/>
  <c r="P254" i="8" s="1"/>
  <c r="BI253" i="8"/>
  <c r="BH253" i="8"/>
  <c r="BG253" i="8"/>
  <c r="BE253" i="8"/>
  <c r="T253" i="8"/>
  <c r="R253" i="8"/>
  <c r="P253" i="8"/>
  <c r="BI252" i="8"/>
  <c r="BH252" i="8"/>
  <c r="BG252" i="8"/>
  <c r="BE252" i="8"/>
  <c r="T252" i="8"/>
  <c r="R252" i="8"/>
  <c r="P252" i="8"/>
  <c r="BI249" i="8"/>
  <c r="BH249" i="8"/>
  <c r="BG249" i="8"/>
  <c r="BE249" i="8"/>
  <c r="T249" i="8"/>
  <c r="R249" i="8"/>
  <c r="P249" i="8"/>
  <c r="BI248" i="8"/>
  <c r="BH248" i="8"/>
  <c r="BG248" i="8"/>
  <c r="BE248" i="8"/>
  <c r="T248" i="8"/>
  <c r="R248" i="8"/>
  <c r="P248" i="8"/>
  <c r="BI247" i="8"/>
  <c r="BH247" i="8"/>
  <c r="BG247" i="8"/>
  <c r="BE247" i="8"/>
  <c r="T247" i="8"/>
  <c r="R247" i="8"/>
  <c r="P247" i="8"/>
  <c r="BI245" i="8"/>
  <c r="BH245" i="8"/>
  <c r="BG245" i="8"/>
  <c r="BE245" i="8"/>
  <c r="T245" i="8"/>
  <c r="T244" i="8"/>
  <c r="R245" i="8"/>
  <c r="R244" i="8" s="1"/>
  <c r="P245" i="8"/>
  <c r="P244" i="8" s="1"/>
  <c r="BI243" i="8"/>
  <c r="BH243" i="8"/>
  <c r="BG243" i="8"/>
  <c r="BE243" i="8"/>
  <c r="T243" i="8"/>
  <c r="R243" i="8"/>
  <c r="P243" i="8"/>
  <c r="BI242" i="8"/>
  <c r="BH242" i="8"/>
  <c r="BG242" i="8"/>
  <c r="BE242" i="8"/>
  <c r="T242" i="8"/>
  <c r="R242" i="8"/>
  <c r="P242" i="8"/>
  <c r="BI241" i="8"/>
  <c r="BH241" i="8"/>
  <c r="BG241" i="8"/>
  <c r="BE241" i="8"/>
  <c r="T241" i="8"/>
  <c r="R241" i="8"/>
  <c r="P241" i="8"/>
  <c r="BI240" i="8"/>
  <c r="BH240" i="8"/>
  <c r="BG240" i="8"/>
  <c r="BE240" i="8"/>
  <c r="T240" i="8"/>
  <c r="R240" i="8"/>
  <c r="P240" i="8"/>
  <c r="BI239" i="8"/>
  <c r="BH239" i="8"/>
  <c r="BG239" i="8"/>
  <c r="BE239" i="8"/>
  <c r="T239" i="8"/>
  <c r="R239" i="8"/>
  <c r="P239" i="8"/>
  <c r="BI238" i="8"/>
  <c r="BH238" i="8"/>
  <c r="BG238" i="8"/>
  <c r="BE238" i="8"/>
  <c r="T238" i="8"/>
  <c r="R238" i="8"/>
  <c r="P238" i="8"/>
  <c r="BI237" i="8"/>
  <c r="BH237" i="8"/>
  <c r="BG237" i="8"/>
  <c r="BE237" i="8"/>
  <c r="T237" i="8"/>
  <c r="R237" i="8"/>
  <c r="P237" i="8"/>
  <c r="BI236" i="8"/>
  <c r="BH236" i="8"/>
  <c r="BG236" i="8"/>
  <c r="BE236" i="8"/>
  <c r="T236" i="8"/>
  <c r="R236" i="8"/>
  <c r="P236" i="8"/>
  <c r="BI235" i="8"/>
  <c r="BH235" i="8"/>
  <c r="BG235" i="8"/>
  <c r="BE235" i="8"/>
  <c r="T235" i="8"/>
  <c r="R235" i="8"/>
  <c r="P235" i="8"/>
  <c r="BI234" i="8"/>
  <c r="BH234" i="8"/>
  <c r="BG234" i="8"/>
  <c r="BE234" i="8"/>
  <c r="T234" i="8"/>
  <c r="R234" i="8"/>
  <c r="P234" i="8"/>
  <c r="BI233" i="8"/>
  <c r="BH233" i="8"/>
  <c r="BG233" i="8"/>
  <c r="BE233" i="8"/>
  <c r="T233" i="8"/>
  <c r="R233" i="8"/>
  <c r="P233" i="8"/>
  <c r="BI232" i="8"/>
  <c r="BH232" i="8"/>
  <c r="BG232" i="8"/>
  <c r="BE232" i="8"/>
  <c r="T232" i="8"/>
  <c r="R232" i="8"/>
  <c r="P232" i="8"/>
  <c r="BI231" i="8"/>
  <c r="BH231" i="8"/>
  <c r="BG231" i="8"/>
  <c r="BE231" i="8"/>
  <c r="T231" i="8"/>
  <c r="R231" i="8"/>
  <c r="P231" i="8"/>
  <c r="BI230" i="8"/>
  <c r="BH230" i="8"/>
  <c r="BG230" i="8"/>
  <c r="BE230" i="8"/>
  <c r="T230" i="8"/>
  <c r="R230" i="8"/>
  <c r="P230" i="8"/>
  <c r="BI229" i="8"/>
  <c r="BH229" i="8"/>
  <c r="BG229" i="8"/>
  <c r="BE229" i="8"/>
  <c r="T229" i="8"/>
  <c r="R229" i="8"/>
  <c r="P229" i="8"/>
  <c r="BI228" i="8"/>
  <c r="BH228" i="8"/>
  <c r="BG228" i="8"/>
  <c r="BE228" i="8"/>
  <c r="T228" i="8"/>
  <c r="R228" i="8"/>
  <c r="P228" i="8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5" i="8"/>
  <c r="BH225" i="8"/>
  <c r="BG225" i="8"/>
  <c r="BE225" i="8"/>
  <c r="T225" i="8"/>
  <c r="R225" i="8"/>
  <c r="P225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J143" i="8"/>
  <c r="J142" i="8"/>
  <c r="F142" i="8"/>
  <c r="F140" i="8"/>
  <c r="E138" i="8"/>
  <c r="BI121" i="8"/>
  <c r="BH121" i="8"/>
  <c r="BG121" i="8"/>
  <c r="BE121" i="8"/>
  <c r="BI120" i="8"/>
  <c r="BH120" i="8"/>
  <c r="BG120" i="8"/>
  <c r="BF120" i="8"/>
  <c r="BE120" i="8"/>
  <c r="BI119" i="8"/>
  <c r="BH119" i="8"/>
  <c r="BG119" i="8"/>
  <c r="BF119" i="8"/>
  <c r="BE119" i="8"/>
  <c r="BI118" i="8"/>
  <c r="BH118" i="8"/>
  <c r="BG118" i="8"/>
  <c r="BF118" i="8"/>
  <c r="BE118" i="8"/>
  <c r="BI117" i="8"/>
  <c r="BH117" i="8"/>
  <c r="BG117" i="8"/>
  <c r="BF117" i="8"/>
  <c r="BE117" i="8"/>
  <c r="BI116" i="8"/>
  <c r="BH116" i="8"/>
  <c r="BG116" i="8"/>
  <c r="BF116" i="8"/>
  <c r="BE116" i="8"/>
  <c r="J97" i="8"/>
  <c r="J96" i="8"/>
  <c r="F96" i="8"/>
  <c r="F94" i="8"/>
  <c r="E92" i="8"/>
  <c r="J22" i="8"/>
  <c r="E22" i="8"/>
  <c r="F143" i="8" s="1"/>
  <c r="J21" i="8"/>
  <c r="J16" i="8"/>
  <c r="J140" i="8" s="1"/>
  <c r="E7" i="8"/>
  <c r="E86" i="8" s="1"/>
  <c r="J44" i="7"/>
  <c r="J43" i="7"/>
  <c r="AY104" i="1" s="1"/>
  <c r="J42" i="7"/>
  <c r="AX104" i="1" s="1"/>
  <c r="BI183" i="7"/>
  <c r="BH183" i="7"/>
  <c r="BG183" i="7"/>
  <c r="BE183" i="7"/>
  <c r="T183" i="7"/>
  <c r="T182" i="7" s="1"/>
  <c r="R183" i="7"/>
  <c r="R182" i="7" s="1"/>
  <c r="P183" i="7"/>
  <c r="P182" i="7"/>
  <c r="BI181" i="7"/>
  <c r="BH181" i="7"/>
  <c r="BG181" i="7"/>
  <c r="BE181" i="7"/>
  <c r="T181" i="7"/>
  <c r="T180" i="7" s="1"/>
  <c r="R181" i="7"/>
  <c r="R180" i="7"/>
  <c r="P181" i="7"/>
  <c r="P180" i="7" s="1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5" i="7"/>
  <c r="BH175" i="7"/>
  <c r="BG175" i="7"/>
  <c r="BE175" i="7"/>
  <c r="T175" i="7"/>
  <c r="T174" i="7" s="1"/>
  <c r="R175" i="7"/>
  <c r="R174" i="7" s="1"/>
  <c r="P175" i="7"/>
  <c r="P174" i="7" s="1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1" i="7"/>
  <c r="BH161" i="7"/>
  <c r="BG161" i="7"/>
  <c r="BE161" i="7"/>
  <c r="T161" i="7"/>
  <c r="T160" i="7" s="1"/>
  <c r="R161" i="7"/>
  <c r="R160" i="7" s="1"/>
  <c r="P161" i="7"/>
  <c r="P160" i="7" s="1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J141" i="7"/>
  <c r="J140" i="7"/>
  <c r="F140" i="7"/>
  <c r="F138" i="7"/>
  <c r="E136" i="7"/>
  <c r="BI119" i="7"/>
  <c r="BH119" i="7"/>
  <c r="BG119" i="7"/>
  <c r="BE119" i="7"/>
  <c r="BI118" i="7"/>
  <c r="BH118" i="7"/>
  <c r="BG118" i="7"/>
  <c r="BF118" i="7"/>
  <c r="BE118" i="7"/>
  <c r="BI117" i="7"/>
  <c r="BH117" i="7"/>
  <c r="BG117" i="7"/>
  <c r="BF117" i="7"/>
  <c r="BE117" i="7"/>
  <c r="BI116" i="7"/>
  <c r="BH116" i="7"/>
  <c r="BG116" i="7"/>
  <c r="BF116" i="7"/>
  <c r="BE116" i="7"/>
  <c r="BI115" i="7"/>
  <c r="BH115" i="7"/>
  <c r="BG115" i="7"/>
  <c r="BF115" i="7"/>
  <c r="BE115" i="7"/>
  <c r="BI114" i="7"/>
  <c r="BH114" i="7"/>
  <c r="BG114" i="7"/>
  <c r="BF114" i="7"/>
  <c r="BE114" i="7"/>
  <c r="J97" i="7"/>
  <c r="J96" i="7"/>
  <c r="F96" i="7"/>
  <c r="F94" i="7"/>
  <c r="E92" i="7"/>
  <c r="J22" i="7"/>
  <c r="E22" i="7"/>
  <c r="F141" i="7" s="1"/>
  <c r="J21" i="7"/>
  <c r="J16" i="7"/>
  <c r="J138" i="7" s="1"/>
  <c r="E7" i="7"/>
  <c r="E130" i="7" s="1"/>
  <c r="J44" i="6"/>
  <c r="J43" i="6"/>
  <c r="AY103" i="1" s="1"/>
  <c r="J42" i="6"/>
  <c r="AX103" i="1" s="1"/>
  <c r="BI190" i="6"/>
  <c r="BH190" i="6"/>
  <c r="BG190" i="6"/>
  <c r="BE190" i="6"/>
  <c r="T190" i="6"/>
  <c r="T189" i="6" s="1"/>
  <c r="R190" i="6"/>
  <c r="R189" i="6" s="1"/>
  <c r="P190" i="6"/>
  <c r="P189" i="6"/>
  <c r="BI188" i="6"/>
  <c r="BH188" i="6"/>
  <c r="BG188" i="6"/>
  <c r="BE188" i="6"/>
  <c r="T188" i="6"/>
  <c r="T187" i="6" s="1"/>
  <c r="R188" i="6"/>
  <c r="R187" i="6" s="1"/>
  <c r="P188" i="6"/>
  <c r="P187" i="6" s="1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3" i="6"/>
  <c r="BH173" i="6"/>
  <c r="BG173" i="6"/>
  <c r="BE173" i="6"/>
  <c r="T173" i="6"/>
  <c r="T172" i="6" s="1"/>
  <c r="R173" i="6"/>
  <c r="R172" i="6" s="1"/>
  <c r="P173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0" i="6"/>
  <c r="BH160" i="6"/>
  <c r="BG160" i="6"/>
  <c r="BE160" i="6"/>
  <c r="T160" i="6"/>
  <c r="T159" i="6"/>
  <c r="R160" i="6"/>
  <c r="R159" i="6" s="1"/>
  <c r="P160" i="6"/>
  <c r="P159" i="6" s="1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J141" i="6"/>
  <c r="J140" i="6"/>
  <c r="F140" i="6"/>
  <c r="F138" i="6"/>
  <c r="E136" i="6"/>
  <c r="BI119" i="6"/>
  <c r="BH119" i="6"/>
  <c r="BG119" i="6"/>
  <c r="BE119" i="6"/>
  <c r="BI118" i="6"/>
  <c r="BH118" i="6"/>
  <c r="BG118" i="6"/>
  <c r="BF118" i="6"/>
  <c r="BE118" i="6"/>
  <c r="BI117" i="6"/>
  <c r="BH117" i="6"/>
  <c r="BG117" i="6"/>
  <c r="BF117" i="6"/>
  <c r="BE117" i="6"/>
  <c r="BI116" i="6"/>
  <c r="BH116" i="6"/>
  <c r="BG116" i="6"/>
  <c r="BF116" i="6"/>
  <c r="BE116" i="6"/>
  <c r="BI115" i="6"/>
  <c r="BH115" i="6"/>
  <c r="BG115" i="6"/>
  <c r="BF115" i="6"/>
  <c r="BE115" i="6"/>
  <c r="BI114" i="6"/>
  <c r="BH114" i="6"/>
  <c r="BG114" i="6"/>
  <c r="BF114" i="6"/>
  <c r="BE114" i="6"/>
  <c r="J97" i="6"/>
  <c r="J96" i="6"/>
  <c r="F96" i="6"/>
  <c r="F94" i="6"/>
  <c r="E92" i="6"/>
  <c r="J22" i="6"/>
  <c r="E22" i="6"/>
  <c r="F141" i="6" s="1"/>
  <c r="J21" i="6"/>
  <c r="J16" i="6"/>
  <c r="J138" i="6" s="1"/>
  <c r="E7" i="6"/>
  <c r="E130" i="6" s="1"/>
  <c r="J44" i="5"/>
  <c r="J43" i="5"/>
  <c r="AY102" i="1" s="1"/>
  <c r="J42" i="5"/>
  <c r="AX102" i="1" s="1"/>
  <c r="BI442" i="5"/>
  <c r="BH442" i="5"/>
  <c r="BG442" i="5"/>
  <c r="BE442" i="5"/>
  <c r="T442" i="5"/>
  <c r="R442" i="5"/>
  <c r="P442" i="5"/>
  <c r="BI430" i="5"/>
  <c r="BH430" i="5"/>
  <c r="BG430" i="5"/>
  <c r="BE430" i="5"/>
  <c r="T430" i="5"/>
  <c r="R430" i="5"/>
  <c r="P430" i="5"/>
  <c r="BI423" i="5"/>
  <c r="BH423" i="5"/>
  <c r="BG423" i="5"/>
  <c r="BE423" i="5"/>
  <c r="T423" i="5"/>
  <c r="T422" i="5" s="1"/>
  <c r="R423" i="5"/>
  <c r="R422" i="5"/>
  <c r="P423" i="5"/>
  <c r="P422" i="5" s="1"/>
  <c r="BI421" i="5"/>
  <c r="BH421" i="5"/>
  <c r="BG421" i="5"/>
  <c r="BE421" i="5"/>
  <c r="T421" i="5"/>
  <c r="R421" i="5"/>
  <c r="P421" i="5"/>
  <c r="BI417" i="5"/>
  <c r="BH417" i="5"/>
  <c r="BG417" i="5"/>
  <c r="BE417" i="5"/>
  <c r="T417" i="5"/>
  <c r="R417" i="5"/>
  <c r="P417" i="5"/>
  <c r="BI407" i="5"/>
  <c r="BH407" i="5"/>
  <c r="BG407" i="5"/>
  <c r="BE407" i="5"/>
  <c r="T407" i="5"/>
  <c r="R407" i="5"/>
  <c r="P407" i="5"/>
  <c r="BI405" i="5"/>
  <c r="BH405" i="5"/>
  <c r="BG405" i="5"/>
  <c r="BE405" i="5"/>
  <c r="T405" i="5"/>
  <c r="R405" i="5"/>
  <c r="P405" i="5"/>
  <c r="BI400" i="5"/>
  <c r="BH400" i="5"/>
  <c r="BG400" i="5"/>
  <c r="BE400" i="5"/>
  <c r="T400" i="5"/>
  <c r="R400" i="5"/>
  <c r="P400" i="5"/>
  <c r="BI395" i="5"/>
  <c r="BH395" i="5"/>
  <c r="BG395" i="5"/>
  <c r="BE395" i="5"/>
  <c r="T395" i="5"/>
  <c r="R395" i="5"/>
  <c r="P395" i="5"/>
  <c r="BI391" i="5"/>
  <c r="BH391" i="5"/>
  <c r="BG391" i="5"/>
  <c r="BE391" i="5"/>
  <c r="T391" i="5"/>
  <c r="R391" i="5"/>
  <c r="P391" i="5"/>
  <c r="BI387" i="5"/>
  <c r="BH387" i="5"/>
  <c r="BG387" i="5"/>
  <c r="BE387" i="5"/>
  <c r="T387" i="5"/>
  <c r="R387" i="5"/>
  <c r="P387" i="5"/>
  <c r="BI382" i="5"/>
  <c r="BH382" i="5"/>
  <c r="BG382" i="5"/>
  <c r="BE382" i="5"/>
  <c r="T382" i="5"/>
  <c r="R382" i="5"/>
  <c r="P382" i="5"/>
  <c r="BI380" i="5"/>
  <c r="BH380" i="5"/>
  <c r="BG380" i="5"/>
  <c r="BE380" i="5"/>
  <c r="T380" i="5"/>
  <c r="R380" i="5"/>
  <c r="P380" i="5"/>
  <c r="BI379" i="5"/>
  <c r="BH379" i="5"/>
  <c r="BG379" i="5"/>
  <c r="BE379" i="5"/>
  <c r="T379" i="5"/>
  <c r="R379" i="5"/>
  <c r="P379" i="5"/>
  <c r="BI378" i="5"/>
  <c r="BH378" i="5"/>
  <c r="BG378" i="5"/>
  <c r="BE378" i="5"/>
  <c r="T378" i="5"/>
  <c r="R378" i="5"/>
  <c r="P378" i="5"/>
  <c r="BI377" i="5"/>
  <c r="BH377" i="5"/>
  <c r="BG377" i="5"/>
  <c r="BE377" i="5"/>
  <c r="T377" i="5"/>
  <c r="R377" i="5"/>
  <c r="P377" i="5"/>
  <c r="BI374" i="5"/>
  <c r="BH374" i="5"/>
  <c r="BG374" i="5"/>
  <c r="BE374" i="5"/>
  <c r="T374" i="5"/>
  <c r="R374" i="5"/>
  <c r="P374" i="5"/>
  <c r="BI373" i="5"/>
  <c r="BH373" i="5"/>
  <c r="BG373" i="5"/>
  <c r="BE373" i="5"/>
  <c r="T373" i="5"/>
  <c r="R373" i="5"/>
  <c r="P373" i="5"/>
  <c r="BI372" i="5"/>
  <c r="BH372" i="5"/>
  <c r="BG372" i="5"/>
  <c r="BE372" i="5"/>
  <c r="T372" i="5"/>
  <c r="R372" i="5"/>
  <c r="P372" i="5"/>
  <c r="BI370" i="5"/>
  <c r="BH370" i="5"/>
  <c r="BG370" i="5"/>
  <c r="BE370" i="5"/>
  <c r="T370" i="5"/>
  <c r="R370" i="5"/>
  <c r="P370" i="5"/>
  <c r="BI369" i="5"/>
  <c r="BH369" i="5"/>
  <c r="BG369" i="5"/>
  <c r="BE369" i="5"/>
  <c r="T369" i="5"/>
  <c r="R369" i="5"/>
  <c r="P369" i="5"/>
  <c r="BI368" i="5"/>
  <c r="BH368" i="5"/>
  <c r="BG368" i="5"/>
  <c r="BE368" i="5"/>
  <c r="T368" i="5"/>
  <c r="R368" i="5"/>
  <c r="P368" i="5"/>
  <c r="BI367" i="5"/>
  <c r="BH367" i="5"/>
  <c r="BG367" i="5"/>
  <c r="BE367" i="5"/>
  <c r="T367" i="5"/>
  <c r="R367" i="5"/>
  <c r="P367" i="5"/>
  <c r="BI365" i="5"/>
  <c r="BH365" i="5"/>
  <c r="BG365" i="5"/>
  <c r="BE365" i="5"/>
  <c r="T365" i="5"/>
  <c r="R365" i="5"/>
  <c r="P365" i="5"/>
  <c r="BI364" i="5"/>
  <c r="BH364" i="5"/>
  <c r="BG364" i="5"/>
  <c r="BE364" i="5"/>
  <c r="T364" i="5"/>
  <c r="R364" i="5"/>
  <c r="P364" i="5"/>
  <c r="BI363" i="5"/>
  <c r="BH363" i="5"/>
  <c r="BG363" i="5"/>
  <c r="BE363" i="5"/>
  <c r="T363" i="5"/>
  <c r="R363" i="5"/>
  <c r="P363" i="5"/>
  <c r="BI361" i="5"/>
  <c r="BH361" i="5"/>
  <c r="BG361" i="5"/>
  <c r="BE361" i="5"/>
  <c r="T361" i="5"/>
  <c r="R361" i="5"/>
  <c r="P361" i="5"/>
  <c r="BI357" i="5"/>
  <c r="BH357" i="5"/>
  <c r="BG357" i="5"/>
  <c r="BE357" i="5"/>
  <c r="T357" i="5"/>
  <c r="R357" i="5"/>
  <c r="P357" i="5"/>
  <c r="BI350" i="5"/>
  <c r="BH350" i="5"/>
  <c r="BG350" i="5"/>
  <c r="BE350" i="5"/>
  <c r="T350" i="5"/>
  <c r="R350" i="5"/>
  <c r="P350" i="5"/>
  <c r="BI348" i="5"/>
  <c r="BH348" i="5"/>
  <c r="BG348" i="5"/>
  <c r="BE348" i="5"/>
  <c r="T348" i="5"/>
  <c r="R348" i="5"/>
  <c r="P348" i="5"/>
  <c r="BI346" i="5"/>
  <c r="BH346" i="5"/>
  <c r="BG346" i="5"/>
  <c r="BE346" i="5"/>
  <c r="T346" i="5"/>
  <c r="R346" i="5"/>
  <c r="P346" i="5"/>
  <c r="BI341" i="5"/>
  <c r="BH341" i="5"/>
  <c r="BG341" i="5"/>
  <c r="BE341" i="5"/>
  <c r="T341" i="5"/>
  <c r="R341" i="5"/>
  <c r="P341" i="5"/>
  <c r="BI339" i="5"/>
  <c r="BH339" i="5"/>
  <c r="BG339" i="5"/>
  <c r="BE339" i="5"/>
  <c r="T339" i="5"/>
  <c r="R339" i="5"/>
  <c r="P339" i="5"/>
  <c r="BI337" i="5"/>
  <c r="BH337" i="5"/>
  <c r="BG337" i="5"/>
  <c r="BE337" i="5"/>
  <c r="T337" i="5"/>
  <c r="R337" i="5"/>
  <c r="P337" i="5"/>
  <c r="BI335" i="5"/>
  <c r="BH335" i="5"/>
  <c r="BG335" i="5"/>
  <c r="BE335" i="5"/>
  <c r="T335" i="5"/>
  <c r="R335" i="5"/>
  <c r="P335" i="5"/>
  <c r="BI332" i="5"/>
  <c r="BH332" i="5"/>
  <c r="BG332" i="5"/>
  <c r="BE332" i="5"/>
  <c r="T332" i="5"/>
  <c r="R332" i="5"/>
  <c r="P332" i="5"/>
  <c r="BI328" i="5"/>
  <c r="BH328" i="5"/>
  <c r="BG328" i="5"/>
  <c r="BE328" i="5"/>
  <c r="T328" i="5"/>
  <c r="R328" i="5"/>
  <c r="P328" i="5"/>
  <c r="BI324" i="5"/>
  <c r="BH324" i="5"/>
  <c r="BG324" i="5"/>
  <c r="BE324" i="5"/>
  <c r="T324" i="5"/>
  <c r="R324" i="5"/>
  <c r="P324" i="5"/>
  <c r="BI317" i="5"/>
  <c r="BH317" i="5"/>
  <c r="BG317" i="5"/>
  <c r="BE317" i="5"/>
  <c r="T317" i="5"/>
  <c r="R317" i="5"/>
  <c r="P317" i="5"/>
  <c r="BI315" i="5"/>
  <c r="BH315" i="5"/>
  <c r="BG315" i="5"/>
  <c r="BE315" i="5"/>
  <c r="T315" i="5"/>
  <c r="R315" i="5"/>
  <c r="P315" i="5"/>
  <c r="BI313" i="5"/>
  <c r="BH313" i="5"/>
  <c r="BG313" i="5"/>
  <c r="BE313" i="5"/>
  <c r="T313" i="5"/>
  <c r="R313" i="5"/>
  <c r="P313" i="5"/>
  <c r="BI311" i="5"/>
  <c r="BH311" i="5"/>
  <c r="BG311" i="5"/>
  <c r="BE311" i="5"/>
  <c r="T311" i="5"/>
  <c r="R311" i="5"/>
  <c r="P311" i="5"/>
  <c r="BI309" i="5"/>
  <c r="BH309" i="5"/>
  <c r="BG309" i="5"/>
  <c r="BE309" i="5"/>
  <c r="T309" i="5"/>
  <c r="R309" i="5"/>
  <c r="P309" i="5"/>
  <c r="BI306" i="5"/>
  <c r="BH306" i="5"/>
  <c r="BG306" i="5"/>
  <c r="BE306" i="5"/>
  <c r="T306" i="5"/>
  <c r="R306" i="5"/>
  <c r="P306" i="5"/>
  <c r="BI304" i="5"/>
  <c r="BH304" i="5"/>
  <c r="BG304" i="5"/>
  <c r="BE304" i="5"/>
  <c r="T304" i="5"/>
  <c r="R304" i="5"/>
  <c r="P304" i="5"/>
  <c r="BI301" i="5"/>
  <c r="BH301" i="5"/>
  <c r="BG301" i="5"/>
  <c r="BE301" i="5"/>
  <c r="T301" i="5"/>
  <c r="R301" i="5"/>
  <c r="P301" i="5"/>
  <c r="BI300" i="5"/>
  <c r="BH300" i="5"/>
  <c r="BG300" i="5"/>
  <c r="BE300" i="5"/>
  <c r="T300" i="5"/>
  <c r="R300" i="5"/>
  <c r="P300" i="5"/>
  <c r="BI299" i="5"/>
  <c r="BH299" i="5"/>
  <c r="BG299" i="5"/>
  <c r="BE299" i="5"/>
  <c r="T299" i="5"/>
  <c r="R299" i="5"/>
  <c r="P299" i="5"/>
  <c r="BI296" i="5"/>
  <c r="BH296" i="5"/>
  <c r="BG296" i="5"/>
  <c r="BE296" i="5"/>
  <c r="T296" i="5"/>
  <c r="T295" i="5" s="1"/>
  <c r="R296" i="5"/>
  <c r="R295" i="5"/>
  <c r="P296" i="5"/>
  <c r="P295" i="5" s="1"/>
  <c r="BI293" i="5"/>
  <c r="BH293" i="5"/>
  <c r="BG293" i="5"/>
  <c r="BE293" i="5"/>
  <c r="T293" i="5"/>
  <c r="R293" i="5"/>
  <c r="P293" i="5"/>
  <c r="BI287" i="5"/>
  <c r="BH287" i="5"/>
  <c r="BG287" i="5"/>
  <c r="BE287" i="5"/>
  <c r="T287" i="5"/>
  <c r="R287" i="5"/>
  <c r="P287" i="5"/>
  <c r="BI283" i="5"/>
  <c r="BH283" i="5"/>
  <c r="BG283" i="5"/>
  <c r="BE283" i="5"/>
  <c r="T283" i="5"/>
  <c r="R283" i="5"/>
  <c r="P283" i="5"/>
  <c r="BI279" i="5"/>
  <c r="BH279" i="5"/>
  <c r="BG279" i="5"/>
  <c r="BE279" i="5"/>
  <c r="T279" i="5"/>
  <c r="R279" i="5"/>
  <c r="P279" i="5"/>
  <c r="BI278" i="5"/>
  <c r="BH278" i="5"/>
  <c r="BG278" i="5"/>
  <c r="BE278" i="5"/>
  <c r="T278" i="5"/>
  <c r="R278" i="5"/>
  <c r="P278" i="5"/>
  <c r="BI273" i="5"/>
  <c r="BH273" i="5"/>
  <c r="BG273" i="5"/>
  <c r="BE273" i="5"/>
  <c r="T273" i="5"/>
  <c r="R273" i="5"/>
  <c r="P273" i="5"/>
  <c r="BI272" i="5"/>
  <c r="BH272" i="5"/>
  <c r="BG272" i="5"/>
  <c r="BE272" i="5"/>
  <c r="T272" i="5"/>
  <c r="R272" i="5"/>
  <c r="P272" i="5"/>
  <c r="BI269" i="5"/>
  <c r="BH269" i="5"/>
  <c r="BG269" i="5"/>
  <c r="BE269" i="5"/>
  <c r="T269" i="5"/>
  <c r="R269" i="5"/>
  <c r="P269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0" i="5"/>
  <c r="BH250" i="5"/>
  <c r="BG250" i="5"/>
  <c r="BE250" i="5"/>
  <c r="T250" i="5"/>
  <c r="R250" i="5"/>
  <c r="P250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8" i="5"/>
  <c r="BH238" i="5"/>
  <c r="BG238" i="5"/>
  <c r="BE238" i="5"/>
  <c r="T238" i="5"/>
  <c r="R238" i="5"/>
  <c r="P238" i="5"/>
  <c r="BI235" i="5"/>
  <c r="BH235" i="5"/>
  <c r="BG235" i="5"/>
  <c r="BE235" i="5"/>
  <c r="T235" i="5"/>
  <c r="R235" i="5"/>
  <c r="P235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28" i="5"/>
  <c r="BH228" i="5"/>
  <c r="BG228" i="5"/>
  <c r="BE228" i="5"/>
  <c r="T228" i="5"/>
  <c r="R228" i="5"/>
  <c r="P228" i="5"/>
  <c r="BI226" i="5"/>
  <c r="BH226" i="5"/>
  <c r="BG226" i="5"/>
  <c r="BE226" i="5"/>
  <c r="T226" i="5"/>
  <c r="R226" i="5"/>
  <c r="P226" i="5"/>
  <c r="BI222" i="5"/>
  <c r="BH222" i="5"/>
  <c r="BG222" i="5"/>
  <c r="BE222" i="5"/>
  <c r="T222" i="5"/>
  <c r="R222" i="5"/>
  <c r="P222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4" i="5"/>
  <c r="BH214" i="5"/>
  <c r="BG214" i="5"/>
  <c r="BE214" i="5"/>
  <c r="T214" i="5"/>
  <c r="R214" i="5"/>
  <c r="P214" i="5"/>
  <c r="BI211" i="5"/>
  <c r="BH211" i="5"/>
  <c r="BG211" i="5"/>
  <c r="BE211" i="5"/>
  <c r="T211" i="5"/>
  <c r="R211" i="5"/>
  <c r="P211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1" i="5"/>
  <c r="BH201" i="5"/>
  <c r="BG201" i="5"/>
  <c r="BE201" i="5"/>
  <c r="T201" i="5"/>
  <c r="R201" i="5"/>
  <c r="P201" i="5"/>
  <c r="BI198" i="5"/>
  <c r="BH198" i="5"/>
  <c r="BG198" i="5"/>
  <c r="BE198" i="5"/>
  <c r="T198" i="5"/>
  <c r="R198" i="5"/>
  <c r="P198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0" i="5"/>
  <c r="BH190" i="5"/>
  <c r="BG190" i="5"/>
  <c r="BE190" i="5"/>
  <c r="T190" i="5"/>
  <c r="R190" i="5"/>
  <c r="P190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3" i="5"/>
  <c r="BH183" i="5"/>
  <c r="BG183" i="5"/>
  <c r="BE183" i="5"/>
  <c r="T183" i="5"/>
  <c r="R183" i="5"/>
  <c r="P183" i="5"/>
  <c r="BI181" i="5"/>
  <c r="BH181" i="5"/>
  <c r="BG181" i="5"/>
  <c r="BE181" i="5"/>
  <c r="T181" i="5"/>
  <c r="R181" i="5"/>
  <c r="P181" i="5"/>
  <c r="BI178" i="5"/>
  <c r="BH178" i="5"/>
  <c r="BG178" i="5"/>
  <c r="BE178" i="5"/>
  <c r="T178" i="5"/>
  <c r="R178" i="5"/>
  <c r="P178" i="5"/>
  <c r="BI176" i="5"/>
  <c r="BH176" i="5"/>
  <c r="BG176" i="5"/>
  <c r="BE176" i="5"/>
  <c r="T176" i="5"/>
  <c r="R176" i="5"/>
  <c r="P176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56" i="5"/>
  <c r="BH156" i="5"/>
  <c r="BG156" i="5"/>
  <c r="BE156" i="5"/>
  <c r="T156" i="5"/>
  <c r="R156" i="5"/>
  <c r="P156" i="5"/>
  <c r="J150" i="5"/>
  <c r="J149" i="5"/>
  <c r="F149" i="5"/>
  <c r="F147" i="5"/>
  <c r="E145" i="5"/>
  <c r="BI128" i="5"/>
  <c r="BH128" i="5"/>
  <c r="BG128" i="5"/>
  <c r="BE128" i="5"/>
  <c r="BI127" i="5"/>
  <c r="BH127" i="5"/>
  <c r="BG127" i="5"/>
  <c r="BF127" i="5"/>
  <c r="BE127" i="5"/>
  <c r="BI126" i="5"/>
  <c r="BH126" i="5"/>
  <c r="BG126" i="5"/>
  <c r="BF126" i="5"/>
  <c r="BE126" i="5"/>
  <c r="BI125" i="5"/>
  <c r="BH125" i="5"/>
  <c r="BG125" i="5"/>
  <c r="BF125" i="5"/>
  <c r="BE125" i="5"/>
  <c r="BI124" i="5"/>
  <c r="BH124" i="5"/>
  <c r="BG124" i="5"/>
  <c r="BF124" i="5"/>
  <c r="BE124" i="5"/>
  <c r="BI123" i="5"/>
  <c r="BH123" i="5"/>
  <c r="BG123" i="5"/>
  <c r="BF123" i="5"/>
  <c r="BE123" i="5"/>
  <c r="J97" i="5"/>
  <c r="J96" i="5"/>
  <c r="F96" i="5"/>
  <c r="F94" i="5"/>
  <c r="E92" i="5"/>
  <c r="J22" i="5"/>
  <c r="E22" i="5"/>
  <c r="F97" i="5" s="1"/>
  <c r="J21" i="5"/>
  <c r="J16" i="5"/>
  <c r="J147" i="5" s="1"/>
  <c r="E7" i="5"/>
  <c r="E139" i="5" s="1"/>
  <c r="J44" i="4"/>
  <c r="J43" i="4"/>
  <c r="AY100" i="1"/>
  <c r="J42" i="4"/>
  <c r="AX100" i="1" s="1"/>
  <c r="BI202" i="4"/>
  <c r="BH202" i="4"/>
  <c r="BG202" i="4"/>
  <c r="BE202" i="4"/>
  <c r="T202" i="4"/>
  <c r="T201" i="4" s="1"/>
  <c r="R202" i="4"/>
  <c r="R201" i="4" s="1"/>
  <c r="P202" i="4"/>
  <c r="P201" i="4" s="1"/>
  <c r="BI200" i="4"/>
  <c r="BH200" i="4"/>
  <c r="BG200" i="4"/>
  <c r="BE200" i="4"/>
  <c r="T200" i="4"/>
  <c r="T199" i="4" s="1"/>
  <c r="R200" i="4"/>
  <c r="R199" i="4"/>
  <c r="P200" i="4"/>
  <c r="P199" i="4" s="1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1" i="4"/>
  <c r="BH181" i="4"/>
  <c r="BG181" i="4"/>
  <c r="BE181" i="4"/>
  <c r="T181" i="4"/>
  <c r="T180" i="4" s="1"/>
  <c r="R181" i="4"/>
  <c r="R180" i="4" s="1"/>
  <c r="P181" i="4"/>
  <c r="P180" i="4" s="1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T159" i="4" s="1"/>
  <c r="R160" i="4"/>
  <c r="R159" i="4" s="1"/>
  <c r="P160" i="4"/>
  <c r="P159" i="4" s="1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J141" i="4"/>
  <c r="J140" i="4"/>
  <c r="F140" i="4"/>
  <c r="F138" i="4"/>
  <c r="E136" i="4"/>
  <c r="BI119" i="4"/>
  <c r="BH119" i="4"/>
  <c r="BG119" i="4"/>
  <c r="BE119" i="4"/>
  <c r="BI118" i="4"/>
  <c r="BH118" i="4"/>
  <c r="BG118" i="4"/>
  <c r="BF118" i="4"/>
  <c r="BE118" i="4"/>
  <c r="BI117" i="4"/>
  <c r="BH117" i="4"/>
  <c r="BG117" i="4"/>
  <c r="BF117" i="4"/>
  <c r="BE117" i="4"/>
  <c r="BI116" i="4"/>
  <c r="BH116" i="4"/>
  <c r="BG116" i="4"/>
  <c r="BF116" i="4"/>
  <c r="BE116" i="4"/>
  <c r="BI115" i="4"/>
  <c r="BH115" i="4"/>
  <c r="BG115" i="4"/>
  <c r="BF115" i="4"/>
  <c r="BE115" i="4"/>
  <c r="BI114" i="4"/>
  <c r="BH114" i="4"/>
  <c r="BG114" i="4"/>
  <c r="BF114" i="4"/>
  <c r="BE114" i="4"/>
  <c r="J97" i="4"/>
  <c r="J96" i="4"/>
  <c r="F96" i="4"/>
  <c r="F94" i="4"/>
  <c r="E92" i="4"/>
  <c r="J22" i="4"/>
  <c r="E22" i="4"/>
  <c r="F97" i="4" s="1"/>
  <c r="J21" i="4"/>
  <c r="J16" i="4"/>
  <c r="J138" i="4" s="1"/>
  <c r="E7" i="4"/>
  <c r="E86" i="4" s="1"/>
  <c r="J44" i="3"/>
  <c r="J43" i="3"/>
  <c r="AY99" i="1"/>
  <c r="J42" i="3"/>
  <c r="AX99" i="1" s="1"/>
  <c r="BI325" i="3"/>
  <c r="BH325" i="3"/>
  <c r="BG325" i="3"/>
  <c r="BE325" i="3"/>
  <c r="T325" i="3"/>
  <c r="T324" i="3"/>
  <c r="R325" i="3"/>
  <c r="R324" i="3" s="1"/>
  <c r="P325" i="3"/>
  <c r="P324" i="3" s="1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4" i="3"/>
  <c r="BH314" i="3"/>
  <c r="BG314" i="3"/>
  <c r="BE314" i="3"/>
  <c r="T314" i="3"/>
  <c r="R314" i="3"/>
  <c r="P314" i="3"/>
  <c r="BI312" i="3"/>
  <c r="BH312" i="3"/>
  <c r="BG312" i="3"/>
  <c r="BE312" i="3"/>
  <c r="T312" i="3"/>
  <c r="R312" i="3"/>
  <c r="P312" i="3"/>
  <c r="BI310" i="3"/>
  <c r="BH310" i="3"/>
  <c r="BG310" i="3"/>
  <c r="BE310" i="3"/>
  <c r="T310" i="3"/>
  <c r="R310" i="3"/>
  <c r="P310" i="3"/>
  <c r="BI308" i="3"/>
  <c r="BH308" i="3"/>
  <c r="BG308" i="3"/>
  <c r="BE308" i="3"/>
  <c r="T308" i="3"/>
  <c r="R308" i="3"/>
  <c r="P308" i="3"/>
  <c r="BI305" i="3"/>
  <c r="BH305" i="3"/>
  <c r="BG305" i="3"/>
  <c r="BE305" i="3"/>
  <c r="T305" i="3"/>
  <c r="T304" i="3" s="1"/>
  <c r="R305" i="3"/>
  <c r="R304" i="3" s="1"/>
  <c r="P305" i="3"/>
  <c r="P304" i="3" s="1"/>
  <c r="BI302" i="3"/>
  <c r="BH302" i="3"/>
  <c r="BG302" i="3"/>
  <c r="BE302" i="3"/>
  <c r="T302" i="3"/>
  <c r="R302" i="3"/>
  <c r="P302" i="3"/>
  <c r="BI298" i="3"/>
  <c r="BH298" i="3"/>
  <c r="BG298" i="3"/>
  <c r="BE298" i="3"/>
  <c r="T298" i="3"/>
  <c r="R298" i="3"/>
  <c r="P298" i="3"/>
  <c r="BI296" i="3"/>
  <c r="BH296" i="3"/>
  <c r="BG296" i="3"/>
  <c r="BE296" i="3"/>
  <c r="T296" i="3"/>
  <c r="R296" i="3"/>
  <c r="P296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4" i="3"/>
  <c r="BH284" i="3"/>
  <c r="BG284" i="3"/>
  <c r="BE284" i="3"/>
  <c r="T284" i="3"/>
  <c r="R284" i="3"/>
  <c r="P284" i="3"/>
  <c r="BI280" i="3"/>
  <c r="BH280" i="3"/>
  <c r="BG280" i="3"/>
  <c r="BE280" i="3"/>
  <c r="T280" i="3"/>
  <c r="R280" i="3"/>
  <c r="P280" i="3"/>
  <c r="BI274" i="3"/>
  <c r="BH274" i="3"/>
  <c r="BG274" i="3"/>
  <c r="BE274" i="3"/>
  <c r="T274" i="3"/>
  <c r="R274" i="3"/>
  <c r="P274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46" i="3"/>
  <c r="BH246" i="3"/>
  <c r="BG246" i="3"/>
  <c r="BE246" i="3"/>
  <c r="T246" i="3"/>
  <c r="R246" i="3"/>
  <c r="P246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2" i="3"/>
  <c r="BH232" i="3"/>
  <c r="BG232" i="3"/>
  <c r="BE232" i="3"/>
  <c r="T232" i="3"/>
  <c r="R232" i="3"/>
  <c r="P232" i="3"/>
  <c r="BI229" i="3"/>
  <c r="BH229" i="3"/>
  <c r="BG229" i="3"/>
  <c r="BE229" i="3"/>
  <c r="T229" i="3"/>
  <c r="R229" i="3"/>
  <c r="P229" i="3"/>
  <c r="BI223" i="3"/>
  <c r="BH223" i="3"/>
  <c r="BG223" i="3"/>
  <c r="BE223" i="3"/>
  <c r="T223" i="3"/>
  <c r="R223" i="3"/>
  <c r="P223" i="3"/>
  <c r="BI221" i="3"/>
  <c r="BH221" i="3"/>
  <c r="BG221" i="3"/>
  <c r="BE221" i="3"/>
  <c r="T221" i="3"/>
  <c r="R221" i="3"/>
  <c r="P221" i="3"/>
  <c r="BI216" i="3"/>
  <c r="BH216" i="3"/>
  <c r="BG216" i="3"/>
  <c r="BE216" i="3"/>
  <c r="T216" i="3"/>
  <c r="R216" i="3"/>
  <c r="P216" i="3"/>
  <c r="BI211" i="3"/>
  <c r="BH211" i="3"/>
  <c r="BG211" i="3"/>
  <c r="BE211" i="3"/>
  <c r="T211" i="3"/>
  <c r="R211" i="3"/>
  <c r="P211" i="3"/>
  <c r="BI207" i="3"/>
  <c r="BH207" i="3"/>
  <c r="BG207" i="3"/>
  <c r="BE207" i="3"/>
  <c r="T207" i="3"/>
  <c r="R207" i="3"/>
  <c r="P207" i="3"/>
  <c r="BI204" i="3"/>
  <c r="BH204" i="3"/>
  <c r="BG204" i="3"/>
  <c r="BE204" i="3"/>
  <c r="T204" i="3"/>
  <c r="R204" i="3"/>
  <c r="P204" i="3"/>
  <c r="BI202" i="3"/>
  <c r="BH202" i="3"/>
  <c r="BG202" i="3"/>
  <c r="BE202" i="3"/>
  <c r="T202" i="3"/>
  <c r="R202" i="3"/>
  <c r="P202" i="3"/>
  <c r="BI200" i="3"/>
  <c r="BH200" i="3"/>
  <c r="BG200" i="3"/>
  <c r="BE200" i="3"/>
  <c r="T200" i="3"/>
  <c r="R200" i="3"/>
  <c r="P200" i="3"/>
  <c r="BI198" i="3"/>
  <c r="BH198" i="3"/>
  <c r="BG198" i="3"/>
  <c r="BE198" i="3"/>
  <c r="T198" i="3"/>
  <c r="R198" i="3"/>
  <c r="P198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88" i="3"/>
  <c r="BH188" i="3"/>
  <c r="BG188" i="3"/>
  <c r="BE188" i="3"/>
  <c r="T188" i="3"/>
  <c r="R188" i="3"/>
  <c r="P188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1" i="3"/>
  <c r="BH151" i="3"/>
  <c r="BG151" i="3"/>
  <c r="BE151" i="3"/>
  <c r="T151" i="3"/>
  <c r="R151" i="3"/>
  <c r="P151" i="3"/>
  <c r="BI148" i="3"/>
  <c r="BH148" i="3"/>
  <c r="BG148" i="3"/>
  <c r="BE148" i="3"/>
  <c r="T148" i="3"/>
  <c r="R148" i="3"/>
  <c r="P148" i="3"/>
  <c r="J142" i="3"/>
  <c r="J141" i="3"/>
  <c r="F141" i="3"/>
  <c r="F139" i="3"/>
  <c r="E137" i="3"/>
  <c r="BI120" i="3"/>
  <c r="BH120" i="3"/>
  <c r="BG120" i="3"/>
  <c r="BE120" i="3"/>
  <c r="BI119" i="3"/>
  <c r="BH119" i="3"/>
  <c r="BG119" i="3"/>
  <c r="BF119" i="3"/>
  <c r="BE119" i="3"/>
  <c r="BI118" i="3"/>
  <c r="BH118" i="3"/>
  <c r="BG118" i="3"/>
  <c r="BF118" i="3"/>
  <c r="BE118" i="3"/>
  <c r="BI117" i="3"/>
  <c r="BH117" i="3"/>
  <c r="BG117" i="3"/>
  <c r="BF117" i="3"/>
  <c r="BE117" i="3"/>
  <c r="BI116" i="3"/>
  <c r="BH116" i="3"/>
  <c r="BG116" i="3"/>
  <c r="BF116" i="3"/>
  <c r="BE116" i="3"/>
  <c r="BI115" i="3"/>
  <c r="BH115" i="3"/>
  <c r="BG115" i="3"/>
  <c r="BF115" i="3"/>
  <c r="BE115" i="3"/>
  <c r="J97" i="3"/>
  <c r="J96" i="3"/>
  <c r="F96" i="3"/>
  <c r="F94" i="3"/>
  <c r="E92" i="3"/>
  <c r="J22" i="3"/>
  <c r="E22" i="3"/>
  <c r="F142" i="3" s="1"/>
  <c r="J21" i="3"/>
  <c r="J16" i="3"/>
  <c r="J139" i="3" s="1"/>
  <c r="E7" i="3"/>
  <c r="E131" i="3" s="1"/>
  <c r="J42" i="2"/>
  <c r="J41" i="2"/>
  <c r="AY97" i="1"/>
  <c r="J40" i="2"/>
  <c r="AX97" i="1"/>
  <c r="BI297" i="2"/>
  <c r="BH297" i="2"/>
  <c r="BG297" i="2"/>
  <c r="BE297" i="2"/>
  <c r="T297" i="2"/>
  <c r="T296" i="2"/>
  <c r="R297" i="2"/>
  <c r="R296" i="2"/>
  <c r="P297" i="2"/>
  <c r="P296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T270" i="2" s="1"/>
  <c r="R271" i="2"/>
  <c r="R270" i="2" s="1"/>
  <c r="P271" i="2"/>
  <c r="P270" i="2" s="1"/>
  <c r="BI269" i="2"/>
  <c r="BH269" i="2"/>
  <c r="BG269" i="2"/>
  <c r="BE269" i="2"/>
  <c r="T269" i="2"/>
  <c r="T268" i="2" s="1"/>
  <c r="R269" i="2"/>
  <c r="R268" i="2" s="1"/>
  <c r="P269" i="2"/>
  <c r="P268" i="2" s="1"/>
  <c r="BI266" i="2"/>
  <c r="BH266" i="2"/>
  <c r="BG266" i="2"/>
  <c r="BE266" i="2"/>
  <c r="T266" i="2"/>
  <c r="R266" i="2"/>
  <c r="P266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3" i="2"/>
  <c r="BH253" i="2"/>
  <c r="BG253" i="2"/>
  <c r="BE253" i="2"/>
  <c r="T253" i="2"/>
  <c r="R253" i="2"/>
  <c r="P253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39" i="2"/>
  <c r="BH239" i="2"/>
  <c r="BG239" i="2"/>
  <c r="BE239" i="2"/>
  <c r="T239" i="2"/>
  <c r="R239" i="2"/>
  <c r="P239" i="2"/>
  <c r="BI234" i="2"/>
  <c r="BH234" i="2"/>
  <c r="BG234" i="2"/>
  <c r="BE234" i="2"/>
  <c r="T234" i="2"/>
  <c r="R234" i="2"/>
  <c r="P234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6" i="2"/>
  <c r="BH226" i="2"/>
  <c r="BG226" i="2"/>
  <c r="BE226" i="2"/>
  <c r="T226" i="2"/>
  <c r="R226" i="2"/>
  <c r="P226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8" i="2"/>
  <c r="BH178" i="2"/>
  <c r="BG178" i="2"/>
  <c r="BE178" i="2"/>
  <c r="T178" i="2"/>
  <c r="R178" i="2"/>
  <c r="P178" i="2"/>
  <c r="BI174" i="2"/>
  <c r="BH174" i="2"/>
  <c r="BG174" i="2"/>
  <c r="BE174" i="2"/>
  <c r="T174" i="2"/>
  <c r="R174" i="2"/>
  <c r="P174" i="2"/>
  <c r="BI170" i="2"/>
  <c r="BH170" i="2"/>
  <c r="BG170" i="2"/>
  <c r="BE170" i="2"/>
  <c r="T170" i="2"/>
  <c r="R170" i="2"/>
  <c r="P170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46" i="2"/>
  <c r="BH146" i="2"/>
  <c r="BG146" i="2"/>
  <c r="BE146" i="2"/>
  <c r="T146" i="2"/>
  <c r="R146" i="2"/>
  <c r="P146" i="2"/>
  <c r="J140" i="2"/>
  <c r="J139" i="2"/>
  <c r="F139" i="2"/>
  <c r="F137" i="2"/>
  <c r="E135" i="2"/>
  <c r="BI120" i="2"/>
  <c r="BH120" i="2"/>
  <c r="BG120" i="2"/>
  <c r="BE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J95" i="2"/>
  <c r="J94" i="2"/>
  <c r="F94" i="2"/>
  <c r="F92" i="2"/>
  <c r="E90" i="2"/>
  <c r="J20" i="2"/>
  <c r="E20" i="2"/>
  <c r="F140" i="2" s="1"/>
  <c r="J19" i="2"/>
  <c r="J14" i="2"/>
  <c r="J137" i="2" s="1"/>
  <c r="E7" i="2"/>
  <c r="E131" i="2" s="1"/>
  <c r="CK115" i="1"/>
  <c r="CJ115" i="1"/>
  <c r="CI115" i="1"/>
  <c r="CH115" i="1"/>
  <c r="CG115" i="1"/>
  <c r="CF115" i="1"/>
  <c r="BZ115" i="1"/>
  <c r="CE115" i="1"/>
  <c r="CK114" i="1"/>
  <c r="CJ114" i="1"/>
  <c r="CI114" i="1"/>
  <c r="CH114" i="1"/>
  <c r="CG114" i="1"/>
  <c r="CF114" i="1"/>
  <c r="BZ114" i="1"/>
  <c r="CE114" i="1"/>
  <c r="CK113" i="1"/>
  <c r="CJ113" i="1"/>
  <c r="CI113" i="1"/>
  <c r="CH113" i="1"/>
  <c r="CG113" i="1"/>
  <c r="CF113" i="1"/>
  <c r="BZ113" i="1"/>
  <c r="CE113" i="1"/>
  <c r="CK112" i="1"/>
  <c r="CJ112" i="1"/>
  <c r="CI112" i="1"/>
  <c r="CH112" i="1"/>
  <c r="CG112" i="1"/>
  <c r="CF112" i="1"/>
  <c r="BZ112" i="1"/>
  <c r="CE112" i="1"/>
  <c r="L91" i="1"/>
  <c r="AM91" i="1"/>
  <c r="AM90" i="1"/>
  <c r="L90" i="1"/>
  <c r="AM88" i="1"/>
  <c r="L88" i="1"/>
  <c r="L86" i="1"/>
  <c r="L85" i="1"/>
  <c r="BK150" i="12"/>
  <c r="J150" i="12"/>
  <c r="J148" i="12"/>
  <c r="J147" i="12"/>
  <c r="BK146" i="12"/>
  <c r="J145" i="12"/>
  <c r="BK155" i="10"/>
  <c r="J153" i="10"/>
  <c r="J152" i="10"/>
  <c r="J151" i="10"/>
  <c r="J150" i="10"/>
  <c r="J148" i="10"/>
  <c r="BK147" i="10"/>
  <c r="BK146" i="10"/>
  <c r="BK145" i="10"/>
  <c r="BK142" i="10"/>
  <c r="BK141" i="10"/>
  <c r="J140" i="10"/>
  <c r="J201" i="9"/>
  <c r="J200" i="9"/>
  <c r="BK199" i="9"/>
  <c r="J196" i="9"/>
  <c r="BK192" i="9"/>
  <c r="BK191" i="9"/>
  <c r="BK190" i="9"/>
  <c r="BK189" i="9"/>
  <c r="J187" i="9"/>
  <c r="J186" i="9"/>
  <c r="BK184" i="9"/>
  <c r="BK180" i="9"/>
  <c r="BK178" i="9"/>
  <c r="BK177" i="9"/>
  <c r="BK176" i="9"/>
  <c r="BK175" i="9"/>
  <c r="J174" i="9"/>
  <c r="J173" i="9"/>
  <c r="J171" i="9"/>
  <c r="J170" i="9"/>
  <c r="BK168" i="9"/>
  <c r="J165" i="9"/>
  <c r="BK164" i="9"/>
  <c r="J163" i="9"/>
  <c r="BK162" i="9"/>
  <c r="J161" i="9"/>
  <c r="BK160" i="9"/>
  <c r="BK159" i="9"/>
  <c r="J158" i="9"/>
  <c r="J157" i="9"/>
  <c r="J156" i="9"/>
  <c r="J155" i="9"/>
  <c r="BK153" i="9"/>
  <c r="J152" i="9"/>
  <c r="J149" i="9"/>
  <c r="J148" i="9"/>
  <c r="BK147" i="9"/>
  <c r="J146" i="9"/>
  <c r="BK143" i="9"/>
  <c r="J142" i="9"/>
  <c r="BK257" i="8"/>
  <c r="BK249" i="8"/>
  <c r="J247" i="8"/>
  <c r="BK241" i="8"/>
  <c r="BK239" i="8"/>
  <c r="J237" i="8"/>
  <c r="BK236" i="8"/>
  <c r="J235" i="8"/>
  <c r="J192" i="8"/>
  <c r="J189" i="8"/>
  <c r="BK188" i="8"/>
  <c r="J186" i="8"/>
  <c r="J184" i="8"/>
  <c r="BK181" i="8"/>
  <c r="BK179" i="8"/>
  <c r="J178" i="8"/>
  <c r="J176" i="8"/>
  <c r="BK175" i="8"/>
  <c r="BK174" i="8"/>
  <c r="J170" i="8"/>
  <c r="J169" i="8"/>
  <c r="BK168" i="8"/>
  <c r="BK167" i="8"/>
  <c r="J166" i="8"/>
  <c r="BK165" i="8"/>
  <c r="BK157" i="8"/>
  <c r="J156" i="8"/>
  <c r="BK155" i="8"/>
  <c r="BK151" i="8"/>
  <c r="J150" i="8"/>
  <c r="J149" i="8"/>
  <c r="J183" i="7"/>
  <c r="J181" i="7"/>
  <c r="BK179" i="7"/>
  <c r="BK175" i="7"/>
  <c r="J173" i="7"/>
  <c r="J172" i="7"/>
  <c r="J171" i="7"/>
  <c r="J169" i="7"/>
  <c r="J167" i="7"/>
  <c r="J166" i="7"/>
  <c r="J164" i="7"/>
  <c r="BK163" i="7"/>
  <c r="J161" i="7"/>
  <c r="J159" i="7"/>
  <c r="BK158" i="7"/>
  <c r="BK157" i="7"/>
  <c r="BK156" i="7"/>
  <c r="J155" i="7"/>
  <c r="BK154" i="7"/>
  <c r="BK153" i="7"/>
  <c r="J152" i="7"/>
  <c r="J151" i="7"/>
  <c r="BK149" i="7"/>
  <c r="J148" i="7"/>
  <c r="J147" i="7"/>
  <c r="BK188" i="6"/>
  <c r="J185" i="6"/>
  <c r="BK184" i="6"/>
  <c r="J182" i="6"/>
  <c r="BK180" i="6"/>
  <c r="BK179" i="6"/>
  <c r="BK178" i="6"/>
  <c r="BK177" i="6"/>
  <c r="J176" i="6"/>
  <c r="J171" i="6"/>
  <c r="J170" i="6"/>
  <c r="BK169" i="6"/>
  <c r="BK162" i="6"/>
  <c r="BK158" i="6"/>
  <c r="J152" i="6"/>
  <c r="J151" i="6"/>
  <c r="BK442" i="5"/>
  <c r="BK430" i="5"/>
  <c r="BK423" i="5"/>
  <c r="J421" i="5"/>
  <c r="BK417" i="5"/>
  <c r="J407" i="5"/>
  <c r="J387" i="5"/>
  <c r="BK382" i="5"/>
  <c r="J380" i="5"/>
  <c r="J379" i="5"/>
  <c r="BK378" i="5"/>
  <c r="BK377" i="5"/>
  <c r="J369" i="5"/>
  <c r="J368" i="5"/>
  <c r="BK367" i="5"/>
  <c r="BK365" i="5"/>
  <c r="BK363" i="5"/>
  <c r="BK361" i="5"/>
  <c r="BK357" i="5"/>
  <c r="J348" i="5"/>
  <c r="BK346" i="5"/>
  <c r="J339" i="5"/>
  <c r="J335" i="5"/>
  <c r="BK328" i="5"/>
  <c r="BK324" i="5"/>
  <c r="BK317" i="5"/>
  <c r="BK311" i="5"/>
  <c r="J309" i="5"/>
  <c r="J306" i="5"/>
  <c r="BK304" i="5"/>
  <c r="BK301" i="5"/>
  <c r="BK296" i="5"/>
  <c r="BK287" i="5"/>
  <c r="J283" i="5"/>
  <c r="J279" i="5"/>
  <c r="BK278" i="5"/>
  <c r="J273" i="5"/>
  <c r="J272" i="5"/>
  <c r="J269" i="5"/>
  <c r="J266" i="5"/>
  <c r="J265" i="5"/>
  <c r="J263" i="5"/>
  <c r="BK261" i="5"/>
  <c r="J256" i="5"/>
  <c r="BK245" i="5"/>
  <c r="J241" i="5"/>
  <c r="BK238" i="5"/>
  <c r="BK228" i="5"/>
  <c r="J206" i="5"/>
  <c r="J201" i="5"/>
  <c r="BK198" i="5"/>
  <c r="BK190" i="5"/>
  <c r="BK178" i="5"/>
  <c r="BK176" i="5"/>
  <c r="J168" i="5"/>
  <c r="BK156" i="5"/>
  <c r="J202" i="4"/>
  <c r="BK195" i="4"/>
  <c r="BK193" i="4"/>
  <c r="J191" i="4"/>
  <c r="BK190" i="4"/>
  <c r="BK189" i="4"/>
  <c r="BK188" i="4"/>
  <c r="BK185" i="4"/>
  <c r="J184" i="4"/>
  <c r="J179" i="4"/>
  <c r="J177" i="4"/>
  <c r="J175" i="4"/>
  <c r="BK174" i="4"/>
  <c r="J173" i="4"/>
  <c r="BK171" i="4"/>
  <c r="BK170" i="4"/>
  <c r="BK168" i="4"/>
  <c r="J167" i="4"/>
  <c r="J166" i="4"/>
  <c r="J164" i="4"/>
  <c r="BK163" i="4"/>
  <c r="J162" i="4"/>
  <c r="BK160" i="4"/>
  <c r="BK158" i="4"/>
  <c r="J157" i="4"/>
  <c r="BK156" i="4"/>
  <c r="J155" i="4"/>
  <c r="BK154" i="4"/>
  <c r="BK153" i="4"/>
  <c r="BK152" i="4"/>
  <c r="J151" i="4"/>
  <c r="J150" i="4"/>
  <c r="J148" i="4"/>
  <c r="BK147" i="4"/>
  <c r="J325" i="3"/>
  <c r="BK323" i="3"/>
  <c r="BK322" i="3"/>
  <c r="J320" i="3"/>
  <c r="BK319" i="3"/>
  <c r="BK318" i="3"/>
  <c r="J314" i="3"/>
  <c r="BK312" i="3"/>
  <c r="BK310" i="3"/>
  <c r="BK308" i="3"/>
  <c r="BK305" i="3"/>
  <c r="BK302" i="3"/>
  <c r="BK298" i="3"/>
  <c r="BK296" i="3"/>
  <c r="BK292" i="3"/>
  <c r="J289" i="3"/>
  <c r="J288" i="3"/>
  <c r="J284" i="3"/>
  <c r="BK280" i="3"/>
  <c r="J274" i="3"/>
  <c r="J272" i="3"/>
  <c r="BK271" i="3"/>
  <c r="BK270" i="3"/>
  <c r="BK269" i="3"/>
  <c r="BK267" i="3"/>
  <c r="BK266" i="3"/>
  <c r="BK265" i="3"/>
  <c r="J264" i="3"/>
  <c r="J263" i="3"/>
  <c r="J259" i="3"/>
  <c r="BK258" i="3"/>
  <c r="BK257" i="3"/>
  <c r="J255" i="3"/>
  <c r="J252" i="3"/>
  <c r="J246" i="3"/>
  <c r="J239" i="3"/>
  <c r="J236" i="3"/>
  <c r="BK235" i="3"/>
  <c r="J232" i="3"/>
  <c r="BK229" i="3"/>
  <c r="J216" i="3"/>
  <c r="BK211" i="3"/>
  <c r="BK207" i="3"/>
  <c r="BK204" i="3"/>
  <c r="J202" i="3"/>
  <c r="J200" i="3"/>
  <c r="BK198" i="3"/>
  <c r="BK195" i="3"/>
  <c r="J193" i="3"/>
  <c r="BK191" i="3"/>
  <c r="J188" i="3"/>
  <c r="BK184" i="3"/>
  <c r="J182" i="3"/>
  <c r="BK181" i="3"/>
  <c r="J178" i="3"/>
  <c r="J176" i="3"/>
  <c r="BK174" i="3"/>
  <c r="BK172" i="3"/>
  <c r="J170" i="3"/>
  <c r="J168" i="3"/>
  <c r="J163" i="3"/>
  <c r="BK161" i="3"/>
  <c r="BK158" i="3"/>
  <c r="BK156" i="3"/>
  <c r="BK154" i="3"/>
  <c r="J151" i="3"/>
  <c r="J148" i="3"/>
  <c r="BK297" i="2"/>
  <c r="BK295" i="2"/>
  <c r="J293" i="2"/>
  <c r="J291" i="2"/>
  <c r="BK290" i="2"/>
  <c r="BK289" i="2"/>
  <c r="BK288" i="2"/>
  <c r="BK286" i="2"/>
  <c r="BK285" i="2"/>
  <c r="J284" i="2"/>
  <c r="BK280" i="2"/>
  <c r="BK279" i="2"/>
  <c r="BK277" i="2"/>
  <c r="BK274" i="2"/>
  <c r="BK271" i="2"/>
  <c r="BK269" i="2"/>
  <c r="BK266" i="2"/>
  <c r="BK264" i="2"/>
  <c r="BK262" i="2"/>
  <c r="BK260" i="2"/>
  <c r="J258" i="2"/>
  <c r="BK256" i="2"/>
  <c r="J253" i="2"/>
  <c r="BK247" i="2"/>
  <c r="BK246" i="2"/>
  <c r="BK244" i="2"/>
  <c r="BK239" i="2"/>
  <c r="BK234" i="2"/>
  <c r="BK231" i="2"/>
  <c r="J229" i="2"/>
  <c r="BK228" i="2"/>
  <c r="J226" i="2"/>
  <c r="J224" i="2"/>
  <c r="J222" i="2"/>
  <c r="BK221" i="2"/>
  <c r="J220" i="2"/>
  <c r="BK218" i="2"/>
  <c r="J216" i="2"/>
  <c r="BK215" i="2"/>
  <c r="BK214" i="2"/>
  <c r="J213" i="2"/>
  <c r="J212" i="2"/>
  <c r="BK211" i="2"/>
  <c r="J210" i="2"/>
  <c r="J209" i="2"/>
  <c r="BK208" i="2"/>
  <c r="BK207" i="2"/>
  <c r="BK206" i="2"/>
  <c r="J205" i="2"/>
  <c r="J204" i="2"/>
  <c r="J200" i="2"/>
  <c r="BK197" i="2"/>
  <c r="BK195" i="2"/>
  <c r="BK194" i="2"/>
  <c r="J193" i="2"/>
  <c r="J192" i="2"/>
  <c r="J191" i="2"/>
  <c r="J190" i="2"/>
  <c r="J189" i="2"/>
  <c r="J181" i="2"/>
  <c r="J178" i="2"/>
  <c r="J174" i="2"/>
  <c r="J170" i="2"/>
  <c r="J161" i="2"/>
  <c r="BK159" i="2"/>
  <c r="BK157" i="2"/>
  <c r="BK156" i="2"/>
  <c r="AS98" i="1"/>
  <c r="BK151" i="12"/>
  <c r="J151" i="12"/>
  <c r="BK149" i="12"/>
  <c r="J149" i="12"/>
  <c r="BK148" i="12"/>
  <c r="BK147" i="12"/>
  <c r="J146" i="12"/>
  <c r="BK145" i="12"/>
  <c r="J163" i="7"/>
  <c r="BK147" i="7"/>
  <c r="J361" i="5"/>
  <c r="BK348" i="5"/>
  <c r="BK339" i="5"/>
  <c r="J332" i="5"/>
  <c r="BK315" i="5"/>
  <c r="J300" i="5"/>
  <c r="J299" i="5"/>
  <c r="BK293" i="5"/>
  <c r="BK263" i="5"/>
  <c r="BK262" i="5"/>
  <c r="J257" i="5"/>
  <c r="J246" i="5"/>
  <c r="J245" i="5"/>
  <c r="J235" i="5"/>
  <c r="J232" i="5"/>
  <c r="J231" i="5"/>
  <c r="J226" i="5"/>
  <c r="BK222" i="5"/>
  <c r="BK217" i="5"/>
  <c r="J209" i="5"/>
  <c r="J198" i="5"/>
  <c r="BK194" i="5"/>
  <c r="J185" i="5"/>
  <c r="J183" i="5"/>
  <c r="J181" i="5"/>
  <c r="J170" i="5"/>
  <c r="J166" i="5"/>
  <c r="J164" i="5"/>
  <c r="BK196" i="4"/>
  <c r="J194" i="4"/>
  <c r="J192" i="4"/>
  <c r="J190" i="4"/>
  <c r="BK186" i="4"/>
  <c r="BK181" i="4"/>
  <c r="BK178" i="4"/>
  <c r="BK143" i="12"/>
  <c r="J143" i="12"/>
  <c r="BK142" i="12"/>
  <c r="J142" i="12"/>
  <c r="BK141" i="12"/>
  <c r="J141" i="12"/>
  <c r="BK142" i="11"/>
  <c r="J142" i="11"/>
  <c r="BK141" i="11"/>
  <c r="J141" i="11"/>
  <c r="BK140" i="11"/>
  <c r="J140" i="11"/>
  <c r="BK170" i="10"/>
  <c r="J170" i="10"/>
  <c r="BK169" i="10"/>
  <c r="J169" i="10"/>
  <c r="BK168" i="10"/>
  <c r="J168" i="10"/>
  <c r="J167" i="10"/>
  <c r="J166" i="10"/>
  <c r="J165" i="10"/>
  <c r="J164" i="10"/>
  <c r="J163" i="10"/>
  <c r="BK162" i="10"/>
  <c r="J162" i="10"/>
  <c r="J161" i="10"/>
  <c r="BK160" i="10"/>
  <c r="J160" i="10"/>
  <c r="BK159" i="10"/>
  <c r="J158" i="10"/>
  <c r="J157" i="10"/>
  <c r="J156" i="10"/>
  <c r="BK154" i="10"/>
  <c r="BK149" i="10"/>
  <c r="BK148" i="10"/>
  <c r="J147" i="10"/>
  <c r="J145" i="10"/>
  <c r="J143" i="10"/>
  <c r="J142" i="10"/>
  <c r="BK140" i="10"/>
  <c r="BK200" i="9"/>
  <c r="J198" i="9"/>
  <c r="J197" i="9"/>
  <c r="BK196" i="9"/>
  <c r="J195" i="9"/>
  <c r="BK193" i="9"/>
  <c r="J190" i="9"/>
  <c r="BK187" i="9"/>
  <c r="BK185" i="9"/>
  <c r="J184" i="9"/>
  <c r="BK183" i="9"/>
  <c r="BK182" i="9"/>
  <c r="J181" i="9"/>
  <c r="J180" i="9"/>
  <c r="J179" i="9"/>
  <c r="J178" i="9"/>
  <c r="J176" i="9"/>
  <c r="J175" i="9"/>
  <c r="BK174" i="9"/>
  <c r="J172" i="9"/>
  <c r="BK171" i="9"/>
  <c r="BK170" i="9"/>
  <c r="J169" i="9"/>
  <c r="J168" i="9"/>
  <c r="BK167" i="9"/>
  <c r="J166" i="9"/>
  <c r="BK165" i="9"/>
  <c r="J164" i="9"/>
  <c r="J162" i="9"/>
  <c r="BK161" i="9"/>
  <c r="J160" i="9"/>
  <c r="J159" i="9"/>
  <c r="BK158" i="9"/>
  <c r="BK157" i="9"/>
  <c r="BK156" i="9"/>
  <c r="BK155" i="9"/>
  <c r="BK154" i="9"/>
  <c r="J153" i="9"/>
  <c r="BK151" i="9"/>
  <c r="J150" i="9"/>
  <c r="BK148" i="9"/>
  <c r="J147" i="9"/>
  <c r="BK146" i="9"/>
  <c r="J145" i="9"/>
  <c r="J144" i="9"/>
  <c r="J143" i="9"/>
  <c r="J257" i="8"/>
  <c r="J255" i="8"/>
  <c r="BK253" i="8"/>
  <c r="BK252" i="8"/>
  <c r="J249" i="8"/>
  <c r="J248" i="8"/>
  <c r="BK245" i="8"/>
  <c r="J243" i="8"/>
  <c r="BK242" i="8"/>
  <c r="J241" i="8"/>
  <c r="BK240" i="8"/>
  <c r="J239" i="8"/>
  <c r="J238" i="8"/>
  <c r="BK237" i="8"/>
  <c r="J236" i="8"/>
  <c r="BK235" i="8"/>
  <c r="J234" i="8"/>
  <c r="J233" i="8"/>
  <c r="BK232" i="8"/>
  <c r="BK231" i="8"/>
  <c r="BK230" i="8"/>
  <c r="BK229" i="8"/>
  <c r="J229" i="8"/>
  <c r="BK228" i="8"/>
  <c r="J228" i="8"/>
  <c r="BK227" i="8"/>
  <c r="J227" i="8"/>
  <c r="BK226" i="8"/>
  <c r="BK225" i="8"/>
  <c r="J225" i="8"/>
  <c r="BK224" i="8"/>
  <c r="J224" i="8"/>
  <c r="BK223" i="8"/>
  <c r="J223" i="8"/>
  <c r="BK222" i="8"/>
  <c r="J222" i="8"/>
  <c r="J221" i="8"/>
  <c r="BK220" i="8"/>
  <c r="J220" i="8"/>
  <c r="BK219" i="8"/>
  <c r="J219" i="8"/>
  <c r="BK218" i="8"/>
  <c r="J218" i="8"/>
  <c r="BK217" i="8"/>
  <c r="J217" i="8"/>
  <c r="BK216" i="8"/>
  <c r="J216" i="8"/>
  <c r="BK215" i="8"/>
  <c r="J215" i="8"/>
  <c r="BK214" i="8"/>
  <c r="J214" i="8"/>
  <c r="BK213" i="8"/>
  <c r="J213" i="8"/>
  <c r="BK212" i="8"/>
  <c r="J212" i="8"/>
  <c r="BK211" i="8"/>
  <c r="J211" i="8"/>
  <c r="BK210" i="8"/>
  <c r="J210" i="8"/>
  <c r="BK209" i="8"/>
  <c r="J209" i="8"/>
  <c r="BK208" i="8"/>
  <c r="J208" i="8"/>
  <c r="BK207" i="8"/>
  <c r="J207" i="8"/>
  <c r="BK206" i="8"/>
  <c r="J206" i="8"/>
  <c r="BK205" i="8"/>
  <c r="J205" i="8"/>
  <c r="BK204" i="8"/>
  <c r="J204" i="8"/>
  <c r="BK202" i="8"/>
  <c r="J202" i="8"/>
  <c r="BK201" i="8"/>
  <c r="J201" i="8"/>
  <c r="BK200" i="8"/>
  <c r="J200" i="8"/>
  <c r="BK199" i="8"/>
  <c r="J199" i="8"/>
  <c r="J198" i="8"/>
  <c r="BK197" i="8"/>
  <c r="BK196" i="8"/>
  <c r="J195" i="8"/>
  <c r="BK194" i="8"/>
  <c r="J194" i="8"/>
  <c r="J193" i="8"/>
  <c r="J191" i="8"/>
  <c r="J190" i="8"/>
  <c r="BK189" i="8"/>
  <c r="J187" i="8"/>
  <c r="BK186" i="8"/>
  <c r="BK185" i="8"/>
  <c r="J183" i="8"/>
  <c r="J182" i="8"/>
  <c r="J181" i="8"/>
  <c r="BK180" i="8"/>
  <c r="BK178" i="8"/>
  <c r="J177" i="8"/>
  <c r="BK176" i="8"/>
  <c r="J174" i="8"/>
  <c r="BK173" i="8"/>
  <c r="J173" i="8"/>
  <c r="BK171" i="8"/>
  <c r="J171" i="8"/>
  <c r="BK170" i="8"/>
  <c r="BK169" i="8"/>
  <c r="J168" i="8"/>
  <c r="J167" i="8"/>
  <c r="BK164" i="8"/>
  <c r="BK163" i="8"/>
  <c r="BK162" i="8"/>
  <c r="BK161" i="8"/>
  <c r="BK160" i="8"/>
  <c r="J160" i="8"/>
  <c r="J159" i="8"/>
  <c r="J154" i="8"/>
  <c r="J153" i="8"/>
  <c r="BK152" i="8"/>
  <c r="BK183" i="7"/>
  <c r="BK181" i="7"/>
  <c r="J179" i="7"/>
  <c r="J178" i="7"/>
  <c r="BK173" i="7"/>
  <c r="BK172" i="7"/>
  <c r="BK170" i="7"/>
  <c r="BK169" i="7"/>
  <c r="BK168" i="7"/>
  <c r="BK165" i="7"/>
  <c r="BK155" i="7"/>
  <c r="J154" i="7"/>
  <c r="BK151" i="7"/>
  <c r="J149" i="7"/>
  <c r="BK190" i="6"/>
  <c r="J186" i="6"/>
  <c r="BK185" i="6"/>
  <c r="J184" i="6"/>
  <c r="BK183" i="6"/>
  <c r="BK181" i="6"/>
  <c r="J180" i="6"/>
  <c r="J179" i="6"/>
  <c r="J178" i="6"/>
  <c r="J177" i="6"/>
  <c r="BK176" i="6"/>
  <c r="BK173" i="6"/>
  <c r="J167" i="6"/>
  <c r="J166" i="6"/>
  <c r="BK165" i="6"/>
  <c r="BK164" i="6"/>
  <c r="BK163" i="6"/>
  <c r="J162" i="6"/>
  <c r="BK160" i="6"/>
  <c r="BK157" i="6"/>
  <c r="BK156" i="6"/>
  <c r="BK155" i="6"/>
  <c r="J154" i="6"/>
  <c r="BK153" i="6"/>
  <c r="BK152" i="6"/>
  <c r="BK151" i="6"/>
  <c r="J150" i="6"/>
  <c r="J148" i="6"/>
  <c r="J147" i="6"/>
  <c r="J442" i="5"/>
  <c r="J430" i="5"/>
  <c r="BK421" i="5"/>
  <c r="J417" i="5"/>
  <c r="BK405" i="5"/>
  <c r="BK400" i="5"/>
  <c r="BK395" i="5"/>
  <c r="BK391" i="5"/>
  <c r="BK387" i="5"/>
  <c r="J382" i="5"/>
  <c r="BK380" i="5"/>
  <c r="BK379" i="5"/>
  <c r="J377" i="5"/>
  <c r="J374" i="5"/>
  <c r="J373" i="5"/>
  <c r="J372" i="5"/>
  <c r="BK370" i="5"/>
  <c r="J367" i="5"/>
  <c r="BK364" i="5"/>
  <c r="J363" i="5"/>
  <c r="J357" i="5"/>
  <c r="BK350" i="5"/>
  <c r="BK341" i="5"/>
  <c r="J337" i="5"/>
  <c r="J328" i="5"/>
  <c r="J324" i="5"/>
  <c r="J317" i="5"/>
  <c r="J315" i="5"/>
  <c r="BK313" i="5"/>
  <c r="BK309" i="5"/>
  <c r="BK299" i="5"/>
  <c r="J293" i="5"/>
  <c r="J287" i="5"/>
  <c r="J278" i="5"/>
  <c r="BK272" i="5"/>
  <c r="BK269" i="5"/>
  <c r="BK265" i="5"/>
  <c r="J262" i="5"/>
  <c r="BK257" i="5"/>
  <c r="BK250" i="5"/>
  <c r="BK241" i="5"/>
  <c r="BK240" i="5"/>
  <c r="BK235" i="5"/>
  <c r="BK231" i="5"/>
  <c r="J228" i="5"/>
  <c r="BK218" i="5"/>
  <c r="J217" i="5"/>
  <c r="J214" i="5"/>
  <c r="BK211" i="5"/>
  <c r="BK209" i="5"/>
  <c r="J208" i="5"/>
  <c r="J207" i="5"/>
  <c r="BK206" i="5"/>
  <c r="J205" i="5"/>
  <c r="BK201" i="5"/>
  <c r="BK195" i="5"/>
  <c r="J194" i="5"/>
  <c r="J190" i="5"/>
  <c r="J187" i="5"/>
  <c r="BK183" i="5"/>
  <c r="BK181" i="5"/>
  <c r="BK168" i="5"/>
  <c r="J200" i="4"/>
  <c r="J198" i="4"/>
  <c r="BK197" i="4"/>
  <c r="J196" i="4"/>
  <c r="J195" i="4"/>
  <c r="BK194" i="4"/>
  <c r="BK192" i="4"/>
  <c r="BK191" i="4"/>
  <c r="J189" i="4"/>
  <c r="J187" i="4"/>
  <c r="J186" i="4"/>
  <c r="J185" i="4"/>
  <c r="BK179" i="4"/>
  <c r="J178" i="4"/>
  <c r="BK177" i="4"/>
  <c r="BK176" i="4"/>
  <c r="BK175" i="4"/>
  <c r="J174" i="4"/>
  <c r="BK173" i="4"/>
  <c r="BK172" i="4"/>
  <c r="J171" i="4"/>
  <c r="J170" i="4"/>
  <c r="BK169" i="4"/>
  <c r="BK167" i="4"/>
  <c r="BK165" i="4"/>
  <c r="BK164" i="4"/>
  <c r="BK162" i="4"/>
  <c r="J160" i="4"/>
  <c r="J158" i="4"/>
  <c r="BK157" i="4"/>
  <c r="J156" i="4"/>
  <c r="BK155" i="4"/>
  <c r="J154" i="4"/>
  <c r="J153" i="4"/>
  <c r="J152" i="4"/>
  <c r="BK151" i="4"/>
  <c r="BK150" i="4"/>
  <c r="BK148" i="4"/>
  <c r="J147" i="4"/>
  <c r="BK325" i="3"/>
  <c r="J323" i="3"/>
  <c r="J322" i="3"/>
  <c r="BK320" i="3"/>
  <c r="J319" i="3"/>
  <c r="J318" i="3"/>
  <c r="BK314" i="3"/>
  <c r="J312" i="3"/>
  <c r="J310" i="3"/>
  <c r="J308" i="3"/>
  <c r="J305" i="3"/>
  <c r="J302" i="3"/>
  <c r="J298" i="3"/>
  <c r="J296" i="3"/>
  <c r="J292" i="3"/>
  <c r="BK291" i="3"/>
  <c r="J291" i="3"/>
  <c r="BK289" i="3"/>
  <c r="BK288" i="3"/>
  <c r="BK284" i="3"/>
  <c r="J280" i="3"/>
  <c r="BK274" i="3"/>
  <c r="BK272" i="3"/>
  <c r="J271" i="3"/>
  <c r="J270" i="3"/>
  <c r="J269" i="3"/>
  <c r="BK268" i="3"/>
  <c r="J268" i="3"/>
  <c r="J267" i="3"/>
  <c r="J266" i="3"/>
  <c r="J265" i="3"/>
  <c r="BK264" i="3"/>
  <c r="BK263" i="3"/>
  <c r="BK262" i="3"/>
  <c r="BK261" i="3"/>
  <c r="BK260" i="3"/>
  <c r="J257" i="3"/>
  <c r="BK256" i="3"/>
  <c r="J254" i="3"/>
  <c r="BK253" i="3"/>
  <c r="BK252" i="3"/>
  <c r="BK246" i="3"/>
  <c r="BK240" i="3"/>
  <c r="J235" i="3"/>
  <c r="J229" i="3"/>
  <c r="BK223" i="3"/>
  <c r="J221" i="3"/>
  <c r="BK216" i="3"/>
  <c r="J211" i="3"/>
  <c r="J207" i="3"/>
  <c r="J204" i="3"/>
  <c r="BK202" i="3"/>
  <c r="BK200" i="3"/>
  <c r="J198" i="3"/>
  <c r="J195" i="3"/>
  <c r="BK193" i="3"/>
  <c r="J191" i="3"/>
  <c r="BK188" i="3"/>
  <c r="J184" i="3"/>
  <c r="BK182" i="3"/>
  <c r="J181" i="3"/>
  <c r="BK178" i="3"/>
  <c r="BK176" i="3"/>
  <c r="J174" i="3"/>
  <c r="J172" i="3"/>
  <c r="BK170" i="3"/>
  <c r="BK168" i="3"/>
  <c r="BK163" i="3"/>
  <c r="J161" i="3"/>
  <c r="J158" i="3"/>
  <c r="J156" i="3"/>
  <c r="J154" i="3"/>
  <c r="BK151" i="3"/>
  <c r="BK148" i="3"/>
  <c r="J297" i="2"/>
  <c r="J295" i="2"/>
  <c r="BK293" i="2"/>
  <c r="BK291" i="2"/>
  <c r="J290" i="2"/>
  <c r="J289" i="2"/>
  <c r="J288" i="2"/>
  <c r="J286" i="2"/>
  <c r="J285" i="2"/>
  <c r="BK284" i="2"/>
  <c r="J280" i="2"/>
  <c r="J279" i="2"/>
  <c r="J277" i="2"/>
  <c r="J274" i="2"/>
  <c r="J271" i="2"/>
  <c r="J269" i="2"/>
  <c r="J266" i="2"/>
  <c r="J264" i="2"/>
  <c r="J262" i="2"/>
  <c r="J260" i="2"/>
  <c r="BK258" i="2"/>
  <c r="J256" i="2"/>
  <c r="BK253" i="2"/>
  <c r="J247" i="2"/>
  <c r="J246" i="2"/>
  <c r="J244" i="2"/>
  <c r="J239" i="2"/>
  <c r="J234" i="2"/>
  <c r="J231" i="2"/>
  <c r="BK229" i="2"/>
  <c r="J228" i="2"/>
  <c r="BK226" i="2"/>
  <c r="BK224" i="2"/>
  <c r="BK222" i="2"/>
  <c r="J221" i="2"/>
  <c r="BK220" i="2"/>
  <c r="J218" i="2"/>
  <c r="BK216" i="2"/>
  <c r="J215" i="2"/>
  <c r="J214" i="2"/>
  <c r="BK213" i="2"/>
  <c r="BK212" i="2"/>
  <c r="J211" i="2"/>
  <c r="BK210" i="2"/>
  <c r="BK209" i="2"/>
  <c r="J208" i="2"/>
  <c r="J207" i="2"/>
  <c r="J206" i="2"/>
  <c r="BK205" i="2"/>
  <c r="BK204" i="2"/>
  <c r="BK200" i="2"/>
  <c r="J197" i="2"/>
  <c r="J195" i="2"/>
  <c r="J194" i="2"/>
  <c r="BK193" i="2"/>
  <c r="BK192" i="2"/>
  <c r="BK191" i="2"/>
  <c r="BK190" i="2"/>
  <c r="J187" i="2"/>
  <c r="BK182" i="2"/>
  <c r="BK181" i="2"/>
  <c r="BK174" i="2"/>
  <c r="BK170" i="2"/>
  <c r="J166" i="2"/>
  <c r="BK163" i="2"/>
  <c r="J157" i="2"/>
  <c r="J154" i="2"/>
  <c r="BK146" i="2"/>
  <c r="BK167" i="10"/>
  <c r="BK166" i="10"/>
  <c r="BK165" i="10"/>
  <c r="BK164" i="10"/>
  <c r="BK163" i="10"/>
  <c r="BK161" i="10"/>
  <c r="J159" i="10"/>
  <c r="BK158" i="10"/>
  <c r="BK157" i="10"/>
  <c r="BK156" i="10"/>
  <c r="J155" i="10"/>
  <c r="J154" i="10"/>
  <c r="BK153" i="10"/>
  <c r="BK152" i="10"/>
  <c r="BK151" i="10"/>
  <c r="BK150" i="10"/>
  <c r="J149" i="10"/>
  <c r="J146" i="10"/>
  <c r="BK143" i="10"/>
  <c r="J141" i="10"/>
  <c r="BK201" i="9"/>
  <c r="J199" i="9"/>
  <c r="BK198" i="9"/>
  <c r="BK197" i="9"/>
  <c r="BK195" i="9"/>
  <c r="J193" i="9"/>
  <c r="J192" i="9"/>
  <c r="J191" i="9"/>
  <c r="J189" i="9"/>
  <c r="BK186" i="9"/>
  <c r="J185" i="9"/>
  <c r="J183" i="9"/>
  <c r="J182" i="9"/>
  <c r="BK181" i="9"/>
  <c r="BK179" i="9"/>
  <c r="J177" i="9"/>
  <c r="BK173" i="9"/>
  <c r="BK172" i="9"/>
  <c r="BK169" i="9"/>
  <c r="J167" i="9"/>
  <c r="BK166" i="9"/>
  <c r="BK163" i="9"/>
  <c r="J154" i="9"/>
  <c r="BK152" i="9"/>
  <c r="J151" i="9"/>
  <c r="BK150" i="9"/>
  <c r="BK149" i="9"/>
  <c r="BK145" i="9"/>
  <c r="BK144" i="9"/>
  <c r="BK142" i="9"/>
  <c r="BK255" i="8"/>
  <c r="J253" i="8"/>
  <c r="J252" i="8"/>
  <c r="BK248" i="8"/>
  <c r="BK247" i="8"/>
  <c r="J245" i="8"/>
  <c r="BK243" i="8"/>
  <c r="J242" i="8"/>
  <c r="J240" i="8"/>
  <c r="BK238" i="8"/>
  <c r="BK234" i="8"/>
  <c r="BK233" i="8"/>
  <c r="J232" i="8"/>
  <c r="J231" i="8"/>
  <c r="J230" i="8"/>
  <c r="J226" i="8"/>
  <c r="BK221" i="8"/>
  <c r="BK198" i="8"/>
  <c r="J197" i="8"/>
  <c r="J196" i="8"/>
  <c r="BK195" i="8"/>
  <c r="BK193" i="8"/>
  <c r="BK192" i="8"/>
  <c r="BK191" i="8"/>
  <c r="BK190" i="8"/>
  <c r="J188" i="8"/>
  <c r="BK187" i="8"/>
  <c r="J185" i="8"/>
  <c r="BK184" i="8"/>
  <c r="BK183" i="8"/>
  <c r="BK182" i="8"/>
  <c r="J180" i="8"/>
  <c r="J179" i="8"/>
  <c r="BK177" i="8"/>
  <c r="J175" i="8"/>
  <c r="BK166" i="8"/>
  <c r="J165" i="8"/>
  <c r="J164" i="8"/>
  <c r="J163" i="8"/>
  <c r="J162" i="8"/>
  <c r="J161" i="8"/>
  <c r="BK159" i="8"/>
  <c r="J157" i="8"/>
  <c r="BK156" i="8"/>
  <c r="J155" i="8"/>
  <c r="BK154" i="8"/>
  <c r="BK153" i="8"/>
  <c r="J152" i="8"/>
  <c r="J151" i="8"/>
  <c r="BK150" i="8"/>
  <c r="BK149" i="8"/>
  <c r="BK178" i="7"/>
  <c r="J175" i="7"/>
  <c r="BK171" i="7"/>
  <c r="J170" i="7"/>
  <c r="J168" i="7"/>
  <c r="BK167" i="7"/>
  <c r="BK166" i="7"/>
  <c r="J165" i="7"/>
  <c r="BK164" i="7"/>
  <c r="BK161" i="7"/>
  <c r="BK159" i="7"/>
  <c r="J158" i="7"/>
  <c r="J157" i="7"/>
  <c r="J156" i="7"/>
  <c r="J153" i="7"/>
  <c r="BK152" i="7"/>
  <c r="BK148" i="7"/>
  <c r="J190" i="6"/>
  <c r="J188" i="6"/>
  <c r="BK186" i="6"/>
  <c r="J183" i="6"/>
  <c r="BK182" i="6"/>
  <c r="J181" i="6"/>
  <c r="J173" i="6"/>
  <c r="BK171" i="6"/>
  <c r="BK170" i="6"/>
  <c r="J169" i="6"/>
  <c r="BK168" i="6"/>
  <c r="J168" i="6"/>
  <c r="BK167" i="6"/>
  <c r="BK166" i="6"/>
  <c r="J165" i="6"/>
  <c r="J164" i="6"/>
  <c r="J163" i="6"/>
  <c r="J160" i="6"/>
  <c r="J158" i="6"/>
  <c r="J157" i="6"/>
  <c r="J156" i="6"/>
  <c r="J155" i="6"/>
  <c r="BK154" i="6"/>
  <c r="J153" i="6"/>
  <c r="BK150" i="6"/>
  <c r="BK148" i="6"/>
  <c r="BK147" i="6"/>
  <c r="J423" i="5"/>
  <c r="BK407" i="5"/>
  <c r="J405" i="5"/>
  <c r="J400" i="5"/>
  <c r="J395" i="5"/>
  <c r="J391" i="5"/>
  <c r="J378" i="5"/>
  <c r="BK374" i="5"/>
  <c r="BK373" i="5"/>
  <c r="BK372" i="5"/>
  <c r="J370" i="5"/>
  <c r="BK369" i="5"/>
  <c r="BK368" i="5"/>
  <c r="J365" i="5"/>
  <c r="J364" i="5"/>
  <c r="J350" i="5"/>
  <c r="J346" i="5"/>
  <c r="J341" i="5"/>
  <c r="BK337" i="5"/>
  <c r="BK335" i="5"/>
  <c r="BK332" i="5"/>
  <c r="J313" i="5"/>
  <c r="J311" i="5"/>
  <c r="BK306" i="5"/>
  <c r="J304" i="5"/>
  <c r="J301" i="5"/>
  <c r="BK300" i="5"/>
  <c r="J296" i="5"/>
  <c r="BK283" i="5"/>
  <c r="BK279" i="5"/>
  <c r="BK273" i="5"/>
  <c r="BK266" i="5"/>
  <c r="J261" i="5"/>
  <c r="BK256" i="5"/>
  <c r="J250" i="5"/>
  <c r="BK246" i="5"/>
  <c r="J240" i="5"/>
  <c r="J238" i="5"/>
  <c r="BK232" i="5"/>
  <c r="BK226" i="5"/>
  <c r="J222" i="5"/>
  <c r="J218" i="5"/>
  <c r="BK214" i="5"/>
  <c r="J211" i="5"/>
  <c r="BK208" i="5"/>
  <c r="BK207" i="5"/>
  <c r="BK205" i="5"/>
  <c r="J195" i="5"/>
  <c r="BK187" i="5"/>
  <c r="BK185" i="5"/>
  <c r="J178" i="5"/>
  <c r="J176" i="5"/>
  <c r="BK170" i="5"/>
  <c r="BK166" i="5"/>
  <c r="BK164" i="5"/>
  <c r="J156" i="5"/>
  <c r="BK202" i="4"/>
  <c r="BK200" i="4"/>
  <c r="BK198" i="4"/>
  <c r="J197" i="4"/>
  <c r="J193" i="4"/>
  <c r="J188" i="4"/>
  <c r="BK187" i="4"/>
  <c r="BK184" i="4"/>
  <c r="J181" i="4"/>
  <c r="J176" i="4"/>
  <c r="J172" i="4"/>
  <c r="J169" i="4"/>
  <c r="J168" i="4"/>
  <c r="BK166" i="4"/>
  <c r="J165" i="4"/>
  <c r="J163" i="4"/>
  <c r="J262" i="3"/>
  <c r="J261" i="3"/>
  <c r="J260" i="3"/>
  <c r="BK259" i="3"/>
  <c r="J258" i="3"/>
  <c r="J256" i="3"/>
  <c r="BK255" i="3"/>
  <c r="BK254" i="3"/>
  <c r="J253" i="3"/>
  <c r="J240" i="3"/>
  <c r="BK239" i="3"/>
  <c r="BK236" i="3"/>
  <c r="BK232" i="3"/>
  <c r="J223" i="3"/>
  <c r="BK221" i="3"/>
  <c r="BK189" i="2"/>
  <c r="BK187" i="2"/>
  <c r="J182" i="2"/>
  <c r="BK178" i="2"/>
  <c r="BK166" i="2"/>
  <c r="J163" i="2"/>
  <c r="BK161" i="2"/>
  <c r="J159" i="2"/>
  <c r="J156" i="2"/>
  <c r="BK154" i="2"/>
  <c r="J146" i="2"/>
  <c r="AS101" i="1"/>
  <c r="F40" i="9" l="1"/>
  <c r="J40" i="9"/>
  <c r="F40" i="5"/>
  <c r="J40" i="5"/>
  <c r="F40" i="12"/>
  <c r="J40" i="12"/>
  <c r="F40" i="10"/>
  <c r="J40" i="10"/>
  <c r="J40" i="8"/>
  <c r="F40" i="8"/>
  <c r="J40" i="7"/>
  <c r="F40" i="7"/>
  <c r="J40" i="6"/>
  <c r="F40" i="6"/>
  <c r="F40" i="4"/>
  <c r="J40" i="4"/>
  <c r="J40" i="3"/>
  <c r="F40" i="3"/>
  <c r="J38" i="2"/>
  <c r="F38" i="2"/>
  <c r="BK146" i="4"/>
  <c r="P161" i="4"/>
  <c r="T183" i="4"/>
  <c r="T182" i="4" s="1"/>
  <c r="P155" i="5"/>
  <c r="BK213" i="5"/>
  <c r="J213" i="5" s="1"/>
  <c r="J104" i="5" s="1"/>
  <c r="R213" i="5"/>
  <c r="BK227" i="5"/>
  <c r="J227" i="5" s="1"/>
  <c r="J105" i="5" s="1"/>
  <c r="T227" i="5"/>
  <c r="P237" i="5"/>
  <c r="BK277" i="5"/>
  <c r="J277" i="5"/>
  <c r="J107" i="5" s="1"/>
  <c r="J35" i="5" s="1"/>
  <c r="T277" i="5"/>
  <c r="BK316" i="5"/>
  <c r="J316" i="5" s="1"/>
  <c r="J111" i="5" s="1"/>
  <c r="R316" i="5"/>
  <c r="P349" i="5"/>
  <c r="BK362" i="5"/>
  <c r="J362" i="5" s="1"/>
  <c r="J113" i="5" s="1"/>
  <c r="R362" i="5"/>
  <c r="P366" i="5"/>
  <c r="T366" i="5"/>
  <c r="R371" i="5"/>
  <c r="P381" i="5"/>
  <c r="BK406" i="5"/>
  <c r="J406" i="5" s="1"/>
  <c r="J117" i="5" s="1"/>
  <c r="R406" i="5"/>
  <c r="P429" i="5"/>
  <c r="T146" i="6"/>
  <c r="R161" i="6"/>
  <c r="BK175" i="6"/>
  <c r="J175" i="6" s="1"/>
  <c r="J108" i="6" s="1"/>
  <c r="T175" i="6"/>
  <c r="T174" i="6" s="1"/>
  <c r="BK146" i="7"/>
  <c r="T146" i="7"/>
  <c r="P162" i="7"/>
  <c r="BK177" i="7"/>
  <c r="BK176" i="7" s="1"/>
  <c r="J176" i="7" s="1"/>
  <c r="J107" i="7" s="1"/>
  <c r="J35" i="7" s="1"/>
  <c r="P177" i="7"/>
  <c r="P176" i="7" s="1"/>
  <c r="BK158" i="8"/>
  <c r="J158" i="8" s="1"/>
  <c r="J104" i="8" s="1"/>
  <c r="R158" i="8"/>
  <c r="T158" i="8"/>
  <c r="BK203" i="8"/>
  <c r="J203" i="8" s="1"/>
  <c r="J106" i="8" s="1"/>
  <c r="R203" i="8"/>
  <c r="R246" i="8"/>
  <c r="P251" i="8"/>
  <c r="P250" i="8" s="1"/>
  <c r="P141" i="9"/>
  <c r="BK188" i="9"/>
  <c r="J188" i="9" s="1"/>
  <c r="J104" i="9" s="1"/>
  <c r="R188" i="9"/>
  <c r="R194" i="9"/>
  <c r="P145" i="2"/>
  <c r="R145" i="2"/>
  <c r="BK233" i="2"/>
  <c r="J233" i="2" s="1"/>
  <c r="J102" i="2" s="1"/>
  <c r="R233" i="2"/>
  <c r="BK245" i="2"/>
  <c r="J245" i="2" s="1"/>
  <c r="J103" i="2" s="1"/>
  <c r="R245" i="2"/>
  <c r="BK257" i="2"/>
  <c r="J257" i="2" s="1"/>
  <c r="J104" i="2" s="1"/>
  <c r="R257" i="2"/>
  <c r="T257" i="2"/>
  <c r="P261" i="2"/>
  <c r="R261" i="2"/>
  <c r="BK273" i="2"/>
  <c r="R273" i="2"/>
  <c r="BK287" i="2"/>
  <c r="J287" i="2" s="1"/>
  <c r="J110" i="2" s="1"/>
  <c r="R287" i="2"/>
  <c r="P147" i="3"/>
  <c r="T147" i="3"/>
  <c r="P206" i="3"/>
  <c r="T206" i="3"/>
  <c r="P222" i="3"/>
  <c r="T222" i="3"/>
  <c r="P273" i="3"/>
  <c r="R273" i="3"/>
  <c r="P307" i="3"/>
  <c r="T307" i="3"/>
  <c r="R321" i="3"/>
  <c r="P146" i="4"/>
  <c r="P145" i="4"/>
  <c r="T161" i="4"/>
  <c r="P183" i="4"/>
  <c r="P182" i="4" s="1"/>
  <c r="T155" i="5"/>
  <c r="T213" i="5"/>
  <c r="P227" i="5"/>
  <c r="R227" i="5"/>
  <c r="T237" i="5"/>
  <c r="P277" i="5"/>
  <c r="BK298" i="5"/>
  <c r="T298" i="5"/>
  <c r="P316" i="5"/>
  <c r="BK349" i="5"/>
  <c r="J349" i="5" s="1"/>
  <c r="J112" i="5" s="1"/>
  <c r="T349" i="5"/>
  <c r="T362" i="5"/>
  <c r="R366" i="5"/>
  <c r="P371" i="5"/>
  <c r="T371" i="5"/>
  <c r="R381" i="5"/>
  <c r="T406" i="5"/>
  <c r="BK429" i="5"/>
  <c r="J429" i="5" s="1"/>
  <c r="J119" i="5" s="1"/>
  <c r="R429" i="5"/>
  <c r="P146" i="6"/>
  <c r="BK161" i="6"/>
  <c r="J161" i="6" s="1"/>
  <c r="J105" i="6" s="1"/>
  <c r="T161" i="6"/>
  <c r="P175" i="6"/>
  <c r="P174" i="6" s="1"/>
  <c r="R146" i="7"/>
  <c r="BK162" i="7"/>
  <c r="J162" i="7" s="1"/>
  <c r="J105" i="7" s="1"/>
  <c r="T162" i="7"/>
  <c r="T177" i="7"/>
  <c r="T176" i="7" s="1"/>
  <c r="P148" i="8"/>
  <c r="T148" i="8"/>
  <c r="BK172" i="8"/>
  <c r="J172" i="8" s="1"/>
  <c r="J105" i="8" s="1"/>
  <c r="R172" i="8"/>
  <c r="P203" i="8"/>
  <c r="P246" i="8"/>
  <c r="BK251" i="8"/>
  <c r="J251" i="8" s="1"/>
  <c r="J110" i="8" s="1"/>
  <c r="R251" i="8"/>
  <c r="R250" i="8" s="1"/>
  <c r="R141" i="9"/>
  <c r="R140" i="9" s="1"/>
  <c r="R139" i="9" s="1"/>
  <c r="P188" i="9"/>
  <c r="BK194" i="9"/>
  <c r="J194" i="9" s="1"/>
  <c r="J105" i="9" s="1"/>
  <c r="T194" i="9"/>
  <c r="BK139" i="10"/>
  <c r="J139" i="10" s="1"/>
  <c r="J103" i="10" s="1"/>
  <c r="P139" i="10"/>
  <c r="P138" i="10" s="1"/>
  <c r="P137" i="10" s="1"/>
  <c r="AU107" i="1" s="1"/>
  <c r="R139" i="10"/>
  <c r="R138" i="10"/>
  <c r="R137" i="10" s="1"/>
  <c r="T139" i="10"/>
  <c r="T138" i="10" s="1"/>
  <c r="T137" i="10" s="1"/>
  <c r="BK139" i="11"/>
  <c r="J139" i="11" s="1"/>
  <c r="J103" i="11" s="1"/>
  <c r="P139" i="11"/>
  <c r="P138" i="11" s="1"/>
  <c r="P137" i="11" s="1"/>
  <c r="AU108" i="1" s="1"/>
  <c r="R139" i="11"/>
  <c r="R138" i="11" s="1"/>
  <c r="R137" i="11" s="1"/>
  <c r="T139" i="11"/>
  <c r="T138" i="11" s="1"/>
  <c r="T137" i="11" s="1"/>
  <c r="BK140" i="12"/>
  <c r="J140" i="12" s="1"/>
  <c r="J103" i="12" s="1"/>
  <c r="T146" i="4"/>
  <c r="BK161" i="4"/>
  <c r="J161" i="4" s="1"/>
  <c r="J105" i="4" s="1"/>
  <c r="R183" i="4"/>
  <c r="R182" i="4" s="1"/>
  <c r="P140" i="12"/>
  <c r="R140" i="12"/>
  <c r="T140" i="12"/>
  <c r="BK144" i="12"/>
  <c r="J144" i="12" s="1"/>
  <c r="J104" i="12" s="1"/>
  <c r="P144" i="12"/>
  <c r="R144" i="12"/>
  <c r="BK145" i="2"/>
  <c r="J145" i="2" s="1"/>
  <c r="J101" i="2" s="1"/>
  <c r="T145" i="2"/>
  <c r="P233" i="2"/>
  <c r="T233" i="2"/>
  <c r="P245" i="2"/>
  <c r="T245" i="2"/>
  <c r="P257" i="2"/>
  <c r="BK261" i="2"/>
  <c r="J261" i="2" s="1"/>
  <c r="J105" i="2" s="1"/>
  <c r="J33" i="2" s="1"/>
  <c r="T261" i="2"/>
  <c r="P273" i="2"/>
  <c r="T273" i="2"/>
  <c r="P287" i="2"/>
  <c r="T287" i="2"/>
  <c r="BK147" i="3"/>
  <c r="J147" i="3" s="1"/>
  <c r="J103" i="3" s="1"/>
  <c r="R147" i="3"/>
  <c r="BK206" i="3"/>
  <c r="J206" i="3" s="1"/>
  <c r="J104" i="3" s="1"/>
  <c r="R206" i="3"/>
  <c r="BK222" i="3"/>
  <c r="J222" i="3" s="1"/>
  <c r="J105" i="3" s="1"/>
  <c r="R222" i="3"/>
  <c r="BK273" i="3"/>
  <c r="J273" i="3" s="1"/>
  <c r="J106" i="3" s="1"/>
  <c r="T273" i="3"/>
  <c r="BK307" i="3"/>
  <c r="J307" i="3" s="1"/>
  <c r="J109" i="3" s="1"/>
  <c r="R307" i="3"/>
  <c r="R306" i="3" s="1"/>
  <c r="BK321" i="3"/>
  <c r="J321" i="3"/>
  <c r="J110" i="3" s="1"/>
  <c r="P321" i="3"/>
  <c r="T321" i="3"/>
  <c r="R146" i="4"/>
  <c r="R161" i="4"/>
  <c r="BK183" i="4"/>
  <c r="J183" i="4" s="1"/>
  <c r="J108" i="4" s="1"/>
  <c r="BK155" i="5"/>
  <c r="J155" i="5" s="1"/>
  <c r="J103" i="5" s="1"/>
  <c r="R155" i="5"/>
  <c r="P213" i="5"/>
  <c r="BK237" i="5"/>
  <c r="J237" i="5" s="1"/>
  <c r="J106" i="5" s="1"/>
  <c r="R237" i="5"/>
  <c r="R277" i="5"/>
  <c r="P298" i="5"/>
  <c r="R298" i="5"/>
  <c r="T316" i="5"/>
  <c r="R349" i="5"/>
  <c r="P362" i="5"/>
  <c r="BK366" i="5"/>
  <c r="J366" i="5" s="1"/>
  <c r="J114" i="5" s="1"/>
  <c r="BK371" i="5"/>
  <c r="J371" i="5"/>
  <c r="J115" i="5" s="1"/>
  <c r="BK381" i="5"/>
  <c r="J381" i="5" s="1"/>
  <c r="J116" i="5" s="1"/>
  <c r="T381" i="5"/>
  <c r="P406" i="5"/>
  <c r="T429" i="5"/>
  <c r="BK146" i="6"/>
  <c r="R146" i="6"/>
  <c r="R145" i="6"/>
  <c r="P161" i="6"/>
  <c r="R175" i="6"/>
  <c r="R174" i="6" s="1"/>
  <c r="P146" i="7"/>
  <c r="P145" i="7" s="1"/>
  <c r="R162" i="7"/>
  <c r="R177" i="7"/>
  <c r="R176" i="7" s="1"/>
  <c r="BK148" i="8"/>
  <c r="J148" i="8"/>
  <c r="J103" i="8" s="1"/>
  <c r="R148" i="8"/>
  <c r="R147" i="8" s="1"/>
  <c r="P158" i="8"/>
  <c r="P172" i="8"/>
  <c r="T172" i="8"/>
  <c r="T203" i="8"/>
  <c r="BK246" i="8"/>
  <c r="J246" i="8" s="1"/>
  <c r="J108" i="8" s="1"/>
  <c r="T246" i="8"/>
  <c r="T251" i="8"/>
  <c r="T250" i="8" s="1"/>
  <c r="BK141" i="9"/>
  <c r="J141" i="9" s="1"/>
  <c r="J103" i="9" s="1"/>
  <c r="T141" i="9"/>
  <c r="T188" i="9"/>
  <c r="P194" i="9"/>
  <c r="T144" i="12"/>
  <c r="E86" i="2"/>
  <c r="F95" i="2"/>
  <c r="BF166" i="2"/>
  <c r="BF170" i="2"/>
  <c r="BF178" i="2"/>
  <c r="BF189" i="2"/>
  <c r="BF190" i="2"/>
  <c r="BF202" i="3"/>
  <c r="BF207" i="3"/>
  <c r="BF211" i="3"/>
  <c r="BF216" i="3"/>
  <c r="BF221" i="3"/>
  <c r="BF232" i="3"/>
  <c r="BF240" i="3"/>
  <c r="BF246" i="3"/>
  <c r="BF252" i="3"/>
  <c r="BF256" i="3"/>
  <c r="BF155" i="4"/>
  <c r="BF163" i="4"/>
  <c r="BF166" i="4"/>
  <c r="BF167" i="4"/>
  <c r="BF170" i="4"/>
  <c r="BF176" i="4"/>
  <c r="BF179" i="4"/>
  <c r="BF187" i="4"/>
  <c r="BF188" i="4"/>
  <c r="J94" i="5"/>
  <c r="BF176" i="5"/>
  <c r="BF181" i="5"/>
  <c r="BF187" i="5"/>
  <c r="BF194" i="5"/>
  <c r="BF195" i="5"/>
  <c r="BF207" i="5"/>
  <c r="BF209" i="5"/>
  <c r="BF218" i="5"/>
  <c r="BF235" i="5"/>
  <c r="BF238" i="5"/>
  <c r="BF241" i="5"/>
  <c r="BF293" i="5"/>
  <c r="BF311" i="5"/>
  <c r="BF341" i="5"/>
  <c r="BF348" i="5"/>
  <c r="BF357" i="5"/>
  <c r="BF363" i="5"/>
  <c r="BF364" i="5"/>
  <c r="BF367" i="5"/>
  <c r="BF370" i="5"/>
  <c r="BF374" i="5"/>
  <c r="BF378" i="5"/>
  <c r="BF379" i="5"/>
  <c r="BF382" i="5"/>
  <c r="BF417" i="5"/>
  <c r="BF430" i="5"/>
  <c r="J94" i="6"/>
  <c r="F97" i="6"/>
  <c r="BF150" i="6"/>
  <c r="BF151" i="6"/>
  <c r="BF157" i="6"/>
  <c r="BF167" i="6"/>
  <c r="BF171" i="6"/>
  <c r="BF176" i="6"/>
  <c r="BF177" i="6"/>
  <c r="BF178" i="6"/>
  <c r="BF179" i="6"/>
  <c r="BF183" i="6"/>
  <c r="BF184" i="6"/>
  <c r="BF186" i="6"/>
  <c r="BK159" i="6"/>
  <c r="J159" i="6" s="1"/>
  <c r="J104" i="6" s="1"/>
  <c r="E86" i="7"/>
  <c r="J94" i="7"/>
  <c r="BF153" i="7"/>
  <c r="BF154" i="7"/>
  <c r="BF155" i="7"/>
  <c r="BF161" i="7"/>
  <c r="BF164" i="7"/>
  <c r="BF166" i="7"/>
  <c r="BF168" i="7"/>
  <c r="BF178" i="7"/>
  <c r="BK180" i="7"/>
  <c r="J180" i="7" s="1"/>
  <c r="J109" i="7" s="1"/>
  <c r="BK182" i="7"/>
  <c r="J182" i="7" s="1"/>
  <c r="J110" i="7" s="1"/>
  <c r="E132" i="8"/>
  <c r="BF153" i="8"/>
  <c r="BF162" i="8"/>
  <c r="BF163" i="8"/>
  <c r="BF164" i="8"/>
  <c r="BF165" i="8"/>
  <c r="BF174" i="8"/>
  <c r="BF175" i="8"/>
  <c r="BF177" i="8"/>
  <c r="BF181" i="8"/>
  <c r="BF195" i="8"/>
  <c r="BF196" i="8"/>
  <c r="BF197" i="8"/>
  <c r="BF220" i="8"/>
  <c r="BF230" i="8"/>
  <c r="BF231" i="8"/>
  <c r="BF240" i="8"/>
  <c r="BF241" i="8"/>
  <c r="BF248" i="8"/>
  <c r="BF257" i="8"/>
  <c r="BK254" i="8"/>
  <c r="J254" i="8" s="1"/>
  <c r="J111" i="8" s="1"/>
  <c r="J94" i="9"/>
  <c r="F97" i="9"/>
  <c r="BF142" i="9"/>
  <c r="BF145" i="9"/>
  <c r="BF146" i="9"/>
  <c r="BF153" i="9"/>
  <c r="BF155" i="9"/>
  <c r="BF163" i="9"/>
  <c r="BF164" i="9"/>
  <c r="BF167" i="9"/>
  <c r="BF169" i="9"/>
  <c r="BF173" i="9"/>
  <c r="BF174" i="9"/>
  <c r="BF175" i="9"/>
  <c r="BF176" i="9"/>
  <c r="BF177" i="9"/>
  <c r="BF179" i="9"/>
  <c r="BF183" i="9"/>
  <c r="BF189" i="9"/>
  <c r="BF195" i="9"/>
  <c r="BF199" i="9"/>
  <c r="BF200" i="9"/>
  <c r="BF201" i="9"/>
  <c r="J131" i="10"/>
  <c r="BF142" i="10"/>
  <c r="BF146" i="10"/>
  <c r="BF147" i="10"/>
  <c r="BF154" i="10"/>
  <c r="BF157" i="10"/>
  <c r="BF159" i="10"/>
  <c r="BF166" i="10"/>
  <c r="BF154" i="2"/>
  <c r="BF156" i="2"/>
  <c r="BF157" i="2"/>
  <c r="BF159" i="2"/>
  <c r="BF163" i="2"/>
  <c r="BF174" i="2"/>
  <c r="BF182" i="2"/>
  <c r="BF187" i="2"/>
  <c r="BF193" i="2"/>
  <c r="BF194" i="2"/>
  <c r="BF195" i="2"/>
  <c r="BF206" i="2"/>
  <c r="BF207" i="2"/>
  <c r="BF210" i="2"/>
  <c r="BF216" i="2"/>
  <c r="BF218" i="2"/>
  <c r="BF220" i="2"/>
  <c r="BF224" i="2"/>
  <c r="BF229" i="2"/>
  <c r="BF231" i="2"/>
  <c r="BF234" i="2"/>
  <c r="BF239" i="2"/>
  <c r="BF246" i="2"/>
  <c r="BF253" i="2"/>
  <c r="BF256" i="2"/>
  <c r="BF258" i="2"/>
  <c r="BF262" i="2"/>
  <c r="BF264" i="2"/>
  <c r="BF266" i="2"/>
  <c r="BF271" i="2"/>
  <c r="BF277" i="2"/>
  <c r="BF279" i="2"/>
  <c r="BF284" i="2"/>
  <c r="BF285" i="2"/>
  <c r="BF289" i="2"/>
  <c r="BF293" i="2"/>
  <c r="BF295" i="2"/>
  <c r="BF297" i="2"/>
  <c r="BK270" i="2"/>
  <c r="J270" i="2"/>
  <c r="J107" i="2" s="1"/>
  <c r="BK296" i="2"/>
  <c r="J296" i="2" s="1"/>
  <c r="J111" i="2" s="1"/>
  <c r="F97" i="3"/>
  <c r="BF148" i="3"/>
  <c r="BF151" i="3"/>
  <c r="BF156" i="3"/>
  <c r="BF158" i="3"/>
  <c r="BF170" i="3"/>
  <c r="BF172" i="3"/>
  <c r="BF178" i="3"/>
  <c r="BF181" i="3"/>
  <c r="BF182" i="3"/>
  <c r="BF193" i="3"/>
  <c r="BF195" i="3"/>
  <c r="BF236" i="3"/>
  <c r="BF253" i="3"/>
  <c r="BF254" i="3"/>
  <c r="BF257" i="3"/>
  <c r="BF258" i="3"/>
  <c r="BF261" i="3"/>
  <c r="BF262" i="3"/>
  <c r="BF265" i="3"/>
  <c r="BF268" i="3"/>
  <c r="BF269" i="3"/>
  <c r="BF270" i="3"/>
  <c r="BF272" i="3"/>
  <c r="BF288" i="3"/>
  <c r="BF289" i="3"/>
  <c r="BF291" i="3"/>
  <c r="BF292" i="3"/>
  <c r="BF296" i="3"/>
  <c r="BF298" i="3"/>
  <c r="BF305" i="3"/>
  <c r="BF308" i="3"/>
  <c r="BF310" i="3"/>
  <c r="BF312" i="3"/>
  <c r="BF318" i="3"/>
  <c r="BF322" i="3"/>
  <c r="BF323" i="3"/>
  <c r="BF325" i="3"/>
  <c r="BK304" i="3"/>
  <c r="J304" i="3" s="1"/>
  <c r="J107" i="3" s="1"/>
  <c r="J35" i="3" s="1"/>
  <c r="BK324" i="3"/>
  <c r="J324" i="3" s="1"/>
  <c r="J111" i="3" s="1"/>
  <c r="J94" i="4"/>
  <c r="E130" i="4"/>
  <c r="F141" i="4"/>
  <c r="BF151" i="4"/>
  <c r="BF152" i="4"/>
  <c r="BF153" i="4"/>
  <c r="BF154" i="4"/>
  <c r="BF156" i="4"/>
  <c r="BF157" i="4"/>
  <c r="BF158" i="4"/>
  <c r="BF160" i="4"/>
  <c r="BF162" i="4"/>
  <c r="BF165" i="4"/>
  <c r="BF171" i="4"/>
  <c r="BF172" i="4"/>
  <c r="BF177" i="4"/>
  <c r="BF178" i="4"/>
  <c r="BF181" i="4"/>
  <c r="BF185" i="4"/>
  <c r="BF186" i="4"/>
  <c r="BF194" i="4"/>
  <c r="BF196" i="4"/>
  <c r="BF197" i="4"/>
  <c r="BK159" i="4"/>
  <c r="J159" i="4" s="1"/>
  <c r="J104" i="4" s="1"/>
  <c r="F150" i="5"/>
  <c r="BF156" i="5"/>
  <c r="BF178" i="5"/>
  <c r="BF185" i="5"/>
  <c r="BF214" i="5"/>
  <c r="BF217" i="5"/>
  <c r="BF226" i="5"/>
  <c r="BF228" i="5"/>
  <c r="BF261" i="5"/>
  <c r="BF263" i="5"/>
  <c r="BF273" i="5"/>
  <c r="BF283" i="5"/>
  <c r="BF287" i="5"/>
  <c r="BF313" i="5"/>
  <c r="BF315" i="5"/>
  <c r="BF324" i="5"/>
  <c r="BF335" i="5"/>
  <c r="BF350" i="5"/>
  <c r="BF361" i="5"/>
  <c r="BF368" i="5"/>
  <c r="BF377" i="5"/>
  <c r="BF380" i="5"/>
  <c r="BF387" i="5"/>
  <c r="BF407" i="5"/>
  <c r="BF423" i="5"/>
  <c r="E86" i="6"/>
  <c r="BF169" i="6"/>
  <c r="BF170" i="6"/>
  <c r="BF173" i="6"/>
  <c r="BF188" i="6"/>
  <c r="BF190" i="6"/>
  <c r="BK187" i="6"/>
  <c r="J187" i="6" s="1"/>
  <c r="J109" i="6" s="1"/>
  <c r="F97" i="7"/>
  <c r="BF152" i="7"/>
  <c r="BF156" i="7"/>
  <c r="BF170" i="7"/>
  <c r="BF171" i="7"/>
  <c r="BF172" i="7"/>
  <c r="BF173" i="7"/>
  <c r="BF179" i="7"/>
  <c r="J94" i="8"/>
  <c r="F97" i="8"/>
  <c r="BF149" i="8"/>
  <c r="BF150" i="8"/>
  <c r="BF154" i="8"/>
  <c r="BF155" i="8"/>
  <c r="BF157" i="8"/>
  <c r="BF160" i="8"/>
  <c r="BF161" i="8"/>
  <c r="BF170" i="8"/>
  <c r="BF171" i="8"/>
  <c r="BF178" i="8"/>
  <c r="BF183" i="8"/>
  <c r="BF185" i="8"/>
  <c r="BF188" i="8"/>
  <c r="BF192" i="8"/>
  <c r="BF193" i="8"/>
  <c r="BF194" i="8"/>
  <c r="BF198" i="8"/>
  <c r="BF199" i="8"/>
  <c r="BF200" i="8"/>
  <c r="BF201" i="8"/>
  <c r="BF202" i="8"/>
  <c r="BF204" i="8"/>
  <c r="BF205" i="8"/>
  <c r="BF206" i="8"/>
  <c r="BF207" i="8"/>
  <c r="BF208" i="8"/>
  <c r="BF209" i="8"/>
  <c r="BF210" i="8"/>
  <c r="BF211" i="8"/>
  <c r="BF212" i="8"/>
  <c r="BF213" i="8"/>
  <c r="BF214" i="8"/>
  <c r="BF215" i="8"/>
  <c r="BF216" i="8"/>
  <c r="BF217" i="8"/>
  <c r="BF218" i="8"/>
  <c r="BF219" i="8"/>
  <c r="BF221" i="8"/>
  <c r="BF222" i="8"/>
  <c r="BF223" i="8"/>
  <c r="BF224" i="8"/>
  <c r="BF225" i="8"/>
  <c r="BF226" i="8"/>
  <c r="BF227" i="8"/>
  <c r="BF228" i="8"/>
  <c r="BF229" i="8"/>
  <c r="BF232" i="8"/>
  <c r="BF234" i="8"/>
  <c r="BF235" i="8"/>
  <c r="BF236" i="8"/>
  <c r="BF238" i="8"/>
  <c r="BF243" i="8"/>
  <c r="BF245" i="8"/>
  <c r="BF249" i="8"/>
  <c r="BF255" i="8"/>
  <c r="E125" i="9"/>
  <c r="BF143" i="9"/>
  <c r="BF147" i="9"/>
  <c r="BF151" i="9"/>
  <c r="BF158" i="9"/>
  <c r="BF159" i="9"/>
  <c r="BF161" i="9"/>
  <c r="BF162" i="9"/>
  <c r="BF172" i="9"/>
  <c r="BF182" i="9"/>
  <c r="BF190" i="9"/>
  <c r="BF191" i="9"/>
  <c r="BF198" i="9"/>
  <c r="BF140" i="10"/>
  <c r="BF149" i="10"/>
  <c r="BF150" i="10"/>
  <c r="BF151" i="10"/>
  <c r="BF152" i="10"/>
  <c r="BF156" i="10"/>
  <c r="BF158" i="10"/>
  <c r="BF160" i="10"/>
  <c r="BF161" i="10"/>
  <c r="BF162" i="10"/>
  <c r="BF163" i="10"/>
  <c r="BF164" i="10"/>
  <c r="BF165" i="10"/>
  <c r="BF167" i="10"/>
  <c r="BF168" i="10"/>
  <c r="BF169" i="10"/>
  <c r="BF170" i="10"/>
  <c r="E86" i="11"/>
  <c r="J94" i="11"/>
  <c r="F97" i="11"/>
  <c r="BF140" i="11"/>
  <c r="BF141" i="11"/>
  <c r="BF142" i="11"/>
  <c r="E86" i="12"/>
  <c r="J94" i="12"/>
  <c r="F97" i="12"/>
  <c r="BF141" i="12"/>
  <c r="BF142" i="12"/>
  <c r="BF143" i="12"/>
  <c r="BF175" i="4"/>
  <c r="BF191" i="4"/>
  <c r="BF193" i="4"/>
  <c r="BF195" i="4"/>
  <c r="BK180" i="4"/>
  <c r="J180" i="4" s="1"/>
  <c r="J106" i="4" s="1"/>
  <c r="BK201" i="4"/>
  <c r="J201" i="4" s="1"/>
  <c r="J110" i="4" s="1"/>
  <c r="E86" i="5"/>
  <c r="BF164" i="5"/>
  <c r="BF183" i="5"/>
  <c r="BF201" i="5"/>
  <c r="BF208" i="5"/>
  <c r="BF222" i="5"/>
  <c r="BF231" i="5"/>
  <c r="BF232" i="5"/>
  <c r="BF245" i="5"/>
  <c r="BF246" i="5"/>
  <c r="BF256" i="5"/>
  <c r="BF257" i="5"/>
  <c r="BF279" i="5"/>
  <c r="BF299" i="5"/>
  <c r="BF300" i="5"/>
  <c r="BF304" i="5"/>
  <c r="BF317" i="5"/>
  <c r="BF328" i="5"/>
  <c r="BF148" i="7"/>
  <c r="BF163" i="7"/>
  <c r="BF165" i="7"/>
  <c r="BF149" i="12"/>
  <c r="BF150" i="12"/>
  <c r="BF151" i="12"/>
  <c r="J92" i="2"/>
  <c r="BF146" i="2"/>
  <c r="BF161" i="2"/>
  <c r="BF181" i="2"/>
  <c r="BF191" i="2"/>
  <c r="BF192" i="2"/>
  <c r="BF197" i="2"/>
  <c r="BF200" i="2"/>
  <c r="BF204" i="2"/>
  <c r="BF205" i="2"/>
  <c r="BF208" i="2"/>
  <c r="BF209" i="2"/>
  <c r="BF211" i="2"/>
  <c r="BF212" i="2"/>
  <c r="BF213" i="2"/>
  <c r="BF214" i="2"/>
  <c r="BF215" i="2"/>
  <c r="BF221" i="2"/>
  <c r="BF222" i="2"/>
  <c r="BF226" i="2"/>
  <c r="BF228" i="2"/>
  <c r="BF244" i="2"/>
  <c r="BF247" i="2"/>
  <c r="BF260" i="2"/>
  <c r="BF269" i="2"/>
  <c r="BF274" i="2"/>
  <c r="BF280" i="2"/>
  <c r="BF286" i="2"/>
  <c r="BF288" i="2"/>
  <c r="BF290" i="2"/>
  <c r="BF291" i="2"/>
  <c r="BK268" i="2"/>
  <c r="J268" i="2" s="1"/>
  <c r="J106" i="2" s="1"/>
  <c r="E86" i="3"/>
  <c r="J94" i="3"/>
  <c r="BF154" i="3"/>
  <c r="BF161" i="3"/>
  <c r="BF163" i="3"/>
  <c r="BF168" i="3"/>
  <c r="BF174" i="3"/>
  <c r="BF176" i="3"/>
  <c r="BF184" i="3"/>
  <c r="BF188" i="3"/>
  <c r="BF191" i="3"/>
  <c r="BF198" i="3"/>
  <c r="BF200" i="3"/>
  <c r="BF204" i="3"/>
  <c r="BF223" i="3"/>
  <c r="BF229" i="3"/>
  <c r="BF235" i="3"/>
  <c r="BF239" i="3"/>
  <c r="BF255" i="3"/>
  <c r="BF259" i="3"/>
  <c r="BF260" i="3"/>
  <c r="BF263" i="3"/>
  <c r="BF264" i="3"/>
  <c r="BF266" i="3"/>
  <c r="BF267" i="3"/>
  <c r="BF271" i="3"/>
  <c r="BF274" i="3"/>
  <c r="BF280" i="3"/>
  <c r="BF284" i="3"/>
  <c r="BF302" i="3"/>
  <c r="BF314" i="3"/>
  <c r="BF319" i="3"/>
  <c r="BF320" i="3"/>
  <c r="BF147" i="4"/>
  <c r="BF148" i="4"/>
  <c r="BF150" i="4"/>
  <c r="BF164" i="4"/>
  <c r="BF168" i="4"/>
  <c r="BF169" i="4"/>
  <c r="BF173" i="4"/>
  <c r="BF174" i="4"/>
  <c r="BF184" i="4"/>
  <c r="BF189" i="4"/>
  <c r="BF190" i="4"/>
  <c r="BF192" i="4"/>
  <c r="BF198" i="4"/>
  <c r="BF200" i="4"/>
  <c r="BF202" i="4"/>
  <c r="BK199" i="4"/>
  <c r="J199" i="4" s="1"/>
  <c r="J109" i="4" s="1"/>
  <c r="BF166" i="5"/>
  <c r="BF168" i="5"/>
  <c r="BF170" i="5"/>
  <c r="BF190" i="5"/>
  <c r="BF198" i="5"/>
  <c r="BF205" i="5"/>
  <c r="BF206" i="5"/>
  <c r="BF211" i="5"/>
  <c r="BF240" i="5"/>
  <c r="BF250" i="5"/>
  <c r="BF262" i="5"/>
  <c r="BF265" i="5"/>
  <c r="BF266" i="5"/>
  <c r="BF269" i="5"/>
  <c r="BF272" i="5"/>
  <c r="BF278" i="5"/>
  <c r="BF296" i="5"/>
  <c r="BF301" i="5"/>
  <c r="BF306" i="5"/>
  <c r="BF309" i="5"/>
  <c r="BF332" i="5"/>
  <c r="BF337" i="5"/>
  <c r="BF339" i="5"/>
  <c r="BF346" i="5"/>
  <c r="BF365" i="5"/>
  <c r="BF369" i="5"/>
  <c r="BF372" i="5"/>
  <c r="BF373" i="5"/>
  <c r="BF391" i="5"/>
  <c r="BF395" i="5"/>
  <c r="BF400" i="5"/>
  <c r="BF405" i="5"/>
  <c r="BF421" i="5"/>
  <c r="BF442" i="5"/>
  <c r="BK295" i="5"/>
  <c r="J295" i="5" s="1"/>
  <c r="J108" i="5" s="1"/>
  <c r="BK422" i="5"/>
  <c r="J422" i="5" s="1"/>
  <c r="J118" i="5" s="1"/>
  <c r="BF147" i="6"/>
  <c r="BF148" i="6"/>
  <c r="BF152" i="6"/>
  <c r="BF153" i="6"/>
  <c r="BF154" i="6"/>
  <c r="BF155" i="6"/>
  <c r="BF156" i="6"/>
  <c r="BF158" i="6"/>
  <c r="BF160" i="6"/>
  <c r="BF162" i="6"/>
  <c r="BF163" i="6"/>
  <c r="BF164" i="6"/>
  <c r="BF165" i="6"/>
  <c r="BF166" i="6"/>
  <c r="BF168" i="6"/>
  <c r="BF180" i="6"/>
  <c r="BF181" i="6"/>
  <c r="BF182" i="6"/>
  <c r="BF185" i="6"/>
  <c r="BK172" i="6"/>
  <c r="J172" i="6" s="1"/>
  <c r="J106" i="6" s="1"/>
  <c r="BK189" i="6"/>
  <c r="J189" i="6" s="1"/>
  <c r="J110" i="6" s="1"/>
  <c r="BF147" i="7"/>
  <c r="BF149" i="7"/>
  <c r="BF151" i="7"/>
  <c r="BF157" i="7"/>
  <c r="BF158" i="7"/>
  <c r="BF159" i="7"/>
  <c r="BF167" i="7"/>
  <c r="BF169" i="7"/>
  <c r="BF175" i="7"/>
  <c r="BF181" i="7"/>
  <c r="BF183" i="7"/>
  <c r="BK160" i="7"/>
  <c r="J160" i="7"/>
  <c r="J104" i="7" s="1"/>
  <c r="BK174" i="7"/>
  <c r="J174" i="7" s="1"/>
  <c r="J106" i="7" s="1"/>
  <c r="BF151" i="8"/>
  <c r="BF152" i="8"/>
  <c r="BF156" i="8"/>
  <c r="BF159" i="8"/>
  <c r="BF166" i="8"/>
  <c r="BF167" i="8"/>
  <c r="BF168" i="8"/>
  <c r="BF169" i="8"/>
  <c r="BF173" i="8"/>
  <c r="BF176" i="8"/>
  <c r="BF179" i="8"/>
  <c r="BF180" i="8"/>
  <c r="BF182" i="8"/>
  <c r="BF184" i="8"/>
  <c r="BF186" i="8"/>
  <c r="BF187" i="8"/>
  <c r="BF189" i="8"/>
  <c r="BF190" i="8"/>
  <c r="BF191" i="8"/>
  <c r="BF233" i="8"/>
  <c r="BF237" i="8"/>
  <c r="BF239" i="8"/>
  <c r="BF242" i="8"/>
  <c r="BF247" i="8"/>
  <c r="BF252" i="8"/>
  <c r="BF253" i="8"/>
  <c r="BK244" i="8"/>
  <c r="J244" i="8" s="1"/>
  <c r="J107" i="8" s="1"/>
  <c r="J35" i="8" s="1"/>
  <c r="BK256" i="8"/>
  <c r="J256" i="8" s="1"/>
  <c r="J112" i="8" s="1"/>
  <c r="BF144" i="9"/>
  <c r="BF148" i="9"/>
  <c r="BF149" i="9"/>
  <c r="BF150" i="9"/>
  <c r="BF152" i="9"/>
  <c r="BF154" i="9"/>
  <c r="BF156" i="9"/>
  <c r="BF157" i="9"/>
  <c r="BF160" i="9"/>
  <c r="BF165" i="9"/>
  <c r="BF166" i="9"/>
  <c r="BF168" i="9"/>
  <c r="BF170" i="9"/>
  <c r="BF171" i="9"/>
  <c r="BF178" i="9"/>
  <c r="BF180" i="9"/>
  <c r="BF181" i="9"/>
  <c r="BF184" i="9"/>
  <c r="BF185" i="9"/>
  <c r="BF186" i="9"/>
  <c r="BF187" i="9"/>
  <c r="BF192" i="9"/>
  <c r="BF193" i="9"/>
  <c r="BF196" i="9"/>
  <c r="BF197" i="9"/>
  <c r="E86" i="10"/>
  <c r="F97" i="10"/>
  <c r="BF141" i="10"/>
  <c r="BF143" i="10"/>
  <c r="BF145" i="10"/>
  <c r="BF148" i="10"/>
  <c r="BF153" i="10"/>
  <c r="BF155" i="10"/>
  <c r="BF145" i="12"/>
  <c r="BF146" i="12"/>
  <c r="BF147" i="12"/>
  <c r="BF148" i="12"/>
  <c r="F43" i="4"/>
  <c r="BC100" i="1" s="1"/>
  <c r="F44" i="5"/>
  <c r="BD102" i="1" s="1"/>
  <c r="F42" i="7"/>
  <c r="BB104" i="1" s="1"/>
  <c r="F44" i="6"/>
  <c r="BD103" i="1" s="1"/>
  <c r="AZ105" i="1"/>
  <c r="F42" i="10"/>
  <c r="BB107" i="1" s="1"/>
  <c r="F43" i="11"/>
  <c r="BC108" i="1" s="1"/>
  <c r="F42" i="12"/>
  <c r="BB109" i="1" s="1"/>
  <c r="F41" i="2"/>
  <c r="BC97" i="1" s="1"/>
  <c r="F42" i="5"/>
  <c r="BB102" i="1" s="1"/>
  <c r="F43" i="7"/>
  <c r="BC104" i="1" s="1"/>
  <c r="F42" i="9"/>
  <c r="BB106" i="1" s="1"/>
  <c r="AZ102" i="1"/>
  <c r="F43" i="6"/>
  <c r="BC103" i="1" s="1"/>
  <c r="F44" i="9"/>
  <c r="BD106" i="1" s="1"/>
  <c r="F43" i="10"/>
  <c r="BC107" i="1" s="1"/>
  <c r="AV97" i="1"/>
  <c r="AV99" i="1"/>
  <c r="F43" i="5"/>
  <c r="BC102" i="1" s="1"/>
  <c r="AZ104" i="1"/>
  <c r="F43" i="8"/>
  <c r="BC105" i="1" s="1"/>
  <c r="AZ106" i="1"/>
  <c r="AV109" i="1"/>
  <c r="F44" i="12"/>
  <c r="BD109" i="1" s="1"/>
  <c r="AZ97" i="1"/>
  <c r="F42" i="3"/>
  <c r="BB99" i="1" s="1"/>
  <c r="AV100" i="1"/>
  <c r="AV104" i="1"/>
  <c r="AV105" i="1"/>
  <c r="AS96" i="1"/>
  <c r="AS95" i="1" s="1"/>
  <c r="AZ107" i="1"/>
  <c r="F42" i="2"/>
  <c r="BD97" i="1" s="1"/>
  <c r="F44" i="3"/>
  <c r="BD99" i="1" s="1"/>
  <c r="F44" i="4"/>
  <c r="BD100" i="1" s="1"/>
  <c r="F42" i="8"/>
  <c r="BB105" i="1" s="1"/>
  <c r="F43" i="9"/>
  <c r="BC106" i="1" s="1"/>
  <c r="AV108" i="1"/>
  <c r="F44" i="11"/>
  <c r="BD108" i="1" s="1"/>
  <c r="AZ109" i="1"/>
  <c r="F43" i="12"/>
  <c r="BC109" i="1" s="1"/>
  <c r="F40" i="2"/>
  <c r="BB97" i="1" s="1"/>
  <c r="F43" i="3"/>
  <c r="BC99" i="1" s="1"/>
  <c r="AV102" i="1"/>
  <c r="F42" i="6"/>
  <c r="BB103" i="1" s="1"/>
  <c r="F44" i="8"/>
  <c r="BD105" i="1" s="1"/>
  <c r="AZ103" i="1"/>
  <c r="F44" i="7"/>
  <c r="BD104" i="1" s="1"/>
  <c r="AV107" i="1"/>
  <c r="F44" i="10"/>
  <c r="BD107" i="1" s="1"/>
  <c r="AZ108" i="1"/>
  <c r="F42" i="11"/>
  <c r="BB108" i="1" s="1"/>
  <c r="AZ100" i="1"/>
  <c r="AZ99" i="1"/>
  <c r="F42" i="4"/>
  <c r="BB100" i="1" s="1"/>
  <c r="AV103" i="1"/>
  <c r="AV106" i="1"/>
  <c r="T140" i="9" l="1"/>
  <c r="T139" i="9" s="1"/>
  <c r="T145" i="4"/>
  <c r="T144" i="4" s="1"/>
  <c r="P144" i="7"/>
  <c r="AU104" i="1" s="1"/>
  <c r="R146" i="8"/>
  <c r="P297" i="5"/>
  <c r="R146" i="3"/>
  <c r="R145" i="3" s="1"/>
  <c r="T272" i="2"/>
  <c r="R139" i="12"/>
  <c r="R138" i="12"/>
  <c r="T147" i="8"/>
  <c r="T146" i="8" s="1"/>
  <c r="P147" i="8"/>
  <c r="P146" i="8" s="1"/>
  <c r="AU105" i="1" s="1"/>
  <c r="BK297" i="5"/>
  <c r="J297" i="5" s="1"/>
  <c r="J109" i="5" s="1"/>
  <c r="T154" i="5"/>
  <c r="T306" i="3"/>
  <c r="R297" i="5"/>
  <c r="R154" i="5"/>
  <c r="R153" i="5" s="1"/>
  <c r="R145" i="4"/>
  <c r="R144" i="4" s="1"/>
  <c r="P145" i="6"/>
  <c r="P144" i="6" s="1"/>
  <c r="AU103" i="1" s="1"/>
  <c r="T297" i="5"/>
  <c r="BK272" i="2"/>
  <c r="J272" i="2" s="1"/>
  <c r="J108" i="2" s="1"/>
  <c r="R144" i="2"/>
  <c r="T145" i="7"/>
  <c r="T144" i="7" s="1"/>
  <c r="R144" i="6"/>
  <c r="P272" i="2"/>
  <c r="T144" i="2"/>
  <c r="T143" i="2" s="1"/>
  <c r="P144" i="4"/>
  <c r="AU100" i="1" s="1"/>
  <c r="P306" i="3"/>
  <c r="R272" i="2"/>
  <c r="BK145" i="7"/>
  <c r="J145" i="7" s="1"/>
  <c r="J102" i="7" s="1"/>
  <c r="BK145" i="4"/>
  <c r="BK145" i="6"/>
  <c r="J145" i="6" s="1"/>
  <c r="J102" i="6" s="1"/>
  <c r="T139" i="12"/>
  <c r="T138" i="12"/>
  <c r="P139" i="12"/>
  <c r="P138" i="12" s="1"/>
  <c r="AU109" i="1" s="1"/>
  <c r="R145" i="7"/>
  <c r="R144" i="7" s="1"/>
  <c r="T146" i="3"/>
  <c r="T145" i="3" s="1"/>
  <c r="P146" i="3"/>
  <c r="P145" i="3" s="1"/>
  <c r="AU99" i="1" s="1"/>
  <c r="P144" i="2"/>
  <c r="P143" i="2" s="1"/>
  <c r="AU97" i="1" s="1"/>
  <c r="P140" i="9"/>
  <c r="P139" i="9" s="1"/>
  <c r="AU106" i="1" s="1"/>
  <c r="T145" i="6"/>
  <c r="T144" i="6"/>
  <c r="P154" i="5"/>
  <c r="P153" i="5" s="1"/>
  <c r="AU102" i="1" s="1"/>
  <c r="J146" i="4"/>
  <c r="J103" i="4" s="1"/>
  <c r="J146" i="6"/>
  <c r="J103" i="6" s="1"/>
  <c r="J146" i="7"/>
  <c r="J103" i="7" s="1"/>
  <c r="BK144" i="2"/>
  <c r="J144" i="2" s="1"/>
  <c r="J100" i="2" s="1"/>
  <c r="J273" i="2"/>
  <c r="J109" i="2" s="1"/>
  <c r="BK146" i="3"/>
  <c r="J146" i="3" s="1"/>
  <c r="J102" i="3" s="1"/>
  <c r="BK154" i="5"/>
  <c r="BK153" i="5" s="1"/>
  <c r="J153" i="5" s="1"/>
  <c r="J101" i="5" s="1"/>
  <c r="J34" i="5" s="1"/>
  <c r="J298" i="5"/>
  <c r="J110" i="5" s="1"/>
  <c r="BK174" i="6"/>
  <c r="J174" i="6" s="1"/>
  <c r="J107" i="6" s="1"/>
  <c r="J35" i="6" s="1"/>
  <c r="J177" i="7"/>
  <c r="J108" i="7" s="1"/>
  <c r="BK250" i="8"/>
  <c r="J250" i="8"/>
  <c r="J109" i="8" s="1"/>
  <c r="BK140" i="9"/>
  <c r="J140" i="9" s="1"/>
  <c r="J102" i="9" s="1"/>
  <c r="BK138" i="10"/>
  <c r="J138" i="10" s="1"/>
  <c r="J102" i="10" s="1"/>
  <c r="BK138" i="11"/>
  <c r="J138" i="11" s="1"/>
  <c r="J102" i="11" s="1"/>
  <c r="BK139" i="12"/>
  <c r="J139" i="12" s="1"/>
  <c r="J102" i="12" s="1"/>
  <c r="BK306" i="3"/>
  <c r="J306" i="3"/>
  <c r="J108" i="3"/>
  <c r="BK182" i="4"/>
  <c r="J182" i="4"/>
  <c r="J107" i="4"/>
  <c r="J35" i="4" s="1"/>
  <c r="BK147" i="8"/>
  <c r="BK146" i="8" s="1"/>
  <c r="J146" i="8" s="1"/>
  <c r="J101" i="8" s="1"/>
  <c r="J34" i="8" s="1"/>
  <c r="BC98" i="1"/>
  <c r="AY98" i="1" s="1"/>
  <c r="AZ98" i="1"/>
  <c r="AV98" i="1" s="1"/>
  <c r="BD98" i="1"/>
  <c r="BD101" i="1"/>
  <c r="BC101" i="1"/>
  <c r="AY101" i="1" s="1"/>
  <c r="BB98" i="1"/>
  <c r="AX98" i="1" s="1"/>
  <c r="BB101" i="1"/>
  <c r="AX101" i="1" s="1"/>
  <c r="AZ101" i="1"/>
  <c r="AV101" i="1" s="1"/>
  <c r="J37" i="8" l="1"/>
  <c r="F41" i="8"/>
  <c r="J41" i="8" s="1"/>
  <c r="J37" i="5"/>
  <c r="F41" i="5"/>
  <c r="J41" i="5" s="1"/>
  <c r="R143" i="2"/>
  <c r="T153" i="5"/>
  <c r="BK144" i="4"/>
  <c r="J144" i="4"/>
  <c r="J101" i="4" s="1"/>
  <c r="J34" i="4" s="1"/>
  <c r="J154" i="5"/>
  <c r="J102" i="5" s="1"/>
  <c r="BK144" i="6"/>
  <c r="J144" i="6" s="1"/>
  <c r="J101" i="6" s="1"/>
  <c r="J34" i="6" s="1"/>
  <c r="BK139" i="9"/>
  <c r="J139" i="9" s="1"/>
  <c r="J101" i="9" s="1"/>
  <c r="J34" i="9" s="1"/>
  <c r="BK143" i="2"/>
  <c r="J143" i="2" s="1"/>
  <c r="J99" i="2" s="1"/>
  <c r="J32" i="2" s="1"/>
  <c r="BK145" i="3"/>
  <c r="J145" i="3"/>
  <c r="J101" i="3" s="1"/>
  <c r="J34" i="3" s="1"/>
  <c r="J147" i="8"/>
  <c r="J102" i="8" s="1"/>
  <c r="BK137" i="10"/>
  <c r="J137" i="10" s="1"/>
  <c r="J101" i="10" s="1"/>
  <c r="J34" i="10" s="1"/>
  <c r="BK137" i="11"/>
  <c r="J137" i="11"/>
  <c r="J101" i="11" s="1"/>
  <c r="J34" i="11" s="1"/>
  <c r="J145" i="4"/>
  <c r="J102" i="4" s="1"/>
  <c r="BK138" i="12"/>
  <c r="J138" i="12" s="1"/>
  <c r="J101" i="12" s="1"/>
  <c r="J34" i="12" s="1"/>
  <c r="F41" i="12" s="1"/>
  <c r="J41" i="12" s="1"/>
  <c r="BK144" i="7"/>
  <c r="J144" i="7" s="1"/>
  <c r="J101" i="7" s="1"/>
  <c r="J34" i="7" s="1"/>
  <c r="BC96" i="1"/>
  <c r="AY96" i="1" s="1"/>
  <c r="AZ96" i="1"/>
  <c r="AV96" i="1" s="1"/>
  <c r="BD96" i="1"/>
  <c r="BD95" i="1" s="1"/>
  <c r="W37" i="1" s="1"/>
  <c r="BB96" i="1"/>
  <c r="AX96" i="1" s="1"/>
  <c r="AU98" i="1"/>
  <c r="J121" i="8"/>
  <c r="J115" i="8"/>
  <c r="AU101" i="1"/>
  <c r="F41" i="7" l="1"/>
  <c r="J41" i="7" s="1"/>
  <c r="J37" i="7"/>
  <c r="J37" i="11"/>
  <c r="F41" i="11"/>
  <c r="J41" i="11" s="1"/>
  <c r="J37" i="9"/>
  <c r="F41" i="9"/>
  <c r="J41" i="9" s="1"/>
  <c r="J37" i="4"/>
  <c r="F41" i="4"/>
  <c r="J41" i="4" s="1"/>
  <c r="F41" i="3"/>
  <c r="J41" i="3" s="1"/>
  <c r="J37" i="3"/>
  <c r="J37" i="6"/>
  <c r="F41" i="6"/>
  <c r="J41" i="6" s="1"/>
  <c r="J37" i="10"/>
  <c r="F41" i="10"/>
  <c r="J41" i="10" s="1"/>
  <c r="F39" i="2"/>
  <c r="J39" i="2" s="1"/>
  <c r="J35" i="2"/>
  <c r="BF121" i="8"/>
  <c r="J119" i="4"/>
  <c r="J113" i="4" s="1"/>
  <c r="J123" i="8"/>
  <c r="J119" i="7"/>
  <c r="BF119" i="7"/>
  <c r="AW104" i="1" s="1"/>
  <c r="AT104" i="1" s="1"/>
  <c r="AU96" i="1"/>
  <c r="AU95" i="1" s="1"/>
  <c r="BC95" i="1"/>
  <c r="W36" i="1" s="1"/>
  <c r="J128" i="5"/>
  <c r="J122" i="5" s="1"/>
  <c r="AG102" i="1" s="1"/>
  <c r="AW105" i="1"/>
  <c r="AT105" i="1" s="1"/>
  <c r="AZ95" i="1"/>
  <c r="J114" i="9"/>
  <c r="J108" i="9" s="1"/>
  <c r="AG106" i="1" s="1"/>
  <c r="J112" i="10"/>
  <c r="J106" i="10" s="1"/>
  <c r="J119" i="6"/>
  <c r="BF119" i="6" s="1"/>
  <c r="AW103" i="1" s="1"/>
  <c r="AT103" i="1" s="1"/>
  <c r="AG105" i="1"/>
  <c r="BB95" i="1"/>
  <c r="W35" i="1" s="1"/>
  <c r="AN105" i="1" l="1"/>
  <c r="J46" i="8"/>
  <c r="BF119" i="4"/>
  <c r="AW100" i="1" s="1"/>
  <c r="AT100" i="1" s="1"/>
  <c r="BF114" i="9"/>
  <c r="BA106" i="1" s="1"/>
  <c r="BF112" i="10"/>
  <c r="BF128" i="5"/>
  <c r="AG100" i="1"/>
  <c r="J113" i="7"/>
  <c r="AG104" i="1" s="1"/>
  <c r="AX95" i="1"/>
  <c r="J120" i="2"/>
  <c r="BF120" i="2"/>
  <c r="BA97" i="1" s="1"/>
  <c r="AV95" i="1"/>
  <c r="J121" i="4"/>
  <c r="J116" i="9"/>
  <c r="J113" i="6"/>
  <c r="AG103" i="1" s="1"/>
  <c r="BA103" i="1"/>
  <c r="BA105" i="1"/>
  <c r="AG107" i="1"/>
  <c r="J112" i="11"/>
  <c r="J106" i="11" s="1"/>
  <c r="AG108" i="1" s="1"/>
  <c r="J113" i="12"/>
  <c r="J107" i="12" s="1"/>
  <c r="BA102" i="1"/>
  <c r="J114" i="10"/>
  <c r="BA104" i="1"/>
  <c r="BA107" i="1"/>
  <c r="J130" i="5"/>
  <c r="AY95" i="1"/>
  <c r="J120" i="3"/>
  <c r="BF120" i="3" s="1"/>
  <c r="BA99" i="1" s="1"/>
  <c r="J35" i="12" l="1"/>
  <c r="J37" i="12" s="1"/>
  <c r="AG109" i="1" s="1"/>
  <c r="AG101" i="1" s="1"/>
  <c r="AN103" i="1"/>
  <c r="AK27" i="1"/>
  <c r="AN104" i="1"/>
  <c r="AK28" i="1"/>
  <c r="J46" i="7"/>
  <c r="BF112" i="11"/>
  <c r="AW108" i="1" s="1"/>
  <c r="AT108" i="1" s="1"/>
  <c r="BF113" i="12"/>
  <c r="AW109" i="1" s="1"/>
  <c r="AT109" i="1" s="1"/>
  <c r="J46" i="6"/>
  <c r="J46" i="4"/>
  <c r="AN100" i="1"/>
  <c r="J115" i="12"/>
  <c r="AW102" i="1"/>
  <c r="AT102" i="1" s="1"/>
  <c r="AW106" i="1"/>
  <c r="AT106" i="1" s="1"/>
  <c r="AW97" i="1"/>
  <c r="AT97" i="1" s="1"/>
  <c r="BA100" i="1"/>
  <c r="BA98" i="1" s="1"/>
  <c r="AW98" i="1" s="1"/>
  <c r="AT98" i="1" s="1"/>
  <c r="AW107" i="1"/>
  <c r="AT107" i="1" s="1"/>
  <c r="AW99" i="1"/>
  <c r="AT99" i="1" s="1"/>
  <c r="J114" i="11"/>
  <c r="J114" i="2"/>
  <c r="AG97" i="1" s="1"/>
  <c r="J114" i="3"/>
  <c r="AG99" i="1" s="1"/>
  <c r="AN99" i="1" s="1"/>
  <c r="J121" i="6"/>
  <c r="J121" i="7"/>
  <c r="J46" i="3" l="1"/>
  <c r="J44" i="2"/>
  <c r="AN97" i="1"/>
  <c r="J46" i="5"/>
  <c r="J46" i="9"/>
  <c r="J46" i="10"/>
  <c r="J46" i="11"/>
  <c r="J46" i="12"/>
  <c r="AN102" i="1"/>
  <c r="AN106" i="1"/>
  <c r="AN107" i="1"/>
  <c r="AN108" i="1"/>
  <c r="AN109" i="1"/>
  <c r="AG98" i="1"/>
  <c r="AN98" i="1"/>
  <c r="J122" i="3"/>
  <c r="J122" i="2"/>
  <c r="BA108" i="1"/>
  <c r="BA109" i="1"/>
  <c r="AG96" i="1" l="1"/>
  <c r="AG95" i="1" s="1"/>
  <c r="BA101" i="1"/>
  <c r="AW101" i="1" s="1"/>
  <c r="AT101" i="1" s="1"/>
  <c r="AG113" i="1" l="1"/>
  <c r="AV113" i="1" s="1"/>
  <c r="BY113" i="1" s="1"/>
  <c r="AK26" i="1"/>
  <c r="AK30" i="1" s="1"/>
  <c r="BA96" i="1"/>
  <c r="AW96" i="1" s="1"/>
  <c r="AT96" i="1" s="1"/>
  <c r="AN96" i="1" s="1"/>
  <c r="AN101" i="1"/>
  <c r="AG115" i="1"/>
  <c r="AV115" i="1" s="1"/>
  <c r="BY115" i="1" s="1"/>
  <c r="AG112" i="1"/>
  <c r="AV112" i="1" s="1"/>
  <c r="BY112" i="1" s="1"/>
  <c r="AG114" i="1"/>
  <c r="CD113" i="1" l="1"/>
  <c r="AN113" i="1"/>
  <c r="CD112" i="1"/>
  <c r="CD114" i="1"/>
  <c r="CD115" i="1"/>
  <c r="BA95" i="1"/>
  <c r="W34" i="1" s="1"/>
  <c r="AV114" i="1"/>
  <c r="BY114" i="1" s="1"/>
  <c r="AN115" i="1"/>
  <c r="AN112" i="1"/>
  <c r="AG111" i="1"/>
  <c r="W33" i="1" l="1"/>
  <c r="AK33" i="1"/>
  <c r="AN114" i="1"/>
  <c r="AW95" i="1"/>
  <c r="AK34" i="1" s="1"/>
  <c r="AG117" i="1"/>
  <c r="AK39" i="1" l="1"/>
  <c r="AT95" i="1"/>
  <c r="AN95" i="1" s="1"/>
  <c r="AN111" i="1"/>
  <c r="AN117" i="1" l="1"/>
</calcChain>
</file>

<file path=xl/sharedStrings.xml><?xml version="1.0" encoding="utf-8"?>
<sst xmlns="http://schemas.openxmlformats.org/spreadsheetml/2006/main" count="13842" uniqueCount="1974">
  <si>
    <t>Export Komplet</t>
  </si>
  <si>
    <t/>
  </si>
  <si>
    <t>2.0</t>
  </si>
  <si>
    <t>False</t>
  </si>
  <si>
    <t>{358ca0a0-3ecb-4729-a040-f19a6fd00314}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</si>
  <si>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</si>
  <si>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</si>
  <si>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</si>
  <si>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</si>
  <si>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</si>
  <si>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</si>
  <si>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</si>
  <si>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</si>
  <si>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</si>
  <si>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</si>
  <si>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Obnova sídliskového vnútrobloku Agátka v Trnave</t>
  </si>
  <si>
    <t>JKSO:</t>
  </si>
  <si>
    <t>KS:</t>
  </si>
  <si>
    <t>Miesto:</t>
  </si>
  <si>
    <t xml:space="preserve"> </t>
  </si>
  <si>
    <t>Dátum:</t>
  </si>
  <si>
    <t>20. 4. 2021</t>
  </si>
  <si>
    <t>Objednávateľ:</t>
  </si>
  <si>
    <t>IČO:</t>
  </si>
  <si>
    <t>Mesto Trnava</t>
  </si>
  <si>
    <t>IČ DPH:</t>
  </si>
  <si>
    <t>Zhotoviteľ:</t>
  </si>
  <si>
    <t>Vyplň údaj</t>
  </si>
  <si>
    <t>Projektant:</t>
  </si>
  <si>
    <t>Ing. Ivana Štigová Kučírková, MSc.</t>
  </si>
  <si>
    <t>True</t>
  </si>
  <si>
    <t>Spracovateľ:</t>
  </si>
  <si>
    <t>Rosoft, s.r.o.</t>
  </si>
  <si>
    <t>Poznámka:</t>
  </si>
  <si>
    <t xml:space="preserve">Poznámky:						_x000D_
K správnemu naceneniu výkazu výmer je potrebné naštudovanie PD. Naceniť je potrebné jestvujúci výkaz výmer podľa pokynov tendrového zadávateľa, resp. navrhu zmluvy o dielo.						_x000D_
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						_x000D_
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						_x000D_
Výmery položiek presunov hmot PSV vyjadrených mernými jednotkami v percentách % si uchádzač výpĺna sám podla metodiky rozpočtárskych programov napr. Cenkros, ODIS.						_x000D_
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						_x000D_
</t>
  </si>
  <si>
    <t>Náklady z rozpočtov</t>
  </si>
  <si>
    <t>Ostatné náklady zo súhrnného listu</t>
  </si>
  <si>
    <t>Zákonný poplatok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</si>
  <si>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</si>
  <si>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</si>
  <si>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</si>
  <si>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</si>
  <si>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</si>
  <si>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</si>
  <si>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</si>
  <si>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</si>
  <si>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</si>
  <si>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</si>
  <si>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</si>
  <si>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</si>
  <si>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</si>
  <si>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</si>
  <si>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</si>
  <si>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</si>
  <si>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</si>
  <si>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</si>
  <si>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</si>
  <si>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</si>
  <si>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</si>
  <si>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</si>
  <si>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</si>
  <si>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</si>
  <si>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</si>
  <si>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</si>
  <si>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</si>
  <si>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</si>
  <si>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</si>
  <si>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</si>
  <si>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</si>
  <si>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</si>
  <si>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</si>
  <si>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</si>
  <si>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</si>
  <si>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</si>
  <si>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</si>
  <si>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</si>
  <si>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</si>
  <si>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</si>
  <si>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</si>
  <si>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</si>
  <si>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</si>
  <si>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</si>
  <si>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A</t>
  </si>
  <si>
    <t>Zóna A</t>
  </si>
  <si>
    <t>STA</t>
  </si>
  <si>
    <t>1</t>
  </si>
  <si>
    <t>{8411cc21-0790-42e9-9fdb-feb3f932f6c3}</t>
  </si>
  <si>
    <t>/</t>
  </si>
  <si>
    <t>SO 01</t>
  </si>
  <si>
    <t>SO 01 Krajinná architektúra</t>
  </si>
  <si>
    <t>Časť</t>
  </si>
  <si>
    <t>2</t>
  </si>
  <si>
    <t>{aaf9022d-d180-4969-a41a-52e786554e4c}</t>
  </si>
  <si>
    <t>SO 02</t>
  </si>
  <si>
    <t>SO 02 Rekonštrukcia a rozšírenie detských ihrísk</t>
  </si>
  <si>
    <t>{01f68f7f-432e-4e14-862f-9b3b56f0c055}</t>
  </si>
  <si>
    <t>SO 02 Stavebná časť</t>
  </si>
  <si>
    <t>3</t>
  </si>
  <si>
    <t>{5525e2e2-7cb3-4848-9dd3-42fe28aae4b1}</t>
  </si>
  <si>
    <t>SO 02.5</t>
  </si>
  <si>
    <t xml:space="preserve">SO 02.5 - Ihrisko s vodnými prvkami - TZB - vodovodná prípojka      </t>
  </si>
  <si>
    <t>{aaa6fe01-1e40-4e0e-bc6f-04a8f06a27ca}</t>
  </si>
  <si>
    <t>SO 03</t>
  </si>
  <si>
    <t>SO 03 Výstavba verejných toaliet</t>
  </si>
  <si>
    <t>{453b6ed3-6a41-4895-ab53-c9d7d9c03158}</t>
  </si>
  <si>
    <t>SO 03a</t>
  </si>
  <si>
    <t>SO 03.1-2 Stavebná časť</t>
  </si>
  <si>
    <t>{29798d95-2c08-4e26-ad6a-349d730ef278}</t>
  </si>
  <si>
    <t>SO-03.3b</t>
  </si>
  <si>
    <t>SO-03.3 - VP - Vodovodná prípojka</t>
  </si>
  <si>
    <t>{c1ceefb0-f8a0-421c-9b1e-0fa7ab21187e}</t>
  </si>
  <si>
    <t>SO 03.3a</t>
  </si>
  <si>
    <t>SO-03.3 - SK - Prípojka splaškovej kanalizácie</t>
  </si>
  <si>
    <t>{de808026-a1c5-4e6f-aaac-89ad331d5dcb}</t>
  </si>
  <si>
    <t>SO 03.3c</t>
  </si>
  <si>
    <t>SO-03.3 - ZTI - Zdravotechnika</t>
  </si>
  <si>
    <t>{f72e1858-f9a0-4cc4-8415-0222b60be90d}</t>
  </si>
  <si>
    <t>SO 03b</t>
  </si>
  <si>
    <t>SO 03.4 Elektroinštalácia</t>
  </si>
  <si>
    <t>{f7a35d80-ea69-4ab6-b637-41e2257a6e0d}</t>
  </si>
  <si>
    <t>SO03c</t>
  </si>
  <si>
    <t>SO 03.4 Bleskozvod</t>
  </si>
  <si>
    <t>{88c5c8aa-cbd9-4657-bbee-88ddc0c310db}</t>
  </si>
  <si>
    <t>SO 03d</t>
  </si>
  <si>
    <t>SO 03.5 Vzduchotechnika</t>
  </si>
  <si>
    <t>{afbce2b2-6d21-41e2-8be1-cdaf55b98150}</t>
  </si>
  <si>
    <t>SO 03e</t>
  </si>
  <si>
    <t>SO 03.6 Prekládka optického kábla</t>
  </si>
  <si>
    <t>{947b5535-9c2c-4167-acae-45cf04550a71}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</si>
  <si>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</si>
  <si>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</si>
  <si>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</si>
  <si>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</si>
  <si>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</si>
  <si>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</si>
  <si>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</si>
  <si>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</si>
  <si>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</si>
  <si>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</si>
  <si>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</si>
  <si>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 xml:space="preserve"> Zóna A</t>
  </si>
  <si>
    <t>Časť:</t>
  </si>
  <si>
    <t xml:space="preserve">										 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</si>
  <si>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</si>
  <si>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</si>
  <si>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</si>
  <si>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</si>
  <si>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</si>
  <si>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</si>
  <si>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</si>
  <si>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</si>
  <si>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</si>
  <si>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</si>
  <si>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</si>
  <si>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</si>
  <si>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</si>
  <si>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 xml:space="preserve">    OST - Ostatné</t>
  </si>
  <si>
    <t>PSV - Práce a dodávky PSV</t>
  </si>
  <si>
    <t xml:space="preserve">    762 - Konštrukcie tesárske</t>
  </si>
  <si>
    <t xml:space="preserve">    767 - Konštrukcie doplnkové kovové</t>
  </si>
  <si>
    <t xml:space="preserve">    783 - Nátery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</si>
  <si>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</si>
  <si>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</si>
  <si>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</si>
  <si>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</si>
  <si>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</si>
  <si>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</si>
  <si>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</si>
  <si>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</si>
  <si>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</si>
  <si>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</si>
  <si>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</si>
  <si>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</si>
  <si>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</si>
  <si>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</si>
  <si>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</si>
  <si>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</si>
  <si>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</si>
  <si>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</si>
  <si>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</si>
  <si>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</si>
  <si>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</si>
  <si>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</si>
  <si>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</si>
  <si>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</si>
  <si>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</si>
  <si>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ekvivalent / výrobok</t>
  </si>
  <si>
    <t>K</t>
  </si>
  <si>
    <t>122201101.S</t>
  </si>
  <si>
    <t>Odkopávka a prekopávka nezapažená v hornine 3, do 100 m3</t>
  </si>
  <si>
    <t>m3</t>
  </si>
  <si>
    <t>4</t>
  </si>
  <si>
    <t>200045696</t>
  </si>
  <si>
    <t>VV</t>
  </si>
  <si>
    <t>"mulc pod bicykl. stojisko</t>
  </si>
  <si>
    <t>0,29*13,11</t>
  </si>
  <si>
    <t>"strkovy odkop</t>
  </si>
  <si>
    <t>0,1*6*1,5</t>
  </si>
  <si>
    <t>"zahon</t>
  </si>
  <si>
    <t>0,1*19</t>
  </si>
  <si>
    <t>Súčet</t>
  </si>
  <si>
    <t>122201109.S</t>
  </si>
  <si>
    <t>Odkopávky a prekopávky nezapažené. Príplatok k cenám za lepivosť horniny 3</t>
  </si>
  <si>
    <t>1100472565</t>
  </si>
  <si>
    <t>6,602*0,3</t>
  </si>
  <si>
    <t>162501102.S</t>
  </si>
  <si>
    <t>Vodorovné premiestnenie výkopku po spevnenej ceste z horniny tr.1-4, do 100 m3 na vzdialenosť do 3000 m</t>
  </si>
  <si>
    <t>353557420</t>
  </si>
  <si>
    <t>162501105.S</t>
  </si>
  <si>
    <t>Vodorovné premiestnenie výkopku po spevnenej ceste z horniny tr.1-4, do 100 m3, príplatok k cene za každých ďalšich a začatých 1000 m</t>
  </si>
  <si>
    <t>1821292842</t>
  </si>
  <si>
    <t>(5-3)*6,602</t>
  </si>
  <si>
    <t>5</t>
  </si>
  <si>
    <t>171209002r</t>
  </si>
  <si>
    <t>Poplatok za skladovanie - zemina výkopová</t>
  </si>
  <si>
    <t>t</t>
  </si>
  <si>
    <t>938492659</t>
  </si>
  <si>
    <t>6,602*1,7</t>
  </si>
  <si>
    <t>6</t>
  </si>
  <si>
    <t>171209002rz</t>
  </si>
  <si>
    <t>Zákonný poplatok - zemina výkopová</t>
  </si>
  <si>
    <t>-1810198157</t>
  </si>
  <si>
    <t>7</t>
  </si>
  <si>
    <t>181301301.S</t>
  </si>
  <si>
    <t>Rozprestretie ornice na svahu do sklonu 1:5, plocha do 500 m2, hr. do 100 mm</t>
  </si>
  <si>
    <t>m2</t>
  </si>
  <si>
    <t>-2074438331</t>
  </si>
  <si>
    <t>"zahon T-B</t>
  </si>
  <si>
    <t>19</t>
  </si>
  <si>
    <t>8</t>
  </si>
  <si>
    <t>181301306.S</t>
  </si>
  <si>
    <t>Rozprestretie ornice na svahu do sklonu 1:5, plocha do 500 m2, hr. do 400 mm</t>
  </si>
  <si>
    <t>-632679298</t>
  </si>
  <si>
    <t>"ZAHON T-A</t>
  </si>
  <si>
    <t>8,4</t>
  </si>
  <si>
    <t>9</t>
  </si>
  <si>
    <t>M</t>
  </si>
  <si>
    <t>000000001</t>
  </si>
  <si>
    <t xml:space="preserve">Bezburinná ornica </t>
  </si>
  <si>
    <t>1206298576</t>
  </si>
  <si>
    <t>0,4*8,4</t>
  </si>
  <si>
    <t>10</t>
  </si>
  <si>
    <t>183101111.S</t>
  </si>
  <si>
    <t>Hĺbenie jamky v rovine alebo na svahu do 1:5, objem do 0,01 m3</t>
  </si>
  <si>
    <t>ks</t>
  </si>
  <si>
    <t>1418735044</t>
  </si>
  <si>
    <t>"trvalky</t>
  </si>
  <si>
    <t>184-1</t>
  </si>
  <si>
    <t>11</t>
  </si>
  <si>
    <t>183101114.S</t>
  </si>
  <si>
    <t>Hĺbenie jamky v rovine alebo na svahu do 1:5, objem nad 0,05 do 0,125 m3</t>
  </si>
  <si>
    <t>938548207</t>
  </si>
  <si>
    <t>12</t>
  </si>
  <si>
    <t>183101224.S</t>
  </si>
  <si>
    <t>Hĺbenie jamiek pre výsadbu v horn. 1-4 s výmenou pôdy do 100% v rovine alebo na svahu do 1:5 objemu nad 3, 00 do 4,00 m3</t>
  </si>
  <si>
    <t>615536481</t>
  </si>
  <si>
    <t>13</t>
  </si>
  <si>
    <t>1031100001005</t>
  </si>
  <si>
    <t>Kompostový substrát k výsadbe</t>
  </si>
  <si>
    <t>-99506827</t>
  </si>
  <si>
    <t>2*2*1*31</t>
  </si>
  <si>
    <t>"pre Miscanthus sinensi</t>
  </si>
  <si>
    <t>0,5*0,5*0,5*1</t>
  </si>
  <si>
    <t>14</t>
  </si>
  <si>
    <t>183204112.S</t>
  </si>
  <si>
    <t>Výsadba kvetín do pripravovanej pôdy so zaliatím s jednoduchými koreňami trvaliek</t>
  </si>
  <si>
    <t>-1407959613</t>
  </si>
  <si>
    <t>184</t>
  </si>
  <si>
    <t>15</t>
  </si>
  <si>
    <t>0265100001000.S</t>
  </si>
  <si>
    <t>Allium sphaerocephalon</t>
  </si>
  <si>
    <t>-1648327409</t>
  </si>
  <si>
    <t>16</t>
  </si>
  <si>
    <t>0265100001001</t>
  </si>
  <si>
    <t>Gaura lindheimeri</t>
  </si>
  <si>
    <t>116791293</t>
  </si>
  <si>
    <t>17</t>
  </si>
  <si>
    <t>0265100001002</t>
  </si>
  <si>
    <t>Stipa tenuissima</t>
  </si>
  <si>
    <t>1461431125</t>
  </si>
  <si>
    <t>18</t>
  </si>
  <si>
    <t>0265100001003</t>
  </si>
  <si>
    <t>Verbena bonariensis</t>
  </si>
  <si>
    <t>449896266</t>
  </si>
  <si>
    <t>026510000101</t>
  </si>
  <si>
    <t>Festuca gautieri</t>
  </si>
  <si>
    <t>904599350</t>
  </si>
  <si>
    <t>026510000102</t>
  </si>
  <si>
    <t xml:space="preserve">Miscanthus sinensis 'Adagio' </t>
  </si>
  <si>
    <t>1633014951</t>
  </si>
  <si>
    <t>21</t>
  </si>
  <si>
    <t>183205112.S</t>
  </si>
  <si>
    <t>Založenie záhonu na svahu nad 1:5 do 1:2 rovine alebo na svahu do 1:5 v hornine 3</t>
  </si>
  <si>
    <t>-101486468</t>
  </si>
  <si>
    <t>8,4+19</t>
  </si>
  <si>
    <t>22</t>
  </si>
  <si>
    <t>183403111.S</t>
  </si>
  <si>
    <t>Obrobenie pôdy prekopaním do hĺbky nad 50 do 100 mm v rovine alebo na svahu do 1:5, vrátane premiesanie s novou ornicou</t>
  </si>
  <si>
    <t>-451373824</t>
  </si>
  <si>
    <t>23</t>
  </si>
  <si>
    <t>183403153</t>
  </si>
  <si>
    <t>Obrobenie pôdy hrabaním v rovine alebo na svahu do 1:5</t>
  </si>
  <si>
    <t>1226363471</t>
  </si>
  <si>
    <t>27,4</t>
  </si>
  <si>
    <t>24</t>
  </si>
  <si>
    <t>184102117.S</t>
  </si>
  <si>
    <t>Výsadba dreviny s balom v rovine alebo na svahu do 1:5, priemer balu nad 800 do1000 mm</t>
  </si>
  <si>
    <t>498157248</t>
  </si>
  <si>
    <t>25</t>
  </si>
  <si>
    <t>184102119.S</t>
  </si>
  <si>
    <t>Výsadba dreviny s balom v rovine alebo na svahu do 1:5, priemer balu nad 1200 do 1400 mm</t>
  </si>
  <si>
    <t>1557866505</t>
  </si>
  <si>
    <t>26</t>
  </si>
  <si>
    <t>026560000052</t>
  </si>
  <si>
    <t xml:space="preserve"> Acer platanoides - javor mliečny (40/45)</t>
  </si>
  <si>
    <t>1747172016</t>
  </si>
  <si>
    <t>27</t>
  </si>
  <si>
    <t>026560000061</t>
  </si>
  <si>
    <t>Acer pseudoplatanus - javor horský - 40/45</t>
  </si>
  <si>
    <t>-134647973</t>
  </si>
  <si>
    <t>28</t>
  </si>
  <si>
    <t>026560000071</t>
  </si>
  <si>
    <t>Quercus petraea - dub zimný - 40/45</t>
  </si>
  <si>
    <t>-118862796</t>
  </si>
  <si>
    <t>29</t>
  </si>
  <si>
    <t>02656000010r</t>
  </si>
  <si>
    <t>Pinus sylvestris - borovica lesná min.300/350cm (v/š)</t>
  </si>
  <si>
    <t>-264662444</t>
  </si>
  <si>
    <t>30</t>
  </si>
  <si>
    <t>02656000010r1</t>
  </si>
  <si>
    <t>Pinus sylvestris - borovica lesná min.350/400cm (v/š)</t>
  </si>
  <si>
    <t>-1131150511</t>
  </si>
  <si>
    <t>31</t>
  </si>
  <si>
    <t>02656000010r2</t>
  </si>
  <si>
    <t>Pinus sylvestris - borovica lesná -30/35</t>
  </si>
  <si>
    <t>-1706105113</t>
  </si>
  <si>
    <t>32</t>
  </si>
  <si>
    <t>026560000111</t>
  </si>
  <si>
    <t>Gleditsia triacanthos 'Sunburst' - gledíčia trojtŕňová Sunburst - 20/25</t>
  </si>
  <si>
    <t>655015509</t>
  </si>
  <si>
    <t>33</t>
  </si>
  <si>
    <t>026560000112</t>
  </si>
  <si>
    <t>Gleditsia triacanthos 'Sunburst' - gledíčia trojtŕňová Sunburst - 25/30</t>
  </si>
  <si>
    <t>-142015659</t>
  </si>
  <si>
    <t>34</t>
  </si>
  <si>
    <t>026560000131</t>
  </si>
  <si>
    <t>Tilia tomentosa - lipa striebristá (30/35)</t>
  </si>
  <si>
    <t>-94856038</t>
  </si>
  <si>
    <t>35</t>
  </si>
  <si>
    <t>184202112</t>
  </si>
  <si>
    <t>Zakotvenie dreviny troma a viac kolmi s ochranou proti poškodeniu kmeňa v mieste vzoprenia pri priemere kolov do 100 mm pri dĺžke kolov nad 2 do 3 m</t>
  </si>
  <si>
    <t>-1069048336</t>
  </si>
  <si>
    <t>36</t>
  </si>
  <si>
    <t>05212050000</t>
  </si>
  <si>
    <t>Oporné koly drevené o dĺžke min. 2,5m</t>
  </si>
  <si>
    <t>-1078338992</t>
  </si>
  <si>
    <t>3*31+12</t>
  </si>
  <si>
    <t>37</t>
  </si>
  <si>
    <t>05212050001</t>
  </si>
  <si>
    <t>Uväzovací špagát</t>
  </si>
  <si>
    <t>m</t>
  </si>
  <si>
    <t>580172287</t>
  </si>
  <si>
    <t>1,5*31</t>
  </si>
  <si>
    <t>38</t>
  </si>
  <si>
    <t>184202112r.1</t>
  </si>
  <si>
    <t xml:space="preserve">Zakotvenie dreviny podzemným kotvením: 3 kovové kotvy, ochranná kokosová rohož, vrátane príslušenstva ( gurtňa s račnou/napinaci pas) </t>
  </si>
  <si>
    <t>219340337</t>
  </si>
  <si>
    <t>39</t>
  </si>
  <si>
    <t>184851111r</t>
  </si>
  <si>
    <t>Vyhnojenie dlhotrvajúcim viazložkovým hnojivom - okolo výsadby stromov</t>
  </si>
  <si>
    <t>1344077952</t>
  </si>
  <si>
    <t>40</t>
  </si>
  <si>
    <t>1031100001004</t>
  </si>
  <si>
    <t xml:space="preserve">Prezretý konský hnoj </t>
  </si>
  <si>
    <t>1748250066</t>
  </si>
  <si>
    <t>0,5*31</t>
  </si>
  <si>
    <t>41</t>
  </si>
  <si>
    <t>184921116</t>
  </si>
  <si>
    <t>Položenie mulčovacej kôry v rovine alebo na svahu do 1:5</t>
  </si>
  <si>
    <t>1818492881</t>
  </si>
  <si>
    <t>2*2*31</t>
  </si>
  <si>
    <t>42</t>
  </si>
  <si>
    <t>0554100001001</t>
  </si>
  <si>
    <t>Mulčovacia kôra</t>
  </si>
  <si>
    <t>-732335596</t>
  </si>
  <si>
    <t>2*2*0,1*31</t>
  </si>
  <si>
    <t>43</t>
  </si>
  <si>
    <t>1858031100</t>
  </si>
  <si>
    <t>Ošetrenie drevin na základe inventarizácie/odporúčaní uvedenych v inventarizacii</t>
  </si>
  <si>
    <t>sub</t>
  </si>
  <si>
    <t>-1118018120</t>
  </si>
  <si>
    <t>44</t>
  </si>
  <si>
    <t>185804111r</t>
  </si>
  <si>
    <t>Zaliatie rastlín vodou plocha nad 20m/, 80l/strom,vrátane dodávky vody</t>
  </si>
  <si>
    <t>-1644480992</t>
  </si>
  <si>
    <t>5*80/1000*31</t>
  </si>
  <si>
    <t>45</t>
  </si>
  <si>
    <t>185804111s1</t>
  </si>
  <si>
    <t>Zaliatie rastlín vodou 2x20l/m2 ,vrátane dodávky vody</t>
  </si>
  <si>
    <t>875508936</t>
  </si>
  <si>
    <t>20*2*0,001*(19+8,4)</t>
  </si>
  <si>
    <t>Zakladanie</t>
  </si>
  <si>
    <t>46</t>
  </si>
  <si>
    <t>275313611.S</t>
  </si>
  <si>
    <t>Betón základových pätiek, prostý tr. C 16/20</t>
  </si>
  <si>
    <t>-2129413769</t>
  </si>
  <si>
    <t>"drevene plató</t>
  </si>
  <si>
    <t>0,15*0,2*0,2*4</t>
  </si>
  <si>
    <t>0,15*0,3*0,3*12</t>
  </si>
  <si>
    <t>47</t>
  </si>
  <si>
    <t>275351215.S</t>
  </si>
  <si>
    <t>Debnenie stien základových pätiek, zhotovenie-dielce</t>
  </si>
  <si>
    <t>-1656609155</t>
  </si>
  <si>
    <t>0,15*0,2*4*4</t>
  </si>
  <si>
    <t>0,15*0,3*4*12</t>
  </si>
  <si>
    <t>48</t>
  </si>
  <si>
    <t>275351216.S</t>
  </si>
  <si>
    <t>Debnenie stien základovýcb pätiek, odstránenie-dielce</t>
  </si>
  <si>
    <t>290101706</t>
  </si>
  <si>
    <t>Komunikácie</t>
  </si>
  <si>
    <t>49</t>
  </si>
  <si>
    <t>564210111r.S</t>
  </si>
  <si>
    <t>Podklad alebo kryt pre mlátový chodník z vápencovej drviny fr. 0-5 mm s rozprestretím, vlhčením a zhutnením do hr. 40 mm, plochy do 200 m2 - antracitová farba</t>
  </si>
  <si>
    <t>-1393778139</t>
  </si>
  <si>
    <t>50</t>
  </si>
  <si>
    <t>564730211.S</t>
  </si>
  <si>
    <t>Podklad alebo kryt z kameniva hrubého drveného veľ. 16-32 mm s rozprestretím a zhutnením hr. 100 mm</t>
  </si>
  <si>
    <t>-1154967724</t>
  </si>
  <si>
    <t>"strk. vedla WC</t>
  </si>
  <si>
    <t>6*1,5</t>
  </si>
  <si>
    <t>51</t>
  </si>
  <si>
    <t>564811111r</t>
  </si>
  <si>
    <t>Podklad zo štrkodrviny 0-16 s rozprestretím a zhutnením, po zhutnení hr. 50 mm</t>
  </si>
  <si>
    <t>862778272</t>
  </si>
  <si>
    <t>"pod mlaty</t>
  </si>
  <si>
    <t>13,1</t>
  </si>
  <si>
    <t>52</t>
  </si>
  <si>
    <t>564861111</t>
  </si>
  <si>
    <t>Podklad zo štrkodrviny fr. 0-32 s rozprestretím a zhutnením, po zhutnení hr. 200 mm</t>
  </si>
  <si>
    <t>-944123883</t>
  </si>
  <si>
    <t>Rúrové vedenie</t>
  </si>
  <si>
    <t>53</t>
  </si>
  <si>
    <t>871218113.S</t>
  </si>
  <si>
    <t>Ukladanie drenážneho potrubia do pripravenej ryhy z flexibilného PVC priemeru do 65 mm - ku stromom</t>
  </si>
  <si>
    <t>1877949017</t>
  </si>
  <si>
    <t>2*31</t>
  </si>
  <si>
    <t>54</t>
  </si>
  <si>
    <t>2861200122000.S</t>
  </si>
  <si>
    <t>Rúra PVC flexodrenážna DN 65 ku stromom</t>
  </si>
  <si>
    <t>1886975408</t>
  </si>
  <si>
    <t>Ostatné konštrukcie a práce-búranie</t>
  </si>
  <si>
    <t>55</t>
  </si>
  <si>
    <t>918101112.1</t>
  </si>
  <si>
    <t>M+D Neviditeľný obrubník na oddelenie plôch, plastový, vrátane kotevných klincov</t>
  </si>
  <si>
    <t>92577972</t>
  </si>
  <si>
    <t>10,5+3</t>
  </si>
  <si>
    <t>56</t>
  </si>
  <si>
    <t>9361241221.1</t>
  </si>
  <si>
    <t>M+D Odpadkový kôš na recyklovaný odpad, oceľová konštrukcia opatrená vrstvou práškového vypaľovacieho laku, profily z hliníkovej zliatiny, hliníková strieška, opláštenie drevenymi lamelami z agatu, 3x50l, vrátane spodnej stavby a kotvenia</t>
  </si>
  <si>
    <t>-1044003950</t>
  </si>
  <si>
    <t>57</t>
  </si>
  <si>
    <t>9361241221.2</t>
  </si>
  <si>
    <t>Demontáž a likvidácia jestvujúceho smetného koša</t>
  </si>
  <si>
    <t>-861099320</t>
  </si>
  <si>
    <t>99</t>
  </si>
  <si>
    <t>Presun hmôt HSV</t>
  </si>
  <si>
    <t>58</t>
  </si>
  <si>
    <t>998231311</t>
  </si>
  <si>
    <t>Presun hmôt pre sadovnícke a krajinárske úpravy do 5000 m vodorovne bez zvislého presunu</t>
  </si>
  <si>
    <t>-548484294</t>
  </si>
  <si>
    <t>OST</t>
  </si>
  <si>
    <t>Ostatné</t>
  </si>
  <si>
    <t>59</t>
  </si>
  <si>
    <t>0003000115</t>
  </si>
  <si>
    <t>Geodetické práce - vytýčenie prvkov geodetom</t>
  </si>
  <si>
    <t>2143929316</t>
  </si>
  <si>
    <t>PSV</t>
  </si>
  <si>
    <t>Práce a dodávky PSV</t>
  </si>
  <si>
    <t>762</t>
  </si>
  <si>
    <t>Konštrukcie tesárske</t>
  </si>
  <si>
    <t>60</t>
  </si>
  <si>
    <t>762524104.S</t>
  </si>
  <si>
    <t>Položenie podláh hobľovaných na pero a drážku z dosiek a fošien</t>
  </si>
  <si>
    <t>2109386692</t>
  </si>
  <si>
    <t>4*4+0,32*4*4</t>
  </si>
  <si>
    <t>61</t>
  </si>
  <si>
    <t>611980003800</t>
  </si>
  <si>
    <t>Drevená podlaha, hrúbka 24 mm, agát, vrátane povrchovej úpravy</t>
  </si>
  <si>
    <t>-183950139</t>
  </si>
  <si>
    <t>21,12*1,05</t>
  </si>
  <si>
    <t>62</t>
  </si>
  <si>
    <t>762526110.S</t>
  </si>
  <si>
    <t>Položenie vankúšov pod podlahy osovej vzdialenosti do 650 mm</t>
  </si>
  <si>
    <t>-1552888376</t>
  </si>
  <si>
    <t>63</t>
  </si>
  <si>
    <t>605120000500r.S</t>
  </si>
  <si>
    <t>Hranoly z agátu</t>
  </si>
  <si>
    <t>1016380823</t>
  </si>
  <si>
    <t>0,12*0,16*(4*2+4*4)*1,1</t>
  </si>
  <si>
    <t>0,07*0,16*4*(7+6)*1,1</t>
  </si>
  <si>
    <t>64</t>
  </si>
  <si>
    <t>762595000.S</t>
  </si>
  <si>
    <t>Spojovacie a ochranné prostriedky - klince, skrutky</t>
  </si>
  <si>
    <t>-1456218800</t>
  </si>
  <si>
    <t>65</t>
  </si>
  <si>
    <t>7625950001.S</t>
  </si>
  <si>
    <t>M+D Ocelové pozinkované kotviace prvky L – profilu 100x100x50mm o hrubke pásoviny 4mm</t>
  </si>
  <si>
    <t>-290680914</t>
  </si>
  <si>
    <t>66</t>
  </si>
  <si>
    <t>998762202.S</t>
  </si>
  <si>
    <t>Presun hmôt pre konštrukcie tesárske v objektoch výšky do 12 m</t>
  </si>
  <si>
    <t>%</t>
  </si>
  <si>
    <t>744722719</t>
  </si>
  <si>
    <t>767</t>
  </si>
  <si>
    <t>Konštrukcie doplnkové kovové</t>
  </si>
  <si>
    <t>67</t>
  </si>
  <si>
    <t>7671611200</t>
  </si>
  <si>
    <t>M+D Stojany na bicykle, oceľová konštrukcia, gumovy operník, rozmery 50x650x1005mm, vrátane spodnej stavby a kotvenia, vrátane kotvenia a zemných prác</t>
  </si>
  <si>
    <t>-2118820739</t>
  </si>
  <si>
    <t>68</t>
  </si>
  <si>
    <t>7671611201</t>
  </si>
  <si>
    <t>M+D herná sústava pre hranie šachu: betónový stolík + 2 lavičky, vrátane spodnej stavby a kotvenia, vrátane kotvenia a zemných prác</t>
  </si>
  <si>
    <t>448895760</t>
  </si>
  <si>
    <t>69</t>
  </si>
  <si>
    <t>7671611204</t>
  </si>
  <si>
    <t>Prekladka existujucej lavicky , ca. do 5m , vrátane spodnej stavby, kotvenia, vyburania existujucich zakladov a zemných prác</t>
  </si>
  <si>
    <t>1712042171</t>
  </si>
  <si>
    <t>70</t>
  </si>
  <si>
    <t>7671611205</t>
  </si>
  <si>
    <t>Povrchové ošetrenie existujucich lavičiek (prebrusit + natriet) – 25ks lavicča rovna, 4ks lavička polkruhova, 2 ks lavička kruhova</t>
  </si>
  <si>
    <t>-211558559</t>
  </si>
  <si>
    <t>25+4+2</t>
  </si>
  <si>
    <t>71</t>
  </si>
  <si>
    <t>7671611206</t>
  </si>
  <si>
    <t>Doplnenie chybajucej drevenej výplne (2ks –segmentov z masivneho dreva spojene s ocelovym ramom), vrátane kotvenia a povrchovej úpravy</t>
  </si>
  <si>
    <t>1257859525</t>
  </si>
  <si>
    <t>72</t>
  </si>
  <si>
    <t>998767201</t>
  </si>
  <si>
    <t>Presun hmôt pre kovové stavebné doplnkové konštrukcie v objektoch výšky do 6 m</t>
  </si>
  <si>
    <t>581601527</t>
  </si>
  <si>
    <t>783</t>
  </si>
  <si>
    <t>Nátery</t>
  </si>
  <si>
    <t>73</t>
  </si>
  <si>
    <t>783782404</t>
  </si>
  <si>
    <t>Nátery tesárskych konštrukcií, povrchová impregnácia proti drevokaznému hmyzu, hubám a plesniam, jednonásobná</t>
  </si>
  <si>
    <t>560864163</t>
  </si>
  <si>
    <t>"hranoly</t>
  </si>
  <si>
    <t>2*(0,12+0,16)*(4*6)</t>
  </si>
  <si>
    <t>2*(0,07+0,16)*4*(7+6)</t>
  </si>
  <si>
    <t>Travnik</t>
  </si>
  <si>
    <t>46,89</t>
  </si>
  <si>
    <t>Úroveň 3:</t>
  </si>
  <si>
    <t>A - Zóna A</t>
  </si>
  <si>
    <t>SO 02 - SO 02 Rekonštrukcia a rozšírenie detských ihrísk</t>
  </si>
  <si>
    <t>EKVIVALENT / VÝROBOK</t>
  </si>
  <si>
    <t>113107124.S</t>
  </si>
  <si>
    <t>Odstránenie krytu v ploche do 200 m2 z kameniva hrubého drveného, hr.300 do 400 mm,  -0,5600t</t>
  </si>
  <si>
    <t>50144425</t>
  </si>
  <si>
    <t>"odstranenie petang. ihriska</t>
  </si>
  <si>
    <t>15*4</t>
  </si>
  <si>
    <t>113107125.S</t>
  </si>
  <si>
    <t>Odstránenie krytu v ploche do 200 m2 z kameniva hrubého drveného, hr.400 do 500 mm,  -0,72000t</t>
  </si>
  <si>
    <t>1064789929</t>
  </si>
  <si>
    <t>"pre nove ihrisko</t>
  </si>
  <si>
    <t>1132061110.S</t>
  </si>
  <si>
    <t xml:space="preserve">Nedeštruktívne vytrhanie obrúb betónových, s vybúraním lôžka, z krajníkov alebo obrubníkov stojatých, </t>
  </si>
  <si>
    <t>444336906</t>
  </si>
  <si>
    <t>2*15</t>
  </si>
  <si>
    <t>1132061111</t>
  </si>
  <si>
    <t>Odstranenie a likvidácia drevených obrubníkov</t>
  </si>
  <si>
    <t>1002850400</t>
  </si>
  <si>
    <t>2*4</t>
  </si>
  <si>
    <t>-484529616</t>
  </si>
  <si>
    <t>"svah pri plate</t>
  </si>
  <si>
    <t>1*3*4</t>
  </si>
  <si>
    <t>-275966133</t>
  </si>
  <si>
    <t>12*0,3</t>
  </si>
  <si>
    <t>133201101.S</t>
  </si>
  <si>
    <t>Výkop šachty zapaženej, hornina 3 do 100 m3</t>
  </si>
  <si>
    <t>1342505690</t>
  </si>
  <si>
    <t>3,14*0,1*0,1*0,4*2</t>
  </si>
  <si>
    <t>3,14*0,1*0,1*0,91*2</t>
  </si>
  <si>
    <t>133201109.S</t>
  </si>
  <si>
    <t>Príplatok k cenám za lepivosť pri hĺbení šachiet zapažených i nezapažených v hornine 3</t>
  </si>
  <si>
    <t>35677865</t>
  </si>
  <si>
    <t>0,082*0,3</t>
  </si>
  <si>
    <t>-286969461</t>
  </si>
  <si>
    <t>12+0,082</t>
  </si>
  <si>
    <t>-143109929</t>
  </si>
  <si>
    <t>(5-3)*12,082</t>
  </si>
  <si>
    <t>129335673</t>
  </si>
  <si>
    <t>12,082*1,7</t>
  </si>
  <si>
    <t>-1646933125</t>
  </si>
  <si>
    <t>180402111.S</t>
  </si>
  <si>
    <t>Založenie trávnika parkového výsevom v rovine do 1:5</t>
  </si>
  <si>
    <t>769821368</t>
  </si>
  <si>
    <t>15*4-13,11</t>
  </si>
  <si>
    <t>00572112005</t>
  </si>
  <si>
    <t>Osivá tráv a bylín - semená kvetinovej xerofitnej lúčnej zmesi</t>
  </si>
  <si>
    <t>-1303901741</t>
  </si>
  <si>
    <t>181101121</t>
  </si>
  <si>
    <t>Hrubé urovnanie terénu</t>
  </si>
  <si>
    <t>-1788756072</t>
  </si>
  <si>
    <t>961388799</t>
  </si>
  <si>
    <t>"v mieste buraneho petang. ihriska</t>
  </si>
  <si>
    <t>-1948071553</t>
  </si>
  <si>
    <t>0,4*15*4</t>
  </si>
  <si>
    <t>183403113</t>
  </si>
  <si>
    <t>Obrobenie pôdy frézovaním v rovine alebo na svahu do 1:5</t>
  </si>
  <si>
    <t>-291072213</t>
  </si>
  <si>
    <t>183403114</t>
  </si>
  <si>
    <t>Obrobenie pôdy kultivátorovaním v rovine alebo na svahu do 1:5 - Rekultivácia pôdy</t>
  </si>
  <si>
    <t>109232084</t>
  </si>
  <si>
    <t>-1092780938</t>
  </si>
  <si>
    <t>185803101r</t>
  </si>
  <si>
    <t>Pokos nového založeného trávnika s odvozom pokosenej hmoty, 2 x</t>
  </si>
  <si>
    <t>-1401892417</t>
  </si>
  <si>
    <t>185803111.S</t>
  </si>
  <si>
    <t>Ošetrenie trávnika v rovine alebo na svahu do 1:5</t>
  </si>
  <si>
    <t>1510300139</t>
  </si>
  <si>
    <t>185803211.S</t>
  </si>
  <si>
    <t>Povalcovanie trávnika v rovine alebo na svahu do 1:5</t>
  </si>
  <si>
    <t>-1143273110</t>
  </si>
  <si>
    <t>1828709912</t>
  </si>
  <si>
    <t>20*2*0,001*(travnik)</t>
  </si>
  <si>
    <t>271571111r.S</t>
  </si>
  <si>
    <t>Násyp zhutnený štrkopiesku fr. 4-8</t>
  </si>
  <si>
    <t>1193554476</t>
  </si>
  <si>
    <t>0,3*3*4</t>
  </si>
  <si>
    <t>-1468769948</t>
  </si>
  <si>
    <t>3,14*0,1*0,1*1,9*2*1,035</t>
  </si>
  <si>
    <t>3,14*0,1*0,1*0,5*2*1,035</t>
  </si>
  <si>
    <t>-1066018830</t>
  </si>
  <si>
    <t>2*3,14*0,1*1,2*2</t>
  </si>
  <si>
    <t>2*3,14*0,1*0,3*2</t>
  </si>
  <si>
    <t>2090190575</t>
  </si>
  <si>
    <t>5642011100</t>
  </si>
  <si>
    <t>Výkop pre EPDM ihrisko, naloženie zeminy do kontajnera a odvoz zeminy na skládku, vrátane skládkového a zákonného poplatku</t>
  </si>
  <si>
    <t>1614500681</t>
  </si>
  <si>
    <t>"ihrisko s vodnými prvkami</t>
  </si>
  <si>
    <t>"ihrisko s trampolinou</t>
  </si>
  <si>
    <t>564201111.rS</t>
  </si>
  <si>
    <t>Kryt z kamenného prachu fr.0-4  hr. 5 mm</t>
  </si>
  <si>
    <t>-1233559163</t>
  </si>
  <si>
    <t>"nove ihrisko petangue</t>
  </si>
  <si>
    <t>564761111r.S</t>
  </si>
  <si>
    <t>Podklad alebo kryt z kameniva hrubého drveného veľ. 32-63 mm s rozprestretím a zhutnením hr. 300 mm</t>
  </si>
  <si>
    <t>-197949501</t>
  </si>
  <si>
    <t>564801111.S</t>
  </si>
  <si>
    <t>Podklad zo štrkodrviny fr. 0-4 s rozprestretím a zhutnením, po zhutnení hr. 30 mm</t>
  </si>
  <si>
    <t>1236887526</t>
  </si>
  <si>
    <t>564811112.S</t>
  </si>
  <si>
    <t>Podklad zo štrkodrviny fr 0-32 s rozprestretím a zhutnením, po zhutnení hr. 60 mm</t>
  </si>
  <si>
    <t>281601212</t>
  </si>
  <si>
    <t>5648511140.S</t>
  </si>
  <si>
    <t>Podklad zo štrkodrviny fr. 0-32mm s rozprestretím a zhutnením, po zhutnení hr. 180 mm</t>
  </si>
  <si>
    <t>624414340</t>
  </si>
  <si>
    <t>589160021001</t>
  </si>
  <si>
    <t>M+D Bezpečný polyuretanový povrch ref. SmartSoft EPDM 35mm (25mm SBR + 10mm EPDM)- HIC 1,6m, v danej farebnosti, vrátane rozmerania a inštalácie grafických motívov</t>
  </si>
  <si>
    <t>-245179136</t>
  </si>
  <si>
    <t>91</t>
  </si>
  <si>
    <t>58916002102</t>
  </si>
  <si>
    <t>M+D Betonáž a tvarovanie 3D valov</t>
  </si>
  <si>
    <t>-361196029</t>
  </si>
  <si>
    <t>3,4</t>
  </si>
  <si>
    <t>3,2</t>
  </si>
  <si>
    <t>58916002301</t>
  </si>
  <si>
    <t>Hrací prvok ihriska s vodnými prvkami : 3D Grafika z celofarebného EPDM  -  korálový útes  - 120cmx60cm</t>
  </si>
  <si>
    <t>289010916</t>
  </si>
  <si>
    <t>58916002302</t>
  </si>
  <si>
    <t xml:space="preserve">Hrací prvok ihriska s vodnými prvkami : 3D Grafika z celofarebného EPDM - pani Hrochová 115x85x35cm </t>
  </si>
  <si>
    <t>696524203</t>
  </si>
  <si>
    <t>58916002303</t>
  </si>
  <si>
    <t>Hrací prvok ihriska s vodnými prvkami : 3D Grafika z celofarebného EPDM  - taburetky priemer 40cm - výška 30cm</t>
  </si>
  <si>
    <t>838122330</t>
  </si>
  <si>
    <t>58916002304</t>
  </si>
  <si>
    <t>Hrací prvok ihriska s vodnými prvkami : 3D Grafika z celofarebného EPDM - maják skákací - malý</t>
  </si>
  <si>
    <t>2123246937</t>
  </si>
  <si>
    <t>58916002305</t>
  </si>
  <si>
    <t>Hrací prvok ihriska s vodnými prvkami : 3D Grafika z celofarebného EPDM - skákací panák malý -potápač</t>
  </si>
  <si>
    <t>1643117960</t>
  </si>
  <si>
    <t>58916002306</t>
  </si>
  <si>
    <t>Hrací prvok ihriska s vodnými prvkami : 3D Grafika z celofarebného EPDM - bubliny s číslami a písmenmi</t>
  </si>
  <si>
    <t>323098703</t>
  </si>
  <si>
    <t>58916002307</t>
  </si>
  <si>
    <t>Hrací prvok ihriska s vodnými prvkami : 3D Grafika z celofarebného EPDM - ponorka - 120x55cm</t>
  </si>
  <si>
    <t>-61121027</t>
  </si>
  <si>
    <t>58916002308</t>
  </si>
  <si>
    <t>Hrací prvok ihriska s vodnými prvkami : 3D Grafika z celofarebného EPDM - palma</t>
  </si>
  <si>
    <t>-563368024</t>
  </si>
  <si>
    <t>58916002309</t>
  </si>
  <si>
    <t>Hrací prvok ihriska s vodnými prvkami : 3D Grafika z celofarebného EPDM - Ryba 5- 80x75cm</t>
  </si>
  <si>
    <t>48590287</t>
  </si>
  <si>
    <t>58916002310</t>
  </si>
  <si>
    <t>Hrací prvok ihriska s vodnými prvkami : 3D Grafika z celofarebného EPDM - Krab 115x100cm</t>
  </si>
  <si>
    <t>1650072946</t>
  </si>
  <si>
    <t>58916002311</t>
  </si>
  <si>
    <t>Hrací prvok ihriska s vodnými prvkami : 3D Grafika z celofarebného EPDM - Krab malý</t>
  </si>
  <si>
    <t>-1499841183</t>
  </si>
  <si>
    <t>58916002312</t>
  </si>
  <si>
    <t>Hrací prvok ihriska s vodnými prvkami : 3D Grafika z celofarebného EPDM - Korytnačka 110x100cm</t>
  </si>
  <si>
    <t>-1022208743</t>
  </si>
  <si>
    <t>58916002313</t>
  </si>
  <si>
    <t>Hrací prvok ihriska s vodnými prvkami : 3D Grafika z celofarebného EPDM - Hviezdica s fontánkou</t>
  </si>
  <si>
    <t>422399959</t>
  </si>
  <si>
    <t>58916002314</t>
  </si>
  <si>
    <t>Hrací prvok ihriska s vodnými prvkami : 3D Grafika z celofarebného EPDM - Minitunel - pr. 120x65cm - tunel pr.52cm</t>
  </si>
  <si>
    <t>-1025472454</t>
  </si>
  <si>
    <t>58916002315</t>
  </si>
  <si>
    <t xml:space="preserve">Hrací prvok ihriska s vodnými prvkami : 3D Grafika z celofarebného EPDM - Veleryba s fontánkou  - 2 diely 130x90x42 , 135x80x58cm, vrátane napojenia na vodovodné potrubie </t>
  </si>
  <si>
    <t>-197535087</t>
  </si>
  <si>
    <t>58916002316</t>
  </si>
  <si>
    <t xml:space="preserve">M+D Nerezové mlžítko s tromi kvetmi vrátane kotciaceho dielu (zapínací ventil + kryt)- spotřeba vody 2,1l/min, 3D EPDM krytka spodnej časti mlžítka,  vrátane kotvenia a napojenia na vodovodné potrubie </t>
  </si>
  <si>
    <t>-1164034825</t>
  </si>
  <si>
    <t>5891600400</t>
  </si>
  <si>
    <t>Kids Tramp "Playground Loop",rámu: 150 x 150 cm a výška 30 cm, pre zabud. do terénu, skákacia matrac proti vandaizmu 107 x 107 cm je vyztužená ocelovým lankom, skákací plocha pr. 107 cm, 36 ocelových pružin žiarov zink., vrátane zakladania a zemných prác</t>
  </si>
  <si>
    <t>1469738724</t>
  </si>
  <si>
    <t>5891600401</t>
  </si>
  <si>
    <t>Hrací prvok ihriska s trampolínamii : 3D Grafika z celofarebného EPDM - húsenica s písmenami A-Z</t>
  </si>
  <si>
    <t>-1850991958</t>
  </si>
  <si>
    <t>5891600402</t>
  </si>
  <si>
    <t>Hrací prvok ihriska s trampolínamii : 3D Grafika z celofarebného EPDM - Kvetina 5 - 100x100cm</t>
  </si>
  <si>
    <t>-259218701</t>
  </si>
  <si>
    <t>5891600403</t>
  </si>
  <si>
    <t>Hrací prvok ihriska s trampolínamii : 3D Grafika z celofarebného EPDM - Kvetina 5 - 55x55cm</t>
  </si>
  <si>
    <t>-1989246429</t>
  </si>
  <si>
    <t>5891600404</t>
  </si>
  <si>
    <t>Hrací prvok ihriska s trampolínamii : 3D Grafika z celofarebného EPDM - Slniečko - 100x100cm</t>
  </si>
  <si>
    <t>317688734</t>
  </si>
  <si>
    <t>916561111.S</t>
  </si>
  <si>
    <t>Osadenie záhon. obrubníka betón., do lôžka z bet. pros. tr. C 10/12,5 s bočnou oporou</t>
  </si>
  <si>
    <t>1079956580</t>
  </si>
  <si>
    <t>"jestvujuce obrubniky</t>
  </si>
  <si>
    <t>"nove</t>
  </si>
  <si>
    <t>5921745000r</t>
  </si>
  <si>
    <t>Obrubník betónový parkový 1000/200/50 mm</t>
  </si>
  <si>
    <t>-1520485698</t>
  </si>
  <si>
    <t>8*1,01</t>
  </si>
  <si>
    <t>918101111.S</t>
  </si>
  <si>
    <t>Lôžko pod obrub., krajníky alebo obruby z dlažob. kociek z betónu prostého tr. C 10/12,5</t>
  </si>
  <si>
    <t>2046442898</t>
  </si>
  <si>
    <t xml:space="preserve">"bet. lôžko hr. 150mm (pod obrubníkom)   </t>
  </si>
  <si>
    <t>(0,15-0,1)*0,25*(30+8)</t>
  </si>
  <si>
    <t>979082213.S</t>
  </si>
  <si>
    <t>Vodorovná doprava sutiny so zložením a hrubým urovnaním na vzdialenosť do 1 km</t>
  </si>
  <si>
    <t>5115825</t>
  </si>
  <si>
    <t>979082219</t>
  </si>
  <si>
    <t>Príplatok k cene za každý ďalší aj začatý 1 km nad 1 km</t>
  </si>
  <si>
    <t>2129355246</t>
  </si>
  <si>
    <t>77,96*4 'Prepočítané koeficientom množstva</t>
  </si>
  <si>
    <t>979087212</t>
  </si>
  <si>
    <t>Nakladanie na dopravné prostriedky pre vodorovnú dopravu sutiny</t>
  </si>
  <si>
    <t>-1663921660</t>
  </si>
  <si>
    <t>979089012r1</t>
  </si>
  <si>
    <t>Poplatok za skladovanie - betón</t>
  </si>
  <si>
    <t>-1881590418</t>
  </si>
  <si>
    <t>77,96-76,8</t>
  </si>
  <si>
    <t>"Pozn : Dodávatel zohladni v jednotkovej cene, bez zmeny polozky a mnozstiev, svoje moznosti triedenia, separovania, skladkovania pripadne recyklacie</t>
  </si>
  <si>
    <t>979089012r1z</t>
  </si>
  <si>
    <t>Zákonný poplatok - betón</t>
  </si>
  <si>
    <t>141181253</t>
  </si>
  <si>
    <t>171209002r0</t>
  </si>
  <si>
    <t xml:space="preserve">Poplatok za skladovanie - zemina a kamenivo (17 05) ostatné </t>
  </si>
  <si>
    <t>-373431561</t>
  </si>
  <si>
    <t>33,6+43,2</t>
  </si>
  <si>
    <t>171209002r0z</t>
  </si>
  <si>
    <t xml:space="preserve">Zákonný poplatok - zemina a kamenivo </t>
  </si>
  <si>
    <t>-1405353077</t>
  </si>
  <si>
    <t>998151111.S</t>
  </si>
  <si>
    <t>Presun hmôt pre obj.8152, 8153,8159,zvislá nosná konštr.z tehál,tvárnic,blokov výšky do 10 m</t>
  </si>
  <si>
    <t>1239134227</t>
  </si>
  <si>
    <t>-717505335</t>
  </si>
  <si>
    <t>4*2</t>
  </si>
  <si>
    <t>-111412710</t>
  </si>
  <si>
    <t>8*1,05</t>
  </si>
  <si>
    <t>-622072466</t>
  </si>
  <si>
    <t>4*8</t>
  </si>
  <si>
    <t>1845539354</t>
  </si>
  <si>
    <t>0,05*0,16*(1,76*11)*1,1</t>
  </si>
  <si>
    <t>0,12*0,16*(3,76+2)*2*1,1</t>
  </si>
  <si>
    <t>-864615758</t>
  </si>
  <si>
    <t>74</t>
  </si>
  <si>
    <t>2119673353</t>
  </si>
  <si>
    <t>75</t>
  </si>
  <si>
    <t>1265256349</t>
  </si>
  <si>
    <t>76</t>
  </si>
  <si>
    <t>7679956005</t>
  </si>
  <si>
    <t>Preloženie závlahového potrubia, vrátane zemných prac</t>
  </si>
  <si>
    <t>-2033280953</t>
  </si>
  <si>
    <t>77</t>
  </si>
  <si>
    <t>-1103433781</t>
  </si>
  <si>
    <t>78</t>
  </si>
  <si>
    <t>1913500182</t>
  </si>
  <si>
    <t>"hranoly - plato</t>
  </si>
  <si>
    <t>2*(0,05+0,16)*(1,76*11)</t>
  </si>
  <si>
    <t>2*(0,12+0,16)*(3,76+2)*2</t>
  </si>
  <si>
    <t xml:space="preserve">    4 - Vodorovné konštrukcie</t>
  </si>
  <si>
    <t xml:space="preserve">    722 - Zdravotechnika - vnútorný vodovod</t>
  </si>
  <si>
    <t>HZS - Hodinové zúčtovacie sadzby</t>
  </si>
  <si>
    <t>VRN - Investičné náklady neobsiahnuté v cenách</t>
  </si>
  <si>
    <t>132201202</t>
  </si>
  <si>
    <t>Výkop ryhy šírky 600-2000mm horn.3 od 100 do 1000 m3</t>
  </si>
  <si>
    <t>132201209</t>
  </si>
  <si>
    <t>Príplatok k cenám za lepivosť horniny 3</t>
  </si>
  <si>
    <t>124,992*0,3</t>
  </si>
  <si>
    <t>151101101</t>
  </si>
  <si>
    <t>Paženie a rozopretie stien rýh pre podzemné vedenie, príložné do 2 m</t>
  </si>
  <si>
    <t>151101111</t>
  </si>
  <si>
    <t>Odstránenie paženia rýh pre podzemné vedenie, príložné hĺbky do 2 m</t>
  </si>
  <si>
    <t>162301131</t>
  </si>
  <si>
    <t>Vodorovné premiestnenie výkopku po nespevnenej ceste z horniny tr.1-4, nad 100 do 1000 m3 na vzdialenosť nad 50 do 500 m</t>
  </si>
  <si>
    <t>167101102</t>
  </si>
  <si>
    <t>Nakladanie neuľahnutého výkopku z hornín tr.1-4 nad 100 do 1000 m3</t>
  </si>
  <si>
    <t>171201202</t>
  </si>
  <si>
    <t>Uloženie sypaniny na skládky nad 100 do 1000 m3</t>
  </si>
  <si>
    <t>174101001</t>
  </si>
  <si>
    <t>Zásyp sypaninou so zhutnením jám, šachiet, rýh, zárezov alebo okolo objektov do 100 m3</t>
  </si>
  <si>
    <t>175101101</t>
  </si>
  <si>
    <t>Obsyp potrubia</t>
  </si>
  <si>
    <t>583310000600</t>
  </si>
  <si>
    <t>Kamenivo ťažené drobné frakcia 0-4 mm, STN EN 12620 + A1</t>
  </si>
  <si>
    <t>181101102</t>
  </si>
  <si>
    <t>Úprava pláne v zárezoch v hornine 1-4 so zhutnením</t>
  </si>
  <si>
    <t>Vodorovné konštrukcie</t>
  </si>
  <si>
    <t>451573111.i</t>
  </si>
  <si>
    <t>Lôžko pod potrubie, stoky a drobné objekty, v otvorenom výkope z piesku a štrkopiesku do 150 mm</t>
  </si>
  <si>
    <t>871171000.1</t>
  </si>
  <si>
    <t>Montáž vodovodného potrubia z dvojvsrtvového PE 100 SDR11/PN16 zváraných natupo D 20x2,0 mm</t>
  </si>
  <si>
    <t>286130033400</t>
  </si>
  <si>
    <t>Rúra HDPE na vodu PE100 PN16 SDR11 20x2,0x100 m</t>
  </si>
  <si>
    <t>286530020100</t>
  </si>
  <si>
    <t>Koleno na tupo PE 100, na vodu, plyn a kanalizáciu, SDR 11 L D 20 mm</t>
  </si>
  <si>
    <t>891211111.1</t>
  </si>
  <si>
    <t xml:space="preserve">Montáž vodovodného posúvača s osadením zemnej súpravy D20 a príslušných súčastí </t>
  </si>
  <si>
    <t>287769239</t>
  </si>
  <si>
    <t>422210017300</t>
  </si>
  <si>
    <t>Posúvač pre domové prípojky 1/2"-20, z liatiny, PN 16 na vodu, HAWLE</t>
  </si>
  <si>
    <t>-859098563</t>
  </si>
  <si>
    <t>28653017730.1</t>
  </si>
  <si>
    <t>Objímka D 20 mm</t>
  </si>
  <si>
    <t>-1952499430</t>
  </si>
  <si>
    <t>286540027300.S</t>
  </si>
  <si>
    <t xml:space="preserve">T-kus redukovaný D 32/20/32 mm, systém pre rozvod vody </t>
  </si>
  <si>
    <t>-1221772797</t>
  </si>
  <si>
    <t>96011318</t>
  </si>
  <si>
    <t>Zemná súprava DN 3/4"-2", L=1,3-1,8 m teleskopická pre armatúry domovej prípojky,plyn</t>
  </si>
  <si>
    <t>-1749528663</t>
  </si>
  <si>
    <t>1850</t>
  </si>
  <si>
    <t>Poklop uličný teleskopický pre dom. Prípojky, voda a kanál</t>
  </si>
  <si>
    <t>723855153</t>
  </si>
  <si>
    <t>3482.1</t>
  </si>
  <si>
    <t>Doska podkladová pre uličné poklopy podľa</t>
  </si>
  <si>
    <t>-1544806519</t>
  </si>
  <si>
    <t>311100.100</t>
  </si>
  <si>
    <t>Betónový podklad 200x200x400 mm</t>
  </si>
  <si>
    <t>-1006889379</t>
  </si>
  <si>
    <t>892233111.1</t>
  </si>
  <si>
    <t>Preplach a dezinfekcia vodovodného potrubia DN do 70</t>
  </si>
  <si>
    <t>892241111</t>
  </si>
  <si>
    <t>Ostatné práce na rúrovom vedení, tlakové skúšky vodovodného potrubia DN do 80</t>
  </si>
  <si>
    <t>892262121.1</t>
  </si>
  <si>
    <t>Tlaková skúška vodou potrubí do DN 200 mm s kompletnou sadou tesniaceho vaku</t>
  </si>
  <si>
    <t>úsek</t>
  </si>
  <si>
    <t>892372111</t>
  </si>
  <si>
    <t>Zabezpečenie koncov vodovodného potrubia pri tlakových skúškach DN do 300 mm</t>
  </si>
  <si>
    <t>899713111</t>
  </si>
  <si>
    <t>Orientačná tabuľka na vodovodných a kanalizačných radoch na stĺpiku oceľovom alebo betónovom</t>
  </si>
  <si>
    <t>899721111.1</t>
  </si>
  <si>
    <t>Vyhľadávací vodič na potrubí DN do 150 mm</t>
  </si>
  <si>
    <t>899721131</t>
  </si>
  <si>
    <t>Označenie vodovodného potrubia bielou výstražnou fóliou</t>
  </si>
  <si>
    <t>998273101.1</t>
  </si>
  <si>
    <t>Presun hmôt pre rúrové vedenie hĺbené z rúr liat. a z oceľových rúr zváraných, vrátane nových objektov v otvorenom výkope</t>
  </si>
  <si>
    <t>722</t>
  </si>
  <si>
    <t>Zdravotechnika - vnútorný vodovod</t>
  </si>
  <si>
    <t>722221010</t>
  </si>
  <si>
    <t>Montáž guľového kohúta závitového priameho pre vodu G 1/2- osadenie do šachty technológie hmloviska</t>
  </si>
  <si>
    <t>551110013700</t>
  </si>
  <si>
    <t>Guľový uzáver pre vodu, 1/2" FF, páčka, niklovaná mosadz</t>
  </si>
  <si>
    <t>722221082</t>
  </si>
  <si>
    <t>Montáž guľového kohúta vypúšťacieho závitového G 1/2- osadenie do šachty technológie hmloviska</t>
  </si>
  <si>
    <t>551110011200</t>
  </si>
  <si>
    <t>Guľový uzáver vypúšťací s páčkou, 1/2" M, mosadz,</t>
  </si>
  <si>
    <t>722221125</t>
  </si>
  <si>
    <t>Montáž armatúry G 1/2- osadenie do šachty technológie hmloviska</t>
  </si>
  <si>
    <t>286220027100</t>
  </si>
  <si>
    <t>Prechodka USTN PE/oceľ s vonkajším závitom PE 100 SDR 11 D 20/1/2",</t>
  </si>
  <si>
    <t>722221305</t>
  </si>
  <si>
    <t>Montáž spätnej klapky závitovej pre vodu G 1/2- osadenie do šachty technológie hmloviska</t>
  </si>
  <si>
    <t>551190000800</t>
  </si>
  <si>
    <t>Spätná klapka vodorovná, 1/2", mäkké tesnenie, mosadz,</t>
  </si>
  <si>
    <t>722221375</t>
  </si>
  <si>
    <t>Montáž vodovodného filtra závitového G 5/4</t>
  </si>
  <si>
    <t>1571322023</t>
  </si>
  <si>
    <t>436310000900</t>
  </si>
  <si>
    <t>Filter zmäkčovací pre úpravu tvrdosti vody</t>
  </si>
  <si>
    <t>-2126767040</t>
  </si>
  <si>
    <t>722263414.S</t>
  </si>
  <si>
    <t>Montáž vodomeru závitového jednovtokového suchobežného G 1/2 - osadenie do šachty technológie hmloviska</t>
  </si>
  <si>
    <t>641677220</t>
  </si>
  <si>
    <t>136041234</t>
  </si>
  <si>
    <t>Šroubení k vodomeru, rozmer 1/2x3/4</t>
  </si>
  <si>
    <t>-1736624960</t>
  </si>
  <si>
    <t>2604D1234</t>
  </si>
  <si>
    <t>Tesnenie k vodomernému šroubeniu č.:604, rozměr 1/2x3/4 (24x17x2mm)</t>
  </si>
  <si>
    <t>-1414292915</t>
  </si>
  <si>
    <t>360535</t>
  </si>
  <si>
    <t>Vodomer domový  DS.TRP.15.25.165.30.R100, DN15</t>
  </si>
  <si>
    <t>-1458949698</t>
  </si>
  <si>
    <t>998722201</t>
  </si>
  <si>
    <t>Presun hmôt pre vnútorný vodovod v objektoch výšky do 6 m</t>
  </si>
  <si>
    <t>HZS</t>
  </si>
  <si>
    <t>Hodinové zúčtovacie sadzby</t>
  </si>
  <si>
    <t>HZS000112.1</t>
  </si>
  <si>
    <t>Stavebno montážne práce náročnejšie, ucelené, obtiažne, rutinné (Tr. 2) v rozsahu viac ako 8 hodín náročnejšie</t>
  </si>
  <si>
    <t>hod</t>
  </si>
  <si>
    <t>Investičné náklady neobsiahnuté v cenách</t>
  </si>
  <si>
    <t>000300015</t>
  </si>
  <si>
    <t>Geodetické práce - vykonávané pred výstavbou meranie profilov, meranie a výpočet plôch a objemov</t>
  </si>
  <si>
    <t>80</t>
  </si>
  <si>
    <t>ko</t>
  </si>
  <si>
    <t>34,4</t>
  </si>
  <si>
    <t>p_zem</t>
  </si>
  <si>
    <t>22,713</t>
  </si>
  <si>
    <t>stresna_zah</t>
  </si>
  <si>
    <t>27,072</t>
  </si>
  <si>
    <t>SO 03 - SO 03 Výstavba verejných toaliet</t>
  </si>
  <si>
    <t xml:space="preserve">    6 - Úpravy povrchov, podlahy, osadenie</t>
  </si>
  <si>
    <t xml:space="preserve">    712 - Izolácie striech, povlakové krytiny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</si>
  <si>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</si>
  <si>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</si>
  <si>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</si>
  <si>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771 - Podlahy z dlaždíc</t>
  </si>
  <si>
    <t xml:space="preserve">    781 - Obklady</t>
  </si>
  <si>
    <t xml:space="preserve">    784 - Maľby</t>
  </si>
  <si>
    <t>-1008427709</t>
  </si>
  <si>
    <t>0,3*12,3</t>
  </si>
  <si>
    <t>"dlazba</t>
  </si>
  <si>
    <t>0,25*15</t>
  </si>
  <si>
    <t>3,8*0,4*2</t>
  </si>
  <si>
    <t>-1730242865</t>
  </si>
  <si>
    <t>10,48*0,3</t>
  </si>
  <si>
    <t>131201101.S</t>
  </si>
  <si>
    <t>Výkop nezapaženej jamy v hornine 3, do 100 m3</t>
  </si>
  <si>
    <t>762899282</t>
  </si>
  <si>
    <t>0,12*5,92*3,81</t>
  </si>
  <si>
    <t>131201109.S</t>
  </si>
  <si>
    <t>Hĺbenie nezapažených jám a zárezov. Príplatok za lepivosť horniny 3</t>
  </si>
  <si>
    <t>-136338099</t>
  </si>
  <si>
    <t>2,707*0,3</t>
  </si>
  <si>
    <t>132201101.S</t>
  </si>
  <si>
    <t>Výkop ryhy do šírky 600 mm v horn.3 do 100 m3</t>
  </si>
  <si>
    <t>-1661330456</t>
  </si>
  <si>
    <t>0,5*0,88*(3,81*2+(5,92-0,5*2-0,3*2)*2)</t>
  </si>
  <si>
    <t>0,3*0,88*(3,81*2)</t>
  </si>
  <si>
    <t>"trativod</t>
  </si>
  <si>
    <t>0,6*1*3</t>
  </si>
  <si>
    <t>132201109.S</t>
  </si>
  <si>
    <t>Príplatok k cene za lepivosť pri hĺbení rýh šírky do 600 mm zapažených i nezapažených s urovnaním dna v hornine 3</t>
  </si>
  <si>
    <t>-1757001220</t>
  </si>
  <si>
    <t>10,966*0,3</t>
  </si>
  <si>
    <t>1701003266</t>
  </si>
  <si>
    <t>10,48+2,707+10,966-1,44</t>
  </si>
  <si>
    <t>-405461683</t>
  </si>
  <si>
    <t>(5-3)*p_zem</t>
  </si>
  <si>
    <t>1794002523</t>
  </si>
  <si>
    <t>p_zem*1,7</t>
  </si>
  <si>
    <t>266276967</t>
  </si>
  <si>
    <t>174101001.S</t>
  </si>
  <si>
    <t>1349232390</t>
  </si>
  <si>
    <t>0,6*(1-0,2)*3</t>
  </si>
  <si>
    <t>180402111r</t>
  </si>
  <si>
    <t>Pokládka vegetačných kobercov -strešná záhrada</t>
  </si>
  <si>
    <t>1371702532</t>
  </si>
  <si>
    <t>"strecha</t>
  </si>
  <si>
    <t>5,2*3,2</t>
  </si>
  <si>
    <t>693410003530r</t>
  </si>
  <si>
    <t>Koberce z rozchodníkmi, biorozložiteľný vegetačný kryt zelenej strechy,</t>
  </si>
  <si>
    <t>678207642</t>
  </si>
  <si>
    <t>-768261419</t>
  </si>
  <si>
    <t>0,4*3,8*2</t>
  </si>
  <si>
    <t>-724397342</t>
  </si>
  <si>
    <t>0,4*3,8*0,4*2</t>
  </si>
  <si>
    <t>-816044742</t>
  </si>
  <si>
    <t>4+2+4</t>
  </si>
  <si>
    <t>1367945574</t>
  </si>
  <si>
    <t>Clematis armandii</t>
  </si>
  <si>
    <t>1696501209</t>
  </si>
  <si>
    <t>Clematis ´Dr Ruppel´</t>
  </si>
  <si>
    <t>-1592565269</t>
  </si>
  <si>
    <t xml:space="preserve">Lonicera henryi </t>
  </si>
  <si>
    <t>-1726154121</t>
  </si>
  <si>
    <t>1050228848</t>
  </si>
  <si>
    <t>701432564</t>
  </si>
  <si>
    <t>20*2*0,001*(0,4*3,8*2)</t>
  </si>
  <si>
    <t>212572111.S</t>
  </si>
  <si>
    <t>Lôžko pre trativod zo štrkopiesku triedeného</t>
  </si>
  <si>
    <t>1537263105</t>
  </si>
  <si>
    <t>0,6*0,2*3</t>
  </si>
  <si>
    <t>212755116.S</t>
  </si>
  <si>
    <t>Trativod z drenážnych rúrok bez lôžka, vnútorného priem. rúrok 160 mm</t>
  </si>
  <si>
    <t>-1589899314</t>
  </si>
  <si>
    <t>274313611.S</t>
  </si>
  <si>
    <t>Betón základových pásov, prostý tr. C16/20– XF1(SK)–CI 0,4–Dmax 32–S2</t>
  </si>
  <si>
    <t>1038338200</t>
  </si>
  <si>
    <t>0,5*0,88*(3,81*2+(5,92-0,5*2-0,3*2)*2)*1,035</t>
  </si>
  <si>
    <t>0,3*0,88*(3,81*2)*1,035</t>
  </si>
  <si>
    <t>274351215.S</t>
  </si>
  <si>
    <t>Debnenie stien základových pásov, zhotovenie-dielce</t>
  </si>
  <si>
    <t>-360189442</t>
  </si>
  <si>
    <t>0,3*(3,81*2+(5,92-0,5*2-0,3*2)*2)*2</t>
  </si>
  <si>
    <t>0,3*(3,81*2)*2</t>
  </si>
  <si>
    <t>274351216.S</t>
  </si>
  <si>
    <t>Debnenie stien základových pásov, odstránenie-dielce</t>
  </si>
  <si>
    <t>-1805445715</t>
  </si>
  <si>
    <t>Podklad alebo kryt z kameniva hrubého drveného s rozprestretím a zhutnením hr. 300 mm</t>
  </si>
  <si>
    <t>979885202</t>
  </si>
  <si>
    <t>"okapovy chodnik</t>
  </si>
  <si>
    <t>12,3</t>
  </si>
  <si>
    <t>564851111</t>
  </si>
  <si>
    <t>Podklad zo štrkodrviny fr. 0-32 s rozprestrením a zhutnením, hr.po zhutnení 150 mm</t>
  </si>
  <si>
    <t>-438205549</t>
  </si>
  <si>
    <t>596911141.S</t>
  </si>
  <si>
    <t>Kladenie betónovej zámkovej dlažby komunikácií pre peších hr. 60 mm pre peších do 50 m2 so zriadením lôžka z kameniva hr. 30 mm</t>
  </si>
  <si>
    <t>574770598</t>
  </si>
  <si>
    <t>"dlazba pred wc</t>
  </si>
  <si>
    <t>5922901940r1</t>
  </si>
  <si>
    <t>Betónová dlažba hrúbke 60mm, zmiešané formáty, sivá farba</t>
  </si>
  <si>
    <t>-1027334639</t>
  </si>
  <si>
    <t>15*1,02</t>
  </si>
  <si>
    <t>Úpravy povrchov, podlahy, osadenie</t>
  </si>
  <si>
    <t>611460362.S</t>
  </si>
  <si>
    <t>Vnútorná omietka stropov vápennocementová jednovrstvová, hr. 8 mm</t>
  </si>
  <si>
    <t>-983504178</t>
  </si>
  <si>
    <t>2,06*(1,83+1,45+1,83)</t>
  </si>
  <si>
    <t>611481119.S</t>
  </si>
  <si>
    <t>Potiahnutie vnútorných stropov sklotextílnou mriežkou s celoplošným prilepením</t>
  </si>
  <si>
    <t>1535778758</t>
  </si>
  <si>
    <t>612460363.S</t>
  </si>
  <si>
    <t>Vnútorná omietka stien vápennocementová jednovrstvová, hr. 10 mm</t>
  </si>
  <si>
    <t>74337041</t>
  </si>
  <si>
    <t>"na osb</t>
  </si>
  <si>
    <t>(2,27-1,6)*(2,06*4)</t>
  </si>
  <si>
    <t>612481119.S</t>
  </si>
  <si>
    <t>Potiahnutie vnútorných stien sklotextílnou mriežkou s celoplošným prilepením</t>
  </si>
  <si>
    <t>1500645181</t>
  </si>
  <si>
    <t>62222601000</t>
  </si>
  <si>
    <t>M+D Prevetrávanej fasády z fasádneho dreveného obkladu s povrch. úpr:ochranný lak+olej pre drevo v exter,termoborovica 20x65mm, prevetrávaná medzera z impregnovaných kontralát 40x40mm s difúzne otvorenou fóliou, vrátane kotvenia a potrebného príslušenstva</t>
  </si>
  <si>
    <t>1450122809</t>
  </si>
  <si>
    <t>2,27*5,4</t>
  </si>
  <si>
    <t>-2,02*(1,03*2+0,7)</t>
  </si>
  <si>
    <t>6224603631.S</t>
  </si>
  <si>
    <t>Certifikovaný difúzne otvorený stierkový systém hr. 8mm</t>
  </si>
  <si>
    <t>-1299378858</t>
  </si>
  <si>
    <t>"C</t>
  </si>
  <si>
    <t>2,27*(1,17+0,26+1,17)*2</t>
  </si>
  <si>
    <t>"B</t>
  </si>
  <si>
    <t>2,27*(2,64+5,92+2,64)</t>
  </si>
  <si>
    <t>622481119.S</t>
  </si>
  <si>
    <t>Potiahnutie vonkajších stien sklotextílnou mriežkou s celoplošným prilepením</t>
  </si>
  <si>
    <t>404932985</t>
  </si>
  <si>
    <t>631315661.S</t>
  </si>
  <si>
    <t>Mazanina z betónu prostého (m3) tr. C 20/25 hr.nad 120 do 240 mm</t>
  </si>
  <si>
    <t>-108137485</t>
  </si>
  <si>
    <t>0,15*5,92*3,81*1,035</t>
  </si>
  <si>
    <t>"stratne na beton na terene 3,5%</t>
  </si>
  <si>
    <t>631319155.S</t>
  </si>
  <si>
    <t>Príplatok za prehlad. povrchu betónovej mazaniny min. tr.C 8/10 oceľ. hlad. hr. 120-240 mm</t>
  </si>
  <si>
    <t>554495635</t>
  </si>
  <si>
    <t>631319175.S</t>
  </si>
  <si>
    <t>Príplatok za strhnutie povrchu mazaniny latou pre hr. obidvoch vrstiev mazaniny nad 120 do 240 mm</t>
  </si>
  <si>
    <t>250388641</t>
  </si>
  <si>
    <t>631351101.S</t>
  </si>
  <si>
    <t>Debnenie stien, rýh a otvorov v podlahách zhotovenie</t>
  </si>
  <si>
    <t>-1198661831</t>
  </si>
  <si>
    <t>0,15*(5,92+3,81)*2</t>
  </si>
  <si>
    <t>631351102.S</t>
  </si>
  <si>
    <t>Debnenie stien, rýh a otvorov v podlahách odstránenie</t>
  </si>
  <si>
    <t>-1068694994</t>
  </si>
  <si>
    <t>631362021.S</t>
  </si>
  <si>
    <t>Výstuž mazanín z betónov (z kameniva) a z ľahkých betónov zo zváraných sietí z drôtov typu KARI</t>
  </si>
  <si>
    <t>-1053490690</t>
  </si>
  <si>
    <t>"6x150x150</t>
  </si>
  <si>
    <t>5,92*3,81*3,03*1,15/1000</t>
  </si>
  <si>
    <t>631571001r1</t>
  </si>
  <si>
    <t>Transport, zvislé premiestnenia, uloženie a rozprestretie strešného substrátu na miesto</t>
  </si>
  <si>
    <t>-761342219</t>
  </si>
  <si>
    <t>0,1*5,2*3,2</t>
  </si>
  <si>
    <t>283220620000</t>
  </si>
  <si>
    <t>Špeciálny substrát pre extenzívnu vegetáciu na streche</t>
  </si>
  <si>
    <t>1012951526</t>
  </si>
  <si>
    <t>631571010.S</t>
  </si>
  <si>
    <t>Násyp z kameniva ťaženého na plochých strechách vodorovný alebo v spáde, s utlačením  urovnaním povrchu</t>
  </si>
  <si>
    <t>1111776009</t>
  </si>
  <si>
    <t>0,1*0,3*(5,2+3,8)*2</t>
  </si>
  <si>
    <t>916561111</t>
  </si>
  <si>
    <t>Osadenie záhon. alebo parkového obrubníka betón., do lôžka z bet. pros. tr. C 10/12,5 s bočnou oporou</t>
  </si>
  <si>
    <t>1438503282</t>
  </si>
  <si>
    <t>Obrubník betónový záhonový 1000/200/50 mm</t>
  </si>
  <si>
    <t>-1000125366</t>
  </si>
  <si>
    <t>27*1,01</t>
  </si>
  <si>
    <t>918101111</t>
  </si>
  <si>
    <t>1516932278</t>
  </si>
  <si>
    <t>(0,15-0,1)*0,25*27</t>
  </si>
  <si>
    <t>941955001.S</t>
  </si>
  <si>
    <t>Lešenie ľahké pracovné pomocné, s výškou lešeňovej podlahy do 1,20 m</t>
  </si>
  <si>
    <t>-173175309</t>
  </si>
  <si>
    <t>"esterier</t>
  </si>
  <si>
    <t>1,5*(1,5+4+1,5+6)*2</t>
  </si>
  <si>
    <t>"interier</t>
  </si>
  <si>
    <t>3,78*2+2,39+0,76</t>
  </si>
  <si>
    <t>952901111</t>
  </si>
  <si>
    <t>Vyčistenie budov pri výške podlaží do 4m</t>
  </si>
  <si>
    <t>565953437</t>
  </si>
  <si>
    <t>4*6</t>
  </si>
  <si>
    <t>-188474161</t>
  </si>
  <si>
    <t>712</t>
  </si>
  <si>
    <t>Izolácie striech, povlakové krytiny</t>
  </si>
  <si>
    <t>712370050.S</t>
  </si>
  <si>
    <t>Zhotovenie povlakovej krytiny striech plochých do 10°PVC-P fóliou položenou voľne so zvarením spoju</t>
  </si>
  <si>
    <t>725021422</t>
  </si>
  <si>
    <t>283220002000r</t>
  </si>
  <si>
    <t>Hydroizolačná fólia -odolná voči prerastaniu korňov, izolácia plochých striech</t>
  </si>
  <si>
    <t>-1373547506</t>
  </si>
  <si>
    <t>7123700r1</t>
  </si>
  <si>
    <t>Položenie ochrannej vodoakumulačnej textílie 500g/m2(strešná konštrukcia)</t>
  </si>
  <si>
    <t>-1280595346</t>
  </si>
  <si>
    <t>6*4+0,16*(5,8+3,8)*2</t>
  </si>
  <si>
    <t>28322000200r</t>
  </si>
  <si>
    <t>Ochranná vodoakumulačná textílie 500g/m2, 100% syntetika, s atestom proti prerastaniu koreňov</t>
  </si>
  <si>
    <t>680986854</t>
  </si>
  <si>
    <t>stresna_zah*1,15</t>
  </si>
  <si>
    <t>712370380</t>
  </si>
  <si>
    <t>Zhotovenie povlakovej krytiny striech plochých do 10° nopovou fóliou HDPE položenou voľne pre vegetačné strechy</t>
  </si>
  <si>
    <t>1920012420</t>
  </si>
  <si>
    <t>6288002160r</t>
  </si>
  <si>
    <t>Drenážny a vododržný element nopové panely FKD 25 - extra</t>
  </si>
  <si>
    <t>1136880048</t>
  </si>
  <si>
    <t>27,072*1,15</t>
  </si>
  <si>
    <t>712990040</t>
  </si>
  <si>
    <t>Položenie geotextílie vodorovne alebo zvislo na strechy ploché do 10°</t>
  </si>
  <si>
    <t>339103324</t>
  </si>
  <si>
    <t>28322000202r</t>
  </si>
  <si>
    <t>podkladná geotextília</t>
  </si>
  <si>
    <t>1519284510</t>
  </si>
  <si>
    <t>998712201</t>
  </si>
  <si>
    <t>Presun hmôt pre izoláciu povlakovej krytiny v objektoch výšky do 6 m</t>
  </si>
  <si>
    <t>1107669048</t>
  </si>
  <si>
    <t>7621121100.S</t>
  </si>
  <si>
    <t>M+D Sendvicová stena hr. 195mm : nosné KVH hranoly 50/120mm, výplň z minerálnej vlny hr. 120mm, záklop OSB 3 hr. 15mm, drevovláknité dosku hr. 60mm, vrátane impregnácia voči škodcom a hubám, spojovac. prostriedkov a kotvenia</t>
  </si>
  <si>
    <t>548445056</t>
  </si>
  <si>
    <t>"skladba stien A</t>
  </si>
  <si>
    <t>"skladba stien B</t>
  </si>
  <si>
    <t>2,27*(2,64*2+5,4)</t>
  </si>
  <si>
    <t>76211211001</t>
  </si>
  <si>
    <t>M+D Sendvicová stena hr. 240mm : nosné KVH hranoly 50/120mm,  záklop obojstranné z drevovláknitých dosiek hr. 60mm, vrátane impregnácia voči škodcom a hubám, spojovac. prostriedkov a kotvenia</t>
  </si>
  <si>
    <t>365685947</t>
  </si>
  <si>
    <t>"skladba stien C</t>
  </si>
  <si>
    <t>2,27*1,17*2</t>
  </si>
  <si>
    <t>76211211002</t>
  </si>
  <si>
    <t>M+D Sendvicová stena hr. 130mm : nosné KVH hranoly 50/100mm,  záklop obojstranný z OSB dosiek hr. 15mm, vrátane impregnácia voči škodcom a hubám, spojovac. prostriedkov a kotvenia</t>
  </si>
  <si>
    <t>1456154447</t>
  </si>
  <si>
    <t>"skladba priecok</t>
  </si>
  <si>
    <t>2,27*2,06*2</t>
  </si>
  <si>
    <t>762311103.S</t>
  </si>
  <si>
    <t>M+D kotevných želiez, príložiek, pätiek, ťahadiel, s pripojením k drevenej konštrukcii</t>
  </si>
  <si>
    <t>-288704668</t>
  </si>
  <si>
    <t>"prikotvenie hranolov k nosnej stene</t>
  </si>
  <si>
    <t>13*2+2*4</t>
  </si>
  <si>
    <t>762332100</t>
  </si>
  <si>
    <t>M+D Záklov z CLP panelov hr. 30mm, vrátane kotvenia</t>
  </si>
  <si>
    <t>-1185198270</t>
  </si>
  <si>
    <t>3,8*5,8</t>
  </si>
  <si>
    <t>762332110.S</t>
  </si>
  <si>
    <t>Montáž viazaných konštrukcií krovov striech z reziva priemernej plochy do 120 cm2</t>
  </si>
  <si>
    <t>-1596054297</t>
  </si>
  <si>
    <t>13*3,8</t>
  </si>
  <si>
    <t>762332140.S</t>
  </si>
  <si>
    <t>Montáž viazaných konštrukcií krovov striech z reziva priemernej plochy 288 - 450 cm2</t>
  </si>
  <si>
    <t>-369265142</t>
  </si>
  <si>
    <t>(6+3,8)*2</t>
  </si>
  <si>
    <t>605710005800r</t>
  </si>
  <si>
    <t>Konštrukčné drevo - hranoly KVH, SI pohľadová kvalita</t>
  </si>
  <si>
    <t>1675698700</t>
  </si>
  <si>
    <t>0,05*0,16*49,4*1,1</t>
  </si>
  <si>
    <t>0,1*0,35*19,6*1,1</t>
  </si>
  <si>
    <t>1,19*1,1 'Prepočítané koeficientom množstva</t>
  </si>
  <si>
    <t>762395000.S</t>
  </si>
  <si>
    <t>Spojovacie prostriedky pre viazané konštrukcie krovov, debnenie a laťovanie, nadstrešné konštr., spádové kliny - svorky, dosky, klince, pásová oceľ, vruty</t>
  </si>
  <si>
    <t>-1377893122</t>
  </si>
  <si>
    <t>1,309/1,1</t>
  </si>
  <si>
    <t>-2004763641</t>
  </si>
  <si>
    <t>763</t>
  </si>
  <si>
    <t>Konštrukcie - drevostavby</t>
  </si>
  <si>
    <t>763126612</t>
  </si>
  <si>
    <t>Predsadená SDK stena  hr. 62.5 mm, opláštená doskou RBI 12.5 mm s tep. izoláciou, spriahnutá na oceľ. konštrukcií R-CD</t>
  </si>
  <si>
    <t>-1994091269</t>
  </si>
  <si>
    <t>"stena A</t>
  </si>
  <si>
    <t>"stena B</t>
  </si>
  <si>
    <t>2,27*(2,06+5,4+2,06)</t>
  </si>
  <si>
    <t>763147111</t>
  </si>
  <si>
    <t>Obklad steny sadrokartónom hr.konštrukcie 25 mm,doska RB 12,5 mm</t>
  </si>
  <si>
    <t>-1097608665</t>
  </si>
  <si>
    <t>"ostenia</t>
  </si>
  <si>
    <t>0,27*(2,02*3*2+1,03*2+0,7)</t>
  </si>
  <si>
    <t>998763401</t>
  </si>
  <si>
    <t>Presun hmôt pre sádrokartónové konštrukcie v stavbách(objektoch )výšky do 7 m</t>
  </si>
  <si>
    <t>629062701</t>
  </si>
  <si>
    <t>764</t>
  </si>
  <si>
    <t>Konštrukcie klampiarske</t>
  </si>
  <si>
    <t>764454253</t>
  </si>
  <si>
    <t>Zvodové rúry z pozinkovaného PZ plechu, kruhové priemer 100 mm</t>
  </si>
  <si>
    <t>1928720909</t>
  </si>
  <si>
    <t>7644542531</t>
  </si>
  <si>
    <t>Strešný vpust, vrátane zaizolovania</t>
  </si>
  <si>
    <t>1775639199</t>
  </si>
  <si>
    <t>998764201</t>
  </si>
  <si>
    <t>Presun hmôt pre konštrukcie klampiarske v objektoch výšky do 6 m</t>
  </si>
  <si>
    <t>1190206137</t>
  </si>
  <si>
    <t>766</t>
  </si>
  <si>
    <t>Konštrukcie stolárske</t>
  </si>
  <si>
    <t>79</t>
  </si>
  <si>
    <t>76670231100</t>
  </si>
  <si>
    <t>M+D Nerezové dvere (oceľ AISI 304, p. ú.kartáčovaním) so zárubňami pre exteriér, 1030x2020mm, s kruhovým otvorom (d-300mm), skl. výplňou - tvrdené bezp.kalené sklo ESG (so zrkadlovou úpr),elektromechnický zámok, kovanie /guľa, kľučka/, zatvárač, 2x madlo</t>
  </si>
  <si>
    <t>1476061752</t>
  </si>
  <si>
    <t>76670231110</t>
  </si>
  <si>
    <t>M+D Nerezové dvere (oceľ AISI 304, p. ú.kartáčovaním) so zárubňami pre exteriér, 700x2020mm, s kruhovým otvorom (d-300mm), skl. výplňou - tvrdené bezp.kalené sklo ESG (so zrkadlovou úpr),elektromechnický zámok, kovanie /guľa, kľučka/, zatvárač, 2x madlo</t>
  </si>
  <si>
    <t>1962843357</t>
  </si>
  <si>
    <t>81</t>
  </si>
  <si>
    <t>76670231111</t>
  </si>
  <si>
    <t>M+D Deliaca stena s dverami materiál Compact HPL hr. 13 mm; hliníkové profily, pánty po celej šírke, dvere so zámkom,celková š:1540 mm, dvere: 700 x 2060 mm , vrátane kovania</t>
  </si>
  <si>
    <t>1311040306</t>
  </si>
  <si>
    <t>82</t>
  </si>
  <si>
    <t>998766201.S</t>
  </si>
  <si>
    <t>Presun hmot pre konštrukcie stolárske v objektoch výšky do 6 m</t>
  </si>
  <si>
    <t>-1973041149</t>
  </si>
  <si>
    <t>83</t>
  </si>
  <si>
    <t>7671611202</t>
  </si>
  <si>
    <t>M+D Bránka jednokrídlová so zámkom, v/š krídla 1800/1200mm,výplň: štvorhranné pletivo poplastované, veľkosť oka 50mm, povrchová úprava: ZN + PVC (RAL 6005) s uzamykateľným zámkom, vrátane stĺpikov, rámu a výplne, vrátane kotvenia a zemných prác</t>
  </si>
  <si>
    <t>-1180421765</t>
  </si>
  <si>
    <t>84</t>
  </si>
  <si>
    <t>7671611203</t>
  </si>
  <si>
    <t>M+D Plotový panel s bočnými kotviacimi stĺpikmi, výška 1830mm, celková šírka otvoru 1,5m , priemer drôtu 6 / 5 / 6 mm, rozmer oka: max. 200 x 50 mm, (osová vzdialenosť drôtov) vnut. rozmer oka max.45mm, p.ú- Zn+PVC,, vrátane kotvenia a zemných prác</t>
  </si>
  <si>
    <t>-1851141083</t>
  </si>
  <si>
    <t>85</t>
  </si>
  <si>
    <t>7671611203a</t>
  </si>
  <si>
    <t>M+D Plotový panel s bočnými kotviacimi stĺpikmi, výška 1830mm, celková šírka otvoru 2,5m , priemer drôtu 6 / 5 / 6 mm, rozmer oka: max. 200 x 50 mm, (osová vzdialenosť drôtov) vnut. rozmer oka max.45mm, p.ú- Zn+PVC,, vrátane kotvenia a zemných prác</t>
  </si>
  <si>
    <t>1557763079</t>
  </si>
  <si>
    <t xml:space="preserve"> Bočné zakončenie panelov - hladké, horné - s presahom zvislých drôtov</t>
  </si>
  <si>
    <t>86</t>
  </si>
  <si>
    <t>M+D Celonerezové zrkadlo sklopné pre telesne postihnutých, min.405 x 625mm</t>
  </si>
  <si>
    <t>823307649</t>
  </si>
  <si>
    <t>87</t>
  </si>
  <si>
    <t>M+D Nerezové zrkadlo z nerezu AISI 304 vylešteného do zrkadlového lesku, min.600x1080mm</t>
  </si>
  <si>
    <t>1376942501</t>
  </si>
  <si>
    <t>88</t>
  </si>
  <si>
    <t>M+D Nerezový vešiak na kabát - min.rozmery:50x50x40mm</t>
  </si>
  <si>
    <t>-1942563032</t>
  </si>
  <si>
    <t>89</t>
  </si>
  <si>
    <t>844872964</t>
  </si>
  <si>
    <t>771</t>
  </si>
  <si>
    <t>Podlahy z dlaždíc</t>
  </si>
  <si>
    <t>90</t>
  </si>
  <si>
    <t>771575109</t>
  </si>
  <si>
    <t>Montáž podláh z dlaždíc keramických do tmelu,  min. rozmer 50x50cm</t>
  </si>
  <si>
    <t>2091247708</t>
  </si>
  <si>
    <t>"keramicka dlazba</t>
  </si>
  <si>
    <t>2*3,78+2,39+0,76</t>
  </si>
  <si>
    <t>"Pozn.:  vrátane všetkých potrebných profilov, škárovania a prípadného rezania vodným lúčom</t>
  </si>
  <si>
    <t>5976200001000</t>
  </si>
  <si>
    <t>Dlaždice keramické  - protišmykové   min.hr.0,95cm, min.rozmer 50x50cm, protišmykovosť min.tr.R10, oteruvzdornosť min.tr.4, povrch matný, farba sivá</t>
  </si>
  <si>
    <t>1665664435</t>
  </si>
  <si>
    <t>"DLAZBA PROTISMYK</t>
  </si>
  <si>
    <t>10,71*1,02</t>
  </si>
  <si>
    <t>92</t>
  </si>
  <si>
    <t>771415002r</t>
  </si>
  <si>
    <t>Montáž soklíkov z obkladačiek do tmelu, min. rozmer 8x50cm -mrazuvzdorný</t>
  </si>
  <si>
    <t>-1193835813</t>
  </si>
  <si>
    <t>6+1,17*2-1,03*2-0,7</t>
  </si>
  <si>
    <t>93</t>
  </si>
  <si>
    <t>771575109r</t>
  </si>
  <si>
    <t>Montáž podláh z dlaždíc keramických do tmelu, min. rozmer 50x50cm -mrazuvzdorna</t>
  </si>
  <si>
    <t>1109298224</t>
  </si>
  <si>
    <t>6*1,3-0,26*1,17*2</t>
  </si>
  <si>
    <t>94</t>
  </si>
  <si>
    <t>5976200001001</t>
  </si>
  <si>
    <t>Dlaždice keramické  - protišmykové, mrazuvzdorné, min.hr.0,95cm, min.rozmer 50x50cm, protišmykovosť min.tr.R10, oteruvzdornosť min.tr.4, povrch matný, farba sivá</t>
  </si>
  <si>
    <t>-1196452616</t>
  </si>
  <si>
    <t>7,192*1,02</t>
  </si>
  <si>
    <t>0,08*5,58*1,1</t>
  </si>
  <si>
    <t>95</t>
  </si>
  <si>
    <t>998771201</t>
  </si>
  <si>
    <t>Presun hmôt pre podlahy z dlaždíc v objektoch výšky do 6m</t>
  </si>
  <si>
    <t>-578746707</t>
  </si>
  <si>
    <t>781</t>
  </si>
  <si>
    <t>Obklady</t>
  </si>
  <si>
    <t>96</t>
  </si>
  <si>
    <t>7814450131</t>
  </si>
  <si>
    <t xml:space="preserve">Montáž obkladov stien z obkladačiek hutných, keramických do tmelu   </t>
  </si>
  <si>
    <t>-50987340</t>
  </si>
  <si>
    <t>1,6*(1,83+2,06)*2*2</t>
  </si>
  <si>
    <t>-1,6*1,03*2</t>
  </si>
  <si>
    <t>0,27*1,6*2*2</t>
  </si>
  <si>
    <t>1,6*(1,48+2,06)*2</t>
  </si>
  <si>
    <t>-1,6*0,7</t>
  </si>
  <si>
    <t>0,27*1,6*2</t>
  </si>
  <si>
    <t>Medzisúčet</t>
  </si>
  <si>
    <t xml:space="preserve">"Pozn.:  vrátane všetkých potrebných profilov a špárovania, prípadného rezanie vodným lúčom   </t>
  </si>
  <si>
    <t>97</t>
  </si>
  <si>
    <t>59762800001</t>
  </si>
  <si>
    <t>Obklad keramický, min.rozmer 25x25cm, min.hr.0,65cm, farba biela, min. tr.oteru 2</t>
  </si>
  <si>
    <t>1558017650</t>
  </si>
  <si>
    <t>ko*1,03</t>
  </si>
  <si>
    <t>"cena bude upravena po specifikacii investorom</t>
  </si>
  <si>
    <t>98</t>
  </si>
  <si>
    <t>998781201</t>
  </si>
  <si>
    <t>Presun hmôt pre obklady keramické v objektoch výšky do 6 m</t>
  </si>
  <si>
    <t>-1820434539</t>
  </si>
  <si>
    <t>1053423552</t>
  </si>
  <si>
    <t>2*(0,05+0,16)*49,4</t>
  </si>
  <si>
    <t>2*(0,1+0,35)*19,6</t>
  </si>
  <si>
    <t>"zaklop</t>
  </si>
  <si>
    <t>3,8*5,8*2</t>
  </si>
  <si>
    <t>784</t>
  </si>
  <si>
    <t>Maľby</t>
  </si>
  <si>
    <t>100</t>
  </si>
  <si>
    <t>784410100</t>
  </si>
  <si>
    <t>Penetrovanie jednonásobné jemnozrnných podkladov výšky do 3, 80 m</t>
  </si>
  <si>
    <t>923192077</t>
  </si>
  <si>
    <t>"strop</t>
  </si>
  <si>
    <t>(2,24-1,6)*(1,83+2,06)*2*2</t>
  </si>
  <si>
    <t>-(2,02-1,6)*1,03*2</t>
  </si>
  <si>
    <t>0,27*((2,02-1,6)*2+1,03)*2</t>
  </si>
  <si>
    <t>(2,24-1,6)*(1,48+2,06)*2</t>
  </si>
  <si>
    <t>-(2,02-1,6)*0,7</t>
  </si>
  <si>
    <t>0,27*((2,02-1,6)*2+0,7)</t>
  </si>
  <si>
    <t>101</t>
  </si>
  <si>
    <t>784452271</t>
  </si>
  <si>
    <t>Maľby z maliarskych zmesí, ručne nanášané dvojnásobné základné na podklad jemnozrnný, oteruvzdorne, farba biela, odolnosť proti oteru tr.1-0 (vysoká až veľmi vysoká)</t>
  </si>
  <si>
    <t>-252826267</t>
  </si>
  <si>
    <t>132201201</t>
  </si>
  <si>
    <t>Výkop ryhy šírky 600-2000mm horn.3 do 100m3</t>
  </si>
  <si>
    <t>41,011*0,3</t>
  </si>
  <si>
    <t>167101101</t>
  </si>
  <si>
    <t>Nakladanie neuľahnutého výkopku z hornín tr.1-4 do 100 m3</t>
  </si>
  <si>
    <t>171201201</t>
  </si>
  <si>
    <t>Uloženie sypaniny na skládky do 100 m3</t>
  </si>
  <si>
    <t>871181002</t>
  </si>
  <si>
    <t>Montáž vodovodného potrubia z dvojvsrtvového PE 100 SDR11/PN16 zváraných natupo D 40x3,7 mm</t>
  </si>
  <si>
    <t>286130033500</t>
  </si>
  <si>
    <t>Rúra HDPE na vodu PE100 PN16 SDR11 40x3,7x100 m</t>
  </si>
  <si>
    <t>286530020200</t>
  </si>
  <si>
    <t>Koleno 90° na tupo PE 100, na vodu, plyn a kanalizáciu, SDR 11 L D 40 mm</t>
  </si>
  <si>
    <t>998273101</t>
  </si>
  <si>
    <t>72201111.1</t>
  </si>
  <si>
    <t>Montáž odbočky vo vodmernej šachte "VŠe" na existujúcej armatúrnej zostave (materiál + práce s tým spojené)</t>
  </si>
  <si>
    <t>722221025</t>
  </si>
  <si>
    <t>Montáž guľového kohúta závitového priameho pre vodu G 5/4</t>
  </si>
  <si>
    <t>551110014000</t>
  </si>
  <si>
    <t>Guľový uzáver pre vodu, 5/4" FF, páčka, niklovaná mosadz</t>
  </si>
  <si>
    <t>Montáž guľového kohúta vypúšťacieho závitového G 1/2</t>
  </si>
  <si>
    <t>722221140</t>
  </si>
  <si>
    <t>Montáž armatúr G 5/4</t>
  </si>
  <si>
    <t>286220027300</t>
  </si>
  <si>
    <t>Prechodka USTN PE/oceľ s vonkajším závitom PE 100 SDR 11 D 40/1 1/4"</t>
  </si>
  <si>
    <t>286530083100</t>
  </si>
  <si>
    <t>T-kus 90° s dlhými ramenami BT PE 100 SDR 11 D 40 mm</t>
  </si>
  <si>
    <t>722221320</t>
  </si>
  <si>
    <t>Montáž spätnej klapky závitovej pre vodu G 5/4</t>
  </si>
  <si>
    <t>551190001100</t>
  </si>
  <si>
    <t>Spätná klapka vodorovná, 5/4", mäkké tesnenie, mosadz</t>
  </si>
  <si>
    <t>262144</t>
  </si>
  <si>
    <t>M - Práce a dodávky M</t>
  </si>
  <si>
    <t xml:space="preserve">    23-M - Montáže potrubia</t>
  </si>
  <si>
    <t>131201101</t>
  </si>
  <si>
    <t>(3,867+53,197)*0,3</t>
  </si>
  <si>
    <t>162301102</t>
  </si>
  <si>
    <t>Vodorovné premiestnenie výkopku tr.1-4, do 1000 m</t>
  </si>
  <si>
    <t>174101002</t>
  </si>
  <si>
    <t>Zásyp sypaninou so zhutnením jám, šachiet, rýh, zárezov alebo okolo objektov nad 100 do 1000 m3</t>
  </si>
  <si>
    <t>583410001100</t>
  </si>
  <si>
    <t>Kamenivo drvené drobné frakcia 2-4 mm, STN EN 13242 + A1</t>
  </si>
  <si>
    <t>871326004.1</t>
  </si>
  <si>
    <t>Montáž kanalizačného PVC potrubia hladkého DN 150</t>
  </si>
  <si>
    <t>286120008100</t>
  </si>
  <si>
    <t>Rúra PVC hladký kanalizačný systém DN 150, dĺ. 1 m SN 12</t>
  </si>
  <si>
    <t>877326004.1</t>
  </si>
  <si>
    <t>Montáž kanalizačného PVC kolena DN 150</t>
  </si>
  <si>
    <t>286520003100</t>
  </si>
  <si>
    <t>Koleno PVC DN 150/45° hladký kanalizačný systém</t>
  </si>
  <si>
    <t>892311000</t>
  </si>
  <si>
    <t>Skúška tesnosti kanalizácie D 150</t>
  </si>
  <si>
    <t>894421112.02</t>
  </si>
  <si>
    <t>Zriadenie šachiet splaškovej kanalizácie</t>
  </si>
  <si>
    <t>484.31</t>
  </si>
  <si>
    <t>Šachta RŠe - realizácia napojenia navrhovanej prípojky do kynety (dna) šachty a prípadná výmena častí šachty po obhliadke</t>
  </si>
  <si>
    <t>484.32</t>
  </si>
  <si>
    <t>Šachta RŠ1</t>
  </si>
  <si>
    <t>484.33</t>
  </si>
  <si>
    <t>Šachta RŠ2</t>
  </si>
  <si>
    <t>484.34</t>
  </si>
  <si>
    <t>Šachta RŠ3</t>
  </si>
  <si>
    <t>899721132</t>
  </si>
  <si>
    <t>Označenie kanalizačného potrubia hnedou výstražnou fóliou</t>
  </si>
  <si>
    <t>998276101</t>
  </si>
  <si>
    <t>Presun hmôt pre rúrové vedenie hĺbené z rúr z plast., hmôt alebo sklolamin. v otvorenom výkope</t>
  </si>
  <si>
    <t>Práce a dodávky M</t>
  </si>
  <si>
    <t>23-M</t>
  </si>
  <si>
    <t>Montáže potrubia</t>
  </si>
  <si>
    <t>230170004</t>
  </si>
  <si>
    <t>Príprava pre skúšku tesnosti DN 150 - 200 (cena za úsek)</t>
  </si>
  <si>
    <t>230170014</t>
  </si>
  <si>
    <t>Skúška tesnosti potrubia podľa STN 13 0020 DN 150 - 200</t>
  </si>
  <si>
    <t>000300031</t>
  </si>
  <si>
    <t>Geodetické práce - vykonávané po výstavbe zameranie skutočného vyhotovenia stavby</t>
  </si>
  <si>
    <t xml:space="preserve"> SO-03.3 - ZTI - Zdravotechnika</t>
  </si>
  <si>
    <t xml:space="preserve">    713 - Izolácie tepelné</t>
  </si>
  <si>
    <t xml:space="preserve">    721 - Zdravotechnika - vnútorná kanalizácia</t>
  </si>
  <si>
    <t xml:space="preserve">    725 - Zdravotechnika - zariaďovacie predmety</t>
  </si>
  <si>
    <t xml:space="preserve">    732 - Ústredné kúrenie - strojovne</t>
  </si>
  <si>
    <t>713</t>
  </si>
  <si>
    <t>Izolácie tepelné</t>
  </si>
  <si>
    <t>713482111</t>
  </si>
  <si>
    <t>Montáž trubíc z PE, hr.do 10 mm,vnút.priemer do 38 mm</t>
  </si>
  <si>
    <t>283310001300</t>
  </si>
  <si>
    <t>Izolačná PE trubica  22x9 mm (d potrubia x hr. izolácie), nadrezaná</t>
  </si>
  <si>
    <t>283310001500</t>
  </si>
  <si>
    <t>Izolačná PE trubica 28x9 mm (d potrubia x hr. izolácie), nadrezaná</t>
  </si>
  <si>
    <t>283310001600</t>
  </si>
  <si>
    <t>Izolačná PE trubica 35x9 mm (d potrubia x hr. izolácie), nadrezaná</t>
  </si>
  <si>
    <t>713482112</t>
  </si>
  <si>
    <t>Montáž trubíc z PE, hr.do 10 mm,vnút.priemer 39-70 mm</t>
  </si>
  <si>
    <t>283310001800</t>
  </si>
  <si>
    <t>Izolačná PE trubica 42x9 mm (d potrubia x hr. izolácie), nadrezaná</t>
  </si>
  <si>
    <t>713482131</t>
  </si>
  <si>
    <t>Montáž trubíc z PE, hr.30 mm,vnút.priemer do 38 mm</t>
  </si>
  <si>
    <t>283310006200</t>
  </si>
  <si>
    <t>Izolačná PE trubica 22x30 mm (d potrubia x hr. izolácie), rozrezaná</t>
  </si>
  <si>
    <t>998713101.1</t>
  </si>
  <si>
    <t>Presun hmôt pre izolácie tepelné v objektoch výšky do 6 m</t>
  </si>
  <si>
    <t>721</t>
  </si>
  <si>
    <t>Zdravotechnika - vnútorná kanalizácia</t>
  </si>
  <si>
    <t>721171112</t>
  </si>
  <si>
    <t>Potrubie z PVC odpadové ležaté hrdlové DN 150 (vrátane tvaroviek a spojovacieho materiálu)</t>
  </si>
  <si>
    <t>721172227</t>
  </si>
  <si>
    <t>Montáž odpadového HT potrubia zvislého DN 50 (vrátane tvaroviek a spojovacieho materiálu)</t>
  </si>
  <si>
    <t>286140037400</t>
  </si>
  <si>
    <t>HT rúra hrdlová DN 50 dĺ. 1 m PP systém pre rozvod vnútorného odpadu (vrátane tvaroviek a spojovacieho materiálu)</t>
  </si>
  <si>
    <t>721172230</t>
  </si>
  <si>
    <t>Montáž odpadového HT potrubia zvislého DN 75 (vrátane tvaroviek a spojovacieho materiálu)</t>
  </si>
  <si>
    <t>286140038000</t>
  </si>
  <si>
    <t>HT rúra hrdlová DN 75 dĺ. 1 m PP systém pre rozvod vnútorného odpadu (vrátane tvaroviek a spojovacieho materiálu)</t>
  </si>
  <si>
    <t>721172233</t>
  </si>
  <si>
    <t>Montáž odpadového HT potrubia zvislého DN 100 (vrátane tvaroviek a spojovacieho materiálu)</t>
  </si>
  <si>
    <t>286140038600</t>
  </si>
  <si>
    <t>HT rúra hrdlová DN 100 dĺ. 1 m PP systém pre rozvod vnútorného odpadu (vrátane tvaroviek a spojovacieho materiálu)</t>
  </si>
  <si>
    <t>721274103</t>
  </si>
  <si>
    <t>Ventilačné hlavice strešná - plastové DN 100 HL 810</t>
  </si>
  <si>
    <t>721290012.1</t>
  </si>
  <si>
    <t>Montáž privzdušňovacieho ventilu pre odpadové potrubia do DN 110</t>
  </si>
  <si>
    <t>551610000300</t>
  </si>
  <si>
    <t>Privzdušňovacia hlavica HL901, DN 75/90/110, (32 l/s), - 40 až + 60°C, integrovaná tepelná izolácia, brytové tesnenie, vnútorná kanalizácia, ABS/PP</t>
  </si>
  <si>
    <t>721290111</t>
  </si>
  <si>
    <t>Ostatné - skúška tesnosti kanalizácie v objektoch vodou do DN 125</t>
  </si>
  <si>
    <t>721290112</t>
  </si>
  <si>
    <t>Ostatné - skúška tesnosti kanalizácie v objektoch vodou DN 150 alebo DN 200</t>
  </si>
  <si>
    <t>998721101</t>
  </si>
  <si>
    <t>Presun hmôt pre vnútornú kanalizáciu v objektoch výšky do 6 m</t>
  </si>
  <si>
    <t>722171132</t>
  </si>
  <si>
    <t>Potrubie z plastických rúr PeX D20/2,0 lisovaním</t>
  </si>
  <si>
    <t>722171133</t>
  </si>
  <si>
    <t>Potrubie z plastických rúr PeX D26/3,0 lisovaním</t>
  </si>
  <si>
    <t>722171134</t>
  </si>
  <si>
    <t>Potrubie z plastických rúr PeX D32/3,0 lisovaním</t>
  </si>
  <si>
    <t>722171135</t>
  </si>
  <si>
    <t>Potrubie z plastických rúr PeX D40/3,5 lisovaním</t>
  </si>
  <si>
    <t>722221015</t>
  </si>
  <si>
    <t>Montáž guľového kohúta závitového priameho pre vodu G 3/4</t>
  </si>
  <si>
    <t>551110013800</t>
  </si>
  <si>
    <t>Guľový uzáver pre vodu, 3/4" FF, páčka, niklovaná mosadz</t>
  </si>
  <si>
    <t>722221060</t>
  </si>
  <si>
    <t>Montáž guľového kohúta závitového priameho pre vodu s vypúšťaním G 1/2</t>
  </si>
  <si>
    <t>551210036500</t>
  </si>
  <si>
    <t>Vypúšťací guľový ventil 1/2”, komplet</t>
  </si>
  <si>
    <t>722221070</t>
  </si>
  <si>
    <t>Montáž guľového kohúta závitového rohového pre vodu G 1/2</t>
  </si>
  <si>
    <t>551110007700</t>
  </si>
  <si>
    <t>Guľový uzáver pre vodu rohový, 1/2" FF, motýľ, séria 59, niklovaná mosadz</t>
  </si>
  <si>
    <t>436320002300</t>
  </si>
  <si>
    <t>Filter, 5/4" F, pre filtrovanie mechanických nečistôt z pitnej vody</t>
  </si>
  <si>
    <t>426810035300</t>
  </si>
  <si>
    <t>Uhlíkový filter 5/4", samopreplachový s vložkou</t>
  </si>
  <si>
    <t>436320008300</t>
  </si>
  <si>
    <t>Sterilizačná UV lampa, 5/4"</t>
  </si>
  <si>
    <t>722221430</t>
  </si>
  <si>
    <t>Montáž pripojovacej sanitárnej flexi hadice G 1/2</t>
  </si>
  <si>
    <t>552270005700</t>
  </si>
  <si>
    <t>Hadica FLEXI nerezová sanitárna ohybná 1/2" FF, dĺ. 600 mm, pripojovacia do sanitárnych rozvodov</t>
  </si>
  <si>
    <t>722250040.1.S</t>
  </si>
  <si>
    <t>Montáž skrinky armatúrnej bez vybavenia</t>
  </si>
  <si>
    <t>-1350173470</t>
  </si>
  <si>
    <t>405660002000</t>
  </si>
  <si>
    <t>Oceľová skrinka 320x300x90 mm</t>
  </si>
  <si>
    <t>1084371863</t>
  </si>
  <si>
    <t>405660002300</t>
  </si>
  <si>
    <t xml:space="preserve">Zámok pre skrinky </t>
  </si>
  <si>
    <t>-462420784</t>
  </si>
  <si>
    <t>722263414</t>
  </si>
  <si>
    <t>Montáž vodomeru závit. jednovtokového suchobežného DN20 studená voda</t>
  </si>
  <si>
    <t>3885000460</t>
  </si>
  <si>
    <t>Prípojka k vodomeru - pár (redukcia DN32/20)</t>
  </si>
  <si>
    <t>3885002070</t>
  </si>
  <si>
    <t>Vodomer DN20 studená voda</t>
  </si>
  <si>
    <t>722290215</t>
  </si>
  <si>
    <t>Tlaková skúška vodovodného potrubia hrdlového alebo prírubového do DN 100</t>
  </si>
  <si>
    <t>722290234</t>
  </si>
  <si>
    <t>Prepláchnutie a dezinfekcia vodovodného potrubia do DN 80</t>
  </si>
  <si>
    <t>998722101</t>
  </si>
  <si>
    <t>725</t>
  </si>
  <si>
    <t>Zdravotechnika - zariaďovacie predmety</t>
  </si>
  <si>
    <t>725119721.1</t>
  </si>
  <si>
    <t>Montáž záchodov - WCi</t>
  </si>
  <si>
    <t>5513005458.19</t>
  </si>
  <si>
    <t>WC splachovač so špeciálnym antivandalovým krytom, vrátane montážneho rámu pre WC ukotvené na zem a do zadnej steny s nádržkou</t>
  </si>
  <si>
    <t>102</t>
  </si>
  <si>
    <t>5513005458.113</t>
  </si>
  <si>
    <t>DOPLNKY PRE ZAVESNE WC A OPIERKY</t>
  </si>
  <si>
    <t>106</t>
  </si>
  <si>
    <t>5513005458.114</t>
  </si>
  <si>
    <t>TLACIDLO OVLADACIE</t>
  </si>
  <si>
    <t>108</t>
  </si>
  <si>
    <t>5513005458.30</t>
  </si>
  <si>
    <t>WC SEDATKO</t>
  </si>
  <si>
    <t>110</t>
  </si>
  <si>
    <t>5513005458.117</t>
  </si>
  <si>
    <t>Nerezové WC na podlahu pre telesne postihnutých, bez sedátka</t>
  </si>
  <si>
    <t>112</t>
  </si>
  <si>
    <t>725129210</t>
  </si>
  <si>
    <t>Montáž pisoáru keramického s automatickým splachovaním</t>
  </si>
  <si>
    <t>114</t>
  </si>
  <si>
    <t>6425100004.01</t>
  </si>
  <si>
    <t>Splach. PISOÁR. s rad. Čidlom, Multi zvukoizolačná vložka k pisoáru, nap. zdroj24V pre max.5 splach.</t>
  </si>
  <si>
    <t>116</t>
  </si>
  <si>
    <t>725219201</t>
  </si>
  <si>
    <t>Montáž umývadla</t>
  </si>
  <si>
    <t>118</t>
  </si>
  <si>
    <t>64211000150.1</t>
  </si>
  <si>
    <t>Umývadlo - označenie na výkrese U</t>
  </si>
  <si>
    <t>120</t>
  </si>
  <si>
    <t>64211000150.2</t>
  </si>
  <si>
    <t>Umývadlo nerezove, pre telesne postihnutych - označenie na výkrese Ui</t>
  </si>
  <si>
    <t>122</t>
  </si>
  <si>
    <t>725291113</t>
  </si>
  <si>
    <t>Montaž doplnkov zariadení kúpeľní a záchodov, drobné predmety - WCi</t>
  </si>
  <si>
    <t>124</t>
  </si>
  <si>
    <t>641222.0003</t>
  </si>
  <si>
    <t>MADLO PEVNE V TVARE U 813mm BRUS/MATT</t>
  </si>
  <si>
    <t>126</t>
  </si>
  <si>
    <t>641222.0004</t>
  </si>
  <si>
    <t>MADLO SKLOPNE V TVARE U 813mm S DRZIAKOM NA TOALETNY PAPIER BRUS/MATT</t>
  </si>
  <si>
    <t>128</t>
  </si>
  <si>
    <t>6424317044</t>
  </si>
  <si>
    <t>Príslušenstvo Bez Bariér - Držiak toaletného papiera, nerezový</t>
  </si>
  <si>
    <t>130</t>
  </si>
  <si>
    <t>6424317046</t>
  </si>
  <si>
    <t>Príslušenstvo Bez Bariér - Držiak WC kefy s kefou, nerezový</t>
  </si>
  <si>
    <t>132</t>
  </si>
  <si>
    <t>6424317028</t>
  </si>
  <si>
    <t>Príslušenstvo Bez Bariér - Držadlo k WC, nerezové</t>
  </si>
  <si>
    <t>134</t>
  </si>
  <si>
    <t>7252917000</t>
  </si>
  <si>
    <t>M+D Mechanický sušič rúk s nerezovým matným krytom a tlačítkom na čelnej strane</t>
  </si>
  <si>
    <t>-824242066</t>
  </si>
  <si>
    <t>7252917001</t>
  </si>
  <si>
    <t xml:space="preserve">napájací zdroj až pre 8 zariadení - 230V, 50 Hz </t>
  </si>
  <si>
    <t>-1012312117</t>
  </si>
  <si>
    <t>725291701</t>
  </si>
  <si>
    <t>Doplnky zariadení do wc a kúpelne</t>
  </si>
  <si>
    <t>136</t>
  </si>
  <si>
    <t>6424317019</t>
  </si>
  <si>
    <t>Príslušenstvo Bez Bariér -nerezový držiak nádoby na mydlo</t>
  </si>
  <si>
    <t>138</t>
  </si>
  <si>
    <t>6424317024</t>
  </si>
  <si>
    <t>Príslušenstvo Bez Bariér - nerezové držadlo k umývadlu</t>
  </si>
  <si>
    <t>140</t>
  </si>
  <si>
    <t>6424317025</t>
  </si>
  <si>
    <t>piktogramy na vonkajšiu fasádu</t>
  </si>
  <si>
    <t>2098153765</t>
  </si>
  <si>
    <t>725332320</t>
  </si>
  <si>
    <t>Montáž výlevky keramickej</t>
  </si>
  <si>
    <t>142</t>
  </si>
  <si>
    <t>64201348.501</t>
  </si>
  <si>
    <t>Záv. výlevka biela, Upevnenie WB/WWC/UR biela, Multi zvukoizolačná vložka,</t>
  </si>
  <si>
    <t>144</t>
  </si>
  <si>
    <t>725530125</t>
  </si>
  <si>
    <t>Montáž elektrického zásobníka akumulačného s ventilom</t>
  </si>
  <si>
    <t>súb</t>
  </si>
  <si>
    <t>146</t>
  </si>
  <si>
    <t>4843888000</t>
  </si>
  <si>
    <t>Ohrievač vody zásobníkový el 100l</t>
  </si>
  <si>
    <t>148</t>
  </si>
  <si>
    <t>725829202</t>
  </si>
  <si>
    <t>Montáž batérie výlevky</t>
  </si>
  <si>
    <t>150</t>
  </si>
  <si>
    <t>5514670370</t>
  </si>
  <si>
    <t>Výlevková batéria nástenná s otočným ramienkom</t>
  </si>
  <si>
    <t>152</t>
  </si>
  <si>
    <t>725829205</t>
  </si>
  <si>
    <t>Montáž batérie umývadlovej a drezovej nástennej so senzorovým ovládaním s prívodom teplej a studenej vody</t>
  </si>
  <si>
    <t>154</t>
  </si>
  <si>
    <t>551450004330</t>
  </si>
  <si>
    <t xml:space="preserve">Automatická umývadlová batéria s piezotlačítkom </t>
  </si>
  <si>
    <t>156</t>
  </si>
  <si>
    <t>725869301</t>
  </si>
  <si>
    <t>Montáž zápachovej uzávierky pre zariaďovacie predmety, umývadlová do D 40</t>
  </si>
  <si>
    <t>158</t>
  </si>
  <si>
    <t>551470320.01</t>
  </si>
  <si>
    <t>Sifón umývadlový 5/4</t>
  </si>
  <si>
    <t>160</t>
  </si>
  <si>
    <t>725869371</t>
  </si>
  <si>
    <t>Montáž zápachovej uzávierky pre zariaďovacie predmety, pisoárovej do D 50</t>
  </si>
  <si>
    <t>162</t>
  </si>
  <si>
    <t>551620011000</t>
  </si>
  <si>
    <t>Zápachová uzávierka - sifón pre pisoáre HL430/50, DN 50, (0,7 l/s), odtok 0 - 90°, odsávací, horizontálny odtok, biela, PP</t>
  </si>
  <si>
    <t>164</t>
  </si>
  <si>
    <t>7259891000</t>
  </si>
  <si>
    <t>M+D nerezová deliaca stena medzi pisoáre</t>
  </si>
  <si>
    <t>-138118224</t>
  </si>
  <si>
    <t>7259891001</t>
  </si>
  <si>
    <t>M+D Plastový horizontálny závesný prebaľovací pult</t>
  </si>
  <si>
    <t>-1060312191</t>
  </si>
  <si>
    <t>725989101.1</t>
  </si>
  <si>
    <t>Montáž revíznych dvierok</t>
  </si>
  <si>
    <t>166</t>
  </si>
  <si>
    <t>590.1111111</t>
  </si>
  <si>
    <t>Revízne dvierka 150x200 mm</t>
  </si>
  <si>
    <t>168</t>
  </si>
  <si>
    <t>998725202</t>
  </si>
  <si>
    <t>Presun hmôt pre zariaďovacie predmety v objektoch výšky nad 6 do 12 m</t>
  </si>
  <si>
    <t>170</t>
  </si>
  <si>
    <t>732</t>
  </si>
  <si>
    <t>Ústredné kúrenie - strojovne</t>
  </si>
  <si>
    <t>732322113</t>
  </si>
  <si>
    <t>Nádoba expanzná beztlaková valcová  ref. REFIX DD8</t>
  </si>
  <si>
    <t>172</t>
  </si>
  <si>
    <t>767162120 zti</t>
  </si>
  <si>
    <t>Montáž chráničky z profilovej ocele s hmotnosťou  do 30 kg</t>
  </si>
  <si>
    <t>174</t>
  </si>
  <si>
    <t>141610000200</t>
  </si>
  <si>
    <t>Rúra oceľová bezšvová prírubová DN 50, PN 10, ozn. 11 353.1</t>
  </si>
  <si>
    <t>176</t>
  </si>
  <si>
    <t>142610000200</t>
  </si>
  <si>
    <t>Rúra oceľová bezšvová prírubová DN 200, ozn. 11 373.1 podľa EN S235JRG1 MT 16</t>
  </si>
  <si>
    <t>178</t>
  </si>
  <si>
    <t>230230018.1</t>
  </si>
  <si>
    <t>Hlavná tlaková skúška vzduchom 0, 6 MPa - STN 38 6413  pre potrubia do DN 100</t>
  </si>
  <si>
    <t>180</t>
  </si>
  <si>
    <t>230230121</t>
  </si>
  <si>
    <t>Príprava na tlakovú skúšku vzduchom a vodou do 0,6 MPa</t>
  </si>
  <si>
    <t>182</t>
  </si>
  <si>
    <t>HZS000111.1</t>
  </si>
  <si>
    <t>Stavebné práce (bližšie nešpecifikované)</t>
  </si>
  <si>
    <t>001000034</t>
  </si>
  <si>
    <t>Inžinierska činnosť - skúšky a revízie ostatné skúšky</t>
  </si>
  <si>
    <t>186</t>
  </si>
  <si>
    <t xml:space="preserve">    21-M - Elektromontáže</t>
  </si>
  <si>
    <t xml:space="preserve">    22-M - Montáže oznamovacích a zabezpečovacích zariadení</t>
  </si>
  <si>
    <t xml:space="preserve">    46-M - Zemné práce vykonávané pri externých montážnych prácach</t>
  </si>
  <si>
    <t>21-M</t>
  </si>
  <si>
    <t>Elektromontáže</t>
  </si>
  <si>
    <t>210010026.S</t>
  </si>
  <si>
    <t>Rúrka ohybná elektroinštalačná z PVC typ FXP 25, uložená pevne</t>
  </si>
  <si>
    <t>807163725</t>
  </si>
  <si>
    <t>3457100092000</t>
  </si>
  <si>
    <t>Trubka FXP 25</t>
  </si>
  <si>
    <t>-945800347</t>
  </si>
  <si>
    <t>210010027.S</t>
  </si>
  <si>
    <t>Rúrka ohybná elektroinštalačná z PVC typ FXP 32, uložená pevne</t>
  </si>
  <si>
    <t>-1810145432</t>
  </si>
  <si>
    <t>3457100093000</t>
  </si>
  <si>
    <t>Trubka FXP 32</t>
  </si>
  <si>
    <t>-1429625665</t>
  </si>
  <si>
    <t>210010104</t>
  </si>
  <si>
    <t>Rozvádzač RE1</t>
  </si>
  <si>
    <t>572827561</t>
  </si>
  <si>
    <t>210010105</t>
  </si>
  <si>
    <t>Rozvádzač R</t>
  </si>
  <si>
    <t>-879555299</t>
  </si>
  <si>
    <t>210010106</t>
  </si>
  <si>
    <t>HUP</t>
  </si>
  <si>
    <t>1449732069</t>
  </si>
  <si>
    <t>210010301.S</t>
  </si>
  <si>
    <t xml:space="preserve">Krabica prístrojová bez zapojenia </t>
  </si>
  <si>
    <t>-456086953</t>
  </si>
  <si>
    <t>345410002400.S</t>
  </si>
  <si>
    <t>Krabica inštalačná KU 68-1901 KA pod omietku</t>
  </si>
  <si>
    <t>387503701</t>
  </si>
  <si>
    <t>3454100024000</t>
  </si>
  <si>
    <t>Krabica A8</t>
  </si>
  <si>
    <t>2129124117</t>
  </si>
  <si>
    <t>210110095.S</t>
  </si>
  <si>
    <t>Spínače snímač pohybu do stropu, nástenný</t>
  </si>
  <si>
    <t>-360263574</t>
  </si>
  <si>
    <t>4046100028001</t>
  </si>
  <si>
    <t>Pohybový snímač alebo čidlo pre ovládanie osvetlenia vnútorný stropný 360 °</t>
  </si>
  <si>
    <t>-761077269</t>
  </si>
  <si>
    <t>4046100028002</t>
  </si>
  <si>
    <t>Pohybový snímač alebo čidlo pre ovládanie osvetlenia vonkajší nástenný 180 °</t>
  </si>
  <si>
    <t>-1868952392</t>
  </si>
  <si>
    <t>210110301.S</t>
  </si>
  <si>
    <t>Vypínač VS 10, 16, 32A vstavaný, vrátane zapojenia, bez zhotovenia profilového otvoru</t>
  </si>
  <si>
    <t>222292996</t>
  </si>
  <si>
    <t>3581200010020</t>
  </si>
  <si>
    <t>Vypínač rad. 1</t>
  </si>
  <si>
    <t>-777911417</t>
  </si>
  <si>
    <t>210111031.S</t>
  </si>
  <si>
    <t>Zásuvka na povrchovú montáž IP 44, 250V / 16A, vrátane zapojenia 2P + PE</t>
  </si>
  <si>
    <t>1606229408</t>
  </si>
  <si>
    <t>3455200005000</t>
  </si>
  <si>
    <t>Zásuvka nástenná 230V/16A, IP44</t>
  </si>
  <si>
    <t>863237458</t>
  </si>
  <si>
    <t>210201911.S</t>
  </si>
  <si>
    <t xml:space="preserve">Montáž svietidla interiérového na strop </t>
  </si>
  <si>
    <t>1377648665</t>
  </si>
  <si>
    <t>3481100001002</t>
  </si>
  <si>
    <t>Svietidlo vnútorné stropné IP 64, napr. Antivandal T5, 2x14W</t>
  </si>
  <si>
    <t>-1780131829</t>
  </si>
  <si>
    <t>210201931.S</t>
  </si>
  <si>
    <t xml:space="preserve">Montáž svietidla exterierového na strop </t>
  </si>
  <si>
    <t>537027062</t>
  </si>
  <si>
    <t>3481100001000.S</t>
  </si>
  <si>
    <t>Svietidlo vonkajšie stropné IP 54, -. Rend RODGE, GU10, max. 35W</t>
  </si>
  <si>
    <t>-1775818859</t>
  </si>
  <si>
    <t>210800226.S</t>
  </si>
  <si>
    <t>Kábel medený uložený pod omietkou CYKY  450/750 V  3x1,5mm2</t>
  </si>
  <si>
    <t>-386299682</t>
  </si>
  <si>
    <t>341110000700.S</t>
  </si>
  <si>
    <t>Kábel medený CYKY 3x1,5 mm2</t>
  </si>
  <si>
    <t>-1761053239</t>
  </si>
  <si>
    <t>210800227.S</t>
  </si>
  <si>
    <t>Kábel medený uložený pod omietkou CYKY  450/750 V  3x2,5mm2</t>
  </si>
  <si>
    <t>1336487267</t>
  </si>
  <si>
    <t>341110000800.S</t>
  </si>
  <si>
    <t>Kábel medený CYKY 3x2,5 mm2</t>
  </si>
  <si>
    <t>1398482640</t>
  </si>
  <si>
    <t>210800238.S</t>
  </si>
  <si>
    <t>Kábel medený uložený pod omietkou CYKY  450/750 V  5x1,5mm2</t>
  </si>
  <si>
    <t>-205881728</t>
  </si>
  <si>
    <t>341110001900.S</t>
  </si>
  <si>
    <t>Kábel medený CYKY 5x1,5 mm2</t>
  </si>
  <si>
    <t>-1352827192</t>
  </si>
  <si>
    <t>210800242.S</t>
  </si>
  <si>
    <t>Kábel medený uložený pod omietkou CYKY  450/750 V  5x10mm2</t>
  </si>
  <si>
    <t>2083002095</t>
  </si>
  <si>
    <t>341110002300.S</t>
  </si>
  <si>
    <t>Kábel medený CYKY 5x10 mm2</t>
  </si>
  <si>
    <t>-1223306029</t>
  </si>
  <si>
    <t>21090112005</t>
  </si>
  <si>
    <t>Ukončenie kabla 5x10 mm</t>
  </si>
  <si>
    <t>515739677</t>
  </si>
  <si>
    <t>21090112006</t>
  </si>
  <si>
    <t>Ukončenie kabla do 2,5 mm</t>
  </si>
  <si>
    <t>-1051882550</t>
  </si>
  <si>
    <t>21090112008</t>
  </si>
  <si>
    <t>WAGO svorky</t>
  </si>
  <si>
    <t>1179553129</t>
  </si>
  <si>
    <t>21090112010</t>
  </si>
  <si>
    <t>Výsek diery pre krabicu</t>
  </si>
  <si>
    <t>-727678857</t>
  </si>
  <si>
    <t>21090113001</t>
  </si>
  <si>
    <t>Tlačidlo prvej pomoci</t>
  </si>
  <si>
    <t>1585198536</t>
  </si>
  <si>
    <t>21090113002</t>
  </si>
  <si>
    <t>Rámik jednoduchý</t>
  </si>
  <si>
    <t>-195040768</t>
  </si>
  <si>
    <t>21090113003</t>
  </si>
  <si>
    <t>Rámik dvojnásobný</t>
  </si>
  <si>
    <t>-504978415</t>
  </si>
  <si>
    <t>21090113004</t>
  </si>
  <si>
    <t>GSM modul na vyvolanie 1. pomoci</t>
  </si>
  <si>
    <t>-2017395943</t>
  </si>
  <si>
    <t>21090113005</t>
  </si>
  <si>
    <t>Elektrický analógový termostat, napr. HAKL TH300</t>
  </si>
  <si>
    <t>-413306234</t>
  </si>
  <si>
    <t>21090113006</t>
  </si>
  <si>
    <t>El. podlahové vykurovacie rohože, napr. HAKL TF150, TF150W resp. 225W</t>
  </si>
  <si>
    <t>-853784160</t>
  </si>
  <si>
    <t>21090113008</t>
  </si>
  <si>
    <t>Príchytky OBO grip</t>
  </si>
  <si>
    <t>-248170287</t>
  </si>
  <si>
    <t>21090113009</t>
  </si>
  <si>
    <t>Svorka ZS4 + pásik</t>
  </si>
  <si>
    <t>-2066573716</t>
  </si>
  <si>
    <t>100001</t>
  </si>
  <si>
    <t>PPV</t>
  </si>
  <si>
    <t>256</t>
  </si>
  <si>
    <t>-1969027791</t>
  </si>
  <si>
    <t>100002</t>
  </si>
  <si>
    <t>Podružný materiál</t>
  </si>
  <si>
    <t>312850519</t>
  </si>
  <si>
    <t>100003</t>
  </si>
  <si>
    <t>Revízia</t>
  </si>
  <si>
    <t>994046179</t>
  </si>
  <si>
    <t>100006</t>
  </si>
  <si>
    <t>Doprava</t>
  </si>
  <si>
    <t>-1048694310</t>
  </si>
  <si>
    <t>100007</t>
  </si>
  <si>
    <t>Sekacie a búracie práce</t>
  </si>
  <si>
    <t>-971126788</t>
  </si>
  <si>
    <t>22-M</t>
  </si>
  <si>
    <t>Montáže oznamovacích a zabezpečovacích zariadení</t>
  </si>
  <si>
    <t>220280021</t>
  </si>
  <si>
    <t>Kábel SYKKFY 5 x 2 x 0,5 mm, príchytkami pripevnený na stenu</t>
  </si>
  <si>
    <t>389042410</t>
  </si>
  <si>
    <t>220280022</t>
  </si>
  <si>
    <t>Kábel J-Y(St)Y 2x2x0,8, príchytkami pripevnený na stenu</t>
  </si>
  <si>
    <t>-702795842</t>
  </si>
  <si>
    <t>220280023</t>
  </si>
  <si>
    <t>Kábel H05VV-F 2x0,75, príchytkami pripevnený na stenu</t>
  </si>
  <si>
    <t>-1237440455</t>
  </si>
  <si>
    <t>220280024</t>
  </si>
  <si>
    <t>Kábel J-Y(St)Y 4x2x0,8, príchytkami pripevnený na stenu</t>
  </si>
  <si>
    <t>1074598333</t>
  </si>
  <si>
    <t>220280025</t>
  </si>
  <si>
    <t>CY4, príchytkami pripevnený na stenu</t>
  </si>
  <si>
    <t>-820113316</t>
  </si>
  <si>
    <t>46-M</t>
  </si>
  <si>
    <t>Zemné práce vykonávané pri externých montážnych prácach</t>
  </si>
  <si>
    <t>4600507001</t>
  </si>
  <si>
    <t>Vykop pre rozvádzač</t>
  </si>
  <si>
    <t>401613456</t>
  </si>
  <si>
    <t>460200163.S</t>
  </si>
  <si>
    <t>Hĺbenie káblovej ryhy ručne 35 cm širokej a 80 cm hlbokej, v zemine triedy 3</t>
  </si>
  <si>
    <t>-209846142</t>
  </si>
  <si>
    <t>46042037100</t>
  </si>
  <si>
    <t>M+D  káblového lôžka z piesku vrstvy 10 cm, tehlami v smere kábla na šírku 35 cm</t>
  </si>
  <si>
    <t>664958008</t>
  </si>
  <si>
    <t>460490012.S</t>
  </si>
  <si>
    <t>Rozvinutie a uloženie výstražnej fólie z PE do ryhy, šírka do 33 cm</t>
  </si>
  <si>
    <t>1569691558</t>
  </si>
  <si>
    <t>283230008000</t>
  </si>
  <si>
    <t>Výstražná fóla PE, šxhr 300x0,08 mm, dĺ. 250 m, farba červená</t>
  </si>
  <si>
    <t>1726992471</t>
  </si>
  <si>
    <t>460560163.S</t>
  </si>
  <si>
    <t>Ručný zásyp nezap. káblovej ryhy bez zhutn. zeminy, 35 cm širokej, 80 cm hlbokej v zemine tr. 3</t>
  </si>
  <si>
    <t>-1858197761</t>
  </si>
  <si>
    <t>460620013.S</t>
  </si>
  <si>
    <t>Proviz. úprava terénu v zemine tr. 3, aby nerovnosti terénu neboli väčšie ako 2 cm od vodor.hladiny</t>
  </si>
  <si>
    <t>-1454426332</t>
  </si>
  <si>
    <t>210220020.S</t>
  </si>
  <si>
    <t>Uzemňovacie vedenie v zemi FeZn vrátane izolácie spojov</t>
  </si>
  <si>
    <t>-1076520411</t>
  </si>
  <si>
    <t>354410058800.S</t>
  </si>
  <si>
    <t>Pásovina uzemňovacia FeZn 30 x 4 mm</t>
  </si>
  <si>
    <t>kg</t>
  </si>
  <si>
    <t>-69602288</t>
  </si>
  <si>
    <t>210220021.0</t>
  </si>
  <si>
    <t>Uzemňovacie vedenie v zemi FeZn vrátane izolácie spojov O 10 mm</t>
  </si>
  <si>
    <t>60560559</t>
  </si>
  <si>
    <t>354410054800.S</t>
  </si>
  <si>
    <t>Drôt bleskozvodový FeZn, d 10 mm</t>
  </si>
  <si>
    <t>1730998689</t>
  </si>
  <si>
    <t>8*0,625 'Prepočítané koeficientom množstva</t>
  </si>
  <si>
    <t>210220050.S</t>
  </si>
  <si>
    <t>Označenie zvodov číselnými štítkami</t>
  </si>
  <si>
    <t>-2029043502</t>
  </si>
  <si>
    <t>354410064700.S</t>
  </si>
  <si>
    <t>Štítok orientačný nerezový na zvody 0</t>
  </si>
  <si>
    <t>1638415698</t>
  </si>
  <si>
    <t>210220107.S</t>
  </si>
  <si>
    <t xml:space="preserve">Podpery vedenia FeZn PV17 -PV 21 </t>
  </si>
  <si>
    <t>2076272899</t>
  </si>
  <si>
    <t>354410034000.S</t>
  </si>
  <si>
    <t>Podpera vedenia FeZn označenie PV 17</t>
  </si>
  <si>
    <t>-533413611</t>
  </si>
  <si>
    <t>3544100340001</t>
  </si>
  <si>
    <t>Podpera vedenia FeZn  označenie PV 21</t>
  </si>
  <si>
    <t>-544488017</t>
  </si>
  <si>
    <t>210220243.S</t>
  </si>
  <si>
    <t>Svorka FeZn spojovacia SS</t>
  </si>
  <si>
    <t>21816543</t>
  </si>
  <si>
    <t>3544100034000</t>
  </si>
  <si>
    <t>Svorka FeZn spojovacia označenie SS</t>
  </si>
  <si>
    <t>1475700179</t>
  </si>
  <si>
    <t>210220245.S</t>
  </si>
  <si>
    <t>Svorka FeZn pripojovacia SR, SP</t>
  </si>
  <si>
    <t>1386903231</t>
  </si>
  <si>
    <t>354410000500.S</t>
  </si>
  <si>
    <t xml:space="preserve">Svorka FeZn označenie SR 02 </t>
  </si>
  <si>
    <t>327909756</t>
  </si>
  <si>
    <t>210220247.S</t>
  </si>
  <si>
    <t>Svorka FeZn skúšobná SZ</t>
  </si>
  <si>
    <t>-1907416623</t>
  </si>
  <si>
    <t>354410004300.S</t>
  </si>
  <si>
    <t>Svorka FeZn skúšobná označenie SZ</t>
  </si>
  <si>
    <t>-1767810196</t>
  </si>
  <si>
    <t>210220250.S</t>
  </si>
  <si>
    <t>Svorka FeZn univerzálna SK, SO</t>
  </si>
  <si>
    <t>-1786038784</t>
  </si>
  <si>
    <t>3544100058000</t>
  </si>
  <si>
    <t>Svorka FeZn  označenie SK</t>
  </si>
  <si>
    <t>495409920</t>
  </si>
  <si>
    <t>3544100058001</t>
  </si>
  <si>
    <t>Svorka FeZn  označenie SO</t>
  </si>
  <si>
    <t>-51078288</t>
  </si>
  <si>
    <t>210220253.S</t>
  </si>
  <si>
    <t>Svorka FeZn uzemňovacia SR03</t>
  </si>
  <si>
    <t>-465380272</t>
  </si>
  <si>
    <t>354410000900.S</t>
  </si>
  <si>
    <t xml:space="preserve">Svorka FeZn uzemňovacia označenie SR 03 </t>
  </si>
  <si>
    <t>1950834979</t>
  </si>
  <si>
    <t>21022025300</t>
  </si>
  <si>
    <t>Drôt AlMgSi 8</t>
  </si>
  <si>
    <t>582549924</t>
  </si>
  <si>
    <t>21022025400</t>
  </si>
  <si>
    <t>Gumoasfalt</t>
  </si>
  <si>
    <t>-720123798</t>
  </si>
  <si>
    <t>210220260.S</t>
  </si>
  <si>
    <t>Ochranný uholník FeZn OU</t>
  </si>
  <si>
    <t>-1058417447</t>
  </si>
  <si>
    <t>354410053300.S</t>
  </si>
  <si>
    <t xml:space="preserve">Uholník ochranný FeZn </t>
  </si>
  <si>
    <t>454918071</t>
  </si>
  <si>
    <t>210220261.S</t>
  </si>
  <si>
    <t>Držiak ochranného uholníka FeZn DU-Z,D a DOU</t>
  </si>
  <si>
    <t>-138622301</t>
  </si>
  <si>
    <t>354410053600.S</t>
  </si>
  <si>
    <t>Držiak FeZn ochranného uholníka</t>
  </si>
  <si>
    <t>897982308</t>
  </si>
  <si>
    <t>950000451</t>
  </si>
  <si>
    <t>1374035422</t>
  </si>
  <si>
    <t>-1743161819</t>
  </si>
  <si>
    <t>-1693287933</t>
  </si>
  <si>
    <t xml:space="preserve">    769 - Montáže vzduchotechnických zariadení</t>
  </si>
  <si>
    <t>769</t>
  </si>
  <si>
    <t>Montáže vzduchotechnických zariadení</t>
  </si>
  <si>
    <t>7690110000</t>
  </si>
  <si>
    <t>M+D Zariadenie č.: 1.1 / 2.1 /3.1, Malý ax. ventilátor s dobehom,Odvod: 80 m3/h, EL: 220 V / 50 Hz / 0,02 kW , Hmotnosť: 3 kg, vrátane oživenia, pomocného montážneho a závesného materiálu, dopravy</t>
  </si>
  <si>
    <t>-1648780733</t>
  </si>
  <si>
    <t>7690110001</t>
  </si>
  <si>
    <t>M+D Žalúziová klapka DN 125</t>
  </si>
  <si>
    <t>-2097901709</t>
  </si>
  <si>
    <t>7690110002</t>
  </si>
  <si>
    <t>M+D Kruhové potrubie  DN 125</t>
  </si>
  <si>
    <t>-1334453629</t>
  </si>
  <si>
    <t xml:space="preserve"> SO 03.6 Prekládka optického kábla</t>
  </si>
  <si>
    <t>2200650010</t>
  </si>
  <si>
    <t>Vytiahnutie a zatiahnutie optickeho kabla, vrátane odpojenia jestvujúcej trasy, nových zvarov optického kábla</t>
  </si>
  <si>
    <t>-39977567</t>
  </si>
  <si>
    <t>2200650011</t>
  </si>
  <si>
    <t>M+D Chránička optického kábla, vrátane spojkovania</t>
  </si>
  <si>
    <t>1297427227</t>
  </si>
  <si>
    <t>2200650012</t>
  </si>
  <si>
    <t>Premeranie trasy</t>
  </si>
  <si>
    <t>811086730</t>
  </si>
  <si>
    <t>4600507000</t>
  </si>
  <si>
    <t>Vytýčenie inžinierských sieti</t>
  </si>
  <si>
    <t>1962726443</t>
  </si>
  <si>
    <t>460200173.S</t>
  </si>
  <si>
    <t>Hĺbenie káblovej ryhy ručne 35 cm širokej a 90 cm hlbokej, v zemine triedy 3</t>
  </si>
  <si>
    <t>-1097553993</t>
  </si>
  <si>
    <t>1381385655</t>
  </si>
  <si>
    <t>1059188203</t>
  </si>
  <si>
    <t>1004725576</t>
  </si>
  <si>
    <t>460560173.S</t>
  </si>
  <si>
    <t>Ručný zásyp nezap. káblovej ryhy bez zhutn. zeminy, 35 cm širokej, 90 cm hlbokej v zemine tr. 3</t>
  </si>
  <si>
    <t>1280103394</t>
  </si>
  <si>
    <t>139412075</t>
  </si>
  <si>
    <t>Poznámky:</t>
  </si>
  <si>
    <t>K správnemu naceneniu výkazu výmer je potrebné naštudovanie PD. Naceniť je potrebné jestvujúci výkaz výmer podľa pokynov tendrového zadávateľa, resp. navrhu zmluvy o dielo.</t>
  </si>
  <si>
    <t xml:space="preserve">Výkaz výmer je neoddeliteľnou súčasťou celej PD. Materiál výrobkov je definovaný vo VV a zároveň sú položky jednoznačne určené a spárovateľné k výkresovej alebo textovej časti projektovej dokumentácie, ktorá dané materiály, v potrebných prípadoch ešte presnejšie podrobnejšie špecifikuje, upresňuje ci konkretizuje technicky, parametricky alebo referenčným výrobkom. </t>
  </si>
  <si>
    <t xml:space="preserve"> Informácie o materiáloch výrobkov vo výkresovej časti alebo technických správach môžu byť aj výrazne rozsiahlejšie ako je možné uviesť technicky v texte názvu položky vo výkaze výmer, preto je potrebné naštudovanie projektovej dokumentácie a oceňovať výkaz výmer ako celok a neoddeliteňú súčasť projektovej dokumentácie.</t>
  </si>
  <si>
    <t>Výmery položiek presunov hmot PSV vyjadrených mernými jednotkami v percentách % si uchádzač výpĺna sám podla metodiky rozpočtárskych programov napr. Cenkros, ODIS.</t>
  </si>
  <si>
    <t>Dodávateľ si zahrnie do jednotkových cien všetky náklady podla ZoD, vrátane VRN-ov: napr. označenie staveniska, čistenie, opatrenia pre stav. v zimnom období, poistenie, geodet. merania a dokumentáciu, skúšky, vzorky, dielenskú dokumentáciu, vyčistenie všetkých dotknutých plôch od stavebného odpadu.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</si>
</sst>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sz val="8"/>
      <name val="MS Sans Serif"/>
      <family val="2"/>
    </font>
    <font>
      <b/>
      <sz val="8"/>
      <name val="MS Sans Serif"/>
      <family val="2"/>
    </font>
    <font>
      <sz val="8"/>
      <name val="Trebuchet MS"/>
      <family val="2"/>
    </font>
    <font>
      <b/>
      <sz val="10"/>
      <name val="Arial"/>
      <family val="2"/>
      <charset val="238"/>
    </font>
    <font>
      <b/>
      <sz val="12"/>
      <name val="Arial CE"/>
      <charset val="238"/>
    </font>
    <font>
      <b/>
      <sz val="8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1" fillId="0" borderId="0" applyNumberFormat="0" applyFill="0" applyBorder="0" applyAlignment="0" applyProtection="0"/>
    <xf numFmtId="0" fontId="44" fillId="0" borderId="0" applyAlignment="0">
      <alignment vertical="top" wrapText="1"/>
      <protection locked="0"/>
    </xf>
    <xf numFmtId="0" fontId="46" fillId="0" borderId="0"/>
  </cellStyleXfs>
  <cellXfs count="4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18" fillId="0" borderId="0" xfId="0" applyFont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6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4" fontId="24" fillId="3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4" fillId="3" borderId="23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38" fillId="3" borderId="23" xfId="0" applyNumberFormat="1" applyFont="1" applyFill="1" applyBorder="1" applyAlignment="1" applyProtection="1">
      <alignment vertical="center"/>
      <protection locked="0"/>
    </xf>
    <xf numFmtId="0" fontId="38" fillId="3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5" fillId="0" borderId="0" xfId="2" applyFont="1" applyAlignment="1">
      <alignment horizontal="left" vertical="top"/>
      <protection locked="0"/>
    </xf>
    <xf numFmtId="0" fontId="45" fillId="0" borderId="0" xfId="2" applyFont="1" applyAlignment="1">
      <alignment horizontal="right" vertical="top"/>
      <protection locked="0"/>
    </xf>
    <xf numFmtId="0" fontId="45" fillId="0" borderId="0" xfId="2" applyFont="1" applyAlignment="1">
      <alignment vertical="top" wrapText="1"/>
      <protection locked="0"/>
    </xf>
    <xf numFmtId="0" fontId="46" fillId="0" borderId="0" xfId="3"/>
    <xf numFmtId="0" fontId="0" fillId="0" borderId="16" xfId="0" applyFont="1" applyBorder="1" applyAlignment="1" applyProtection="1">
      <alignment vertical="center"/>
      <protection locked="0"/>
    </xf>
    <xf numFmtId="0" fontId="39" fillId="0" borderId="16" xfId="0" applyFont="1" applyBorder="1" applyAlignment="1" applyProtection="1">
      <alignment vertical="center"/>
      <protection locked="0"/>
    </xf>
    <xf numFmtId="0" fontId="25" fillId="3" borderId="0" xfId="0" applyFont="1" applyFill="1" applyBorder="1" applyAlignment="1" applyProtection="1">
      <alignment horizontal="left" vertical="center"/>
      <protection locked="0"/>
    </xf>
    <xf numFmtId="0" fontId="38" fillId="3" borderId="0" xfId="0" applyFont="1" applyFill="1" applyBorder="1" applyAlignment="1" applyProtection="1">
      <alignment horizontal="left" vertical="center"/>
      <protection locked="0"/>
    </xf>
    <xf numFmtId="0" fontId="0" fillId="0" borderId="24" xfId="0" applyBorder="1"/>
    <xf numFmtId="0" fontId="33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6" fontId="35" fillId="0" borderId="0" xfId="0" applyNumberFormat="1" applyFont="1" applyBorder="1" applyAlignment="1"/>
    <xf numFmtId="0" fontId="48" fillId="6" borderId="24" xfId="0" applyFont="1" applyFill="1" applyBorder="1" applyAlignment="1">
      <alignment horizontal="center" vertical="center"/>
    </xf>
    <xf numFmtId="0" fontId="9" fillId="6" borderId="24" xfId="0" applyFont="1" applyFill="1" applyBorder="1" applyAlignment="1">
      <alignment vertical="center"/>
    </xf>
    <xf numFmtId="0" fontId="10" fillId="6" borderId="24" xfId="0" applyFont="1" applyFill="1" applyBorder="1" applyAlignment="1">
      <alignment vertical="center"/>
    </xf>
    <xf numFmtId="0" fontId="11" fillId="6" borderId="24" xfId="0" applyFont="1" applyFill="1" applyBorder="1" applyAlignment="1">
      <alignment vertical="center"/>
    </xf>
    <xf numFmtId="0" fontId="0" fillId="6" borderId="24" xfId="0" applyFont="1" applyFill="1" applyBorder="1" applyAlignment="1">
      <alignment vertical="center"/>
    </xf>
    <xf numFmtId="0" fontId="10" fillId="6" borderId="26" xfId="0" applyFont="1" applyFill="1" applyBorder="1" applyAlignment="1">
      <alignment vertical="center"/>
    </xf>
    <xf numFmtId="0" fontId="0" fillId="6" borderId="3" xfId="0" applyFill="1" applyBorder="1"/>
    <xf numFmtId="0" fontId="0" fillId="6" borderId="3" xfId="0" applyFill="1" applyBorder="1" applyAlignment="1">
      <alignment vertical="center"/>
    </xf>
    <xf numFmtId="0" fontId="6" fillId="6" borderId="3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0" fillId="6" borderId="3" xfId="0" applyFill="1" applyBorder="1" applyAlignment="1" applyProtection="1">
      <alignment vertical="center"/>
      <protection locked="0"/>
    </xf>
    <xf numFmtId="0" fontId="0" fillId="6" borderId="3" xfId="0" applyFill="1" applyBorder="1" applyAlignment="1">
      <alignment horizontal="center" vertical="center" wrapText="1"/>
    </xf>
    <xf numFmtId="0" fontId="0" fillId="6" borderId="3" xfId="0" applyFont="1" applyFill="1" applyBorder="1" applyAlignment="1">
      <alignment vertical="center"/>
    </xf>
    <xf numFmtId="0" fontId="8" fillId="6" borderId="3" xfId="0" applyFont="1" applyFill="1" applyBorder="1" applyAlignment="1"/>
    <xf numFmtId="0" fontId="9" fillId="6" borderId="3" xfId="0" applyFont="1" applyFill="1" applyBorder="1" applyAlignment="1">
      <alignment vertical="center"/>
    </xf>
    <xf numFmtId="0" fontId="10" fillId="6" borderId="3" xfId="0" applyFont="1" applyFill="1" applyBorder="1" applyAlignment="1">
      <alignment vertical="center"/>
    </xf>
    <xf numFmtId="0" fontId="11" fillId="6" borderId="3" xfId="0" applyFont="1" applyFill="1" applyBorder="1" applyAlignment="1">
      <alignment vertical="center"/>
    </xf>
    <xf numFmtId="0" fontId="39" fillId="6" borderId="24" xfId="0" applyFont="1" applyFill="1" applyBorder="1" applyAlignment="1">
      <alignment vertical="center"/>
    </xf>
    <xf numFmtId="0" fontId="8" fillId="6" borderId="24" xfId="0" applyFont="1" applyFill="1" applyBorder="1" applyAlignment="1"/>
    <xf numFmtId="0" fontId="0" fillId="6" borderId="0" xfId="0" applyFill="1"/>
    <xf numFmtId="0" fontId="0" fillId="7" borderId="3" xfId="0" applyFill="1" applyBorder="1"/>
    <xf numFmtId="0" fontId="33" fillId="7" borderId="0" xfId="0" applyFont="1" applyFill="1" applyAlignment="1">
      <alignment horizontal="left" vertical="center"/>
    </xf>
    <xf numFmtId="0" fontId="0" fillId="7" borderId="3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0" fillId="7" borderId="0" xfId="0" applyFont="1" applyFill="1" applyAlignment="1">
      <alignment vertical="center"/>
    </xf>
    <xf numFmtId="0" fontId="0" fillId="7" borderId="3" xfId="0" applyFill="1" applyBorder="1" applyAlignment="1">
      <alignment vertical="center" wrapText="1"/>
    </xf>
    <xf numFmtId="0" fontId="0" fillId="7" borderId="0" xfId="0" applyFill="1" applyAlignment="1">
      <alignment vertical="center" wrapText="1"/>
    </xf>
    <xf numFmtId="0" fontId="0" fillId="7" borderId="0" xfId="0" applyFont="1" applyFill="1" applyAlignment="1">
      <alignment vertical="center" wrapText="1"/>
    </xf>
    <xf numFmtId="0" fontId="10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vertical="center"/>
    </xf>
    <xf numFmtId="0" fontId="0" fillId="7" borderId="3" xfId="0" applyFont="1" applyFill="1" applyBorder="1" applyAlignment="1">
      <alignment vertical="center"/>
    </xf>
    <xf numFmtId="0" fontId="9" fillId="7" borderId="3" xfId="0" applyFont="1" applyFill="1" applyBorder="1" applyAlignment="1">
      <alignment vertical="center"/>
    </xf>
    <xf numFmtId="0" fontId="25" fillId="3" borderId="20" xfId="0" applyFont="1" applyFill="1" applyBorder="1" applyAlignment="1" applyProtection="1">
      <alignment horizontal="left" vertical="center"/>
      <protection locked="0"/>
    </xf>
    <xf numFmtId="0" fontId="10" fillId="6" borderId="27" xfId="0" applyFont="1" applyFill="1" applyBorder="1" applyAlignment="1">
      <alignment vertical="center"/>
    </xf>
    <xf numFmtId="0" fontId="10" fillId="6" borderId="25" xfId="0" applyFont="1" applyFill="1" applyBorder="1" applyAlignment="1">
      <alignment vertical="center"/>
    </xf>
    <xf numFmtId="0" fontId="9" fillId="6" borderId="26" xfId="0" applyFont="1" applyFill="1" applyBorder="1" applyAlignment="1">
      <alignment vertical="center"/>
    </xf>
    <xf numFmtId="0" fontId="9" fillId="6" borderId="27" xfId="0" applyFont="1" applyFill="1" applyBorder="1" applyAlignment="1">
      <alignment vertical="center"/>
    </xf>
    <xf numFmtId="0" fontId="9" fillId="6" borderId="25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0" borderId="0" xfId="0"/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1" fillId="0" borderId="0" xfId="0" applyFont="1" applyAlignment="1">
      <alignment horizontal="righ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" fontId="26" fillId="5" borderId="0" xfId="0" applyNumberFormat="1" applyFont="1" applyFill="1" applyAlignment="1">
      <alignment vertical="center"/>
    </xf>
    <xf numFmtId="0" fontId="2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7" borderId="0" xfId="0" applyFill="1"/>
    <xf numFmtId="0" fontId="45" fillId="0" borderId="0" xfId="2" applyFont="1" applyAlignment="1">
      <alignment horizontal="left" vertical="top" wrapText="1"/>
      <protection locked="0"/>
    </xf>
    <xf numFmtId="0" fontId="49" fillId="6" borderId="24" xfId="0" applyFont="1" applyFill="1" applyBorder="1" applyAlignment="1">
      <alignment horizontal="center" vertical="center"/>
    </xf>
    <xf numFmtId="0" fontId="0" fillId="8" borderId="0" xfId="0" applyFont="1" applyFill="1" applyAlignment="1">
      <alignment vertical="center"/>
    </xf>
    <xf numFmtId="0" fontId="0" fillId="8" borderId="3" xfId="0" applyFont="1" applyFill="1" applyBorder="1" applyAlignment="1" applyProtection="1">
      <alignment vertical="center"/>
      <protection locked="0"/>
    </xf>
    <xf numFmtId="0" fontId="24" fillId="8" borderId="23" xfId="0" applyFont="1" applyFill="1" applyBorder="1" applyAlignment="1" applyProtection="1">
      <alignment horizontal="center" vertical="center"/>
      <protection locked="0"/>
    </xf>
    <xf numFmtId="49" fontId="24" fillId="8" borderId="23" xfId="0" applyNumberFormat="1" applyFont="1" applyFill="1" applyBorder="1" applyAlignment="1" applyProtection="1">
      <alignment horizontal="left" vertical="center" wrapText="1"/>
      <protection locked="0"/>
    </xf>
    <xf numFmtId="0" fontId="24" fillId="8" borderId="23" xfId="0" applyFont="1" applyFill="1" applyBorder="1" applyAlignment="1" applyProtection="1">
      <alignment horizontal="left" vertical="center" wrapText="1"/>
      <protection locked="0"/>
    </xf>
    <xf numFmtId="0" fontId="24" fillId="8" borderId="23" xfId="0" applyFont="1" applyFill="1" applyBorder="1" applyAlignment="1" applyProtection="1">
      <alignment horizontal="center" vertical="center" wrapText="1"/>
      <protection locked="0"/>
    </xf>
    <xf numFmtId="167" fontId="24" fillId="8" borderId="23" xfId="0" applyNumberFormat="1" applyFont="1" applyFill="1" applyBorder="1" applyAlignment="1" applyProtection="1">
      <alignment vertical="center"/>
      <protection locked="0"/>
    </xf>
    <xf numFmtId="4" fontId="24" fillId="8" borderId="23" xfId="0" applyNumberFormat="1" applyFont="1" applyFill="1" applyBorder="1" applyAlignment="1" applyProtection="1">
      <alignment vertical="center"/>
      <protection locked="0"/>
    </xf>
    <xf numFmtId="0" fontId="0" fillId="8" borderId="16" xfId="0" applyFont="1" applyFill="1" applyBorder="1" applyAlignment="1" applyProtection="1">
      <alignment vertical="center"/>
      <protection locked="0"/>
    </xf>
    <xf numFmtId="0" fontId="0" fillId="8" borderId="24" xfId="0" applyFont="1" applyFill="1" applyBorder="1" applyAlignment="1">
      <alignment vertical="center"/>
    </xf>
    <xf numFmtId="0" fontId="24" fillId="9" borderId="23" xfId="0" applyFont="1" applyFill="1" applyBorder="1" applyAlignment="1" applyProtection="1">
      <alignment horizontal="center" vertical="center"/>
      <protection locked="0"/>
    </xf>
    <xf numFmtId="0" fontId="38" fillId="9" borderId="23" xfId="0" applyFont="1" applyFill="1" applyBorder="1" applyAlignment="1" applyProtection="1">
      <alignment horizontal="center" vertical="center"/>
      <protection locked="0"/>
    </xf>
    <xf numFmtId="49" fontId="38" fillId="9" borderId="23" xfId="0" applyNumberFormat="1" applyFont="1" applyFill="1" applyBorder="1" applyAlignment="1" applyProtection="1">
      <alignment horizontal="left" vertical="center" wrapText="1"/>
      <protection locked="0"/>
    </xf>
    <xf numFmtId="0" fontId="38" fillId="9" borderId="23" xfId="0" applyFont="1" applyFill="1" applyBorder="1" applyAlignment="1" applyProtection="1">
      <alignment horizontal="left" vertical="center" wrapText="1"/>
      <protection locked="0"/>
    </xf>
    <xf numFmtId="0" fontId="38" fillId="9" borderId="23" xfId="0" applyFont="1" applyFill="1" applyBorder="1" applyAlignment="1" applyProtection="1">
      <alignment horizontal="center" vertical="center" wrapText="1"/>
      <protection locked="0"/>
    </xf>
    <xf numFmtId="167" fontId="38" fillId="9" borderId="23" xfId="0" applyNumberFormat="1" applyFont="1" applyFill="1" applyBorder="1" applyAlignment="1" applyProtection="1">
      <alignment vertical="center"/>
      <protection locked="0"/>
    </xf>
    <xf numFmtId="4" fontId="38" fillId="9" borderId="23" xfId="0" applyNumberFormat="1" applyFont="1" applyFill="1" applyBorder="1" applyAlignment="1" applyProtection="1">
      <alignment vertical="center"/>
      <protection locked="0"/>
    </xf>
    <xf numFmtId="0" fontId="24" fillId="10" borderId="23" xfId="0" applyFont="1" applyFill="1" applyBorder="1" applyAlignment="1" applyProtection="1">
      <alignment horizontal="center" vertical="center"/>
      <protection locked="0"/>
    </xf>
    <xf numFmtId="49" fontId="24" fillId="10" borderId="23" xfId="0" applyNumberFormat="1" applyFont="1" applyFill="1" applyBorder="1" applyAlignment="1" applyProtection="1">
      <alignment horizontal="left" vertical="center" wrapText="1"/>
      <protection locked="0"/>
    </xf>
    <xf numFmtId="0" fontId="24" fillId="10" borderId="23" xfId="0" applyFont="1" applyFill="1" applyBorder="1" applyAlignment="1" applyProtection="1">
      <alignment horizontal="left" vertical="center" wrapText="1"/>
      <protection locked="0"/>
    </xf>
    <xf numFmtId="0" fontId="24" fillId="10" borderId="23" xfId="0" applyFont="1" applyFill="1" applyBorder="1" applyAlignment="1" applyProtection="1">
      <alignment horizontal="center" vertical="center" wrapText="1"/>
      <protection locked="0"/>
    </xf>
    <xf numFmtId="167" fontId="24" fillId="10" borderId="23" xfId="0" applyNumberFormat="1" applyFont="1" applyFill="1" applyBorder="1" applyAlignment="1" applyProtection="1">
      <alignment vertical="center"/>
      <protection locked="0"/>
    </xf>
    <xf numFmtId="4" fontId="24" fillId="10" borderId="23" xfId="0" applyNumberFormat="1" applyFont="1" applyFill="1" applyBorder="1" applyAlignment="1" applyProtection="1">
      <alignment vertical="center"/>
      <protection locked="0"/>
    </xf>
    <xf numFmtId="0" fontId="38" fillId="10" borderId="23" xfId="0" applyFont="1" applyFill="1" applyBorder="1" applyAlignment="1" applyProtection="1">
      <alignment horizontal="center" vertical="center"/>
      <protection locked="0"/>
    </xf>
    <xf numFmtId="49" fontId="38" fillId="10" borderId="23" xfId="0" applyNumberFormat="1" applyFont="1" applyFill="1" applyBorder="1" applyAlignment="1" applyProtection="1">
      <alignment horizontal="left" vertical="center" wrapText="1"/>
      <protection locked="0"/>
    </xf>
    <xf numFmtId="0" fontId="38" fillId="10" borderId="23" xfId="0" applyFont="1" applyFill="1" applyBorder="1" applyAlignment="1" applyProtection="1">
      <alignment horizontal="left" vertical="center" wrapText="1"/>
      <protection locked="0"/>
    </xf>
    <xf numFmtId="0" fontId="38" fillId="10" borderId="23" xfId="0" applyFont="1" applyFill="1" applyBorder="1" applyAlignment="1" applyProtection="1">
      <alignment horizontal="center" vertical="center" wrapText="1"/>
      <protection locked="0"/>
    </xf>
    <xf numFmtId="167" fontId="38" fillId="10" borderId="23" xfId="0" applyNumberFormat="1" applyFont="1" applyFill="1" applyBorder="1" applyAlignment="1" applyProtection="1">
      <alignment vertical="center"/>
      <protection locked="0"/>
    </xf>
    <xf numFmtId="4" fontId="38" fillId="10" borderId="23" xfId="0" applyNumberFormat="1" applyFont="1" applyFill="1" applyBorder="1" applyAlignment="1" applyProtection="1">
      <alignment vertical="center"/>
      <protection locked="0"/>
    </xf>
    <xf numFmtId="0" fontId="38" fillId="11" borderId="23" xfId="0" applyFont="1" applyFill="1" applyBorder="1" applyAlignment="1" applyProtection="1">
      <alignment horizontal="center" vertical="center"/>
      <protection locked="0"/>
    </xf>
    <xf numFmtId="49" fontId="38" fillId="11" borderId="23" xfId="0" applyNumberFormat="1" applyFont="1" applyFill="1" applyBorder="1" applyAlignment="1" applyProtection="1">
      <alignment horizontal="left" vertical="center" wrapText="1"/>
      <protection locked="0"/>
    </xf>
    <xf numFmtId="0" fontId="38" fillId="11" borderId="23" xfId="0" applyFont="1" applyFill="1" applyBorder="1" applyAlignment="1" applyProtection="1">
      <alignment horizontal="left" vertical="center" wrapText="1"/>
      <protection locked="0"/>
    </xf>
    <xf numFmtId="0" fontId="38" fillId="11" borderId="23" xfId="0" applyFont="1" applyFill="1" applyBorder="1" applyAlignment="1" applyProtection="1">
      <alignment horizontal="center" vertical="center" wrapText="1"/>
      <protection locked="0"/>
    </xf>
    <xf numFmtId="167" fontId="38" fillId="11" borderId="23" xfId="0" applyNumberFormat="1" applyFont="1" applyFill="1" applyBorder="1" applyAlignment="1" applyProtection="1">
      <alignment vertical="center"/>
      <protection locked="0"/>
    </xf>
    <xf numFmtId="4" fontId="38" fillId="11" borderId="23" xfId="0" applyNumberFormat="1" applyFont="1" applyFill="1" applyBorder="1" applyAlignment="1" applyProtection="1">
      <alignment vertical="center"/>
      <protection locked="0"/>
    </xf>
    <xf numFmtId="0" fontId="39" fillId="11" borderId="16" xfId="0" applyFont="1" applyFill="1" applyBorder="1" applyAlignment="1" applyProtection="1">
      <alignment vertical="center"/>
      <protection locked="0"/>
    </xf>
    <xf numFmtId="0" fontId="24" fillId="11" borderId="23" xfId="0" applyFont="1" applyFill="1" applyBorder="1" applyAlignment="1" applyProtection="1">
      <alignment horizontal="center" vertical="center"/>
      <protection locked="0"/>
    </xf>
    <xf numFmtId="49" fontId="24" fillId="11" borderId="23" xfId="0" applyNumberFormat="1" applyFont="1" applyFill="1" applyBorder="1" applyAlignment="1" applyProtection="1">
      <alignment horizontal="left" vertical="center" wrapText="1"/>
      <protection locked="0"/>
    </xf>
    <xf numFmtId="0" fontId="24" fillId="11" borderId="23" xfId="0" applyFont="1" applyFill="1" applyBorder="1" applyAlignment="1" applyProtection="1">
      <alignment horizontal="left" vertical="center" wrapText="1"/>
      <protection locked="0"/>
    </xf>
    <xf numFmtId="0" fontId="24" fillId="11" borderId="23" xfId="0" applyFont="1" applyFill="1" applyBorder="1" applyAlignment="1" applyProtection="1">
      <alignment horizontal="center" vertical="center" wrapText="1"/>
      <protection locked="0"/>
    </xf>
    <xf numFmtId="167" fontId="24" fillId="11" borderId="23" xfId="0" applyNumberFormat="1" applyFont="1" applyFill="1" applyBorder="1" applyAlignment="1" applyProtection="1">
      <alignment vertical="center"/>
      <protection locked="0"/>
    </xf>
    <xf numFmtId="4" fontId="24" fillId="11" borderId="23" xfId="0" applyNumberFormat="1" applyFont="1" applyFill="1" applyBorder="1" applyAlignment="1" applyProtection="1">
      <alignment vertical="center"/>
      <protection locked="0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Alignment="1"/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4" fontId="1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2" fillId="0" borderId="0" xfId="0" applyFont="1" applyAlignment="1">
      <alignment horizontal="left" vertical="center" wrapText="1"/>
    </xf>
    <xf numFmtId="4" fontId="26" fillId="5" borderId="0" xfId="0" applyNumberFormat="1" applyFont="1" applyFill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4" fillId="5" borderId="6" xfId="0" applyFont="1" applyFill="1" applyBorder="1" applyAlignment="1">
      <alignment horizontal="center" vertical="center"/>
    </xf>
    <xf numFmtId="0" fontId="10" fillId="6" borderId="26" xfId="0" applyFont="1" applyFill="1" applyBorder="1" applyAlignment="1">
      <alignment horizontal="center" vertical="center"/>
    </xf>
    <xf numFmtId="0" fontId="10" fillId="6" borderId="27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0" fillId="6" borderId="26" xfId="0" applyFont="1" applyFill="1" applyBorder="1" applyAlignment="1">
      <alignment horizontal="center" vertical="center"/>
    </xf>
    <xf numFmtId="0" fontId="0" fillId="6" borderId="25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27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9" fillId="6" borderId="25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14" fillId="7" borderId="0" xfId="0" applyFont="1" applyFill="1" applyAlignment="1">
      <alignment horizontal="center" vertical="center"/>
    </xf>
    <xf numFmtId="0" fontId="0" fillId="7" borderId="0" xfId="0" applyFill="1" applyAlignment="1"/>
    <xf numFmtId="0" fontId="23" fillId="0" borderId="0" xfId="0" applyFont="1" applyAlignment="1">
      <alignment horizontal="left" vertical="center"/>
    </xf>
    <xf numFmtId="0" fontId="8" fillId="6" borderId="26" xfId="0" applyFont="1" applyFill="1" applyBorder="1" applyAlignment="1">
      <alignment horizontal="center"/>
    </xf>
    <xf numFmtId="0" fontId="8" fillId="6" borderId="25" xfId="0" applyFont="1" applyFill="1" applyBorder="1" applyAlignment="1">
      <alignment horizontal="center"/>
    </xf>
    <xf numFmtId="0" fontId="45" fillId="0" borderId="0" xfId="2" applyFont="1" applyAlignment="1">
      <alignment horizontal="left" vertical="top" wrapText="1"/>
      <protection locked="0"/>
    </xf>
    <xf numFmtId="0" fontId="47" fillId="0" borderId="0" xfId="3" applyFont="1" applyAlignment="1"/>
    <xf numFmtId="0" fontId="38" fillId="7" borderId="23" xfId="0" applyFont="1" applyFill="1" applyBorder="1" applyAlignment="1" applyProtection="1">
      <alignment horizontal="center" vertical="center"/>
      <protection locked="0"/>
    </xf>
    <xf numFmtId="49" fontId="38" fillId="7" borderId="23" xfId="0" applyNumberFormat="1" applyFont="1" applyFill="1" applyBorder="1" applyAlignment="1" applyProtection="1">
      <alignment horizontal="left" vertical="center" wrapText="1"/>
      <protection locked="0"/>
    </xf>
    <xf numFmtId="0" fontId="38" fillId="7" borderId="23" xfId="0" applyFont="1" applyFill="1" applyBorder="1" applyAlignment="1" applyProtection="1">
      <alignment horizontal="left" vertical="center" wrapText="1"/>
      <protection locked="0"/>
    </xf>
    <xf numFmtId="0" fontId="38" fillId="7" borderId="23" xfId="0" applyFont="1" applyFill="1" applyBorder="1" applyAlignment="1" applyProtection="1">
      <alignment horizontal="center" vertical="center" wrapText="1"/>
      <protection locked="0"/>
    </xf>
    <xf numFmtId="167" fontId="38" fillId="7" borderId="23" xfId="0" applyNumberFormat="1" applyFont="1" applyFill="1" applyBorder="1" applyAlignment="1" applyProtection="1">
      <alignment vertical="center"/>
      <protection locked="0"/>
    </xf>
    <xf numFmtId="4" fontId="38" fillId="7" borderId="23" xfId="0" applyNumberFormat="1" applyFont="1" applyFill="1" applyBorder="1" applyAlignment="1" applyProtection="1">
      <alignment vertical="center"/>
      <protection locked="0"/>
    </xf>
    <xf numFmtId="0" fontId="24" fillId="7" borderId="23" xfId="0" applyFont="1" applyFill="1" applyBorder="1" applyAlignment="1" applyProtection="1">
      <alignment horizontal="center" vertical="center"/>
      <protection locked="0"/>
    </xf>
    <xf numFmtId="49" fontId="24" fillId="7" borderId="23" xfId="0" applyNumberFormat="1" applyFont="1" applyFill="1" applyBorder="1" applyAlignment="1" applyProtection="1">
      <alignment horizontal="left" vertical="center" wrapText="1"/>
      <protection locked="0"/>
    </xf>
    <xf numFmtId="0" fontId="24" fillId="7" borderId="23" xfId="0" applyFont="1" applyFill="1" applyBorder="1" applyAlignment="1" applyProtection="1">
      <alignment horizontal="left" vertical="center" wrapText="1"/>
      <protection locked="0"/>
    </xf>
    <xf numFmtId="0" fontId="24" fillId="7" borderId="23" xfId="0" applyFont="1" applyFill="1" applyBorder="1" applyAlignment="1" applyProtection="1">
      <alignment horizontal="center" vertical="center" wrapText="1"/>
      <protection locked="0"/>
    </xf>
    <xf numFmtId="167" fontId="24" fillId="7" borderId="23" xfId="0" applyNumberFormat="1" applyFont="1" applyFill="1" applyBorder="1" applyAlignment="1" applyProtection="1">
      <alignment vertical="center"/>
      <protection locked="0"/>
    </xf>
    <xf numFmtId="4" fontId="24" fillId="7" borderId="23" xfId="0" applyNumberFormat="1" applyFont="1" applyFill="1" applyBorder="1" applyAlignment="1" applyProtection="1">
      <alignment vertical="center"/>
      <protection locked="0"/>
    </xf>
    <xf numFmtId="0" fontId="38" fillId="12" borderId="23" xfId="0" applyFont="1" applyFill="1" applyBorder="1" applyAlignment="1" applyProtection="1">
      <alignment horizontal="center" vertical="center"/>
      <protection locked="0"/>
    </xf>
    <xf numFmtId="49" fontId="38" fillId="12" borderId="23" xfId="0" applyNumberFormat="1" applyFont="1" applyFill="1" applyBorder="1" applyAlignment="1" applyProtection="1">
      <alignment horizontal="left" vertical="center" wrapText="1"/>
      <protection locked="0"/>
    </xf>
    <xf numFmtId="0" fontId="38" fillId="12" borderId="23" xfId="0" applyFont="1" applyFill="1" applyBorder="1" applyAlignment="1" applyProtection="1">
      <alignment horizontal="left" vertical="center" wrapText="1"/>
      <protection locked="0"/>
    </xf>
    <xf numFmtId="0" fontId="38" fillId="12" borderId="23" xfId="0" applyFont="1" applyFill="1" applyBorder="1" applyAlignment="1" applyProtection="1">
      <alignment horizontal="center" vertical="center" wrapText="1"/>
      <protection locked="0"/>
    </xf>
    <xf numFmtId="167" fontId="38" fillId="12" borderId="23" xfId="0" applyNumberFormat="1" applyFont="1" applyFill="1" applyBorder="1" applyAlignment="1" applyProtection="1">
      <alignment vertical="center"/>
      <protection locked="0"/>
    </xf>
    <xf numFmtId="4" fontId="38" fillId="12" borderId="23" xfId="0" applyNumberFormat="1" applyFont="1" applyFill="1" applyBorder="1" applyAlignment="1" applyProtection="1">
      <alignment vertical="center"/>
      <protection locked="0"/>
    </xf>
  </cellXfs>
  <cellStyles count="4">
    <cellStyle name="Hypertextové prepojenie" xfId="1" builtinId="8"/>
    <cellStyle name="Normálna" xfId="0" builtinId="0" customBuiltin="1"/>
    <cellStyle name="Normálna 2" xfId="3" xr:uid="{472F3AAC-2B43-412D-ABF3-ECD4D52E93D5}"/>
    <cellStyle name="normálne_SO-01 Rodinný dom a občianska vybavenosť - zmena Zadanie s výkazom výmer" xfId="2" xr:uid="{414C52DB-D14F-4A81-8C2F-8CDFFD9E930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8"/>
  <sheetViews>
    <sheetView showGridLines="0" topLeftCell="A118" workbookViewId="0">
      <selection activeCell="BE72" sqref="BE7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288"/>
      <c r="AR1" s="288"/>
      <c r="AS1" s="288"/>
      <c r="AT1" s="288"/>
      <c r="AU1" s="288"/>
      <c r="AV1" s="288"/>
      <c r="AW1" s="288"/>
      <c r="AX1" s="288"/>
      <c r="AY1" s="288"/>
      <c r="AZ1" s="17" t="s">
        <v>1</v>
      </c>
      <c r="BA1" s="17" t="s">
        <v>2</v>
      </c>
      <c r="BB1" s="17" t="s">
        <v>1</v>
      </c>
      <c r="BC1" s="288"/>
      <c r="BD1" s="288"/>
      <c r="BE1" s="288"/>
      <c r="BF1" s="288"/>
      <c r="BG1" s="288"/>
      <c r="BH1" s="288"/>
      <c r="BI1" s="288"/>
      <c r="BJ1" s="288"/>
      <c r="BK1" s="288"/>
      <c r="BL1" s="288"/>
      <c r="BM1" s="288"/>
      <c r="BN1" s="288"/>
      <c r="BO1" s="288"/>
      <c r="BP1" s="288"/>
      <c r="BQ1" s="288"/>
      <c r="BR1" s="288"/>
      <c r="BS1" s="288"/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365" t="s">
        <v>5</v>
      </c>
      <c r="AS2" s="366"/>
      <c r="AT2" s="366"/>
      <c r="AU2" s="366"/>
      <c r="AV2" s="366"/>
      <c r="AW2" s="366"/>
      <c r="AX2" s="366"/>
      <c r="AY2" s="366"/>
      <c r="AZ2" s="366"/>
      <c r="BA2" s="366"/>
      <c r="BB2" s="366"/>
      <c r="BC2" s="366"/>
      <c r="BD2" s="366"/>
      <c r="BE2" s="366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18" t="s">
        <v>6</v>
      </c>
      <c r="BT2" s="18" t="s">
        <v>7</v>
      </c>
      <c r="BU2" s="288"/>
      <c r="BV2" s="288"/>
    </row>
    <row r="3" spans="1:74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AS3" s="288"/>
      <c r="AT3" s="288"/>
      <c r="AU3" s="288"/>
      <c r="AV3" s="288"/>
      <c r="AW3" s="288"/>
      <c r="AX3" s="288"/>
      <c r="AY3" s="288"/>
      <c r="AZ3" s="288"/>
      <c r="BA3" s="288"/>
      <c r="BB3" s="288"/>
      <c r="BC3" s="288"/>
      <c r="BD3" s="288"/>
      <c r="BE3" s="288"/>
      <c r="BF3" s="288"/>
      <c r="BG3" s="288"/>
      <c r="BH3" s="288"/>
      <c r="BI3" s="288"/>
      <c r="BJ3" s="288"/>
      <c r="BK3" s="288"/>
      <c r="BL3" s="288"/>
      <c r="BM3" s="288"/>
      <c r="BN3" s="288"/>
      <c r="BO3" s="288"/>
      <c r="BP3" s="288"/>
      <c r="BQ3" s="288"/>
      <c r="BR3" s="288"/>
      <c r="BS3" s="18" t="s">
        <v>6</v>
      </c>
      <c r="BT3" s="18" t="s">
        <v>7</v>
      </c>
      <c r="BU3" s="288"/>
      <c r="BV3" s="288"/>
    </row>
    <row r="4" spans="1:74" s="1" customFormat="1" ht="24.95" customHeight="1">
      <c r="A4" s="288"/>
      <c r="B4" s="21"/>
      <c r="C4" s="288"/>
      <c r="D4" s="22" t="s">
        <v>8</v>
      </c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1"/>
      <c r="AS4" s="23" t="s">
        <v>9</v>
      </c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4" t="s">
        <v>10</v>
      </c>
      <c r="BF4" s="288"/>
      <c r="BG4" s="288"/>
      <c r="BH4" s="288"/>
      <c r="BI4" s="288"/>
      <c r="BJ4" s="288"/>
      <c r="BK4" s="288"/>
      <c r="BL4" s="288"/>
      <c r="BM4" s="288"/>
      <c r="BN4" s="288"/>
      <c r="BO4" s="288"/>
      <c r="BP4" s="288"/>
      <c r="BQ4" s="288"/>
      <c r="BR4" s="288"/>
      <c r="BS4" s="18" t="s">
        <v>11</v>
      </c>
      <c r="BT4" s="288"/>
      <c r="BU4" s="288"/>
      <c r="BV4" s="288"/>
    </row>
    <row r="5" spans="1:74" s="1" customFormat="1" ht="12" customHeight="1">
      <c r="A5" s="288"/>
      <c r="B5" s="21"/>
      <c r="C5" s="288"/>
      <c r="D5" s="25" t="s">
        <v>12</v>
      </c>
      <c r="E5" s="288"/>
      <c r="F5" s="288"/>
      <c r="G5" s="288"/>
      <c r="H5" s="288"/>
      <c r="I5" s="288"/>
      <c r="J5" s="288"/>
      <c r="K5" s="371"/>
      <c r="L5" s="366"/>
      <c r="M5" s="366"/>
      <c r="N5" s="366"/>
      <c r="O5" s="366"/>
      <c r="P5" s="366"/>
      <c r="Q5" s="366"/>
      <c r="R5" s="366"/>
      <c r="S5" s="366"/>
      <c r="T5" s="366"/>
      <c r="U5" s="366"/>
      <c r="V5" s="366"/>
      <c r="W5" s="366"/>
      <c r="X5" s="366"/>
      <c r="Y5" s="366"/>
      <c r="Z5" s="366"/>
      <c r="AA5" s="366"/>
      <c r="AB5" s="366"/>
      <c r="AC5" s="366"/>
      <c r="AD5" s="366"/>
      <c r="AE5" s="366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P5" s="288"/>
      <c r="AQ5" s="288"/>
      <c r="AR5" s="21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  <c r="BE5" s="368" t="s">
        <v>13</v>
      </c>
      <c r="BF5" s="288"/>
      <c r="BG5" s="288"/>
      <c r="BH5" s="288"/>
      <c r="BI5" s="288"/>
      <c r="BJ5" s="288"/>
      <c r="BK5" s="288"/>
      <c r="BL5" s="288"/>
      <c r="BM5" s="288"/>
      <c r="BN5" s="288"/>
      <c r="BO5" s="288"/>
      <c r="BP5" s="288"/>
      <c r="BQ5" s="288"/>
      <c r="BR5" s="288"/>
      <c r="BS5" s="18" t="s">
        <v>6</v>
      </c>
      <c r="BT5" s="288"/>
      <c r="BU5" s="288"/>
      <c r="BV5" s="288"/>
    </row>
    <row r="6" spans="1:74" s="1" customFormat="1" ht="36.950000000000003" customHeight="1">
      <c r="A6" s="288"/>
      <c r="B6" s="21"/>
      <c r="C6" s="288"/>
      <c r="D6" s="26" t="s">
        <v>14</v>
      </c>
      <c r="E6" s="288"/>
      <c r="F6" s="288"/>
      <c r="G6" s="288"/>
      <c r="H6" s="288"/>
      <c r="I6" s="288"/>
      <c r="J6" s="288"/>
      <c r="K6" s="372" t="s">
        <v>15</v>
      </c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66"/>
      <c r="Z6" s="366"/>
      <c r="AA6" s="366"/>
      <c r="AB6" s="366"/>
      <c r="AC6" s="366"/>
      <c r="AD6" s="366"/>
      <c r="AE6" s="366"/>
      <c r="AF6" s="366"/>
      <c r="AG6" s="366"/>
      <c r="AH6" s="366"/>
      <c r="AI6" s="366"/>
      <c r="AJ6" s="366"/>
      <c r="AK6" s="366"/>
      <c r="AL6" s="366"/>
      <c r="AM6" s="366"/>
      <c r="AN6" s="366"/>
      <c r="AO6" s="366"/>
      <c r="AP6" s="288"/>
      <c r="AQ6" s="288"/>
      <c r="AR6" s="21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  <c r="BE6" s="369"/>
      <c r="BF6" s="288"/>
      <c r="BG6" s="288"/>
      <c r="BH6" s="288"/>
      <c r="BI6" s="288"/>
      <c r="BJ6" s="288"/>
      <c r="BK6" s="288"/>
      <c r="BL6" s="288"/>
      <c r="BM6" s="288"/>
      <c r="BN6" s="288"/>
      <c r="BO6" s="288"/>
      <c r="BP6" s="288"/>
      <c r="BQ6" s="288"/>
      <c r="BR6" s="288"/>
      <c r="BS6" s="18" t="s">
        <v>6</v>
      </c>
      <c r="BT6" s="288"/>
      <c r="BU6" s="288"/>
      <c r="BV6" s="288"/>
    </row>
    <row r="7" spans="1:74" s="1" customFormat="1" ht="12" customHeight="1">
      <c r="A7" s="288"/>
      <c r="B7" s="21"/>
      <c r="C7" s="288"/>
      <c r="D7" s="305" t="s">
        <v>16</v>
      </c>
      <c r="E7" s="288"/>
      <c r="F7" s="288"/>
      <c r="G7" s="288"/>
      <c r="H7" s="288"/>
      <c r="I7" s="288"/>
      <c r="J7" s="288"/>
      <c r="K7" s="290" t="s">
        <v>1</v>
      </c>
      <c r="L7" s="288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305" t="s">
        <v>17</v>
      </c>
      <c r="AL7" s="288"/>
      <c r="AM7" s="288"/>
      <c r="AN7" s="290" t="s">
        <v>1</v>
      </c>
      <c r="AO7" s="288"/>
      <c r="AP7" s="288"/>
      <c r="AQ7" s="288"/>
      <c r="AR7" s="21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  <c r="BD7" s="288"/>
      <c r="BE7" s="369"/>
      <c r="BF7" s="288"/>
      <c r="BG7" s="288"/>
      <c r="BH7" s="288"/>
      <c r="BI7" s="288"/>
      <c r="BJ7" s="288"/>
      <c r="BK7" s="288"/>
      <c r="BL7" s="288"/>
      <c r="BM7" s="288"/>
      <c r="BN7" s="288"/>
      <c r="BO7" s="288"/>
      <c r="BP7" s="288"/>
      <c r="BQ7" s="288"/>
      <c r="BR7" s="288"/>
      <c r="BS7" s="18" t="s">
        <v>6</v>
      </c>
      <c r="BT7" s="288"/>
      <c r="BU7" s="288"/>
      <c r="BV7" s="288"/>
    </row>
    <row r="8" spans="1:74" s="1" customFormat="1" ht="12" customHeight="1">
      <c r="A8" s="288"/>
      <c r="B8" s="21"/>
      <c r="C8" s="288"/>
      <c r="D8" s="305" t="s">
        <v>18</v>
      </c>
      <c r="E8" s="288"/>
      <c r="F8" s="288"/>
      <c r="G8" s="288"/>
      <c r="H8" s="288"/>
      <c r="I8" s="288"/>
      <c r="J8" s="288"/>
      <c r="K8" s="290" t="s">
        <v>19</v>
      </c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305" t="s">
        <v>20</v>
      </c>
      <c r="AL8" s="288"/>
      <c r="AM8" s="288"/>
      <c r="AN8" s="300" t="s">
        <v>21</v>
      </c>
      <c r="AO8" s="288"/>
      <c r="AP8" s="288"/>
      <c r="AQ8" s="288"/>
      <c r="AR8" s="21"/>
      <c r="AS8" s="288"/>
      <c r="AT8" s="288"/>
      <c r="AU8" s="288"/>
      <c r="AV8" s="288"/>
      <c r="AW8" s="288"/>
      <c r="AX8" s="288"/>
      <c r="AY8" s="288"/>
      <c r="AZ8" s="288"/>
      <c r="BA8" s="288"/>
      <c r="BB8" s="288"/>
      <c r="BC8" s="288"/>
      <c r="BD8" s="288"/>
      <c r="BE8" s="369"/>
      <c r="BF8" s="288"/>
      <c r="BG8" s="288"/>
      <c r="BH8" s="288"/>
      <c r="BI8" s="288"/>
      <c r="BJ8" s="288"/>
      <c r="BK8" s="288"/>
      <c r="BL8" s="288"/>
      <c r="BM8" s="288"/>
      <c r="BN8" s="288"/>
      <c r="BO8" s="288"/>
      <c r="BP8" s="288"/>
      <c r="BQ8" s="288"/>
      <c r="BR8" s="288"/>
      <c r="BS8" s="18" t="s">
        <v>6</v>
      </c>
      <c r="BT8" s="288"/>
      <c r="BU8" s="288"/>
      <c r="BV8" s="288"/>
    </row>
    <row r="9" spans="1:74" s="1" customFormat="1" ht="14.45" customHeight="1">
      <c r="A9" s="288"/>
      <c r="B9" s="21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1"/>
      <c r="AS9" s="288"/>
      <c r="AT9" s="288"/>
      <c r="AU9" s="288"/>
      <c r="AV9" s="288"/>
      <c r="AW9" s="288"/>
      <c r="AX9" s="288"/>
      <c r="AY9" s="288"/>
      <c r="AZ9" s="288"/>
      <c r="BA9" s="288"/>
      <c r="BB9" s="288"/>
      <c r="BC9" s="288"/>
      <c r="BD9" s="288"/>
      <c r="BE9" s="369"/>
      <c r="BF9" s="288"/>
      <c r="BG9" s="288"/>
      <c r="BH9" s="288"/>
      <c r="BI9" s="288"/>
      <c r="BJ9" s="288"/>
      <c r="BK9" s="288"/>
      <c r="BL9" s="288"/>
      <c r="BM9" s="288"/>
      <c r="BN9" s="288"/>
      <c r="BO9" s="288"/>
      <c r="BP9" s="288"/>
      <c r="BQ9" s="288"/>
      <c r="BR9" s="288"/>
      <c r="BS9" s="18" t="s">
        <v>6</v>
      </c>
      <c r="BT9" s="288"/>
      <c r="BU9" s="288"/>
      <c r="BV9" s="288"/>
    </row>
    <row r="10" spans="1:74" s="1" customFormat="1" ht="12" customHeight="1">
      <c r="A10" s="288"/>
      <c r="B10" s="21"/>
      <c r="C10" s="288"/>
      <c r="D10" s="305" t="s">
        <v>22</v>
      </c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305" t="s">
        <v>23</v>
      </c>
      <c r="AL10" s="288"/>
      <c r="AM10" s="288"/>
      <c r="AN10" s="290" t="s">
        <v>1</v>
      </c>
      <c r="AO10" s="288"/>
      <c r="AP10" s="288"/>
      <c r="AQ10" s="288"/>
      <c r="AR10" s="21"/>
      <c r="AS10" s="288"/>
      <c r="AT10" s="288"/>
      <c r="AU10" s="288"/>
      <c r="AV10" s="288"/>
      <c r="AW10" s="288"/>
      <c r="AX10" s="288"/>
      <c r="AY10" s="288"/>
      <c r="AZ10" s="288"/>
      <c r="BA10" s="288"/>
      <c r="BB10" s="288"/>
      <c r="BC10" s="288"/>
      <c r="BD10" s="288"/>
      <c r="BE10" s="369"/>
      <c r="BF10" s="288"/>
      <c r="BG10" s="288"/>
      <c r="BH10" s="288"/>
      <c r="BI10" s="288"/>
      <c r="BJ10" s="288"/>
      <c r="BK10" s="288"/>
      <c r="BL10" s="288"/>
      <c r="BM10" s="288"/>
      <c r="BN10" s="288"/>
      <c r="BO10" s="288"/>
      <c r="BP10" s="288"/>
      <c r="BQ10" s="288"/>
      <c r="BR10" s="288"/>
      <c r="BS10" s="18" t="s">
        <v>6</v>
      </c>
      <c r="BT10" s="288"/>
      <c r="BU10" s="288"/>
      <c r="BV10" s="288"/>
    </row>
    <row r="11" spans="1:74" s="1" customFormat="1" ht="18.399999999999999" customHeight="1">
      <c r="A11" s="288"/>
      <c r="B11" s="21"/>
      <c r="C11" s="288"/>
      <c r="D11" s="288"/>
      <c r="E11" s="290" t="s">
        <v>24</v>
      </c>
      <c r="F11" s="288"/>
      <c r="G11" s="288"/>
      <c r="H11" s="288"/>
      <c r="I11" s="288"/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  <c r="AE11" s="288"/>
      <c r="AF11" s="288"/>
      <c r="AG11" s="288"/>
      <c r="AH11" s="288"/>
      <c r="AI11" s="288"/>
      <c r="AJ11" s="288"/>
      <c r="AK11" s="305" t="s">
        <v>25</v>
      </c>
      <c r="AL11" s="288"/>
      <c r="AM11" s="288"/>
      <c r="AN11" s="290" t="s">
        <v>1</v>
      </c>
      <c r="AO11" s="288"/>
      <c r="AP11" s="288"/>
      <c r="AQ11" s="288"/>
      <c r="AR11" s="21"/>
      <c r="AS11" s="288"/>
      <c r="AT11" s="288"/>
      <c r="AU11" s="288"/>
      <c r="AV11" s="288"/>
      <c r="AW11" s="288"/>
      <c r="AX11" s="288"/>
      <c r="AY11" s="288"/>
      <c r="AZ11" s="288"/>
      <c r="BA11" s="288"/>
      <c r="BB11" s="288"/>
      <c r="BC11" s="288"/>
      <c r="BD11" s="288"/>
      <c r="BE11" s="369"/>
      <c r="BF11" s="288"/>
      <c r="BG11" s="288"/>
      <c r="BH11" s="288"/>
      <c r="BI11" s="288"/>
      <c r="BJ11" s="288"/>
      <c r="BK11" s="288"/>
      <c r="BL11" s="288"/>
      <c r="BM11" s="288"/>
      <c r="BN11" s="288"/>
      <c r="BO11" s="288"/>
      <c r="BP11" s="288"/>
      <c r="BQ11" s="288"/>
      <c r="BR11" s="288"/>
      <c r="BS11" s="18" t="s">
        <v>6</v>
      </c>
      <c r="BT11" s="288"/>
      <c r="BU11" s="288"/>
      <c r="BV11" s="288"/>
    </row>
    <row r="12" spans="1:74" s="1" customFormat="1" ht="6.95" customHeight="1">
      <c r="A12" s="288"/>
      <c r="B12" s="21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88"/>
      <c r="Z12" s="288"/>
      <c r="AA12" s="288"/>
      <c r="AB12" s="288"/>
      <c r="AC12" s="288"/>
      <c r="AD12" s="288"/>
      <c r="AE12" s="288"/>
      <c r="AF12" s="288"/>
      <c r="AG12" s="288"/>
      <c r="AH12" s="288"/>
      <c r="AI12" s="288"/>
      <c r="AJ12" s="288"/>
      <c r="AK12" s="288"/>
      <c r="AL12" s="288"/>
      <c r="AM12" s="288"/>
      <c r="AN12" s="288"/>
      <c r="AO12" s="288"/>
      <c r="AP12" s="288"/>
      <c r="AQ12" s="288"/>
      <c r="AR12" s="21"/>
      <c r="AS12" s="288"/>
      <c r="AT12" s="288"/>
      <c r="AU12" s="288"/>
      <c r="AV12" s="288"/>
      <c r="AW12" s="288"/>
      <c r="AX12" s="288"/>
      <c r="AY12" s="288"/>
      <c r="AZ12" s="288"/>
      <c r="BA12" s="288"/>
      <c r="BB12" s="288"/>
      <c r="BC12" s="288"/>
      <c r="BD12" s="288"/>
      <c r="BE12" s="369"/>
      <c r="BF12" s="288"/>
      <c r="BG12" s="288"/>
      <c r="BH12" s="288"/>
      <c r="BI12" s="288"/>
      <c r="BJ12" s="288"/>
      <c r="BK12" s="288"/>
      <c r="BL12" s="288"/>
      <c r="BM12" s="288"/>
      <c r="BN12" s="288"/>
      <c r="BO12" s="288"/>
      <c r="BP12" s="288"/>
      <c r="BQ12" s="288"/>
      <c r="BR12" s="288"/>
      <c r="BS12" s="18" t="s">
        <v>6</v>
      </c>
      <c r="BT12" s="288"/>
      <c r="BU12" s="288"/>
      <c r="BV12" s="288"/>
    </row>
    <row r="13" spans="1:74" s="1" customFormat="1" ht="12" customHeight="1">
      <c r="A13" s="288"/>
      <c r="B13" s="21"/>
      <c r="C13" s="288"/>
      <c r="D13" s="305" t="s">
        <v>26</v>
      </c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88"/>
      <c r="Z13" s="288"/>
      <c r="AA13" s="288"/>
      <c r="AB13" s="288"/>
      <c r="AC13" s="288"/>
      <c r="AD13" s="288"/>
      <c r="AE13" s="288"/>
      <c r="AF13" s="288"/>
      <c r="AG13" s="288"/>
      <c r="AH13" s="288"/>
      <c r="AI13" s="288"/>
      <c r="AJ13" s="288"/>
      <c r="AK13" s="305" t="s">
        <v>23</v>
      </c>
      <c r="AL13" s="288"/>
      <c r="AM13" s="288"/>
      <c r="AN13" s="291" t="s">
        <v>27</v>
      </c>
      <c r="AO13" s="288"/>
      <c r="AP13" s="288"/>
      <c r="AQ13" s="288"/>
      <c r="AR13" s="21"/>
      <c r="AS13" s="288"/>
      <c r="AT13" s="288"/>
      <c r="AU13" s="288"/>
      <c r="AV13" s="288"/>
      <c r="AW13" s="288"/>
      <c r="AX13" s="288"/>
      <c r="AY13" s="288"/>
      <c r="AZ13" s="288"/>
      <c r="BA13" s="288"/>
      <c r="BB13" s="288"/>
      <c r="BC13" s="288"/>
      <c r="BD13" s="288"/>
      <c r="BE13" s="369"/>
      <c r="BF13" s="288"/>
      <c r="BG13" s="288"/>
      <c r="BH13" s="288"/>
      <c r="BI13" s="288"/>
      <c r="BJ13" s="288"/>
      <c r="BK13" s="288"/>
      <c r="BL13" s="288"/>
      <c r="BM13" s="288"/>
      <c r="BN13" s="288"/>
      <c r="BO13" s="288"/>
      <c r="BP13" s="288"/>
      <c r="BQ13" s="288"/>
      <c r="BR13" s="288"/>
      <c r="BS13" s="18" t="s">
        <v>6</v>
      </c>
      <c r="BT13" s="288"/>
      <c r="BU13" s="288"/>
      <c r="BV13" s="288"/>
    </row>
    <row r="14" spans="1:74" ht="12.75">
      <c r="A14" s="288"/>
      <c r="B14" s="21"/>
      <c r="C14" s="288"/>
      <c r="D14" s="288"/>
      <c r="E14" s="373" t="s">
        <v>27</v>
      </c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374"/>
      <c r="Z14" s="374"/>
      <c r="AA14" s="374"/>
      <c r="AB14" s="374"/>
      <c r="AC14" s="374"/>
      <c r="AD14" s="374"/>
      <c r="AE14" s="374"/>
      <c r="AF14" s="374"/>
      <c r="AG14" s="374"/>
      <c r="AH14" s="374"/>
      <c r="AI14" s="374"/>
      <c r="AJ14" s="374"/>
      <c r="AK14" s="305" t="s">
        <v>25</v>
      </c>
      <c r="AL14" s="288"/>
      <c r="AM14" s="288"/>
      <c r="AN14" s="291" t="s">
        <v>27</v>
      </c>
      <c r="AO14" s="288"/>
      <c r="AP14" s="288"/>
      <c r="AQ14" s="288"/>
      <c r="AR14" s="21"/>
      <c r="AS14" s="288"/>
      <c r="AT14" s="288"/>
      <c r="AU14" s="288"/>
      <c r="AV14" s="288"/>
      <c r="AW14" s="288"/>
      <c r="AX14" s="288"/>
      <c r="AY14" s="288"/>
      <c r="AZ14" s="288"/>
      <c r="BA14" s="288"/>
      <c r="BB14" s="288"/>
      <c r="BC14" s="288"/>
      <c r="BD14" s="288"/>
      <c r="BE14" s="369"/>
      <c r="BF14" s="288"/>
      <c r="BG14" s="288"/>
      <c r="BH14" s="288"/>
      <c r="BI14" s="288"/>
      <c r="BJ14" s="288"/>
      <c r="BK14" s="288"/>
      <c r="BL14" s="288"/>
      <c r="BM14" s="288"/>
      <c r="BN14" s="288"/>
      <c r="BO14" s="288"/>
      <c r="BP14" s="288"/>
      <c r="BQ14" s="288"/>
      <c r="BR14" s="288"/>
      <c r="BS14" s="18" t="s">
        <v>6</v>
      </c>
      <c r="BT14" s="288"/>
      <c r="BU14" s="288"/>
      <c r="BV14" s="288"/>
    </row>
    <row r="15" spans="1:74" s="1" customFormat="1" ht="6.95" customHeight="1">
      <c r="A15" s="288"/>
      <c r="B15" s="21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1"/>
      <c r="AS15" s="288"/>
      <c r="AT15" s="288"/>
      <c r="AU15" s="288"/>
      <c r="AV15" s="288"/>
      <c r="AW15" s="288"/>
      <c r="AX15" s="288"/>
      <c r="AY15" s="288"/>
      <c r="AZ15" s="288"/>
      <c r="BA15" s="288"/>
      <c r="BB15" s="288"/>
      <c r="BC15" s="288"/>
      <c r="BD15" s="288"/>
      <c r="BE15" s="369"/>
      <c r="BF15" s="288"/>
      <c r="BG15" s="288"/>
      <c r="BH15" s="288"/>
      <c r="BI15" s="288"/>
      <c r="BJ15" s="288"/>
      <c r="BK15" s="288"/>
      <c r="BL15" s="288"/>
      <c r="BM15" s="288"/>
      <c r="BN15" s="288"/>
      <c r="BO15" s="288"/>
      <c r="BP15" s="288"/>
      <c r="BQ15" s="288"/>
      <c r="BR15" s="288"/>
      <c r="BS15" s="18" t="s">
        <v>3</v>
      </c>
      <c r="BT15" s="288"/>
      <c r="BU15" s="288"/>
      <c r="BV15" s="288"/>
    </row>
    <row r="16" spans="1:74" s="1" customFormat="1" ht="12" customHeight="1">
      <c r="A16" s="288"/>
      <c r="B16" s="21"/>
      <c r="C16" s="288"/>
      <c r="D16" s="305" t="s">
        <v>28</v>
      </c>
      <c r="E16" s="288"/>
      <c r="F16" s="288"/>
      <c r="G16" s="288"/>
      <c r="H16" s="288"/>
      <c r="I16" s="288"/>
      <c r="J16" s="288"/>
      <c r="K16" s="288"/>
      <c r="L16" s="288"/>
      <c r="M16" s="288"/>
      <c r="N16" s="288"/>
      <c r="O16" s="288"/>
      <c r="P16" s="288"/>
      <c r="Q16" s="288"/>
      <c r="R16" s="288"/>
      <c r="S16" s="288"/>
      <c r="T16" s="288"/>
      <c r="U16" s="288"/>
      <c r="V16" s="288"/>
      <c r="W16" s="288"/>
      <c r="X16" s="288"/>
      <c r="Y16" s="288"/>
      <c r="Z16" s="288"/>
      <c r="AA16" s="288"/>
      <c r="AB16" s="288"/>
      <c r="AC16" s="288"/>
      <c r="AD16" s="288"/>
      <c r="AE16" s="288"/>
      <c r="AF16" s="288"/>
      <c r="AG16" s="288"/>
      <c r="AH16" s="288"/>
      <c r="AI16" s="288"/>
      <c r="AJ16" s="288"/>
      <c r="AK16" s="305" t="s">
        <v>23</v>
      </c>
      <c r="AL16" s="288"/>
      <c r="AM16" s="288"/>
      <c r="AN16" s="290" t="s">
        <v>1</v>
      </c>
      <c r="AO16" s="288"/>
      <c r="AP16" s="288"/>
      <c r="AQ16" s="288"/>
      <c r="AR16" s="21"/>
      <c r="AS16" s="288"/>
      <c r="AT16" s="288"/>
      <c r="AU16" s="288"/>
      <c r="AV16" s="288"/>
      <c r="AW16" s="288"/>
      <c r="AX16" s="288"/>
      <c r="AY16" s="288"/>
      <c r="AZ16" s="288"/>
      <c r="BA16" s="288"/>
      <c r="BB16" s="288"/>
      <c r="BC16" s="288"/>
      <c r="BD16" s="288"/>
      <c r="BE16" s="369"/>
      <c r="BF16" s="288"/>
      <c r="BG16" s="288"/>
      <c r="BH16" s="288"/>
      <c r="BI16" s="288"/>
      <c r="BJ16" s="288"/>
      <c r="BK16" s="288"/>
      <c r="BL16" s="288"/>
      <c r="BM16" s="288"/>
      <c r="BN16" s="288"/>
      <c r="BO16" s="288"/>
      <c r="BP16" s="288"/>
      <c r="BQ16" s="288"/>
      <c r="BR16" s="288"/>
      <c r="BS16" s="18" t="s">
        <v>3</v>
      </c>
      <c r="BT16" s="288"/>
      <c r="BU16" s="288"/>
      <c r="BV16" s="288"/>
    </row>
    <row r="17" spans="1:71" s="1" customFormat="1" ht="18.399999999999999" customHeight="1">
      <c r="A17" s="288"/>
      <c r="B17" s="21"/>
      <c r="C17" s="288"/>
      <c r="D17" s="288"/>
      <c r="E17" s="290" t="s">
        <v>29</v>
      </c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288"/>
      <c r="S17" s="288"/>
      <c r="T17" s="288"/>
      <c r="U17" s="288"/>
      <c r="V17" s="288"/>
      <c r="W17" s="288"/>
      <c r="X17" s="288"/>
      <c r="Y17" s="288"/>
      <c r="Z17" s="288"/>
      <c r="AA17" s="288"/>
      <c r="AB17" s="288"/>
      <c r="AC17" s="288"/>
      <c r="AD17" s="288"/>
      <c r="AE17" s="288"/>
      <c r="AF17" s="288"/>
      <c r="AG17" s="288"/>
      <c r="AH17" s="288"/>
      <c r="AI17" s="288"/>
      <c r="AJ17" s="288"/>
      <c r="AK17" s="305" t="s">
        <v>25</v>
      </c>
      <c r="AL17" s="288"/>
      <c r="AM17" s="288"/>
      <c r="AN17" s="290" t="s">
        <v>1</v>
      </c>
      <c r="AO17" s="288"/>
      <c r="AP17" s="288"/>
      <c r="AQ17" s="288"/>
      <c r="AR17" s="21"/>
      <c r="AS17" s="288"/>
      <c r="AT17" s="288"/>
      <c r="AU17" s="288"/>
      <c r="AV17" s="288"/>
      <c r="AW17" s="288"/>
      <c r="AX17" s="288"/>
      <c r="AY17" s="288"/>
      <c r="AZ17" s="288"/>
      <c r="BA17" s="288"/>
      <c r="BB17" s="288"/>
      <c r="BC17" s="288"/>
      <c r="BD17" s="288"/>
      <c r="BE17" s="369"/>
      <c r="BF17" s="288"/>
      <c r="BG17" s="288"/>
      <c r="BH17" s="288"/>
      <c r="BI17" s="288"/>
      <c r="BJ17" s="288"/>
      <c r="BK17" s="288"/>
      <c r="BL17" s="288"/>
      <c r="BM17" s="288"/>
      <c r="BN17" s="288"/>
      <c r="BO17" s="288"/>
      <c r="BP17" s="288"/>
      <c r="BQ17" s="288"/>
      <c r="BR17" s="288"/>
      <c r="BS17" s="18" t="s">
        <v>30</v>
      </c>
    </row>
    <row r="18" spans="1:71" s="1" customFormat="1" ht="6.95" customHeight="1">
      <c r="A18" s="288"/>
      <c r="B18" s="21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288"/>
      <c r="N18" s="288"/>
      <c r="O18" s="288"/>
      <c r="P18" s="288"/>
      <c r="Q18" s="288"/>
      <c r="R18" s="288"/>
      <c r="S18" s="288"/>
      <c r="T18" s="288"/>
      <c r="U18" s="288"/>
      <c r="V18" s="288"/>
      <c r="W18" s="288"/>
      <c r="X18" s="288"/>
      <c r="Y18" s="288"/>
      <c r="Z18" s="288"/>
      <c r="AA18" s="288"/>
      <c r="AB18" s="288"/>
      <c r="AC18" s="288"/>
      <c r="AD18" s="288"/>
      <c r="AE18" s="288"/>
      <c r="AF18" s="288"/>
      <c r="AG18" s="288"/>
      <c r="AH18" s="288"/>
      <c r="AI18" s="288"/>
      <c r="AJ18" s="288"/>
      <c r="AK18" s="288"/>
      <c r="AL18" s="288"/>
      <c r="AM18" s="288"/>
      <c r="AN18" s="288"/>
      <c r="AO18" s="288"/>
      <c r="AP18" s="288"/>
      <c r="AQ18" s="288"/>
      <c r="AR18" s="21"/>
      <c r="AS18" s="288"/>
      <c r="AT18" s="288"/>
      <c r="AU18" s="288"/>
      <c r="AV18" s="288"/>
      <c r="AW18" s="288"/>
      <c r="AX18" s="288"/>
      <c r="AY18" s="288"/>
      <c r="AZ18" s="288"/>
      <c r="BA18" s="288"/>
      <c r="BB18" s="288"/>
      <c r="BC18" s="288"/>
      <c r="BD18" s="288"/>
      <c r="BE18" s="369"/>
      <c r="BF18" s="288"/>
      <c r="BG18" s="288"/>
      <c r="BH18" s="288"/>
      <c r="BI18" s="288"/>
      <c r="BJ18" s="288"/>
      <c r="BK18" s="288"/>
      <c r="BL18" s="288"/>
      <c r="BM18" s="288"/>
      <c r="BN18" s="288"/>
      <c r="BO18" s="288"/>
      <c r="BP18" s="288"/>
      <c r="BQ18" s="288"/>
      <c r="BR18" s="288"/>
      <c r="BS18" s="18" t="s">
        <v>6</v>
      </c>
    </row>
    <row r="19" spans="1:71" s="1" customFormat="1" ht="12" customHeight="1">
      <c r="A19" s="288"/>
      <c r="B19" s="21"/>
      <c r="C19" s="288"/>
      <c r="D19" s="305" t="s">
        <v>31</v>
      </c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8"/>
      <c r="V19" s="288"/>
      <c r="W19" s="288"/>
      <c r="X19" s="288"/>
      <c r="Y19" s="288"/>
      <c r="Z19" s="288"/>
      <c r="AA19" s="288"/>
      <c r="AB19" s="288"/>
      <c r="AC19" s="288"/>
      <c r="AD19" s="288"/>
      <c r="AE19" s="288"/>
      <c r="AF19" s="288"/>
      <c r="AG19" s="288"/>
      <c r="AH19" s="288"/>
      <c r="AI19" s="288"/>
      <c r="AJ19" s="288"/>
      <c r="AK19" s="305" t="s">
        <v>23</v>
      </c>
      <c r="AL19" s="288"/>
      <c r="AM19" s="288"/>
      <c r="AN19" s="290" t="s">
        <v>1</v>
      </c>
      <c r="AO19" s="288"/>
      <c r="AP19" s="288"/>
      <c r="AQ19" s="288"/>
      <c r="AR19" s="21"/>
      <c r="AS19" s="288"/>
      <c r="AT19" s="288"/>
      <c r="AU19" s="288"/>
      <c r="AV19" s="288"/>
      <c r="AW19" s="288"/>
      <c r="AX19" s="288"/>
      <c r="AY19" s="288"/>
      <c r="AZ19" s="288"/>
      <c r="BA19" s="288"/>
      <c r="BB19" s="288"/>
      <c r="BC19" s="288"/>
      <c r="BD19" s="288"/>
      <c r="BE19" s="369"/>
      <c r="BF19" s="288"/>
      <c r="BG19" s="288"/>
      <c r="BH19" s="288"/>
      <c r="BI19" s="288"/>
      <c r="BJ19" s="288"/>
      <c r="BK19" s="288"/>
      <c r="BL19" s="288"/>
      <c r="BM19" s="288"/>
      <c r="BN19" s="288"/>
      <c r="BO19" s="288"/>
      <c r="BP19" s="288"/>
      <c r="BQ19" s="288"/>
      <c r="BR19" s="288"/>
      <c r="BS19" s="18" t="s">
        <v>6</v>
      </c>
    </row>
    <row r="20" spans="1:71" s="1" customFormat="1" ht="18.399999999999999" customHeight="1">
      <c r="A20" s="288"/>
      <c r="B20" s="21"/>
      <c r="C20" s="288"/>
      <c r="D20" s="288"/>
      <c r="E20" s="290" t="s">
        <v>32</v>
      </c>
      <c r="F20" s="288"/>
      <c r="G20" s="288"/>
      <c r="H20" s="288"/>
      <c r="I20" s="288"/>
      <c r="J20" s="288"/>
      <c r="K20" s="288"/>
      <c r="L20" s="288"/>
      <c r="M20" s="288"/>
      <c r="N20" s="288"/>
      <c r="O20" s="288"/>
      <c r="P20" s="288"/>
      <c r="Q20" s="288"/>
      <c r="R20" s="288"/>
      <c r="S20" s="288"/>
      <c r="T20" s="288"/>
      <c r="U20" s="288"/>
      <c r="V20" s="288"/>
      <c r="W20" s="288"/>
      <c r="X20" s="288"/>
      <c r="Y20" s="288"/>
      <c r="Z20" s="288"/>
      <c r="AA20" s="288"/>
      <c r="AB20" s="288"/>
      <c r="AC20" s="288"/>
      <c r="AD20" s="288"/>
      <c r="AE20" s="288"/>
      <c r="AF20" s="288"/>
      <c r="AG20" s="288"/>
      <c r="AH20" s="288"/>
      <c r="AI20" s="288"/>
      <c r="AJ20" s="288"/>
      <c r="AK20" s="305" t="s">
        <v>25</v>
      </c>
      <c r="AL20" s="288"/>
      <c r="AM20" s="288"/>
      <c r="AN20" s="290" t="s">
        <v>1</v>
      </c>
      <c r="AO20" s="288"/>
      <c r="AP20" s="288"/>
      <c r="AQ20" s="288"/>
      <c r="AR20" s="21"/>
      <c r="AS20" s="288"/>
      <c r="AT20" s="288"/>
      <c r="AU20" s="288"/>
      <c r="AV20" s="288"/>
      <c r="AW20" s="288"/>
      <c r="AX20" s="288"/>
      <c r="AY20" s="288"/>
      <c r="AZ20" s="288"/>
      <c r="BA20" s="288"/>
      <c r="BB20" s="288"/>
      <c r="BC20" s="288"/>
      <c r="BD20" s="288"/>
      <c r="BE20" s="369"/>
      <c r="BF20" s="288"/>
      <c r="BG20" s="288"/>
      <c r="BH20" s="288"/>
      <c r="BI20" s="288"/>
      <c r="BJ20" s="288"/>
      <c r="BK20" s="288"/>
      <c r="BL20" s="288"/>
      <c r="BM20" s="288"/>
      <c r="BN20" s="288"/>
      <c r="BO20" s="288"/>
      <c r="BP20" s="288"/>
      <c r="BQ20" s="288"/>
      <c r="BR20" s="288"/>
      <c r="BS20" s="18" t="s">
        <v>30</v>
      </c>
    </row>
    <row r="21" spans="1:71" s="1" customFormat="1" ht="6.95" customHeight="1">
      <c r="A21" s="288"/>
      <c r="B21" s="21"/>
      <c r="C21" s="288"/>
      <c r="D21" s="288"/>
      <c r="E21" s="288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  <c r="V21" s="288"/>
      <c r="W21" s="288"/>
      <c r="X21" s="288"/>
      <c r="Y21" s="288"/>
      <c r="Z21" s="288"/>
      <c r="AA21" s="288"/>
      <c r="AB21" s="288"/>
      <c r="AC21" s="288"/>
      <c r="AD21" s="288"/>
      <c r="AE21" s="288"/>
      <c r="AF21" s="288"/>
      <c r="AG21" s="288"/>
      <c r="AH21" s="288"/>
      <c r="AI21" s="288"/>
      <c r="AJ21" s="288"/>
      <c r="AK21" s="288"/>
      <c r="AL21" s="288"/>
      <c r="AM21" s="288"/>
      <c r="AN21" s="288"/>
      <c r="AO21" s="288"/>
      <c r="AP21" s="288"/>
      <c r="AQ21" s="288"/>
      <c r="AR21" s="21"/>
      <c r="AS21" s="288"/>
      <c r="AT21" s="288"/>
      <c r="AU21" s="288"/>
      <c r="AV21" s="288"/>
      <c r="AW21" s="288"/>
      <c r="AX21" s="288"/>
      <c r="AY21" s="288"/>
      <c r="AZ21" s="288"/>
      <c r="BA21" s="288"/>
      <c r="BB21" s="288"/>
      <c r="BC21" s="288"/>
      <c r="BD21" s="288"/>
      <c r="BE21" s="369"/>
      <c r="BF21" s="288"/>
      <c r="BG21" s="288"/>
      <c r="BH21" s="288"/>
      <c r="BI21" s="288"/>
      <c r="BJ21" s="288"/>
      <c r="BK21" s="288"/>
      <c r="BL21" s="288"/>
      <c r="BM21" s="288"/>
      <c r="BN21" s="288"/>
      <c r="BO21" s="288"/>
      <c r="BP21" s="288"/>
      <c r="BQ21" s="288"/>
      <c r="BR21" s="288"/>
      <c r="BS21" s="288"/>
    </row>
    <row r="22" spans="1:71" s="1" customFormat="1" ht="12" customHeight="1">
      <c r="A22" s="288"/>
      <c r="B22" s="21"/>
      <c r="C22" s="288"/>
      <c r="D22" s="305" t="s">
        <v>33</v>
      </c>
      <c r="E22" s="288"/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288"/>
      <c r="Z22" s="288"/>
      <c r="AA22" s="288"/>
      <c r="AB22" s="288"/>
      <c r="AC22" s="288"/>
      <c r="AD22" s="288"/>
      <c r="AE22" s="288"/>
      <c r="AF22" s="288"/>
      <c r="AG22" s="288"/>
      <c r="AH22" s="288"/>
      <c r="AI22" s="288"/>
      <c r="AJ22" s="288"/>
      <c r="AK22" s="288"/>
      <c r="AL22" s="288"/>
      <c r="AM22" s="288"/>
      <c r="AN22" s="288"/>
      <c r="AO22" s="288"/>
      <c r="AP22" s="288"/>
      <c r="AQ22" s="288"/>
      <c r="AR22" s="21"/>
      <c r="AS22" s="288"/>
      <c r="AT22" s="288"/>
      <c r="AU22" s="288"/>
      <c r="AV22" s="288"/>
      <c r="AW22" s="288"/>
      <c r="AX22" s="288"/>
      <c r="AY22" s="288"/>
      <c r="AZ22" s="288"/>
      <c r="BA22" s="288"/>
      <c r="BB22" s="288"/>
      <c r="BC22" s="288"/>
      <c r="BD22" s="288"/>
      <c r="BE22" s="369"/>
      <c r="BF22" s="288"/>
      <c r="BG22" s="288"/>
      <c r="BH22" s="288"/>
      <c r="BI22" s="288"/>
      <c r="BJ22" s="288"/>
      <c r="BK22" s="288"/>
      <c r="BL22" s="288"/>
      <c r="BM22" s="288"/>
      <c r="BN22" s="288"/>
      <c r="BO22" s="288"/>
      <c r="BP22" s="288"/>
      <c r="BQ22" s="288"/>
      <c r="BR22" s="288"/>
      <c r="BS22" s="288"/>
    </row>
    <row r="23" spans="1:71" s="1" customFormat="1" ht="192" customHeight="1">
      <c r="A23" s="288"/>
      <c r="B23" s="21"/>
      <c r="C23" s="288"/>
      <c r="D23" s="288"/>
      <c r="E23" s="375" t="s">
        <v>34</v>
      </c>
      <c r="F23" s="375"/>
      <c r="G23" s="375"/>
      <c r="H23" s="375"/>
      <c r="I23" s="375"/>
      <c r="J23" s="375"/>
      <c r="K23" s="375"/>
      <c r="L23" s="375"/>
      <c r="M23" s="375"/>
      <c r="N23" s="375"/>
      <c r="O23" s="375"/>
      <c r="P23" s="375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5"/>
      <c r="AC23" s="375"/>
      <c r="AD23" s="375"/>
      <c r="AE23" s="375"/>
      <c r="AF23" s="375"/>
      <c r="AG23" s="375"/>
      <c r="AH23" s="375"/>
      <c r="AI23" s="375"/>
      <c r="AJ23" s="375"/>
      <c r="AK23" s="375"/>
      <c r="AL23" s="375"/>
      <c r="AM23" s="375"/>
      <c r="AN23" s="375"/>
      <c r="AO23" s="288"/>
      <c r="AP23" s="288"/>
      <c r="AQ23" s="288"/>
      <c r="AR23" s="21"/>
      <c r="AS23" s="288"/>
      <c r="AT23" s="288"/>
      <c r="AU23" s="288"/>
      <c r="AV23" s="288"/>
      <c r="AW23" s="288"/>
      <c r="AX23" s="288"/>
      <c r="AY23" s="288"/>
      <c r="AZ23" s="288"/>
      <c r="BA23" s="288"/>
      <c r="BB23" s="288"/>
      <c r="BC23" s="288"/>
      <c r="BD23" s="288"/>
      <c r="BE23" s="369"/>
      <c r="BF23" s="288"/>
      <c r="BG23" s="288"/>
      <c r="BH23" s="288"/>
      <c r="BI23" s="288"/>
      <c r="BJ23" s="288"/>
      <c r="BK23" s="288"/>
      <c r="BL23" s="288"/>
      <c r="BM23" s="288"/>
      <c r="BN23" s="288"/>
      <c r="BO23" s="288"/>
      <c r="BP23" s="288"/>
      <c r="BQ23" s="288"/>
      <c r="BR23" s="288"/>
      <c r="BS23" s="288"/>
    </row>
    <row r="24" spans="1:71" s="1" customFormat="1">
      <c r="A24" s="288"/>
      <c r="B24" s="21"/>
      <c r="C24" s="288"/>
      <c r="D24" s="288"/>
      <c r="E24" s="288"/>
      <c r="F24" s="288"/>
      <c r="G24" s="288"/>
      <c r="H24" s="288"/>
      <c r="I24" s="288"/>
      <c r="J24" s="288"/>
      <c r="K24" s="288"/>
      <c r="L24" s="288"/>
      <c r="M24" s="288"/>
      <c r="N24" s="288"/>
      <c r="O24" s="288"/>
      <c r="P24" s="288"/>
      <c r="Q24" s="288"/>
      <c r="R24" s="288"/>
      <c r="S24" s="288"/>
      <c r="T24" s="288"/>
      <c r="U24" s="288"/>
      <c r="V24" s="288"/>
      <c r="W24" s="288"/>
      <c r="X24" s="288"/>
      <c r="Y24" s="288"/>
      <c r="Z24" s="288"/>
      <c r="AA24" s="288"/>
      <c r="AB24" s="288"/>
      <c r="AC24" s="288"/>
      <c r="AD24" s="288"/>
      <c r="AE24" s="288"/>
      <c r="AF24" s="288"/>
      <c r="AG24" s="288"/>
      <c r="AH24" s="288"/>
      <c r="AI24" s="288"/>
      <c r="AJ24" s="288"/>
      <c r="AK24" s="288"/>
      <c r="AL24" s="288"/>
      <c r="AM24" s="288"/>
      <c r="AN24" s="288"/>
      <c r="AO24" s="288"/>
      <c r="AP24" s="288"/>
      <c r="AQ24" s="288"/>
      <c r="AR24" s="21"/>
      <c r="AS24" s="288"/>
      <c r="AT24" s="288"/>
      <c r="AU24" s="288"/>
      <c r="AV24" s="288"/>
      <c r="AW24" s="288"/>
      <c r="AX24" s="288"/>
      <c r="AY24" s="288"/>
      <c r="AZ24" s="288"/>
      <c r="BA24" s="288"/>
      <c r="BB24" s="288"/>
      <c r="BC24" s="288"/>
      <c r="BD24" s="288"/>
      <c r="BE24" s="369"/>
      <c r="BF24" s="288"/>
      <c r="BG24" s="288"/>
      <c r="BH24" s="288"/>
      <c r="BI24" s="288"/>
      <c r="BJ24" s="288"/>
      <c r="BK24" s="288"/>
      <c r="BL24" s="288"/>
      <c r="BM24" s="288"/>
      <c r="BN24" s="288"/>
      <c r="BO24" s="288"/>
      <c r="BP24" s="288"/>
      <c r="BQ24" s="288"/>
      <c r="BR24" s="288"/>
      <c r="BS24" s="288"/>
    </row>
    <row r="25" spans="1:71" s="1" customFormat="1">
      <c r="A25" s="288"/>
      <c r="B25" s="21"/>
      <c r="C25" s="28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88"/>
      <c r="AQ25" s="288"/>
      <c r="AR25" s="21"/>
      <c r="AS25" s="288"/>
      <c r="AT25" s="288"/>
      <c r="AU25" s="288"/>
      <c r="AV25" s="288"/>
      <c r="AW25" s="288"/>
      <c r="AX25" s="288"/>
      <c r="AY25" s="288"/>
      <c r="AZ25" s="288"/>
      <c r="BA25" s="288"/>
      <c r="BB25" s="288"/>
      <c r="BC25" s="288"/>
      <c r="BD25" s="288"/>
      <c r="BE25" s="369"/>
      <c r="BF25" s="288"/>
      <c r="BG25" s="288"/>
      <c r="BH25" s="288"/>
      <c r="BI25" s="288"/>
      <c r="BJ25" s="288"/>
      <c r="BK25" s="288"/>
      <c r="BL25" s="288"/>
      <c r="BM25" s="288"/>
      <c r="BN25" s="288"/>
      <c r="BO25" s="288"/>
      <c r="BP25" s="288"/>
      <c r="BQ25" s="288"/>
      <c r="BR25" s="288"/>
      <c r="BS25" s="288"/>
    </row>
    <row r="26" spans="1:71" s="1" customFormat="1" ht="14.45" customHeight="1">
      <c r="A26" s="288"/>
      <c r="B26" s="21"/>
      <c r="C26" s="288"/>
      <c r="D26" s="28" t="s">
        <v>35</v>
      </c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288"/>
      <c r="R26" s="288"/>
      <c r="S26" s="288"/>
      <c r="T26" s="288"/>
      <c r="U26" s="288"/>
      <c r="V26" s="288"/>
      <c r="W26" s="288"/>
      <c r="X26" s="288"/>
      <c r="Y26" s="288"/>
      <c r="Z26" s="288"/>
      <c r="AA26" s="288"/>
      <c r="AB26" s="288"/>
      <c r="AC26" s="288"/>
      <c r="AD26" s="288"/>
      <c r="AE26" s="288"/>
      <c r="AF26" s="288"/>
      <c r="AG26" s="288"/>
      <c r="AH26" s="288"/>
      <c r="AI26" s="288"/>
      <c r="AJ26" s="288"/>
      <c r="AK26" s="367">
        <f>ROUND(AG95,2)-AK28</f>
        <v>0</v>
      </c>
      <c r="AL26" s="366"/>
      <c r="AM26" s="366"/>
      <c r="AN26" s="366"/>
      <c r="AO26" s="366"/>
      <c r="AP26" s="288"/>
      <c r="AQ26" s="288"/>
      <c r="AR26" s="21"/>
      <c r="AS26" s="288"/>
      <c r="AT26" s="288"/>
      <c r="AU26" s="288"/>
      <c r="AV26" s="288"/>
      <c r="AW26" s="288"/>
      <c r="AX26" s="288"/>
      <c r="AY26" s="288"/>
      <c r="AZ26" s="288"/>
      <c r="BA26" s="288"/>
      <c r="BB26" s="288"/>
      <c r="BC26" s="288"/>
      <c r="BD26" s="288"/>
      <c r="BE26" s="369"/>
      <c r="BF26" s="288"/>
      <c r="BG26" s="288"/>
      <c r="BH26" s="288"/>
      <c r="BI26" s="288"/>
      <c r="BJ26" s="288"/>
      <c r="BK26" s="288"/>
      <c r="BL26" s="288"/>
      <c r="BM26" s="288"/>
      <c r="BN26" s="288"/>
      <c r="BO26" s="288"/>
      <c r="BP26" s="288"/>
      <c r="BQ26" s="288"/>
      <c r="BR26" s="288"/>
      <c r="BS26" s="288"/>
    </row>
    <row r="27" spans="1:71" s="1" customFormat="1" ht="14.45" customHeight="1">
      <c r="A27" s="288"/>
      <c r="B27" s="21"/>
      <c r="C27" s="288"/>
      <c r="D27" s="28" t="s">
        <v>36</v>
      </c>
      <c r="E27" s="288"/>
      <c r="F27" s="288"/>
      <c r="G27" s="288"/>
      <c r="H27" s="288"/>
      <c r="I27" s="288"/>
      <c r="J27" s="288"/>
      <c r="K27" s="288"/>
      <c r="L27" s="288"/>
      <c r="M27" s="288"/>
      <c r="N27" s="288"/>
      <c r="O27" s="288"/>
      <c r="P27" s="288"/>
      <c r="Q27" s="288"/>
      <c r="R27" s="288"/>
      <c r="S27" s="288"/>
      <c r="T27" s="288"/>
      <c r="U27" s="288"/>
      <c r="V27" s="288"/>
      <c r="W27" s="288"/>
      <c r="X27" s="288"/>
      <c r="Y27" s="288"/>
      <c r="Z27" s="288"/>
      <c r="AA27" s="288"/>
      <c r="AB27" s="288"/>
      <c r="AC27" s="288"/>
      <c r="AD27" s="288"/>
      <c r="AE27" s="288"/>
      <c r="AF27" s="288"/>
      <c r="AG27" s="288"/>
      <c r="AH27" s="288"/>
      <c r="AI27" s="288"/>
      <c r="AJ27" s="288"/>
      <c r="AK27" s="367">
        <f>ROUND(AG103, 2)</f>
        <v>0</v>
      </c>
      <c r="AL27" s="367"/>
      <c r="AM27" s="367"/>
      <c r="AN27" s="367"/>
      <c r="AO27" s="367"/>
      <c r="AP27" s="288"/>
      <c r="AQ27" s="288"/>
      <c r="AR27" s="21"/>
      <c r="AS27" s="288"/>
      <c r="AT27" s="288"/>
      <c r="AU27" s="288"/>
      <c r="AV27" s="288"/>
      <c r="AW27" s="288"/>
      <c r="AX27" s="288"/>
      <c r="AY27" s="288"/>
      <c r="AZ27" s="288"/>
      <c r="BA27" s="288"/>
      <c r="BB27" s="288"/>
      <c r="BC27" s="288"/>
      <c r="BD27" s="288"/>
      <c r="BE27" s="369"/>
      <c r="BF27" s="288"/>
      <c r="BG27" s="288"/>
      <c r="BH27" s="288"/>
      <c r="BI27" s="288"/>
      <c r="BJ27" s="288"/>
      <c r="BK27" s="288"/>
      <c r="BL27" s="288"/>
      <c r="BM27" s="288"/>
      <c r="BN27" s="288"/>
      <c r="BO27" s="288"/>
      <c r="BP27" s="288"/>
      <c r="BQ27" s="288"/>
      <c r="BR27" s="288"/>
      <c r="BS27" s="288"/>
    </row>
    <row r="28" spans="1:71" s="1" customFormat="1" ht="14.45" customHeight="1">
      <c r="A28" s="288"/>
      <c r="B28" s="21"/>
      <c r="C28" s="288"/>
      <c r="D28" s="223" t="s">
        <v>37</v>
      </c>
      <c r="E28" s="288"/>
      <c r="F28" s="288"/>
      <c r="G28" s="288"/>
      <c r="H28" s="288"/>
      <c r="I28" s="288"/>
      <c r="J28" s="288"/>
      <c r="K28" s="288"/>
      <c r="L28" s="288"/>
      <c r="M28" s="288"/>
      <c r="N28" s="288"/>
      <c r="O28" s="288"/>
      <c r="P28" s="288"/>
      <c r="Q28" s="288"/>
      <c r="R28" s="288"/>
      <c r="S28" s="288"/>
      <c r="T28" s="288"/>
      <c r="U28" s="288"/>
      <c r="V28" s="288"/>
      <c r="W28" s="288"/>
      <c r="X28" s="288"/>
      <c r="Y28" s="288"/>
      <c r="Z28" s="288"/>
      <c r="AA28" s="288"/>
      <c r="AB28" s="288"/>
      <c r="AC28" s="288"/>
      <c r="AD28" s="288"/>
      <c r="AE28" s="288"/>
      <c r="AF28" s="288"/>
      <c r="AG28" s="288"/>
      <c r="AH28" s="288"/>
      <c r="AI28" s="288"/>
      <c r="AJ28" s="288"/>
      <c r="AK28" s="367">
        <f t="shared" ref="AK28" si="0">ROUND(AG104, 2)</f>
        <v>0</v>
      </c>
      <c r="AL28" s="367"/>
      <c r="AM28" s="367"/>
      <c r="AN28" s="367"/>
      <c r="AO28" s="367"/>
      <c r="AP28" s="288"/>
      <c r="AQ28" s="288"/>
      <c r="AR28" s="21"/>
      <c r="AS28" s="288"/>
      <c r="AT28" s="288"/>
      <c r="AU28" s="288"/>
      <c r="AV28" s="288"/>
      <c r="AW28" s="288"/>
      <c r="AX28" s="288"/>
      <c r="AY28" s="288"/>
      <c r="AZ28" s="288"/>
      <c r="BA28" s="288"/>
      <c r="BB28" s="288"/>
      <c r="BC28" s="288"/>
      <c r="BD28" s="288"/>
      <c r="BE28" s="369"/>
      <c r="BF28" s="288"/>
      <c r="BG28" s="288"/>
      <c r="BH28" s="288"/>
      <c r="BI28" s="288"/>
      <c r="BJ28" s="288"/>
      <c r="BK28" s="288"/>
      <c r="BL28" s="288"/>
      <c r="BM28" s="288"/>
      <c r="BN28" s="288"/>
      <c r="BO28" s="288"/>
      <c r="BP28" s="288"/>
      <c r="BQ28" s="288"/>
      <c r="BR28" s="288"/>
      <c r="BS28" s="288"/>
    </row>
    <row r="29" spans="1:7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02"/>
      <c r="M29" s="302"/>
      <c r="N29" s="302"/>
      <c r="O29" s="302"/>
      <c r="P29" s="302"/>
      <c r="Q29" s="302"/>
      <c r="R29" s="302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  <c r="AF29" s="302"/>
      <c r="AG29" s="302"/>
      <c r="AH29" s="302"/>
      <c r="AI29" s="302"/>
      <c r="AJ29" s="302"/>
      <c r="AK29" s="367"/>
      <c r="AL29" s="367"/>
      <c r="AM29" s="367"/>
      <c r="AN29" s="367"/>
      <c r="AO29" s="367"/>
      <c r="AP29" s="302"/>
      <c r="AQ29" s="302"/>
      <c r="AR29" s="29"/>
      <c r="BE29" s="369"/>
    </row>
    <row r="30" spans="1:71" s="2" customFormat="1" ht="25.9" customHeight="1">
      <c r="A30" s="302"/>
      <c r="B30" s="29"/>
      <c r="C30" s="302"/>
      <c r="D30" s="30" t="s">
        <v>38</v>
      </c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76">
        <f>ROUND(AK26 + AK27+AK28, 2)</f>
        <v>0</v>
      </c>
      <c r="AL30" s="377"/>
      <c r="AM30" s="377"/>
      <c r="AN30" s="377"/>
      <c r="AO30" s="377"/>
      <c r="AP30" s="302"/>
      <c r="AQ30" s="302"/>
      <c r="AR30" s="29"/>
      <c r="BE30" s="369"/>
    </row>
    <row r="31" spans="1:71" s="2" customFormat="1" ht="6.95" customHeight="1">
      <c r="A31" s="302"/>
      <c r="B31" s="29"/>
      <c r="C31" s="302"/>
      <c r="D31" s="302"/>
      <c r="E31" s="302"/>
      <c r="F31" s="302"/>
      <c r="G31" s="302"/>
      <c r="H31" s="302"/>
      <c r="I31" s="302"/>
      <c r="J31" s="302"/>
      <c r="K31" s="302"/>
      <c r="L31" s="302"/>
      <c r="M31" s="302"/>
      <c r="N31" s="302"/>
      <c r="O31" s="302"/>
      <c r="P31" s="302"/>
      <c r="Q31" s="302"/>
      <c r="R31" s="302"/>
      <c r="S31" s="302"/>
      <c r="T31" s="302"/>
      <c r="U31" s="302"/>
      <c r="V31" s="302"/>
      <c r="W31" s="302"/>
      <c r="X31" s="302"/>
      <c r="Y31" s="302"/>
      <c r="Z31" s="302"/>
      <c r="AA31" s="302"/>
      <c r="AB31" s="302"/>
      <c r="AC31" s="302"/>
      <c r="AD31" s="302"/>
      <c r="AE31" s="302"/>
      <c r="AF31" s="302"/>
      <c r="AG31" s="302"/>
      <c r="AH31" s="302"/>
      <c r="AI31" s="302"/>
      <c r="AJ31" s="302"/>
      <c r="AK31" s="302"/>
      <c r="AL31" s="302"/>
      <c r="AM31" s="302"/>
      <c r="AN31" s="302"/>
      <c r="AO31" s="302"/>
      <c r="AP31" s="302"/>
      <c r="AQ31" s="302"/>
      <c r="AR31" s="29"/>
      <c r="BE31" s="369"/>
    </row>
    <row r="32" spans="1:71" s="2" customFormat="1" ht="12.75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78" t="s">
        <v>39</v>
      </c>
      <c r="M32" s="378"/>
      <c r="N32" s="378"/>
      <c r="O32" s="378"/>
      <c r="P32" s="378"/>
      <c r="Q32" s="302"/>
      <c r="R32" s="302"/>
      <c r="S32" s="302"/>
      <c r="T32" s="302"/>
      <c r="U32" s="302"/>
      <c r="V32" s="302"/>
      <c r="W32" s="378" t="s">
        <v>40</v>
      </c>
      <c r="X32" s="378"/>
      <c r="Y32" s="378"/>
      <c r="Z32" s="378"/>
      <c r="AA32" s="378"/>
      <c r="AB32" s="378"/>
      <c r="AC32" s="378"/>
      <c r="AD32" s="378"/>
      <c r="AE32" s="378"/>
      <c r="AF32" s="302"/>
      <c r="AG32" s="302"/>
      <c r="AH32" s="302"/>
      <c r="AI32" s="302"/>
      <c r="AJ32" s="302"/>
      <c r="AK32" s="378" t="s">
        <v>41</v>
      </c>
      <c r="AL32" s="378"/>
      <c r="AM32" s="378"/>
      <c r="AN32" s="378"/>
      <c r="AO32" s="378"/>
      <c r="AP32" s="302"/>
      <c r="AQ32" s="302"/>
      <c r="AR32" s="29"/>
      <c r="BE32" s="369"/>
    </row>
    <row r="33" spans="1:57" s="3" customFormat="1" ht="14.45" customHeight="1">
      <c r="A33" s="286"/>
      <c r="B33" s="32"/>
      <c r="C33" s="286"/>
      <c r="D33" s="305" t="s">
        <v>42</v>
      </c>
      <c r="E33" s="286"/>
      <c r="F33" s="305" t="s">
        <v>43</v>
      </c>
      <c r="G33" s="286"/>
      <c r="H33" s="286"/>
      <c r="I33" s="286"/>
      <c r="J33" s="286"/>
      <c r="K33" s="286"/>
      <c r="L33" s="360">
        <v>0.2</v>
      </c>
      <c r="M33" s="359"/>
      <c r="N33" s="359"/>
      <c r="O33" s="359"/>
      <c r="P33" s="359"/>
      <c r="Q33" s="286"/>
      <c r="R33" s="286"/>
      <c r="S33" s="286"/>
      <c r="T33" s="286"/>
      <c r="U33" s="286"/>
      <c r="V33" s="286"/>
      <c r="W33" s="358">
        <f>ROUND(AZ95 + SUM(CD111:CD115), 2)</f>
        <v>0</v>
      </c>
      <c r="X33" s="359"/>
      <c r="Y33" s="359"/>
      <c r="Z33" s="359"/>
      <c r="AA33" s="359"/>
      <c r="AB33" s="359"/>
      <c r="AC33" s="359"/>
      <c r="AD33" s="359"/>
      <c r="AE33" s="359"/>
      <c r="AF33" s="286"/>
      <c r="AG33" s="286"/>
      <c r="AH33" s="286"/>
      <c r="AI33" s="286"/>
      <c r="AJ33" s="286"/>
      <c r="AK33" s="358">
        <f>ROUND(AV95 + SUM(BY111:BY115), 2)</f>
        <v>0</v>
      </c>
      <c r="AL33" s="359"/>
      <c r="AM33" s="359"/>
      <c r="AN33" s="359"/>
      <c r="AO33" s="359"/>
      <c r="AP33" s="286"/>
      <c r="AQ33" s="286"/>
      <c r="AR33" s="32"/>
      <c r="AS33" s="286"/>
      <c r="AT33" s="286"/>
      <c r="AU33" s="286"/>
      <c r="AV33" s="286"/>
      <c r="AW33" s="286"/>
      <c r="AX33" s="286"/>
      <c r="AY33" s="286"/>
      <c r="AZ33" s="286"/>
      <c r="BA33" s="286"/>
      <c r="BB33" s="286"/>
      <c r="BC33" s="286"/>
      <c r="BD33" s="286"/>
      <c r="BE33" s="370"/>
    </row>
    <row r="34" spans="1:57" s="3" customFormat="1" ht="14.45" customHeight="1">
      <c r="A34" s="286"/>
      <c r="B34" s="32"/>
      <c r="C34" s="286"/>
      <c r="D34" s="286"/>
      <c r="E34" s="286"/>
      <c r="F34" s="305" t="s">
        <v>44</v>
      </c>
      <c r="G34" s="286"/>
      <c r="H34" s="286"/>
      <c r="I34" s="286"/>
      <c r="J34" s="286"/>
      <c r="K34" s="286"/>
      <c r="L34" s="360">
        <v>0.2</v>
      </c>
      <c r="M34" s="359"/>
      <c r="N34" s="359"/>
      <c r="O34" s="359"/>
      <c r="P34" s="359"/>
      <c r="Q34" s="286"/>
      <c r="R34" s="286"/>
      <c r="S34" s="286"/>
      <c r="T34" s="286"/>
      <c r="U34" s="286"/>
      <c r="V34" s="286"/>
      <c r="W34" s="358">
        <f>ROUND(BA95 + SUM(CE111:CE115), 2)</f>
        <v>0</v>
      </c>
      <c r="X34" s="359"/>
      <c r="Y34" s="359"/>
      <c r="Z34" s="359"/>
      <c r="AA34" s="359"/>
      <c r="AB34" s="359"/>
      <c r="AC34" s="359"/>
      <c r="AD34" s="359"/>
      <c r="AE34" s="359"/>
      <c r="AF34" s="286"/>
      <c r="AG34" s="286"/>
      <c r="AH34" s="286"/>
      <c r="AI34" s="286"/>
      <c r="AJ34" s="286"/>
      <c r="AK34" s="358">
        <f>ROUND(AW95 + SUM(BZ111:BZ115), 2)</f>
        <v>0</v>
      </c>
      <c r="AL34" s="359"/>
      <c r="AM34" s="359"/>
      <c r="AN34" s="359"/>
      <c r="AO34" s="359"/>
      <c r="AP34" s="286"/>
      <c r="AQ34" s="286"/>
      <c r="AR34" s="32"/>
      <c r="AS34" s="286"/>
      <c r="AT34" s="286"/>
      <c r="AU34" s="286"/>
      <c r="AV34" s="286"/>
      <c r="AW34" s="286"/>
      <c r="AX34" s="286"/>
      <c r="AY34" s="286"/>
      <c r="AZ34" s="286"/>
      <c r="BA34" s="286"/>
      <c r="BB34" s="286"/>
      <c r="BC34" s="286"/>
      <c r="BD34" s="286"/>
      <c r="BE34" s="370"/>
    </row>
    <row r="35" spans="1:57" s="3" customFormat="1" ht="14.45" hidden="1" customHeight="1">
      <c r="A35" s="286"/>
      <c r="B35" s="32"/>
      <c r="C35" s="286"/>
      <c r="D35" s="286"/>
      <c r="E35" s="286"/>
      <c r="F35" s="305" t="s">
        <v>45</v>
      </c>
      <c r="G35" s="286"/>
      <c r="H35" s="286"/>
      <c r="I35" s="286"/>
      <c r="J35" s="286"/>
      <c r="K35" s="286"/>
      <c r="L35" s="360">
        <v>0.2</v>
      </c>
      <c r="M35" s="359"/>
      <c r="N35" s="359"/>
      <c r="O35" s="359"/>
      <c r="P35" s="359"/>
      <c r="Q35" s="286"/>
      <c r="R35" s="286"/>
      <c r="S35" s="286"/>
      <c r="T35" s="286"/>
      <c r="U35" s="286"/>
      <c r="V35" s="286"/>
      <c r="W35" s="358">
        <f>ROUND(BB95 + SUM(CF111:CF115), 2)</f>
        <v>0</v>
      </c>
      <c r="X35" s="359"/>
      <c r="Y35" s="359"/>
      <c r="Z35" s="359"/>
      <c r="AA35" s="359"/>
      <c r="AB35" s="359"/>
      <c r="AC35" s="359"/>
      <c r="AD35" s="359"/>
      <c r="AE35" s="359"/>
      <c r="AF35" s="286"/>
      <c r="AG35" s="286"/>
      <c r="AH35" s="286"/>
      <c r="AI35" s="286"/>
      <c r="AJ35" s="286"/>
      <c r="AK35" s="358">
        <v>0</v>
      </c>
      <c r="AL35" s="359"/>
      <c r="AM35" s="359"/>
      <c r="AN35" s="359"/>
      <c r="AO35" s="359"/>
      <c r="AP35" s="286"/>
      <c r="AQ35" s="286"/>
      <c r="AR35" s="32"/>
      <c r="AS35" s="286"/>
      <c r="AT35" s="286"/>
      <c r="AU35" s="286"/>
      <c r="AV35" s="286"/>
      <c r="AW35" s="286"/>
      <c r="AX35" s="286"/>
      <c r="AY35" s="286"/>
      <c r="AZ35" s="286"/>
      <c r="BA35" s="286"/>
      <c r="BB35" s="286"/>
      <c r="BC35" s="286"/>
      <c r="BD35" s="286"/>
      <c r="BE35" s="370"/>
    </row>
    <row r="36" spans="1:57" s="3" customFormat="1" ht="14.45" hidden="1" customHeight="1">
      <c r="A36" s="286"/>
      <c r="B36" s="32"/>
      <c r="C36" s="286"/>
      <c r="D36" s="286"/>
      <c r="E36" s="286"/>
      <c r="F36" s="305" t="s">
        <v>46</v>
      </c>
      <c r="G36" s="286"/>
      <c r="H36" s="286"/>
      <c r="I36" s="286"/>
      <c r="J36" s="286"/>
      <c r="K36" s="286"/>
      <c r="L36" s="360">
        <v>0.2</v>
      </c>
      <c r="M36" s="359"/>
      <c r="N36" s="359"/>
      <c r="O36" s="359"/>
      <c r="P36" s="359"/>
      <c r="Q36" s="286"/>
      <c r="R36" s="286"/>
      <c r="S36" s="286"/>
      <c r="T36" s="286"/>
      <c r="U36" s="286"/>
      <c r="V36" s="286"/>
      <c r="W36" s="358">
        <f>ROUND(BC95 + SUM(CG111:CG115), 2)</f>
        <v>0</v>
      </c>
      <c r="X36" s="359"/>
      <c r="Y36" s="359"/>
      <c r="Z36" s="359"/>
      <c r="AA36" s="359"/>
      <c r="AB36" s="359"/>
      <c r="AC36" s="359"/>
      <c r="AD36" s="359"/>
      <c r="AE36" s="359"/>
      <c r="AF36" s="286"/>
      <c r="AG36" s="286"/>
      <c r="AH36" s="286"/>
      <c r="AI36" s="286"/>
      <c r="AJ36" s="286"/>
      <c r="AK36" s="358">
        <v>0</v>
      </c>
      <c r="AL36" s="359"/>
      <c r="AM36" s="359"/>
      <c r="AN36" s="359"/>
      <c r="AO36" s="359"/>
      <c r="AP36" s="286"/>
      <c r="AQ36" s="286"/>
      <c r="AR36" s="32"/>
      <c r="AS36" s="286"/>
      <c r="AT36" s="286"/>
      <c r="AU36" s="286"/>
      <c r="AV36" s="286"/>
      <c r="AW36" s="286"/>
      <c r="AX36" s="286"/>
      <c r="AY36" s="286"/>
      <c r="AZ36" s="286"/>
      <c r="BA36" s="286"/>
      <c r="BB36" s="286"/>
      <c r="BC36" s="286"/>
      <c r="BD36" s="286"/>
      <c r="BE36" s="286"/>
    </row>
    <row r="37" spans="1:57" s="3" customFormat="1" ht="14.45" hidden="1" customHeight="1">
      <c r="A37" s="286"/>
      <c r="B37" s="32"/>
      <c r="C37" s="286"/>
      <c r="D37" s="286"/>
      <c r="E37" s="286"/>
      <c r="F37" s="305" t="s">
        <v>47</v>
      </c>
      <c r="G37" s="286"/>
      <c r="H37" s="286"/>
      <c r="I37" s="286"/>
      <c r="J37" s="286"/>
      <c r="K37" s="286"/>
      <c r="L37" s="360">
        <v>0</v>
      </c>
      <c r="M37" s="359"/>
      <c r="N37" s="359"/>
      <c r="O37" s="359"/>
      <c r="P37" s="359"/>
      <c r="Q37" s="286"/>
      <c r="R37" s="286"/>
      <c r="S37" s="286"/>
      <c r="T37" s="286"/>
      <c r="U37" s="286"/>
      <c r="V37" s="286"/>
      <c r="W37" s="358">
        <f>ROUND(BD95 + SUM(CH111:CH115), 2)</f>
        <v>0</v>
      </c>
      <c r="X37" s="359"/>
      <c r="Y37" s="359"/>
      <c r="Z37" s="359"/>
      <c r="AA37" s="359"/>
      <c r="AB37" s="359"/>
      <c r="AC37" s="359"/>
      <c r="AD37" s="359"/>
      <c r="AE37" s="359"/>
      <c r="AF37" s="286"/>
      <c r="AG37" s="286"/>
      <c r="AH37" s="286"/>
      <c r="AI37" s="286"/>
      <c r="AJ37" s="286"/>
      <c r="AK37" s="358">
        <v>0</v>
      </c>
      <c r="AL37" s="359"/>
      <c r="AM37" s="359"/>
      <c r="AN37" s="359"/>
      <c r="AO37" s="359"/>
      <c r="AP37" s="286"/>
      <c r="AQ37" s="286"/>
      <c r="AR37" s="32"/>
      <c r="AS37" s="286"/>
      <c r="AT37" s="286"/>
      <c r="AU37" s="286"/>
      <c r="AV37" s="286"/>
      <c r="AW37" s="286"/>
      <c r="AX37" s="286"/>
      <c r="AY37" s="286"/>
      <c r="AZ37" s="286"/>
      <c r="BA37" s="286"/>
      <c r="BB37" s="286"/>
      <c r="BC37" s="286"/>
      <c r="BD37" s="286"/>
      <c r="BE37" s="286"/>
    </row>
    <row r="38" spans="1:57" s="2" customFormat="1" ht="6.95" customHeight="1">
      <c r="A38" s="302"/>
      <c r="B38" s="29"/>
      <c r="C38" s="302"/>
      <c r="D38" s="302"/>
      <c r="E38" s="302"/>
      <c r="F38" s="302"/>
      <c r="G38" s="302"/>
      <c r="H38" s="302"/>
      <c r="I38" s="302"/>
      <c r="J38" s="302"/>
      <c r="K38" s="302"/>
      <c r="L38" s="302"/>
      <c r="M38" s="302"/>
      <c r="N38" s="302"/>
      <c r="O38" s="302"/>
      <c r="P38" s="302"/>
      <c r="Q38" s="302"/>
      <c r="R38" s="302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  <c r="AF38" s="302"/>
      <c r="AG38" s="302"/>
      <c r="AH38" s="302"/>
      <c r="AI38" s="302"/>
      <c r="AJ38" s="302"/>
      <c r="AK38" s="302"/>
      <c r="AL38" s="302"/>
      <c r="AM38" s="302"/>
      <c r="AN38" s="302"/>
      <c r="AO38" s="302"/>
      <c r="AP38" s="302"/>
      <c r="AQ38" s="302"/>
      <c r="AR38" s="29"/>
      <c r="BE38" s="302"/>
    </row>
    <row r="39" spans="1:57" s="2" customFormat="1" ht="25.9" customHeight="1">
      <c r="A39" s="302"/>
      <c r="B39" s="29"/>
      <c r="C39" s="33"/>
      <c r="D39" s="34" t="s">
        <v>48</v>
      </c>
      <c r="E39" s="287"/>
      <c r="F39" s="287"/>
      <c r="G39" s="287"/>
      <c r="H39" s="287"/>
      <c r="I39" s="287"/>
      <c r="J39" s="287"/>
      <c r="K39" s="287"/>
      <c r="L39" s="287"/>
      <c r="M39" s="287"/>
      <c r="N39" s="287"/>
      <c r="O39" s="287"/>
      <c r="P39" s="287"/>
      <c r="Q39" s="287"/>
      <c r="R39" s="287"/>
      <c r="S39" s="287"/>
      <c r="T39" s="35" t="s">
        <v>49</v>
      </c>
      <c r="U39" s="287"/>
      <c r="V39" s="287"/>
      <c r="W39" s="287"/>
      <c r="X39" s="364" t="s">
        <v>50</v>
      </c>
      <c r="Y39" s="362"/>
      <c r="Z39" s="362"/>
      <c r="AA39" s="362"/>
      <c r="AB39" s="362"/>
      <c r="AC39" s="287"/>
      <c r="AD39" s="287"/>
      <c r="AE39" s="287"/>
      <c r="AF39" s="287"/>
      <c r="AG39" s="287"/>
      <c r="AH39" s="287"/>
      <c r="AI39" s="287"/>
      <c r="AJ39" s="287"/>
      <c r="AK39" s="361">
        <f>SUM(AK30:AK37)</f>
        <v>0</v>
      </c>
      <c r="AL39" s="362"/>
      <c r="AM39" s="362"/>
      <c r="AN39" s="362"/>
      <c r="AO39" s="363"/>
      <c r="AP39" s="33"/>
      <c r="AQ39" s="33"/>
      <c r="AR39" s="29"/>
      <c r="BE39" s="302"/>
    </row>
    <row r="40" spans="1:57" s="2" customFormat="1" ht="6.95" customHeight="1">
      <c r="A40" s="302"/>
      <c r="B40" s="29"/>
      <c r="C40" s="302"/>
      <c r="D40" s="302"/>
      <c r="E40" s="302"/>
      <c r="F40" s="302"/>
      <c r="G40" s="302"/>
      <c r="H40" s="302"/>
      <c r="I40" s="302"/>
      <c r="J40" s="302"/>
      <c r="K40" s="302"/>
      <c r="L40" s="302"/>
      <c r="M40" s="302"/>
      <c r="N40" s="302"/>
      <c r="O40" s="302"/>
      <c r="P40" s="302"/>
      <c r="Q40" s="302"/>
      <c r="R40" s="302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  <c r="AF40" s="302"/>
      <c r="AG40" s="302"/>
      <c r="AH40" s="302"/>
      <c r="AI40" s="302"/>
      <c r="AJ40" s="302"/>
      <c r="AK40" s="302"/>
      <c r="AL40" s="302"/>
      <c r="AM40" s="302"/>
      <c r="AN40" s="302"/>
      <c r="AO40" s="302"/>
      <c r="AP40" s="302"/>
      <c r="AQ40" s="302"/>
      <c r="AR40" s="29"/>
      <c r="BE40" s="302"/>
    </row>
    <row r="41" spans="1:57" s="2" customFormat="1" ht="14.45" customHeight="1">
      <c r="A41" s="302"/>
      <c r="B41" s="29"/>
      <c r="C41" s="302"/>
      <c r="D41" s="302"/>
      <c r="E41" s="302"/>
      <c r="F41" s="302"/>
      <c r="G41" s="302"/>
      <c r="H41" s="302"/>
      <c r="I41" s="302"/>
      <c r="J41" s="302"/>
      <c r="K41" s="302"/>
      <c r="L41" s="302"/>
      <c r="M41" s="302"/>
      <c r="N41" s="302"/>
      <c r="O41" s="302"/>
      <c r="P41" s="302"/>
      <c r="Q41" s="302"/>
      <c r="R41" s="302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  <c r="AF41" s="302"/>
      <c r="AG41" s="302"/>
      <c r="AH41" s="302"/>
      <c r="AI41" s="302"/>
      <c r="AJ41" s="302"/>
      <c r="AK41" s="302"/>
      <c r="AL41" s="302"/>
      <c r="AM41" s="302"/>
      <c r="AN41" s="302"/>
      <c r="AO41" s="302"/>
      <c r="AP41" s="302"/>
      <c r="AQ41" s="302"/>
      <c r="AR41" s="29"/>
      <c r="BE41" s="302"/>
    </row>
    <row r="42" spans="1:57" s="1" customFormat="1" ht="14.45" customHeight="1">
      <c r="A42" s="288"/>
      <c r="B42" s="21"/>
      <c r="C42" s="288"/>
      <c r="D42" s="288"/>
      <c r="E42" s="288"/>
      <c r="F42" s="288"/>
      <c r="G42" s="288"/>
      <c r="H42" s="288"/>
      <c r="I42" s="288"/>
      <c r="J42" s="288"/>
      <c r="K42" s="288"/>
      <c r="L42" s="288"/>
      <c r="M42" s="288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  <c r="AE42" s="288"/>
      <c r="AF42" s="288"/>
      <c r="AG42" s="288"/>
      <c r="AH42" s="288"/>
      <c r="AI42" s="288"/>
      <c r="AJ42" s="288"/>
      <c r="AK42" s="288"/>
      <c r="AL42" s="288"/>
      <c r="AM42" s="288"/>
      <c r="AN42" s="288"/>
      <c r="AO42" s="288"/>
      <c r="AP42" s="288"/>
      <c r="AQ42" s="288"/>
      <c r="AR42" s="21"/>
      <c r="AS42" s="288"/>
      <c r="AT42" s="288"/>
      <c r="AU42" s="288"/>
      <c r="AV42" s="288"/>
      <c r="AW42" s="288"/>
      <c r="AX42" s="288"/>
      <c r="AY42" s="288"/>
      <c r="AZ42" s="288"/>
      <c r="BA42" s="288"/>
      <c r="BB42" s="288"/>
      <c r="BC42" s="288"/>
      <c r="BD42" s="288"/>
      <c r="BE42" s="288"/>
    </row>
    <row r="43" spans="1:57" s="1" customFormat="1" ht="14.45" customHeight="1">
      <c r="A43" s="288"/>
      <c r="B43" s="21"/>
      <c r="C43" s="288"/>
      <c r="D43" s="288"/>
      <c r="E43" s="288"/>
      <c r="F43" s="288"/>
      <c r="G43" s="288"/>
      <c r="H43" s="288"/>
      <c r="I43" s="288"/>
      <c r="J43" s="288"/>
      <c r="K43" s="288"/>
      <c r="L43" s="288"/>
      <c r="M43" s="288"/>
      <c r="N43" s="288"/>
      <c r="O43" s="288"/>
      <c r="P43" s="288"/>
      <c r="Q43" s="288"/>
      <c r="R43" s="288"/>
      <c r="S43" s="288"/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  <c r="AE43" s="288"/>
      <c r="AF43" s="288"/>
      <c r="AG43" s="288"/>
      <c r="AH43" s="288"/>
      <c r="AI43" s="288"/>
      <c r="AJ43" s="288"/>
      <c r="AK43" s="288"/>
      <c r="AL43" s="288"/>
      <c r="AM43" s="288"/>
      <c r="AN43" s="288"/>
      <c r="AO43" s="288"/>
      <c r="AP43" s="288"/>
      <c r="AQ43" s="288"/>
      <c r="AR43" s="21"/>
      <c r="AS43" s="288"/>
      <c r="AT43" s="288"/>
      <c r="AU43" s="288"/>
      <c r="AV43" s="288"/>
      <c r="AW43" s="288"/>
      <c r="AX43" s="288"/>
      <c r="AY43" s="288"/>
      <c r="AZ43" s="288"/>
      <c r="BA43" s="288"/>
      <c r="BB43" s="288"/>
      <c r="BC43" s="288"/>
      <c r="BD43" s="288"/>
      <c r="BE43" s="288"/>
    </row>
    <row r="44" spans="1:57" s="1" customFormat="1" ht="14.45" customHeight="1">
      <c r="A44" s="288"/>
      <c r="B44" s="21"/>
      <c r="C44" s="288"/>
      <c r="D44" s="288"/>
      <c r="E44" s="288"/>
      <c r="F44" s="288"/>
      <c r="G44" s="288"/>
      <c r="H44" s="288"/>
      <c r="I44" s="288"/>
      <c r="J44" s="288"/>
      <c r="K44" s="288"/>
      <c r="L44" s="288"/>
      <c r="M44" s="288"/>
      <c r="N44" s="288"/>
      <c r="O44" s="288"/>
      <c r="P44" s="288"/>
      <c r="Q44" s="288"/>
      <c r="R44" s="288"/>
      <c r="S44" s="288"/>
      <c r="T44" s="288"/>
      <c r="U44" s="288"/>
      <c r="V44" s="288"/>
      <c r="W44" s="288"/>
      <c r="X44" s="288"/>
      <c r="Y44" s="288"/>
      <c r="Z44" s="288"/>
      <c r="AA44" s="288"/>
      <c r="AB44" s="288"/>
      <c r="AC44" s="288"/>
      <c r="AD44" s="288"/>
      <c r="AE44" s="288"/>
      <c r="AF44" s="288"/>
      <c r="AG44" s="288"/>
      <c r="AH44" s="288"/>
      <c r="AI44" s="288"/>
      <c r="AJ44" s="288"/>
      <c r="AK44" s="288"/>
      <c r="AL44" s="288"/>
      <c r="AM44" s="288"/>
      <c r="AN44" s="288"/>
      <c r="AO44" s="288"/>
      <c r="AP44" s="288"/>
      <c r="AQ44" s="288"/>
      <c r="AR44" s="21"/>
      <c r="AS44" s="288"/>
      <c r="AT44" s="288"/>
      <c r="AU44" s="288"/>
      <c r="AV44" s="288"/>
      <c r="AW44" s="288"/>
      <c r="AX44" s="288"/>
      <c r="AY44" s="288"/>
      <c r="AZ44" s="288"/>
      <c r="BA44" s="288"/>
      <c r="BB44" s="288"/>
      <c r="BC44" s="288"/>
      <c r="BD44" s="288"/>
      <c r="BE44" s="288"/>
    </row>
    <row r="45" spans="1:57" s="1" customFormat="1" ht="14.45" customHeight="1">
      <c r="A45" s="288"/>
      <c r="B45" s="21"/>
      <c r="C45" s="288"/>
      <c r="D45" s="288"/>
      <c r="E45" s="288"/>
      <c r="F45" s="288"/>
      <c r="G45" s="288"/>
      <c r="H45" s="288"/>
      <c r="I45" s="288"/>
      <c r="J45" s="288"/>
      <c r="K45" s="288"/>
      <c r="L45" s="288"/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288"/>
      <c r="AK45" s="288"/>
      <c r="AL45" s="288"/>
      <c r="AM45" s="288"/>
      <c r="AN45" s="288"/>
      <c r="AO45" s="288"/>
      <c r="AP45" s="288"/>
      <c r="AQ45" s="288"/>
      <c r="AR45" s="21"/>
      <c r="AS45" s="288"/>
      <c r="AT45" s="288"/>
      <c r="AU45" s="288"/>
      <c r="AV45" s="288"/>
      <c r="AW45" s="288"/>
      <c r="AX45" s="288"/>
      <c r="AY45" s="288"/>
      <c r="AZ45" s="288"/>
      <c r="BA45" s="288"/>
      <c r="BB45" s="288"/>
      <c r="BC45" s="288"/>
      <c r="BD45" s="288"/>
      <c r="BE45" s="288"/>
    </row>
    <row r="46" spans="1:57" s="1" customFormat="1" ht="14.45" customHeight="1">
      <c r="A46" s="288"/>
      <c r="B46" s="21"/>
      <c r="C46" s="288"/>
      <c r="D46" s="288"/>
      <c r="E46" s="288"/>
      <c r="F46" s="288"/>
      <c r="G46" s="288"/>
      <c r="H46" s="288"/>
      <c r="I46" s="288"/>
      <c r="J46" s="288"/>
      <c r="K46" s="288"/>
      <c r="L46" s="288"/>
      <c r="M46" s="288"/>
      <c r="N46" s="288"/>
      <c r="O46" s="288"/>
      <c r="P46" s="288"/>
      <c r="Q46" s="288"/>
      <c r="R46" s="288"/>
      <c r="S46" s="288"/>
      <c r="T46" s="288"/>
      <c r="U46" s="288"/>
      <c r="V46" s="288"/>
      <c r="W46" s="288"/>
      <c r="X46" s="288"/>
      <c r="Y46" s="288"/>
      <c r="Z46" s="288"/>
      <c r="AA46" s="288"/>
      <c r="AB46" s="288"/>
      <c r="AC46" s="288"/>
      <c r="AD46" s="288"/>
      <c r="AE46" s="288"/>
      <c r="AF46" s="288"/>
      <c r="AG46" s="288"/>
      <c r="AH46" s="288"/>
      <c r="AI46" s="288"/>
      <c r="AJ46" s="288"/>
      <c r="AK46" s="288"/>
      <c r="AL46" s="288"/>
      <c r="AM46" s="288"/>
      <c r="AN46" s="288"/>
      <c r="AO46" s="288"/>
      <c r="AP46" s="288"/>
      <c r="AQ46" s="288"/>
      <c r="AR46" s="21"/>
      <c r="AS46" s="288"/>
      <c r="AT46" s="288"/>
      <c r="AU46" s="288"/>
      <c r="AV46" s="288"/>
      <c r="AW46" s="288"/>
      <c r="AX46" s="288"/>
      <c r="AY46" s="288"/>
      <c r="AZ46" s="288"/>
      <c r="BA46" s="288"/>
      <c r="BB46" s="288"/>
      <c r="BC46" s="288"/>
      <c r="BD46" s="288"/>
      <c r="BE46" s="288"/>
    </row>
    <row r="47" spans="1:57" s="1" customFormat="1" ht="14.45" customHeight="1">
      <c r="A47" s="288"/>
      <c r="B47" s="21"/>
      <c r="C47" s="288"/>
      <c r="D47" s="288"/>
      <c r="E47" s="288"/>
      <c r="F47" s="288"/>
      <c r="G47" s="288"/>
      <c r="H47" s="288"/>
      <c r="I47" s="288"/>
      <c r="J47" s="288"/>
      <c r="K47" s="288"/>
      <c r="L47" s="288"/>
      <c r="M47" s="288"/>
      <c r="N47" s="288"/>
      <c r="O47" s="288"/>
      <c r="P47" s="288"/>
      <c r="Q47" s="288"/>
      <c r="R47" s="288"/>
      <c r="S47" s="288"/>
      <c r="T47" s="288"/>
      <c r="U47" s="288"/>
      <c r="V47" s="288"/>
      <c r="W47" s="288"/>
      <c r="X47" s="288"/>
      <c r="Y47" s="288"/>
      <c r="Z47" s="288"/>
      <c r="AA47" s="288"/>
      <c r="AB47" s="288"/>
      <c r="AC47" s="288"/>
      <c r="AD47" s="288"/>
      <c r="AE47" s="288"/>
      <c r="AF47" s="288"/>
      <c r="AG47" s="288"/>
      <c r="AH47" s="288"/>
      <c r="AI47" s="288"/>
      <c r="AJ47" s="288"/>
      <c r="AK47" s="288"/>
      <c r="AL47" s="288"/>
      <c r="AM47" s="288"/>
      <c r="AN47" s="288"/>
      <c r="AO47" s="288"/>
      <c r="AP47" s="288"/>
      <c r="AQ47" s="288"/>
      <c r="AR47" s="21"/>
      <c r="AS47" s="288"/>
      <c r="AT47" s="288"/>
      <c r="AU47" s="288"/>
      <c r="AV47" s="288"/>
      <c r="AW47" s="288"/>
      <c r="AX47" s="288"/>
      <c r="AY47" s="288"/>
      <c r="AZ47" s="288"/>
      <c r="BA47" s="288"/>
      <c r="BB47" s="288"/>
      <c r="BC47" s="288"/>
      <c r="BD47" s="288"/>
      <c r="BE47" s="288"/>
    </row>
    <row r="48" spans="1:57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88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  <c r="AF48" s="288"/>
      <c r="AG48" s="288"/>
      <c r="AH48" s="288"/>
      <c r="AI48" s="288"/>
      <c r="AJ48" s="288"/>
      <c r="AK48" s="288"/>
      <c r="AL48" s="288"/>
      <c r="AM48" s="288"/>
      <c r="AN48" s="288"/>
      <c r="AO48" s="288"/>
      <c r="AP48" s="288"/>
      <c r="AQ48" s="288"/>
      <c r="AR48" s="21"/>
      <c r="AS48" s="288"/>
      <c r="AT48" s="288"/>
      <c r="AU48" s="288"/>
      <c r="AV48" s="288"/>
      <c r="AW48" s="288"/>
      <c r="AX48" s="288"/>
      <c r="AY48" s="288"/>
      <c r="AZ48" s="288"/>
      <c r="BA48" s="288"/>
      <c r="BB48" s="288"/>
      <c r="BC48" s="288"/>
      <c r="BD48" s="288"/>
      <c r="BE48" s="288"/>
    </row>
    <row r="49" spans="1:57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88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  <c r="AF49" s="288"/>
      <c r="AG49" s="288"/>
      <c r="AH49" s="288"/>
      <c r="AI49" s="288"/>
      <c r="AJ49" s="288"/>
      <c r="AK49" s="288"/>
      <c r="AL49" s="288"/>
      <c r="AM49" s="288"/>
      <c r="AN49" s="288"/>
      <c r="AO49" s="288"/>
      <c r="AP49" s="288"/>
      <c r="AQ49" s="288"/>
      <c r="AR49" s="21"/>
      <c r="AS49" s="288"/>
      <c r="AT49" s="288"/>
      <c r="AU49" s="288"/>
      <c r="AV49" s="288"/>
      <c r="AW49" s="288"/>
      <c r="AX49" s="288"/>
      <c r="AY49" s="288"/>
      <c r="AZ49" s="288"/>
      <c r="BA49" s="288"/>
      <c r="BB49" s="288"/>
      <c r="BC49" s="288"/>
      <c r="BD49" s="288"/>
      <c r="BE49" s="288"/>
    </row>
    <row r="50" spans="1:57" s="2" customFormat="1" ht="14.45" customHeight="1">
      <c r="B50" s="36"/>
      <c r="D50" s="37" t="s">
        <v>51</v>
      </c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7" t="s">
        <v>52</v>
      </c>
      <c r="AI50" s="38"/>
      <c r="AJ50" s="38"/>
      <c r="AK50" s="38"/>
      <c r="AL50" s="38"/>
      <c r="AM50" s="38"/>
      <c r="AN50" s="38"/>
      <c r="AO50" s="38"/>
      <c r="AR50" s="36"/>
    </row>
    <row r="51" spans="1:57">
      <c r="A51" s="288"/>
      <c r="B51" s="21"/>
      <c r="C51" s="288"/>
      <c r="D51" s="288"/>
      <c r="E51" s="288"/>
      <c r="F51" s="288"/>
      <c r="G51" s="288"/>
      <c r="H51" s="288"/>
      <c r="I51" s="288"/>
      <c r="J51" s="288"/>
      <c r="K51" s="288"/>
      <c r="L51" s="288"/>
      <c r="M51" s="288"/>
      <c r="N51" s="288"/>
      <c r="O51" s="288"/>
      <c r="P51" s="288"/>
      <c r="Q51" s="288"/>
      <c r="R51" s="288"/>
      <c r="S51" s="288"/>
      <c r="T51" s="288"/>
      <c r="U51" s="288"/>
      <c r="V51" s="288"/>
      <c r="W51" s="288"/>
      <c r="X51" s="288"/>
      <c r="Y51" s="288"/>
      <c r="Z51" s="288"/>
      <c r="AA51" s="288"/>
      <c r="AB51" s="288"/>
      <c r="AC51" s="288"/>
      <c r="AD51" s="288"/>
      <c r="AE51" s="288"/>
      <c r="AF51" s="288"/>
      <c r="AG51" s="288"/>
      <c r="AH51" s="288"/>
      <c r="AI51" s="288"/>
      <c r="AJ51" s="288"/>
      <c r="AK51" s="288"/>
      <c r="AL51" s="288"/>
      <c r="AM51" s="288"/>
      <c r="AN51" s="288"/>
      <c r="AO51" s="288"/>
      <c r="AP51" s="288"/>
      <c r="AQ51" s="288"/>
      <c r="AR51" s="21"/>
      <c r="AS51" s="288"/>
      <c r="AT51" s="288"/>
      <c r="AU51" s="288"/>
      <c r="AV51" s="288"/>
      <c r="AW51" s="288"/>
      <c r="AX51" s="288"/>
      <c r="AY51" s="288"/>
      <c r="AZ51" s="288"/>
      <c r="BA51" s="288"/>
      <c r="BB51" s="288"/>
      <c r="BC51" s="288"/>
      <c r="BD51" s="288"/>
      <c r="BE51" s="288"/>
    </row>
    <row r="52" spans="1:57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88"/>
      <c r="AH52" s="288"/>
      <c r="AI52" s="288"/>
      <c r="AJ52" s="288"/>
      <c r="AK52" s="288"/>
      <c r="AL52" s="288"/>
      <c r="AM52" s="288"/>
      <c r="AN52" s="288"/>
      <c r="AO52" s="288"/>
      <c r="AP52" s="288"/>
      <c r="AQ52" s="288"/>
      <c r="AR52" s="21"/>
      <c r="AS52" s="288"/>
      <c r="AT52" s="288"/>
      <c r="AU52" s="288"/>
      <c r="AV52" s="288"/>
      <c r="AW52" s="288"/>
      <c r="AX52" s="288"/>
      <c r="AY52" s="288"/>
      <c r="AZ52" s="288"/>
      <c r="BA52" s="288"/>
      <c r="BB52" s="288"/>
      <c r="BC52" s="288"/>
      <c r="BD52" s="288"/>
      <c r="BE52" s="288"/>
    </row>
    <row r="53" spans="1:57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  <c r="AF53" s="288"/>
      <c r="AG53" s="288"/>
      <c r="AH53" s="288"/>
      <c r="AI53" s="288"/>
      <c r="AJ53" s="288"/>
      <c r="AK53" s="288"/>
      <c r="AL53" s="288"/>
      <c r="AM53" s="288"/>
      <c r="AN53" s="288"/>
      <c r="AO53" s="288"/>
      <c r="AP53" s="288"/>
      <c r="AQ53" s="288"/>
      <c r="AR53" s="21"/>
      <c r="AS53" s="288"/>
      <c r="AT53" s="288"/>
      <c r="AU53" s="288"/>
      <c r="AV53" s="288"/>
      <c r="AW53" s="288"/>
      <c r="AX53" s="288"/>
      <c r="AY53" s="288"/>
      <c r="AZ53" s="288"/>
      <c r="BA53" s="288"/>
      <c r="BB53" s="288"/>
      <c r="BC53" s="288"/>
      <c r="BD53" s="288"/>
      <c r="BE53" s="288"/>
    </row>
    <row r="54" spans="1:57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  <c r="AF54" s="288"/>
      <c r="AG54" s="288"/>
      <c r="AH54" s="288"/>
      <c r="AI54" s="288"/>
      <c r="AJ54" s="288"/>
      <c r="AK54" s="288"/>
      <c r="AL54" s="288"/>
      <c r="AM54" s="288"/>
      <c r="AN54" s="288"/>
      <c r="AO54" s="288"/>
      <c r="AP54" s="288"/>
      <c r="AQ54" s="288"/>
      <c r="AR54" s="21"/>
      <c r="AS54" s="288"/>
      <c r="AT54" s="288"/>
      <c r="AU54" s="288"/>
      <c r="AV54" s="288"/>
      <c r="AW54" s="288"/>
      <c r="AX54" s="288"/>
      <c r="AY54" s="288"/>
      <c r="AZ54" s="288"/>
      <c r="BA54" s="288"/>
      <c r="BB54" s="288"/>
      <c r="BC54" s="288"/>
      <c r="BD54" s="288"/>
      <c r="BE54" s="288"/>
    </row>
    <row r="55" spans="1:57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88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288"/>
      <c r="AH55" s="288"/>
      <c r="AI55" s="288"/>
      <c r="AJ55" s="288"/>
      <c r="AK55" s="288"/>
      <c r="AL55" s="288"/>
      <c r="AM55" s="288"/>
      <c r="AN55" s="288"/>
      <c r="AO55" s="288"/>
      <c r="AP55" s="288"/>
      <c r="AQ55" s="288"/>
      <c r="AR55" s="21"/>
      <c r="AS55" s="288"/>
      <c r="AT55" s="288"/>
      <c r="AU55" s="288"/>
      <c r="AV55" s="288"/>
      <c r="AW55" s="288"/>
      <c r="AX55" s="288"/>
      <c r="AY55" s="288"/>
      <c r="AZ55" s="288"/>
      <c r="BA55" s="288"/>
      <c r="BB55" s="288"/>
      <c r="BC55" s="288"/>
      <c r="BD55" s="288"/>
      <c r="BE55" s="288"/>
    </row>
    <row r="56" spans="1:57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88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288"/>
      <c r="AH56" s="288"/>
      <c r="AI56" s="288"/>
      <c r="AJ56" s="288"/>
      <c r="AK56" s="288"/>
      <c r="AL56" s="288"/>
      <c r="AM56" s="288"/>
      <c r="AN56" s="288"/>
      <c r="AO56" s="288"/>
      <c r="AP56" s="288"/>
      <c r="AQ56" s="288"/>
      <c r="AR56" s="21"/>
      <c r="AS56" s="288"/>
      <c r="AT56" s="288"/>
      <c r="AU56" s="288"/>
      <c r="AV56" s="288"/>
      <c r="AW56" s="288"/>
      <c r="AX56" s="288"/>
      <c r="AY56" s="288"/>
      <c r="AZ56" s="288"/>
      <c r="BA56" s="288"/>
      <c r="BB56" s="288"/>
      <c r="BC56" s="288"/>
      <c r="BD56" s="288"/>
      <c r="BE56" s="288"/>
    </row>
    <row r="57" spans="1:57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88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  <c r="AF57" s="288"/>
      <c r="AG57" s="288"/>
      <c r="AH57" s="288"/>
      <c r="AI57" s="288"/>
      <c r="AJ57" s="288"/>
      <c r="AK57" s="288"/>
      <c r="AL57" s="288"/>
      <c r="AM57" s="288"/>
      <c r="AN57" s="288"/>
      <c r="AO57" s="288"/>
      <c r="AP57" s="288"/>
      <c r="AQ57" s="288"/>
      <c r="AR57" s="21"/>
      <c r="AS57" s="288"/>
      <c r="AT57" s="288"/>
      <c r="AU57" s="288"/>
      <c r="AV57" s="288"/>
      <c r="AW57" s="288"/>
      <c r="AX57" s="288"/>
      <c r="AY57" s="288"/>
      <c r="AZ57" s="288"/>
      <c r="BA57" s="288"/>
      <c r="BB57" s="288"/>
      <c r="BC57" s="288"/>
      <c r="BD57" s="288"/>
      <c r="BE57" s="288"/>
    </row>
    <row r="58" spans="1:57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88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  <c r="AF58" s="288"/>
      <c r="AG58" s="288"/>
      <c r="AH58" s="288"/>
      <c r="AI58" s="288"/>
      <c r="AJ58" s="288"/>
      <c r="AK58" s="288"/>
      <c r="AL58" s="288"/>
      <c r="AM58" s="288"/>
      <c r="AN58" s="288"/>
      <c r="AO58" s="288"/>
      <c r="AP58" s="288"/>
      <c r="AQ58" s="288"/>
      <c r="AR58" s="21"/>
      <c r="AS58" s="288"/>
      <c r="AT58" s="288"/>
      <c r="AU58" s="288"/>
      <c r="AV58" s="288"/>
      <c r="AW58" s="288"/>
      <c r="AX58" s="288"/>
      <c r="AY58" s="288"/>
      <c r="AZ58" s="288"/>
      <c r="BA58" s="288"/>
      <c r="BB58" s="288"/>
      <c r="BC58" s="288"/>
      <c r="BD58" s="288"/>
      <c r="BE58" s="288"/>
    </row>
    <row r="59" spans="1:57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88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  <c r="AF59" s="288"/>
      <c r="AG59" s="288"/>
      <c r="AH59" s="288"/>
      <c r="AI59" s="288"/>
      <c r="AJ59" s="288"/>
      <c r="AK59" s="288"/>
      <c r="AL59" s="288"/>
      <c r="AM59" s="288"/>
      <c r="AN59" s="288"/>
      <c r="AO59" s="288"/>
      <c r="AP59" s="288"/>
      <c r="AQ59" s="288"/>
      <c r="AR59" s="21"/>
      <c r="AS59" s="288"/>
      <c r="AT59" s="288"/>
      <c r="AU59" s="288"/>
      <c r="AV59" s="288"/>
      <c r="AW59" s="288"/>
      <c r="AX59" s="288"/>
      <c r="AY59" s="288"/>
      <c r="AZ59" s="288"/>
      <c r="BA59" s="288"/>
      <c r="BB59" s="288"/>
      <c r="BC59" s="288"/>
      <c r="BD59" s="288"/>
      <c r="BE59" s="288"/>
    </row>
    <row r="60" spans="1:57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88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  <c r="AF60" s="288"/>
      <c r="AG60" s="288"/>
      <c r="AH60" s="288"/>
      <c r="AI60" s="288"/>
      <c r="AJ60" s="288"/>
      <c r="AK60" s="288"/>
      <c r="AL60" s="288"/>
      <c r="AM60" s="288"/>
      <c r="AN60" s="288"/>
      <c r="AO60" s="288"/>
      <c r="AP60" s="288"/>
      <c r="AQ60" s="288"/>
      <c r="AR60" s="21"/>
      <c r="AS60" s="288"/>
      <c r="AT60" s="288"/>
      <c r="AU60" s="288"/>
      <c r="AV60" s="288"/>
      <c r="AW60" s="288"/>
      <c r="AX60" s="288"/>
      <c r="AY60" s="288"/>
      <c r="AZ60" s="288"/>
      <c r="BA60" s="288"/>
      <c r="BB60" s="288"/>
      <c r="BC60" s="288"/>
      <c r="BD60" s="288"/>
      <c r="BE60" s="288"/>
    </row>
    <row r="61" spans="1:57" s="2" customFormat="1" ht="12.75">
      <c r="A61" s="302"/>
      <c r="B61" s="29"/>
      <c r="C61" s="302"/>
      <c r="D61" s="39" t="s">
        <v>53</v>
      </c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9" t="s">
        <v>54</v>
      </c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9" t="s">
        <v>53</v>
      </c>
      <c r="AI61" s="31"/>
      <c r="AJ61" s="31"/>
      <c r="AK61" s="31"/>
      <c r="AL61" s="31"/>
      <c r="AM61" s="39" t="s">
        <v>54</v>
      </c>
      <c r="AN61" s="31"/>
      <c r="AO61" s="31"/>
      <c r="AP61" s="302"/>
      <c r="AQ61" s="302"/>
      <c r="AR61" s="29"/>
      <c r="BE61" s="302"/>
    </row>
    <row r="62" spans="1:57">
      <c r="A62" s="288"/>
      <c r="B62" s="21"/>
      <c r="C62" s="288"/>
      <c r="D62" s="288"/>
      <c r="E62" s="288"/>
      <c r="F62" s="288"/>
      <c r="G62" s="288"/>
      <c r="H62" s="288"/>
      <c r="I62" s="288"/>
      <c r="J62" s="288"/>
      <c r="K62" s="288"/>
      <c r="L62" s="288"/>
      <c r="M62" s="288"/>
      <c r="N62" s="288"/>
      <c r="O62" s="288"/>
      <c r="P62" s="288"/>
      <c r="Q62" s="288"/>
      <c r="R62" s="288"/>
      <c r="S62" s="288"/>
      <c r="T62" s="288"/>
      <c r="U62" s="288"/>
      <c r="V62" s="288"/>
      <c r="W62" s="288"/>
      <c r="X62" s="288"/>
      <c r="Y62" s="288"/>
      <c r="Z62" s="288"/>
      <c r="AA62" s="288"/>
      <c r="AB62" s="288"/>
      <c r="AC62" s="288"/>
      <c r="AD62" s="288"/>
      <c r="AE62" s="288"/>
      <c r="AF62" s="288"/>
      <c r="AG62" s="288"/>
      <c r="AH62" s="288"/>
      <c r="AI62" s="288"/>
      <c r="AJ62" s="288"/>
      <c r="AK62" s="288"/>
      <c r="AL62" s="288"/>
      <c r="AM62" s="288"/>
      <c r="AN62" s="288"/>
      <c r="AO62" s="288"/>
      <c r="AP62" s="288"/>
      <c r="AQ62" s="288"/>
      <c r="AR62" s="21"/>
      <c r="AS62" s="288"/>
      <c r="AT62" s="288"/>
      <c r="AU62" s="288"/>
      <c r="AV62" s="288"/>
      <c r="AW62" s="288"/>
      <c r="AX62" s="288"/>
      <c r="AY62" s="288"/>
      <c r="AZ62" s="288"/>
      <c r="BA62" s="288"/>
      <c r="BB62" s="288"/>
      <c r="BC62" s="288"/>
      <c r="BD62" s="288"/>
      <c r="BE62" s="288"/>
    </row>
    <row r="63" spans="1:57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88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  <c r="AF63" s="288"/>
      <c r="AG63" s="288"/>
      <c r="AH63" s="288"/>
      <c r="AI63" s="288"/>
      <c r="AJ63" s="288"/>
      <c r="AK63" s="288"/>
      <c r="AL63" s="288"/>
      <c r="AM63" s="288"/>
      <c r="AN63" s="288"/>
      <c r="AO63" s="288"/>
      <c r="AP63" s="288"/>
      <c r="AQ63" s="288"/>
      <c r="AR63" s="21"/>
      <c r="AS63" s="288"/>
      <c r="AT63" s="288"/>
      <c r="AU63" s="288"/>
      <c r="AV63" s="288"/>
      <c r="AW63" s="288"/>
      <c r="AX63" s="288"/>
      <c r="AY63" s="288"/>
      <c r="AZ63" s="288"/>
      <c r="BA63" s="288"/>
      <c r="BB63" s="288"/>
      <c r="BC63" s="288"/>
      <c r="BD63" s="288"/>
      <c r="BE63" s="288"/>
    </row>
    <row r="64" spans="1:57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88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  <c r="AF64" s="288"/>
      <c r="AG64" s="288"/>
      <c r="AH64" s="288"/>
      <c r="AI64" s="288"/>
      <c r="AJ64" s="288"/>
      <c r="AK64" s="288"/>
      <c r="AL64" s="288"/>
      <c r="AM64" s="288"/>
      <c r="AN64" s="288"/>
      <c r="AO64" s="288"/>
      <c r="AP64" s="288"/>
      <c r="AQ64" s="288"/>
      <c r="AR64" s="21"/>
      <c r="AS64" s="288"/>
      <c r="AT64" s="288"/>
      <c r="AU64" s="288"/>
      <c r="AV64" s="288"/>
      <c r="AW64" s="288"/>
      <c r="AX64" s="288"/>
      <c r="AY64" s="288"/>
      <c r="AZ64" s="288"/>
      <c r="BA64" s="288"/>
      <c r="BB64" s="288"/>
      <c r="BC64" s="288"/>
      <c r="BD64" s="288"/>
      <c r="BE64" s="288"/>
    </row>
    <row r="65" spans="1:57" s="2" customFormat="1" ht="12.75">
      <c r="A65" s="302"/>
      <c r="B65" s="29"/>
      <c r="C65" s="302"/>
      <c r="D65" s="37" t="s">
        <v>55</v>
      </c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37" t="s">
        <v>56</v>
      </c>
      <c r="AI65" s="40"/>
      <c r="AJ65" s="40"/>
      <c r="AK65" s="40"/>
      <c r="AL65" s="40"/>
      <c r="AM65" s="40"/>
      <c r="AN65" s="40"/>
      <c r="AO65" s="40"/>
      <c r="AP65" s="302"/>
      <c r="AQ65" s="302"/>
      <c r="AR65" s="29"/>
      <c r="BE65" s="302"/>
    </row>
    <row r="66" spans="1:57">
      <c r="A66" s="288"/>
      <c r="B66" s="21"/>
      <c r="C66" s="288"/>
      <c r="D66" s="288"/>
      <c r="E66" s="288"/>
      <c r="F66" s="288"/>
      <c r="G66" s="288"/>
      <c r="H66" s="288"/>
      <c r="I66" s="288"/>
      <c r="J66" s="288"/>
      <c r="K66" s="288"/>
      <c r="L66" s="288"/>
      <c r="M66" s="288"/>
      <c r="N66" s="288"/>
      <c r="O66" s="288"/>
      <c r="P66" s="288"/>
      <c r="Q66" s="288"/>
      <c r="R66" s="288"/>
      <c r="S66" s="288"/>
      <c r="T66" s="288"/>
      <c r="U66" s="288"/>
      <c r="V66" s="288"/>
      <c r="W66" s="288"/>
      <c r="X66" s="288"/>
      <c r="Y66" s="288"/>
      <c r="Z66" s="288"/>
      <c r="AA66" s="288"/>
      <c r="AB66" s="288"/>
      <c r="AC66" s="288"/>
      <c r="AD66" s="288"/>
      <c r="AE66" s="288"/>
      <c r="AF66" s="288"/>
      <c r="AG66" s="288"/>
      <c r="AH66" s="288"/>
      <c r="AI66" s="288"/>
      <c r="AJ66" s="288"/>
      <c r="AK66" s="288"/>
      <c r="AL66" s="288"/>
      <c r="AM66" s="288"/>
      <c r="AN66" s="288"/>
      <c r="AO66" s="288"/>
      <c r="AP66" s="288"/>
      <c r="AQ66" s="288"/>
      <c r="AR66" s="21"/>
      <c r="AS66" s="288"/>
      <c r="AT66" s="288"/>
      <c r="AU66" s="288"/>
      <c r="AV66" s="288"/>
      <c r="AW66" s="288"/>
      <c r="AX66" s="288"/>
      <c r="AY66" s="288"/>
      <c r="AZ66" s="288"/>
      <c r="BA66" s="288"/>
      <c r="BB66" s="288"/>
      <c r="BC66" s="288"/>
      <c r="BD66" s="288"/>
      <c r="BE66" s="288"/>
    </row>
    <row r="67" spans="1:57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288"/>
      <c r="AH67" s="288"/>
      <c r="AI67" s="288"/>
      <c r="AJ67" s="288"/>
      <c r="AK67" s="288"/>
      <c r="AL67" s="288"/>
      <c r="AM67" s="288"/>
      <c r="AN67" s="288"/>
      <c r="AO67" s="288"/>
      <c r="AP67" s="288"/>
      <c r="AQ67" s="288"/>
      <c r="AR67" s="21"/>
      <c r="AS67" s="288"/>
      <c r="AT67" s="288"/>
      <c r="AU67" s="288"/>
      <c r="AV67" s="288"/>
      <c r="AW67" s="288"/>
      <c r="AX67" s="288"/>
      <c r="AY67" s="288"/>
      <c r="AZ67" s="288"/>
      <c r="BA67" s="288"/>
      <c r="BB67" s="288"/>
      <c r="BC67" s="288"/>
      <c r="BD67" s="288"/>
      <c r="BE67" s="288"/>
    </row>
    <row r="68" spans="1:57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88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  <c r="AF68" s="288"/>
      <c r="AG68" s="288"/>
      <c r="AH68" s="288"/>
      <c r="AI68" s="288"/>
      <c r="AJ68" s="288"/>
      <c r="AK68" s="288"/>
      <c r="AL68" s="288"/>
      <c r="AM68" s="288"/>
      <c r="AN68" s="288"/>
      <c r="AO68" s="288"/>
      <c r="AP68" s="288"/>
      <c r="AQ68" s="288"/>
      <c r="AR68" s="21"/>
      <c r="AS68" s="288"/>
      <c r="AT68" s="288"/>
      <c r="AU68" s="288"/>
      <c r="AV68" s="288"/>
      <c r="AW68" s="288"/>
      <c r="AX68" s="288"/>
      <c r="AY68" s="288"/>
      <c r="AZ68" s="288"/>
      <c r="BA68" s="288"/>
      <c r="BB68" s="288"/>
      <c r="BC68" s="288"/>
      <c r="BD68" s="288"/>
      <c r="BE68" s="288"/>
    </row>
    <row r="69" spans="1:57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  <c r="AF69" s="288"/>
      <c r="AG69" s="288"/>
      <c r="AH69" s="288"/>
      <c r="AI69" s="288"/>
      <c r="AJ69" s="288"/>
      <c r="AK69" s="288"/>
      <c r="AL69" s="288"/>
      <c r="AM69" s="288"/>
      <c r="AN69" s="288"/>
      <c r="AO69" s="288"/>
      <c r="AP69" s="288"/>
      <c r="AQ69" s="288"/>
      <c r="AR69" s="21"/>
      <c r="AS69" s="288"/>
      <c r="AT69" s="288"/>
      <c r="AU69" s="288"/>
      <c r="AV69" s="288"/>
      <c r="AW69" s="288"/>
      <c r="AX69" s="288"/>
      <c r="AY69" s="288"/>
      <c r="AZ69" s="288"/>
      <c r="BA69" s="288"/>
      <c r="BB69" s="288"/>
      <c r="BC69" s="288"/>
      <c r="BD69" s="288"/>
      <c r="BE69" s="288"/>
    </row>
    <row r="70" spans="1:57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  <c r="AF70" s="288"/>
      <c r="AG70" s="288"/>
      <c r="AH70" s="288"/>
      <c r="AI70" s="288"/>
      <c r="AJ70" s="288"/>
      <c r="AK70" s="288"/>
      <c r="AL70" s="288"/>
      <c r="AM70" s="288"/>
      <c r="AN70" s="288"/>
      <c r="AO70" s="288"/>
      <c r="AP70" s="288"/>
      <c r="AQ70" s="288"/>
      <c r="AR70" s="21"/>
      <c r="AS70" s="288"/>
      <c r="AT70" s="288"/>
      <c r="AU70" s="288"/>
      <c r="AV70" s="288"/>
      <c r="AW70" s="288"/>
      <c r="AX70" s="288"/>
      <c r="AY70" s="288"/>
      <c r="AZ70" s="288"/>
      <c r="BA70" s="288"/>
      <c r="BB70" s="288"/>
      <c r="BC70" s="288"/>
      <c r="BD70" s="288"/>
      <c r="BE70" s="288"/>
    </row>
    <row r="71" spans="1:57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288"/>
      <c r="AH71" s="288"/>
      <c r="AI71" s="288"/>
      <c r="AJ71" s="288"/>
      <c r="AK71" s="288"/>
      <c r="AL71" s="288"/>
      <c r="AM71" s="288"/>
      <c r="AN71" s="288"/>
      <c r="AO71" s="288"/>
      <c r="AP71" s="288"/>
      <c r="AQ71" s="288"/>
      <c r="AR71" s="21"/>
      <c r="AS71" s="288"/>
      <c r="AT71" s="288"/>
      <c r="AU71" s="288"/>
      <c r="AV71" s="288"/>
      <c r="AW71" s="288"/>
      <c r="AX71" s="288"/>
      <c r="AY71" s="288"/>
      <c r="AZ71" s="288"/>
      <c r="BA71" s="288"/>
      <c r="BB71" s="288"/>
      <c r="BC71" s="288"/>
      <c r="BD71" s="288"/>
      <c r="BE71" s="288"/>
    </row>
    <row r="72" spans="1:57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88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  <c r="AF72" s="288"/>
      <c r="AG72" s="288"/>
      <c r="AH72" s="288"/>
      <c r="AI72" s="288"/>
      <c r="AJ72" s="288"/>
      <c r="AK72" s="288"/>
      <c r="AL72" s="288"/>
      <c r="AM72" s="288"/>
      <c r="AN72" s="288"/>
      <c r="AO72" s="288"/>
      <c r="AP72" s="288"/>
      <c r="AQ72" s="288"/>
      <c r="AR72" s="21"/>
      <c r="AS72" s="288"/>
      <c r="AT72" s="288"/>
      <c r="AU72" s="288"/>
      <c r="AV72" s="288"/>
      <c r="AW72" s="288"/>
      <c r="AX72" s="288"/>
      <c r="AY72" s="288"/>
      <c r="AZ72" s="288"/>
      <c r="BA72" s="288"/>
      <c r="BB72" s="288"/>
      <c r="BC72" s="288"/>
      <c r="BD72" s="288"/>
      <c r="BE72" s="288"/>
    </row>
    <row r="73" spans="1:57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88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  <c r="AF73" s="288"/>
      <c r="AG73" s="288"/>
      <c r="AH73" s="288"/>
      <c r="AI73" s="288"/>
      <c r="AJ73" s="288"/>
      <c r="AK73" s="288"/>
      <c r="AL73" s="288"/>
      <c r="AM73" s="288"/>
      <c r="AN73" s="288"/>
      <c r="AO73" s="288"/>
      <c r="AP73" s="288"/>
      <c r="AQ73" s="288"/>
      <c r="AR73" s="21"/>
      <c r="AS73" s="288"/>
      <c r="AT73" s="288"/>
      <c r="AU73" s="288"/>
      <c r="AV73" s="288"/>
      <c r="AW73" s="288"/>
      <c r="AX73" s="288"/>
      <c r="AY73" s="288"/>
      <c r="AZ73" s="288"/>
      <c r="BA73" s="288"/>
      <c r="BB73" s="288"/>
      <c r="BC73" s="288"/>
      <c r="BD73" s="288"/>
      <c r="BE73" s="288"/>
    </row>
    <row r="74" spans="1:57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88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  <c r="AF74" s="288"/>
      <c r="AG74" s="288"/>
      <c r="AH74" s="288"/>
      <c r="AI74" s="288"/>
      <c r="AJ74" s="288"/>
      <c r="AK74" s="288"/>
      <c r="AL74" s="288"/>
      <c r="AM74" s="288"/>
      <c r="AN74" s="288"/>
      <c r="AO74" s="288"/>
      <c r="AP74" s="288"/>
      <c r="AQ74" s="288"/>
      <c r="AR74" s="21"/>
      <c r="AS74" s="288"/>
      <c r="AT74" s="288"/>
      <c r="AU74" s="288"/>
      <c r="AV74" s="288"/>
      <c r="AW74" s="288"/>
      <c r="AX74" s="288"/>
      <c r="AY74" s="288"/>
      <c r="AZ74" s="288"/>
      <c r="BA74" s="288"/>
      <c r="BB74" s="288"/>
      <c r="BC74" s="288"/>
      <c r="BD74" s="288"/>
      <c r="BE74" s="288"/>
    </row>
    <row r="75" spans="1:57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88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  <c r="AF75" s="288"/>
      <c r="AG75" s="288"/>
      <c r="AH75" s="288"/>
      <c r="AI75" s="288"/>
      <c r="AJ75" s="288"/>
      <c r="AK75" s="288"/>
      <c r="AL75" s="288"/>
      <c r="AM75" s="288"/>
      <c r="AN75" s="288"/>
      <c r="AO75" s="288"/>
      <c r="AP75" s="288"/>
      <c r="AQ75" s="288"/>
      <c r="AR75" s="21"/>
      <c r="AS75" s="288"/>
      <c r="AT75" s="288"/>
      <c r="AU75" s="288"/>
      <c r="AV75" s="288"/>
      <c r="AW75" s="288"/>
      <c r="AX75" s="288"/>
      <c r="AY75" s="288"/>
      <c r="AZ75" s="288"/>
      <c r="BA75" s="288"/>
      <c r="BB75" s="288"/>
      <c r="BC75" s="288"/>
      <c r="BD75" s="288"/>
      <c r="BE75" s="288"/>
    </row>
    <row r="76" spans="1:57" s="2" customFormat="1" ht="12.75">
      <c r="A76" s="302"/>
      <c r="B76" s="29"/>
      <c r="C76" s="302"/>
      <c r="D76" s="39" t="s">
        <v>53</v>
      </c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9" t="s">
        <v>54</v>
      </c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9" t="s">
        <v>53</v>
      </c>
      <c r="AI76" s="31"/>
      <c r="AJ76" s="31"/>
      <c r="AK76" s="31"/>
      <c r="AL76" s="31"/>
      <c r="AM76" s="39" t="s">
        <v>54</v>
      </c>
      <c r="AN76" s="31"/>
      <c r="AO76" s="31"/>
      <c r="AP76" s="302"/>
      <c r="AQ76" s="302"/>
      <c r="AR76" s="29"/>
      <c r="BE76" s="302"/>
    </row>
    <row r="77" spans="1:57" s="2" customFormat="1">
      <c r="A77" s="302"/>
      <c r="B77" s="29"/>
      <c r="C77" s="302"/>
      <c r="D77" s="302"/>
      <c r="E77" s="302"/>
      <c r="F77" s="302"/>
      <c r="G77" s="302"/>
      <c r="H77" s="302"/>
      <c r="I77" s="302"/>
      <c r="J77" s="302"/>
      <c r="K77" s="302"/>
      <c r="L77" s="302"/>
      <c r="M77" s="302"/>
      <c r="N77" s="302"/>
      <c r="O77" s="302"/>
      <c r="P77" s="302"/>
      <c r="Q77" s="302"/>
      <c r="R77" s="302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  <c r="AF77" s="302"/>
      <c r="AG77" s="302"/>
      <c r="AH77" s="302"/>
      <c r="AI77" s="302"/>
      <c r="AJ77" s="302"/>
      <c r="AK77" s="302"/>
      <c r="AL77" s="302"/>
      <c r="AM77" s="302"/>
      <c r="AN77" s="302"/>
      <c r="AO77" s="302"/>
      <c r="AP77" s="302"/>
      <c r="AQ77" s="302"/>
      <c r="AR77" s="29"/>
      <c r="BE77" s="302"/>
    </row>
    <row r="78" spans="1:57" s="2" customFormat="1" ht="6.9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29"/>
      <c r="BE78" s="302"/>
    </row>
    <row r="82" spans="1:9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29"/>
      <c r="BE82" s="302"/>
    </row>
    <row r="83" spans="1:91" s="2" customFormat="1" ht="24.95" customHeight="1">
      <c r="A83" s="302"/>
      <c r="B83" s="29"/>
      <c r="C83" s="22" t="s">
        <v>57</v>
      </c>
      <c r="D83" s="302"/>
      <c r="E83" s="302"/>
      <c r="F83" s="302"/>
      <c r="G83" s="302"/>
      <c r="H83" s="302"/>
      <c r="I83" s="302"/>
      <c r="J83" s="302"/>
      <c r="K83" s="302"/>
      <c r="L83" s="302"/>
      <c r="M83" s="302"/>
      <c r="N83" s="302"/>
      <c r="O83" s="302"/>
      <c r="P83" s="302"/>
      <c r="Q83" s="302"/>
      <c r="R83" s="302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  <c r="AF83" s="302"/>
      <c r="AG83" s="302"/>
      <c r="AH83" s="302"/>
      <c r="AI83" s="302"/>
      <c r="AJ83" s="302"/>
      <c r="AK83" s="302"/>
      <c r="AL83" s="302"/>
      <c r="AM83" s="302"/>
      <c r="AN83" s="302"/>
      <c r="AO83" s="302"/>
      <c r="AP83" s="302"/>
      <c r="AQ83" s="302"/>
      <c r="AR83" s="29"/>
      <c r="BE83" s="302"/>
    </row>
    <row r="84" spans="1:9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02"/>
      <c r="M84" s="302"/>
      <c r="N84" s="302"/>
      <c r="O84" s="302"/>
      <c r="P84" s="302"/>
      <c r="Q84" s="302"/>
      <c r="R84" s="302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  <c r="AF84" s="302"/>
      <c r="AG84" s="302"/>
      <c r="AH84" s="302"/>
      <c r="AI84" s="302"/>
      <c r="AJ84" s="302"/>
      <c r="AK84" s="302"/>
      <c r="AL84" s="302"/>
      <c r="AM84" s="302"/>
      <c r="AN84" s="302"/>
      <c r="AO84" s="302"/>
      <c r="AP84" s="302"/>
      <c r="AQ84" s="302"/>
      <c r="AR84" s="29"/>
      <c r="BE84" s="302"/>
    </row>
    <row r="85" spans="1:91" s="4" customFormat="1" ht="12" customHeight="1">
      <c r="A85" s="299"/>
      <c r="B85" s="45"/>
      <c r="C85" s="305" t="s">
        <v>12</v>
      </c>
      <c r="D85" s="299"/>
      <c r="E85" s="299"/>
      <c r="F85" s="299"/>
      <c r="G85" s="299"/>
      <c r="H85" s="299"/>
      <c r="I85" s="299"/>
      <c r="J85" s="299"/>
      <c r="K85" s="299"/>
      <c r="L85" s="299">
        <f>K5</f>
        <v>0</v>
      </c>
      <c r="M85" s="299"/>
      <c r="N85" s="299"/>
      <c r="O85" s="299"/>
      <c r="P85" s="299"/>
      <c r="Q85" s="299"/>
      <c r="R85" s="299"/>
      <c r="S85" s="299"/>
      <c r="T85" s="299"/>
      <c r="U85" s="299"/>
      <c r="V85" s="299"/>
      <c r="W85" s="299"/>
      <c r="X85" s="299"/>
      <c r="Y85" s="299"/>
      <c r="Z85" s="299"/>
      <c r="AA85" s="299"/>
      <c r="AB85" s="299"/>
      <c r="AC85" s="299"/>
      <c r="AD85" s="299"/>
      <c r="AE85" s="299"/>
      <c r="AF85" s="299"/>
      <c r="AG85" s="299"/>
      <c r="AH85" s="299"/>
      <c r="AI85" s="299"/>
      <c r="AJ85" s="299"/>
      <c r="AK85" s="299"/>
      <c r="AL85" s="299"/>
      <c r="AM85" s="299"/>
      <c r="AN85" s="299"/>
      <c r="AO85" s="299"/>
      <c r="AP85" s="299"/>
      <c r="AQ85" s="299"/>
      <c r="AR85" s="45"/>
      <c r="AS85" s="299"/>
      <c r="AT85" s="299"/>
      <c r="AU85" s="299"/>
      <c r="AV85" s="299"/>
      <c r="AW85" s="299"/>
      <c r="AX85" s="299"/>
      <c r="AY85" s="299"/>
      <c r="AZ85" s="299"/>
      <c r="BA85" s="299"/>
      <c r="BB85" s="299"/>
      <c r="BC85" s="299"/>
      <c r="BD85" s="299"/>
      <c r="BE85" s="299"/>
      <c r="BF85" s="299"/>
      <c r="BG85" s="299"/>
      <c r="BH85" s="299"/>
      <c r="BI85" s="299"/>
      <c r="BJ85" s="299"/>
      <c r="BK85" s="299"/>
      <c r="BL85" s="299"/>
      <c r="BM85" s="299"/>
      <c r="BN85" s="299"/>
      <c r="BO85" s="299"/>
      <c r="BP85" s="299"/>
      <c r="BQ85" s="299"/>
      <c r="BR85" s="299"/>
      <c r="BS85" s="299"/>
      <c r="BT85" s="299"/>
      <c r="BU85" s="299"/>
      <c r="BV85" s="299"/>
      <c r="BW85" s="299"/>
      <c r="BX85" s="299"/>
      <c r="BY85" s="299"/>
      <c r="BZ85" s="299"/>
      <c r="CA85" s="299"/>
      <c r="CB85" s="299"/>
      <c r="CC85" s="299"/>
      <c r="CD85" s="299"/>
      <c r="CE85" s="299"/>
      <c r="CF85" s="299"/>
      <c r="CG85" s="299"/>
      <c r="CH85" s="299"/>
      <c r="CI85" s="299"/>
      <c r="CJ85" s="299"/>
      <c r="CK85" s="299"/>
      <c r="CL85" s="299"/>
      <c r="CM85" s="299"/>
    </row>
    <row r="86" spans="1:91" s="5" customFormat="1" ht="36.950000000000003" customHeight="1">
      <c r="A86" s="295"/>
      <c r="B86" s="46"/>
      <c r="C86" s="47" t="s">
        <v>14</v>
      </c>
      <c r="D86" s="295"/>
      <c r="E86" s="295"/>
      <c r="F86" s="295"/>
      <c r="G86" s="295"/>
      <c r="H86" s="295"/>
      <c r="I86" s="295"/>
      <c r="J86" s="295"/>
      <c r="K86" s="295"/>
      <c r="L86" s="384" t="str">
        <f>K6</f>
        <v>Obnova sídliskového vnútrobloku Agátka v Trnave</v>
      </c>
      <c r="M86" s="385"/>
      <c r="N86" s="385"/>
      <c r="O86" s="385"/>
      <c r="P86" s="385"/>
      <c r="Q86" s="385"/>
      <c r="R86" s="385"/>
      <c r="S86" s="385"/>
      <c r="T86" s="385"/>
      <c r="U86" s="385"/>
      <c r="V86" s="385"/>
      <c r="W86" s="385"/>
      <c r="X86" s="385"/>
      <c r="Y86" s="385"/>
      <c r="Z86" s="385"/>
      <c r="AA86" s="385"/>
      <c r="AB86" s="385"/>
      <c r="AC86" s="385"/>
      <c r="AD86" s="385"/>
      <c r="AE86" s="385"/>
      <c r="AF86" s="385"/>
      <c r="AG86" s="385"/>
      <c r="AH86" s="385"/>
      <c r="AI86" s="385"/>
      <c r="AJ86" s="385"/>
      <c r="AK86" s="385"/>
      <c r="AL86" s="385"/>
      <c r="AM86" s="385"/>
      <c r="AN86" s="385"/>
      <c r="AO86" s="385"/>
      <c r="AP86" s="295"/>
      <c r="AQ86" s="295"/>
      <c r="AR86" s="46"/>
      <c r="AS86" s="295"/>
      <c r="AT86" s="295"/>
      <c r="AU86" s="295"/>
      <c r="AV86" s="295"/>
      <c r="AW86" s="295"/>
      <c r="AX86" s="295"/>
      <c r="AY86" s="295"/>
      <c r="AZ86" s="295"/>
      <c r="BA86" s="295"/>
      <c r="BB86" s="295"/>
      <c r="BC86" s="295"/>
      <c r="BD86" s="295"/>
      <c r="BE86" s="295"/>
      <c r="BF86" s="295"/>
      <c r="BG86" s="295"/>
      <c r="BH86" s="295"/>
      <c r="BI86" s="295"/>
      <c r="BJ86" s="295"/>
      <c r="BK86" s="295"/>
      <c r="BL86" s="295"/>
      <c r="BM86" s="295"/>
      <c r="BN86" s="295"/>
      <c r="BO86" s="295"/>
      <c r="BP86" s="295"/>
      <c r="BQ86" s="295"/>
      <c r="BR86" s="295"/>
      <c r="BS86" s="295"/>
      <c r="BT86" s="295"/>
      <c r="BU86" s="295"/>
      <c r="BV86" s="295"/>
      <c r="BW86" s="295"/>
      <c r="BX86" s="295"/>
      <c r="BY86" s="295"/>
      <c r="BZ86" s="295"/>
      <c r="CA86" s="295"/>
      <c r="CB86" s="295"/>
      <c r="CC86" s="295"/>
      <c r="CD86" s="295"/>
      <c r="CE86" s="295"/>
      <c r="CF86" s="295"/>
      <c r="CG86" s="295"/>
      <c r="CH86" s="295"/>
      <c r="CI86" s="295"/>
      <c r="CJ86" s="295"/>
      <c r="CK86" s="295"/>
      <c r="CL86" s="295"/>
      <c r="CM86" s="295"/>
    </row>
    <row r="87" spans="1:91" s="2" customFormat="1" ht="6.95" customHeight="1">
      <c r="A87" s="302"/>
      <c r="B87" s="29"/>
      <c r="C87" s="302"/>
      <c r="D87" s="302"/>
      <c r="E87" s="302"/>
      <c r="F87" s="302"/>
      <c r="G87" s="302"/>
      <c r="H87" s="302"/>
      <c r="I87" s="302"/>
      <c r="J87" s="302"/>
      <c r="K87" s="302"/>
      <c r="L87" s="302"/>
      <c r="M87" s="302"/>
      <c r="N87" s="302"/>
      <c r="O87" s="302"/>
      <c r="P87" s="302"/>
      <c r="Q87" s="302"/>
      <c r="R87" s="302"/>
      <c r="S87" s="302"/>
      <c r="T87" s="302"/>
      <c r="U87" s="302"/>
      <c r="V87" s="302"/>
      <c r="W87" s="302"/>
      <c r="X87" s="302"/>
      <c r="Y87" s="302"/>
      <c r="Z87" s="302"/>
      <c r="AA87" s="302"/>
      <c r="AB87" s="302"/>
      <c r="AC87" s="302"/>
      <c r="AD87" s="302"/>
      <c r="AE87" s="302"/>
      <c r="AF87" s="302"/>
      <c r="AG87" s="302"/>
      <c r="AH87" s="302"/>
      <c r="AI87" s="302"/>
      <c r="AJ87" s="302"/>
      <c r="AK87" s="302"/>
      <c r="AL87" s="302"/>
      <c r="AM87" s="302"/>
      <c r="AN87" s="302"/>
      <c r="AO87" s="302"/>
      <c r="AP87" s="302"/>
      <c r="AQ87" s="302"/>
      <c r="AR87" s="29"/>
      <c r="BE87" s="302"/>
    </row>
    <row r="88" spans="1:91" s="2" customFormat="1" ht="12" customHeight="1">
      <c r="A88" s="302"/>
      <c r="B88" s="29"/>
      <c r="C88" s="305" t="s">
        <v>18</v>
      </c>
      <c r="D88" s="302"/>
      <c r="E88" s="302"/>
      <c r="F88" s="302"/>
      <c r="G88" s="302"/>
      <c r="H88" s="302"/>
      <c r="I88" s="302"/>
      <c r="J88" s="302"/>
      <c r="K88" s="302"/>
      <c r="L88" s="48" t="str">
        <f>IF(K8="","",K8)</f>
        <v xml:space="preserve"> </v>
      </c>
      <c r="M88" s="302"/>
      <c r="N88" s="302"/>
      <c r="O88" s="302"/>
      <c r="P88" s="302"/>
      <c r="Q88" s="302"/>
      <c r="R88" s="302"/>
      <c r="S88" s="302"/>
      <c r="T88" s="302"/>
      <c r="U88" s="302"/>
      <c r="V88" s="302"/>
      <c r="W88" s="302"/>
      <c r="X88" s="302"/>
      <c r="Y88" s="302"/>
      <c r="Z88" s="302"/>
      <c r="AA88" s="302"/>
      <c r="AB88" s="302"/>
      <c r="AC88" s="302"/>
      <c r="AD88" s="302"/>
      <c r="AE88" s="302"/>
      <c r="AF88" s="302"/>
      <c r="AG88" s="302"/>
      <c r="AH88" s="302"/>
      <c r="AI88" s="305" t="s">
        <v>20</v>
      </c>
      <c r="AJ88" s="302"/>
      <c r="AK88" s="302"/>
      <c r="AL88" s="302"/>
      <c r="AM88" s="394" t="str">
        <f>IF(AN8= "","",AN8)</f>
        <v>20. 4. 2021</v>
      </c>
      <c r="AN88" s="394"/>
      <c r="AO88" s="302"/>
      <c r="AP88" s="302"/>
      <c r="AQ88" s="302"/>
      <c r="AR88" s="29"/>
      <c r="BE88" s="302"/>
    </row>
    <row r="89" spans="1:91" s="2" customFormat="1" ht="6.95" customHeight="1">
      <c r="A89" s="302"/>
      <c r="B89" s="29"/>
      <c r="C89" s="302"/>
      <c r="D89" s="302"/>
      <c r="E89" s="302"/>
      <c r="F89" s="302"/>
      <c r="G89" s="302"/>
      <c r="H89" s="302"/>
      <c r="I89" s="302"/>
      <c r="J89" s="302"/>
      <c r="K89" s="302"/>
      <c r="L89" s="302"/>
      <c r="M89" s="302"/>
      <c r="N89" s="302"/>
      <c r="O89" s="302"/>
      <c r="P89" s="302"/>
      <c r="Q89" s="302"/>
      <c r="R89" s="302"/>
      <c r="S89" s="302"/>
      <c r="T89" s="302"/>
      <c r="U89" s="302"/>
      <c r="V89" s="302"/>
      <c r="W89" s="302"/>
      <c r="X89" s="302"/>
      <c r="Y89" s="302"/>
      <c r="Z89" s="302"/>
      <c r="AA89" s="302"/>
      <c r="AB89" s="302"/>
      <c r="AC89" s="302"/>
      <c r="AD89" s="302"/>
      <c r="AE89" s="302"/>
      <c r="AF89" s="302"/>
      <c r="AG89" s="302"/>
      <c r="AH89" s="302"/>
      <c r="AI89" s="302"/>
      <c r="AJ89" s="302"/>
      <c r="AK89" s="302"/>
      <c r="AL89" s="302"/>
      <c r="AM89" s="302"/>
      <c r="AN89" s="302"/>
      <c r="AO89" s="302"/>
      <c r="AP89" s="302"/>
      <c r="AQ89" s="302"/>
      <c r="AR89" s="29"/>
      <c r="BE89" s="302"/>
    </row>
    <row r="90" spans="1:91" s="2" customFormat="1" ht="25.7" customHeight="1">
      <c r="A90" s="302"/>
      <c r="B90" s="29"/>
      <c r="C90" s="305" t="s">
        <v>22</v>
      </c>
      <c r="D90" s="302"/>
      <c r="E90" s="302"/>
      <c r="F90" s="302"/>
      <c r="G90" s="302"/>
      <c r="H90" s="302"/>
      <c r="I90" s="302"/>
      <c r="J90" s="302"/>
      <c r="K90" s="302"/>
      <c r="L90" s="299" t="str">
        <f>IF(E11= "","",E11)</f>
        <v>Mesto Trnava</v>
      </c>
      <c r="M90" s="302"/>
      <c r="N90" s="302"/>
      <c r="O90" s="302"/>
      <c r="P90" s="302"/>
      <c r="Q90" s="302"/>
      <c r="R90" s="302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  <c r="AF90" s="302"/>
      <c r="AG90" s="302"/>
      <c r="AH90" s="302"/>
      <c r="AI90" s="305" t="s">
        <v>28</v>
      </c>
      <c r="AJ90" s="302"/>
      <c r="AK90" s="302"/>
      <c r="AL90" s="302"/>
      <c r="AM90" s="395" t="str">
        <f>IF(E17="","",E17)</f>
        <v>Ing. Ivana Štigová Kučírková, MSc.</v>
      </c>
      <c r="AN90" s="396"/>
      <c r="AO90" s="396"/>
      <c r="AP90" s="396"/>
      <c r="AQ90" s="302"/>
      <c r="AR90" s="29"/>
      <c r="AS90" s="352" t="s">
        <v>58</v>
      </c>
      <c r="AT90" s="353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302"/>
    </row>
    <row r="91" spans="1:91" s="2" customFormat="1" ht="15.2" customHeight="1">
      <c r="A91" s="302"/>
      <c r="B91" s="29"/>
      <c r="C91" s="305" t="s">
        <v>26</v>
      </c>
      <c r="D91" s="302"/>
      <c r="E91" s="302"/>
      <c r="F91" s="302"/>
      <c r="G91" s="302"/>
      <c r="H91" s="302"/>
      <c r="I91" s="302"/>
      <c r="J91" s="302"/>
      <c r="K91" s="302"/>
      <c r="L91" s="299" t="str">
        <f>IF(E14= "Vyplň údaj","",E14)</f>
        <v/>
      </c>
      <c r="M91" s="302"/>
      <c r="N91" s="302"/>
      <c r="O91" s="302"/>
      <c r="P91" s="302"/>
      <c r="Q91" s="302"/>
      <c r="R91" s="302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  <c r="AF91" s="302"/>
      <c r="AG91" s="302"/>
      <c r="AH91" s="302"/>
      <c r="AI91" s="305" t="s">
        <v>31</v>
      </c>
      <c r="AJ91" s="302"/>
      <c r="AK91" s="302"/>
      <c r="AL91" s="302"/>
      <c r="AM91" s="395" t="str">
        <f>IF(E20="","",E20)</f>
        <v>Rosoft, s.r.o.</v>
      </c>
      <c r="AN91" s="396"/>
      <c r="AO91" s="396"/>
      <c r="AP91" s="396"/>
      <c r="AQ91" s="302"/>
      <c r="AR91" s="29"/>
      <c r="AS91" s="354"/>
      <c r="AT91" s="355"/>
      <c r="AU91" s="51"/>
      <c r="AV91" s="51"/>
      <c r="AW91" s="51"/>
      <c r="AX91" s="51"/>
      <c r="AY91" s="51"/>
      <c r="AZ91" s="51"/>
      <c r="BA91" s="51"/>
      <c r="BB91" s="51"/>
      <c r="BC91" s="51"/>
      <c r="BD91" s="52"/>
      <c r="BE91" s="302"/>
    </row>
    <row r="92" spans="1:91" s="2" customFormat="1" ht="10.9" customHeight="1">
      <c r="A92" s="302"/>
      <c r="B92" s="29"/>
      <c r="C92" s="302"/>
      <c r="D92" s="302"/>
      <c r="E92" s="302"/>
      <c r="F92" s="302"/>
      <c r="G92" s="302"/>
      <c r="H92" s="302"/>
      <c r="I92" s="302"/>
      <c r="J92" s="302"/>
      <c r="K92" s="302"/>
      <c r="L92" s="302"/>
      <c r="M92" s="302"/>
      <c r="N92" s="302"/>
      <c r="O92" s="302"/>
      <c r="P92" s="302"/>
      <c r="Q92" s="302"/>
      <c r="R92" s="302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  <c r="AF92" s="302"/>
      <c r="AG92" s="302"/>
      <c r="AH92" s="302"/>
      <c r="AI92" s="302"/>
      <c r="AJ92" s="302"/>
      <c r="AK92" s="302"/>
      <c r="AL92" s="302"/>
      <c r="AM92" s="302"/>
      <c r="AN92" s="302"/>
      <c r="AO92" s="302"/>
      <c r="AP92" s="302"/>
      <c r="AQ92" s="302"/>
      <c r="AR92" s="29"/>
      <c r="AS92" s="354"/>
      <c r="AT92" s="355"/>
      <c r="AU92" s="51"/>
      <c r="AV92" s="51"/>
      <c r="AW92" s="51"/>
      <c r="AX92" s="51"/>
      <c r="AY92" s="51"/>
      <c r="AZ92" s="51"/>
      <c r="BA92" s="51"/>
      <c r="BB92" s="51"/>
      <c r="BC92" s="51"/>
      <c r="BD92" s="52"/>
      <c r="BE92" s="302"/>
    </row>
    <row r="93" spans="1:91" s="2" customFormat="1" ht="29.25" customHeight="1">
      <c r="A93" s="302"/>
      <c r="B93" s="29"/>
      <c r="C93" s="400" t="s">
        <v>59</v>
      </c>
      <c r="D93" s="393"/>
      <c r="E93" s="393"/>
      <c r="F93" s="393"/>
      <c r="G93" s="393"/>
      <c r="H93" s="53"/>
      <c r="I93" s="397" t="s">
        <v>60</v>
      </c>
      <c r="J93" s="393"/>
      <c r="K93" s="393"/>
      <c r="L93" s="393"/>
      <c r="M93" s="393"/>
      <c r="N93" s="393"/>
      <c r="O93" s="393"/>
      <c r="P93" s="393"/>
      <c r="Q93" s="393"/>
      <c r="R93" s="393"/>
      <c r="S93" s="393"/>
      <c r="T93" s="393"/>
      <c r="U93" s="393"/>
      <c r="V93" s="393"/>
      <c r="W93" s="393"/>
      <c r="X93" s="393"/>
      <c r="Y93" s="393"/>
      <c r="Z93" s="393"/>
      <c r="AA93" s="393"/>
      <c r="AB93" s="393"/>
      <c r="AC93" s="393"/>
      <c r="AD93" s="393"/>
      <c r="AE93" s="393"/>
      <c r="AF93" s="393"/>
      <c r="AG93" s="392" t="s">
        <v>61</v>
      </c>
      <c r="AH93" s="393"/>
      <c r="AI93" s="393"/>
      <c r="AJ93" s="393"/>
      <c r="AK93" s="393"/>
      <c r="AL93" s="393"/>
      <c r="AM93" s="393"/>
      <c r="AN93" s="397" t="s">
        <v>62</v>
      </c>
      <c r="AO93" s="393"/>
      <c r="AP93" s="398"/>
      <c r="AQ93" s="54" t="s">
        <v>63</v>
      </c>
      <c r="AR93" s="29"/>
      <c r="AS93" s="55" t="s">
        <v>64</v>
      </c>
      <c r="AT93" s="56" t="s">
        <v>65</v>
      </c>
      <c r="AU93" s="56" t="s">
        <v>66</v>
      </c>
      <c r="AV93" s="56" t="s">
        <v>67</v>
      </c>
      <c r="AW93" s="56" t="s">
        <v>68</v>
      </c>
      <c r="AX93" s="56" t="s">
        <v>69</v>
      </c>
      <c r="AY93" s="56" t="s">
        <v>70</v>
      </c>
      <c r="AZ93" s="56" t="s">
        <v>71</v>
      </c>
      <c r="BA93" s="56" t="s">
        <v>72</v>
      </c>
      <c r="BB93" s="56" t="s">
        <v>73</v>
      </c>
      <c r="BC93" s="56" t="s">
        <v>74</v>
      </c>
      <c r="BD93" s="57" t="s">
        <v>75</v>
      </c>
      <c r="BE93" s="302"/>
    </row>
    <row r="94" spans="1:91" s="2" customFormat="1" ht="10.9" customHeight="1">
      <c r="A94" s="302"/>
      <c r="B94" s="29"/>
      <c r="C94" s="302"/>
      <c r="D94" s="302"/>
      <c r="E94" s="302"/>
      <c r="F94" s="302"/>
      <c r="G94" s="302"/>
      <c r="H94" s="302"/>
      <c r="I94" s="302"/>
      <c r="J94" s="302"/>
      <c r="K94" s="302"/>
      <c r="L94" s="302"/>
      <c r="M94" s="302"/>
      <c r="N94" s="302"/>
      <c r="O94" s="302"/>
      <c r="P94" s="302"/>
      <c r="Q94" s="302"/>
      <c r="R94" s="302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  <c r="AF94" s="302"/>
      <c r="AG94" s="302"/>
      <c r="AH94" s="302"/>
      <c r="AI94" s="302"/>
      <c r="AJ94" s="302"/>
      <c r="AK94" s="302"/>
      <c r="AL94" s="302"/>
      <c r="AM94" s="302"/>
      <c r="AN94" s="302"/>
      <c r="AO94" s="302"/>
      <c r="AP94" s="302"/>
      <c r="AQ94" s="302"/>
      <c r="AR94" s="29"/>
      <c r="AS94" s="58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60"/>
      <c r="BE94" s="302"/>
    </row>
    <row r="95" spans="1:91" s="6" customFormat="1" ht="32.450000000000003" customHeight="1">
      <c r="B95" s="61"/>
      <c r="C95" s="62" t="s">
        <v>76</v>
      </c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382">
        <f>ROUND(AG96,2)</f>
        <v>0</v>
      </c>
      <c r="AH95" s="382"/>
      <c r="AI95" s="382"/>
      <c r="AJ95" s="382"/>
      <c r="AK95" s="382"/>
      <c r="AL95" s="382"/>
      <c r="AM95" s="382"/>
      <c r="AN95" s="383">
        <f t="shared" ref="AN95:AN109" si="1">SUM(AG95,AT95)</f>
        <v>0</v>
      </c>
      <c r="AO95" s="383"/>
      <c r="AP95" s="383"/>
      <c r="AQ95" s="64" t="s">
        <v>1</v>
      </c>
      <c r="AR95" s="61"/>
      <c r="AS95" s="65">
        <f>ROUND(AS96,2)</f>
        <v>0</v>
      </c>
      <c r="AT95" s="66">
        <f t="shared" ref="AT95:AT109" si="2">ROUND(SUM(AV95:AW95),2)</f>
        <v>0</v>
      </c>
      <c r="AU95" s="67">
        <f>ROUND(AU96,5)</f>
        <v>0</v>
      </c>
      <c r="AV95" s="66">
        <f>ROUND(AZ95*L33,2)</f>
        <v>0</v>
      </c>
      <c r="AW95" s="66">
        <f>ROUND(BA95*L34,2)</f>
        <v>0</v>
      </c>
      <c r="AX95" s="66">
        <f>ROUND(BB95*L33,2)</f>
        <v>0</v>
      </c>
      <c r="AY95" s="66">
        <f>ROUND(BC95*L34,2)</f>
        <v>0</v>
      </c>
      <c r="AZ95" s="66">
        <f>ROUND(AZ96,2)</f>
        <v>0</v>
      </c>
      <c r="BA95" s="66">
        <f>ROUND(BA96,2)</f>
        <v>0</v>
      </c>
      <c r="BB95" s="66">
        <f>ROUND(BB96,2)</f>
        <v>0</v>
      </c>
      <c r="BC95" s="66">
        <f>ROUND(BC96,2)</f>
        <v>0</v>
      </c>
      <c r="BD95" s="68">
        <f>ROUND(BD96,2)</f>
        <v>0</v>
      </c>
      <c r="BS95" s="69" t="s">
        <v>77</v>
      </c>
      <c r="BT95" s="69" t="s">
        <v>78</v>
      </c>
      <c r="BU95" s="70" t="s">
        <v>79</v>
      </c>
      <c r="BV95" s="69" t="s">
        <v>80</v>
      </c>
      <c r="BW95" s="69" t="s">
        <v>4</v>
      </c>
      <c r="BX95" s="69" t="s">
        <v>81</v>
      </c>
      <c r="CL95" s="69" t="s">
        <v>1</v>
      </c>
    </row>
    <row r="96" spans="1:91" s="7" customFormat="1" ht="16.5" customHeight="1">
      <c r="B96" s="71"/>
      <c r="C96" s="72"/>
      <c r="D96" s="399" t="s">
        <v>82</v>
      </c>
      <c r="E96" s="399"/>
      <c r="F96" s="399"/>
      <c r="G96" s="399"/>
      <c r="H96" s="399"/>
      <c r="I96" s="297"/>
      <c r="J96" s="399" t="s">
        <v>83</v>
      </c>
      <c r="K96" s="399"/>
      <c r="L96" s="399"/>
      <c r="M96" s="399"/>
      <c r="N96" s="399"/>
      <c r="O96" s="399"/>
      <c r="P96" s="399"/>
      <c r="Q96" s="399"/>
      <c r="R96" s="399"/>
      <c r="S96" s="399"/>
      <c r="T96" s="399"/>
      <c r="U96" s="399"/>
      <c r="V96" s="399"/>
      <c r="W96" s="399"/>
      <c r="X96" s="399"/>
      <c r="Y96" s="399"/>
      <c r="Z96" s="399"/>
      <c r="AA96" s="399"/>
      <c r="AB96" s="399"/>
      <c r="AC96" s="399"/>
      <c r="AD96" s="399"/>
      <c r="AE96" s="399"/>
      <c r="AF96" s="399"/>
      <c r="AG96" s="389">
        <f>ROUND(AG97+AG98+AG101,2)</f>
        <v>0</v>
      </c>
      <c r="AH96" s="390"/>
      <c r="AI96" s="390"/>
      <c r="AJ96" s="390"/>
      <c r="AK96" s="390"/>
      <c r="AL96" s="390"/>
      <c r="AM96" s="390"/>
      <c r="AN96" s="391">
        <f t="shared" si="1"/>
        <v>0</v>
      </c>
      <c r="AO96" s="390"/>
      <c r="AP96" s="390"/>
      <c r="AQ96" s="73" t="s">
        <v>84</v>
      </c>
      <c r="AR96" s="71"/>
      <c r="AS96" s="74">
        <f>ROUND(AS97+AS98+AS101,2)</f>
        <v>0</v>
      </c>
      <c r="AT96" s="75">
        <f t="shared" si="2"/>
        <v>0</v>
      </c>
      <c r="AU96" s="76">
        <f>ROUND(AU97+AU98+AU101,5)</f>
        <v>0</v>
      </c>
      <c r="AV96" s="75">
        <f>ROUND(AZ96*L33,2)</f>
        <v>0</v>
      </c>
      <c r="AW96" s="75">
        <f>ROUND(BA96*L34,2)</f>
        <v>0</v>
      </c>
      <c r="AX96" s="75">
        <f>ROUND(BB96*L33,2)</f>
        <v>0</v>
      </c>
      <c r="AY96" s="75">
        <f>ROUND(BC96*L34,2)</f>
        <v>0</v>
      </c>
      <c r="AZ96" s="75">
        <f>ROUND(AZ97+AZ98+AZ101,2)</f>
        <v>0</v>
      </c>
      <c r="BA96" s="75">
        <f>ROUND(BA97+BA98+BA101,2)</f>
        <v>0</v>
      </c>
      <c r="BB96" s="75">
        <f>ROUND(BB97+BB98+BB101,2)</f>
        <v>0</v>
      </c>
      <c r="BC96" s="75">
        <f>ROUND(BC97+BC98+BC101,2)</f>
        <v>0</v>
      </c>
      <c r="BD96" s="77">
        <f>ROUND(BD97+BD98+BD101,2)</f>
        <v>0</v>
      </c>
      <c r="BS96" s="78" t="s">
        <v>77</v>
      </c>
      <c r="BT96" s="78" t="s">
        <v>85</v>
      </c>
      <c r="BU96" s="78" t="s">
        <v>79</v>
      </c>
      <c r="BV96" s="78" t="s">
        <v>80</v>
      </c>
      <c r="BW96" s="78" t="s">
        <v>86</v>
      </c>
      <c r="BX96" s="78" t="s">
        <v>4</v>
      </c>
      <c r="CL96" s="78" t="s">
        <v>1</v>
      </c>
      <c r="CM96" s="78" t="s">
        <v>78</v>
      </c>
    </row>
    <row r="97" spans="1:90" s="4" customFormat="1" ht="16.5" customHeight="1">
      <c r="A97" s="79" t="s">
        <v>87</v>
      </c>
      <c r="B97" s="45"/>
      <c r="C97" s="285"/>
      <c r="D97" s="285"/>
      <c r="E97" s="386" t="s">
        <v>88</v>
      </c>
      <c r="F97" s="386"/>
      <c r="G97" s="386"/>
      <c r="H97" s="386"/>
      <c r="I97" s="386"/>
      <c r="J97" s="285"/>
      <c r="K97" s="386" t="s">
        <v>89</v>
      </c>
      <c r="L97" s="386"/>
      <c r="M97" s="386"/>
      <c r="N97" s="386"/>
      <c r="O97" s="386"/>
      <c r="P97" s="386"/>
      <c r="Q97" s="386"/>
      <c r="R97" s="386"/>
      <c r="S97" s="386"/>
      <c r="T97" s="386"/>
      <c r="U97" s="386"/>
      <c r="V97" s="386"/>
      <c r="W97" s="386"/>
      <c r="X97" s="386"/>
      <c r="Y97" s="386"/>
      <c r="Z97" s="386"/>
      <c r="AA97" s="386"/>
      <c r="AB97" s="386"/>
      <c r="AC97" s="386"/>
      <c r="AD97" s="386"/>
      <c r="AE97" s="386"/>
      <c r="AF97" s="386"/>
      <c r="AG97" s="356">
        <f>'SO 01 - SO 01 Krajinná ar...'!J35</f>
        <v>0</v>
      </c>
      <c r="AH97" s="357"/>
      <c r="AI97" s="357"/>
      <c r="AJ97" s="357"/>
      <c r="AK97" s="357"/>
      <c r="AL97" s="357"/>
      <c r="AM97" s="357"/>
      <c r="AN97" s="356">
        <f t="shared" si="1"/>
        <v>0</v>
      </c>
      <c r="AO97" s="357"/>
      <c r="AP97" s="357"/>
      <c r="AQ97" s="80" t="s">
        <v>90</v>
      </c>
      <c r="AR97" s="45"/>
      <c r="AS97" s="81">
        <v>0</v>
      </c>
      <c r="AT97" s="82">
        <f t="shared" si="2"/>
        <v>0</v>
      </c>
      <c r="AU97" s="83">
        <f>'SO 01 - SO 01 Krajinná ar...'!P143</f>
        <v>0</v>
      </c>
      <c r="AV97" s="82">
        <f>'SO 01 - SO 01 Krajinná ar...'!J38</f>
        <v>0</v>
      </c>
      <c r="AW97" s="82">
        <f>'SO 01 - SO 01 Krajinná ar...'!J39</f>
        <v>0</v>
      </c>
      <c r="AX97" s="82">
        <f>'SO 01 - SO 01 Krajinná ar...'!J40</f>
        <v>0</v>
      </c>
      <c r="AY97" s="82">
        <f>'SO 01 - SO 01 Krajinná ar...'!J41</f>
        <v>0</v>
      </c>
      <c r="AZ97" s="82">
        <f>'SO 01 - SO 01 Krajinná ar...'!F38</f>
        <v>0</v>
      </c>
      <c r="BA97" s="82">
        <f>'SO 01 - SO 01 Krajinná ar...'!F39</f>
        <v>0</v>
      </c>
      <c r="BB97" s="82">
        <f>'SO 01 - SO 01 Krajinná ar...'!F40</f>
        <v>0</v>
      </c>
      <c r="BC97" s="82">
        <f>'SO 01 - SO 01 Krajinná ar...'!F41</f>
        <v>0</v>
      </c>
      <c r="BD97" s="84">
        <f>'SO 01 - SO 01 Krajinná ar...'!F42</f>
        <v>0</v>
      </c>
      <c r="BE97" s="299"/>
      <c r="BF97" s="299"/>
      <c r="BG97" s="299"/>
      <c r="BH97" s="299"/>
      <c r="BI97" s="299"/>
      <c r="BJ97" s="299"/>
      <c r="BK97" s="299"/>
      <c r="BL97" s="299"/>
      <c r="BM97" s="299"/>
      <c r="BN97" s="299"/>
      <c r="BO97" s="299"/>
      <c r="BP97" s="299"/>
      <c r="BQ97" s="299"/>
      <c r="BR97" s="299"/>
      <c r="BS97" s="299"/>
      <c r="BT97" s="290" t="s">
        <v>91</v>
      </c>
      <c r="BU97" s="299"/>
      <c r="BV97" s="290" t="s">
        <v>80</v>
      </c>
      <c r="BW97" s="290" t="s">
        <v>92</v>
      </c>
      <c r="BX97" s="290" t="s">
        <v>86</v>
      </c>
      <c r="BY97" s="299"/>
      <c r="BZ97" s="299"/>
      <c r="CA97" s="299"/>
      <c r="CB97" s="299"/>
      <c r="CC97" s="299"/>
      <c r="CD97" s="299"/>
      <c r="CE97" s="299"/>
      <c r="CF97" s="299"/>
      <c r="CG97" s="299"/>
      <c r="CH97" s="299"/>
      <c r="CI97" s="299"/>
      <c r="CJ97" s="299"/>
      <c r="CK97" s="299"/>
      <c r="CL97" s="290" t="s">
        <v>1</v>
      </c>
    </row>
    <row r="98" spans="1:90" s="4" customFormat="1" ht="23.25" customHeight="1">
      <c r="A98" s="299"/>
      <c r="B98" s="45"/>
      <c r="C98" s="285"/>
      <c r="D98" s="285"/>
      <c r="E98" s="386" t="s">
        <v>93</v>
      </c>
      <c r="F98" s="386"/>
      <c r="G98" s="386"/>
      <c r="H98" s="386"/>
      <c r="I98" s="386"/>
      <c r="J98" s="285"/>
      <c r="K98" s="386" t="s">
        <v>94</v>
      </c>
      <c r="L98" s="386"/>
      <c r="M98" s="386"/>
      <c r="N98" s="386"/>
      <c r="O98" s="386"/>
      <c r="P98" s="386"/>
      <c r="Q98" s="386"/>
      <c r="R98" s="386"/>
      <c r="S98" s="386"/>
      <c r="T98" s="386"/>
      <c r="U98" s="386"/>
      <c r="V98" s="386"/>
      <c r="W98" s="386"/>
      <c r="X98" s="386"/>
      <c r="Y98" s="386"/>
      <c r="Z98" s="386"/>
      <c r="AA98" s="386"/>
      <c r="AB98" s="386"/>
      <c r="AC98" s="386"/>
      <c r="AD98" s="386"/>
      <c r="AE98" s="386"/>
      <c r="AF98" s="386"/>
      <c r="AG98" s="388">
        <f>ROUND(SUM(AG99:AG100),2)</f>
        <v>0</v>
      </c>
      <c r="AH98" s="357"/>
      <c r="AI98" s="357"/>
      <c r="AJ98" s="357"/>
      <c r="AK98" s="357"/>
      <c r="AL98" s="357"/>
      <c r="AM98" s="357"/>
      <c r="AN98" s="356">
        <f t="shared" si="1"/>
        <v>0</v>
      </c>
      <c r="AO98" s="357"/>
      <c r="AP98" s="357"/>
      <c r="AQ98" s="80" t="s">
        <v>90</v>
      </c>
      <c r="AR98" s="45"/>
      <c r="AS98" s="81">
        <f>ROUND(SUM(AS99:AS100),2)</f>
        <v>0</v>
      </c>
      <c r="AT98" s="82">
        <f t="shared" si="2"/>
        <v>0</v>
      </c>
      <c r="AU98" s="83">
        <f>ROUND(SUM(AU99:AU100),5)</f>
        <v>0</v>
      </c>
      <c r="AV98" s="82">
        <f>ROUND(AZ98*L33,2)</f>
        <v>0</v>
      </c>
      <c r="AW98" s="82">
        <f>ROUND(BA98*L34,2)</f>
        <v>0</v>
      </c>
      <c r="AX98" s="82">
        <f>ROUND(BB98*L33,2)</f>
        <v>0</v>
      </c>
      <c r="AY98" s="82">
        <f>ROUND(BC98*L34,2)</f>
        <v>0</v>
      </c>
      <c r="AZ98" s="82">
        <f>ROUND(SUM(AZ99:AZ100),2)</f>
        <v>0</v>
      </c>
      <c r="BA98" s="82">
        <f>ROUND(SUM(BA99:BA100),2)</f>
        <v>0</v>
      </c>
      <c r="BB98" s="82">
        <f>ROUND(SUM(BB99:BB100),2)</f>
        <v>0</v>
      </c>
      <c r="BC98" s="82">
        <f>ROUND(SUM(BC99:BC100),2)</f>
        <v>0</v>
      </c>
      <c r="BD98" s="84">
        <f>ROUND(SUM(BD99:BD100),2)</f>
        <v>0</v>
      </c>
      <c r="BE98" s="299"/>
      <c r="BF98" s="299"/>
      <c r="BG98" s="299"/>
      <c r="BH98" s="299"/>
      <c r="BI98" s="299"/>
      <c r="BJ98" s="299"/>
      <c r="BK98" s="299"/>
      <c r="BL98" s="299"/>
      <c r="BM98" s="299"/>
      <c r="BN98" s="299"/>
      <c r="BO98" s="299"/>
      <c r="BP98" s="299"/>
      <c r="BQ98" s="299"/>
      <c r="BR98" s="299"/>
      <c r="BS98" s="290" t="s">
        <v>77</v>
      </c>
      <c r="BT98" s="290" t="s">
        <v>91</v>
      </c>
      <c r="BU98" s="290" t="s">
        <v>79</v>
      </c>
      <c r="BV98" s="290" t="s">
        <v>80</v>
      </c>
      <c r="BW98" s="290" t="s">
        <v>95</v>
      </c>
      <c r="BX98" s="290" t="s">
        <v>86</v>
      </c>
      <c r="BY98" s="299"/>
      <c r="BZ98" s="299"/>
      <c r="CA98" s="299"/>
      <c r="CB98" s="299"/>
      <c r="CC98" s="299"/>
      <c r="CD98" s="299"/>
      <c r="CE98" s="299"/>
      <c r="CF98" s="299"/>
      <c r="CG98" s="299"/>
      <c r="CH98" s="299"/>
      <c r="CI98" s="299"/>
      <c r="CJ98" s="299"/>
      <c r="CK98" s="299"/>
      <c r="CL98" s="290" t="s">
        <v>1</v>
      </c>
    </row>
    <row r="99" spans="1:90" s="4" customFormat="1" ht="16.5" customHeight="1">
      <c r="A99" s="79" t="s">
        <v>87</v>
      </c>
      <c r="B99" s="45"/>
      <c r="C99" s="285"/>
      <c r="D99" s="285"/>
      <c r="E99" s="285"/>
      <c r="F99" s="386" t="s">
        <v>93</v>
      </c>
      <c r="G99" s="386"/>
      <c r="H99" s="386"/>
      <c r="I99" s="386"/>
      <c r="J99" s="386"/>
      <c r="K99" s="285"/>
      <c r="L99" s="386" t="s">
        <v>96</v>
      </c>
      <c r="M99" s="386"/>
      <c r="N99" s="386"/>
      <c r="O99" s="386"/>
      <c r="P99" s="386"/>
      <c r="Q99" s="386"/>
      <c r="R99" s="386"/>
      <c r="S99" s="386"/>
      <c r="T99" s="386"/>
      <c r="U99" s="386"/>
      <c r="V99" s="386"/>
      <c r="W99" s="386"/>
      <c r="X99" s="386"/>
      <c r="Y99" s="386"/>
      <c r="Z99" s="386"/>
      <c r="AA99" s="386"/>
      <c r="AB99" s="386"/>
      <c r="AC99" s="386"/>
      <c r="AD99" s="386"/>
      <c r="AE99" s="386"/>
      <c r="AF99" s="386"/>
      <c r="AG99" s="356">
        <f>'SO 02 - SO 02 Stavebná časť'!J37</f>
        <v>0</v>
      </c>
      <c r="AH99" s="357"/>
      <c r="AI99" s="357"/>
      <c r="AJ99" s="357"/>
      <c r="AK99" s="357"/>
      <c r="AL99" s="357"/>
      <c r="AM99" s="357"/>
      <c r="AN99" s="356">
        <f t="shared" si="1"/>
        <v>0</v>
      </c>
      <c r="AO99" s="357"/>
      <c r="AP99" s="357"/>
      <c r="AQ99" s="80" t="s">
        <v>90</v>
      </c>
      <c r="AR99" s="45"/>
      <c r="AS99" s="81">
        <v>0</v>
      </c>
      <c r="AT99" s="82">
        <f t="shared" si="2"/>
        <v>0</v>
      </c>
      <c r="AU99" s="83">
        <f>'SO 02 - SO 02 Stavebná časť'!P145</f>
        <v>0</v>
      </c>
      <c r="AV99" s="82">
        <f>'SO 02 - SO 02 Stavebná časť'!J40</f>
        <v>0</v>
      </c>
      <c r="AW99" s="82">
        <f>'SO 02 - SO 02 Stavebná časť'!J41</f>
        <v>0</v>
      </c>
      <c r="AX99" s="82">
        <f>'SO 02 - SO 02 Stavebná časť'!J42</f>
        <v>0</v>
      </c>
      <c r="AY99" s="82">
        <f>'SO 02 - SO 02 Stavebná časť'!J43</f>
        <v>0</v>
      </c>
      <c r="AZ99" s="82">
        <f>'SO 02 - SO 02 Stavebná časť'!F40</f>
        <v>0</v>
      </c>
      <c r="BA99" s="82">
        <f>'SO 02 - SO 02 Stavebná časť'!F41</f>
        <v>0</v>
      </c>
      <c r="BB99" s="82">
        <f>'SO 02 - SO 02 Stavebná časť'!F42</f>
        <v>0</v>
      </c>
      <c r="BC99" s="82">
        <f>'SO 02 - SO 02 Stavebná časť'!F43</f>
        <v>0</v>
      </c>
      <c r="BD99" s="84">
        <f>'SO 02 - SO 02 Stavebná časť'!F44</f>
        <v>0</v>
      </c>
      <c r="BE99" s="299"/>
      <c r="BF99" s="299"/>
      <c r="BG99" s="299"/>
      <c r="BH99" s="299"/>
      <c r="BI99" s="299"/>
      <c r="BJ99" s="299"/>
      <c r="BK99" s="299"/>
      <c r="BL99" s="299"/>
      <c r="BM99" s="299"/>
      <c r="BN99" s="299"/>
      <c r="BO99" s="299"/>
      <c r="BP99" s="299"/>
      <c r="BQ99" s="299"/>
      <c r="BR99" s="299"/>
      <c r="BS99" s="299"/>
      <c r="BT99" s="290" t="s">
        <v>97</v>
      </c>
      <c r="BU99" s="299"/>
      <c r="BV99" s="290" t="s">
        <v>80</v>
      </c>
      <c r="BW99" s="290" t="s">
        <v>98</v>
      </c>
      <c r="BX99" s="290" t="s">
        <v>95</v>
      </c>
      <c r="BY99" s="299"/>
      <c r="BZ99" s="299"/>
      <c r="CA99" s="299"/>
      <c r="CB99" s="299"/>
      <c r="CC99" s="299"/>
      <c r="CD99" s="299"/>
      <c r="CE99" s="299"/>
      <c r="CF99" s="299"/>
      <c r="CG99" s="299"/>
      <c r="CH99" s="299"/>
      <c r="CI99" s="299"/>
      <c r="CJ99" s="299"/>
      <c r="CK99" s="299"/>
      <c r="CL99" s="290" t="s">
        <v>1</v>
      </c>
    </row>
    <row r="100" spans="1:90" s="4" customFormat="1" ht="23.25" customHeight="1">
      <c r="A100" s="79" t="s">
        <v>87</v>
      </c>
      <c r="B100" s="45"/>
      <c r="C100" s="285"/>
      <c r="D100" s="285"/>
      <c r="E100" s="285"/>
      <c r="F100" s="386" t="s">
        <v>99</v>
      </c>
      <c r="G100" s="386"/>
      <c r="H100" s="386"/>
      <c r="I100" s="386"/>
      <c r="J100" s="386"/>
      <c r="K100" s="285"/>
      <c r="L100" s="386" t="s">
        <v>100</v>
      </c>
      <c r="M100" s="386"/>
      <c r="N100" s="386"/>
      <c r="O100" s="386"/>
      <c r="P100" s="386"/>
      <c r="Q100" s="386"/>
      <c r="R100" s="386"/>
      <c r="S100" s="386"/>
      <c r="T100" s="386"/>
      <c r="U100" s="386"/>
      <c r="V100" s="386"/>
      <c r="W100" s="386"/>
      <c r="X100" s="386"/>
      <c r="Y100" s="386"/>
      <c r="Z100" s="386"/>
      <c r="AA100" s="386"/>
      <c r="AB100" s="386"/>
      <c r="AC100" s="386"/>
      <c r="AD100" s="386"/>
      <c r="AE100" s="386"/>
      <c r="AF100" s="386"/>
      <c r="AG100" s="356">
        <f>'SO-02.5 - SO-02.5 - Ihris...'!J37</f>
        <v>0</v>
      </c>
      <c r="AH100" s="357"/>
      <c r="AI100" s="357"/>
      <c r="AJ100" s="357"/>
      <c r="AK100" s="357"/>
      <c r="AL100" s="357"/>
      <c r="AM100" s="357"/>
      <c r="AN100" s="356">
        <f t="shared" si="1"/>
        <v>0</v>
      </c>
      <c r="AO100" s="357"/>
      <c r="AP100" s="357"/>
      <c r="AQ100" s="80" t="s">
        <v>90</v>
      </c>
      <c r="AR100" s="45"/>
      <c r="AS100" s="81">
        <v>0</v>
      </c>
      <c r="AT100" s="82">
        <f t="shared" si="2"/>
        <v>0</v>
      </c>
      <c r="AU100" s="83">
        <f>'SO-02.5 - SO-02.5 - Ihris...'!P144</f>
        <v>0</v>
      </c>
      <c r="AV100" s="82">
        <f>'SO-02.5 - SO-02.5 - Ihris...'!J40</f>
        <v>0</v>
      </c>
      <c r="AW100" s="82">
        <f>'SO-02.5 - SO-02.5 - Ihris...'!J41</f>
        <v>0</v>
      </c>
      <c r="AX100" s="82">
        <f>'SO-02.5 - SO-02.5 - Ihris...'!J42</f>
        <v>0</v>
      </c>
      <c r="AY100" s="82">
        <f>'SO-02.5 - SO-02.5 - Ihris...'!J43</f>
        <v>0</v>
      </c>
      <c r="AZ100" s="82">
        <f>'SO-02.5 - SO-02.5 - Ihris...'!F40</f>
        <v>0</v>
      </c>
      <c r="BA100" s="82">
        <f>'SO-02.5 - SO-02.5 - Ihris...'!F41</f>
        <v>0</v>
      </c>
      <c r="BB100" s="82">
        <f>'SO-02.5 - SO-02.5 - Ihris...'!F42</f>
        <v>0</v>
      </c>
      <c r="BC100" s="82">
        <f>'SO-02.5 - SO-02.5 - Ihris...'!F43</f>
        <v>0</v>
      </c>
      <c r="BD100" s="84">
        <f>'SO-02.5 - SO-02.5 - Ihris...'!F44</f>
        <v>0</v>
      </c>
      <c r="BE100" s="299"/>
      <c r="BF100" s="299"/>
      <c r="BG100" s="299"/>
      <c r="BH100" s="299"/>
      <c r="BI100" s="299"/>
      <c r="BJ100" s="299"/>
      <c r="BK100" s="299"/>
      <c r="BL100" s="299"/>
      <c r="BM100" s="299"/>
      <c r="BN100" s="299"/>
      <c r="BO100" s="299"/>
      <c r="BP100" s="299"/>
      <c r="BQ100" s="299"/>
      <c r="BR100" s="299"/>
      <c r="BS100" s="299"/>
      <c r="BT100" s="290" t="s">
        <v>97</v>
      </c>
      <c r="BU100" s="299"/>
      <c r="BV100" s="290" t="s">
        <v>80</v>
      </c>
      <c r="BW100" s="290" t="s">
        <v>101</v>
      </c>
      <c r="BX100" s="290" t="s">
        <v>95</v>
      </c>
      <c r="BY100" s="299"/>
      <c r="BZ100" s="299"/>
      <c r="CA100" s="299"/>
      <c r="CB100" s="299"/>
      <c r="CC100" s="299"/>
      <c r="CD100" s="299"/>
      <c r="CE100" s="299"/>
      <c r="CF100" s="299"/>
      <c r="CG100" s="299"/>
      <c r="CH100" s="299"/>
      <c r="CI100" s="299"/>
      <c r="CJ100" s="299"/>
      <c r="CK100" s="299"/>
      <c r="CL100" s="290" t="s">
        <v>1</v>
      </c>
    </row>
    <row r="101" spans="1:90" s="4" customFormat="1" ht="16.5" customHeight="1">
      <c r="A101" s="299"/>
      <c r="B101" s="45"/>
      <c r="C101" s="285"/>
      <c r="D101" s="285"/>
      <c r="E101" s="386" t="s">
        <v>102</v>
      </c>
      <c r="F101" s="386"/>
      <c r="G101" s="386"/>
      <c r="H101" s="386"/>
      <c r="I101" s="386"/>
      <c r="J101" s="285"/>
      <c r="K101" s="386" t="s">
        <v>103</v>
      </c>
      <c r="L101" s="386"/>
      <c r="M101" s="386"/>
      <c r="N101" s="386"/>
      <c r="O101" s="386"/>
      <c r="P101" s="386"/>
      <c r="Q101" s="386"/>
      <c r="R101" s="386"/>
      <c r="S101" s="386"/>
      <c r="T101" s="386"/>
      <c r="U101" s="386"/>
      <c r="V101" s="386"/>
      <c r="W101" s="386"/>
      <c r="X101" s="386"/>
      <c r="Y101" s="386"/>
      <c r="Z101" s="386"/>
      <c r="AA101" s="386"/>
      <c r="AB101" s="386"/>
      <c r="AC101" s="386"/>
      <c r="AD101" s="386"/>
      <c r="AE101" s="386"/>
      <c r="AF101" s="386"/>
      <c r="AG101" s="388">
        <f>ROUND(SUM(AG102:AG109),2)</f>
        <v>0</v>
      </c>
      <c r="AH101" s="357"/>
      <c r="AI101" s="357"/>
      <c r="AJ101" s="357"/>
      <c r="AK101" s="357"/>
      <c r="AL101" s="357"/>
      <c r="AM101" s="357"/>
      <c r="AN101" s="356">
        <f t="shared" si="1"/>
        <v>0</v>
      </c>
      <c r="AO101" s="357"/>
      <c r="AP101" s="357"/>
      <c r="AQ101" s="80" t="s">
        <v>90</v>
      </c>
      <c r="AR101" s="45"/>
      <c r="AS101" s="81">
        <f>ROUND(SUM(AS102:AS109),2)</f>
        <v>0</v>
      </c>
      <c r="AT101" s="82">
        <f t="shared" si="2"/>
        <v>0</v>
      </c>
      <c r="AU101" s="83">
        <f>ROUND(SUM(AU102:AU109),5)</f>
        <v>0</v>
      </c>
      <c r="AV101" s="82">
        <f>ROUND(AZ101*L33,2)</f>
        <v>0</v>
      </c>
      <c r="AW101" s="82">
        <f>ROUND(BA101*L34,2)</f>
        <v>0</v>
      </c>
      <c r="AX101" s="82">
        <f>ROUND(BB101*L33,2)</f>
        <v>0</v>
      </c>
      <c r="AY101" s="82">
        <f>ROUND(BC101*L34,2)</f>
        <v>0</v>
      </c>
      <c r="AZ101" s="82">
        <f>ROUND(SUM(AZ102:AZ109),2)</f>
        <v>0</v>
      </c>
      <c r="BA101" s="82">
        <f>ROUND(SUM(BA102:BA109),2)</f>
        <v>0</v>
      </c>
      <c r="BB101" s="82">
        <f>ROUND(SUM(BB102:BB109),2)</f>
        <v>0</v>
      </c>
      <c r="BC101" s="82">
        <f>ROUND(SUM(BC102:BC109),2)</f>
        <v>0</v>
      </c>
      <c r="BD101" s="84">
        <f>ROUND(SUM(BD102:BD109),2)</f>
        <v>0</v>
      </c>
      <c r="BE101" s="299"/>
      <c r="BF101" s="299"/>
      <c r="BG101" s="299"/>
      <c r="BH101" s="299"/>
      <c r="BI101" s="299"/>
      <c r="BJ101" s="299"/>
      <c r="BK101" s="299"/>
      <c r="BL101" s="299"/>
      <c r="BM101" s="299"/>
      <c r="BN101" s="299"/>
      <c r="BO101" s="299"/>
      <c r="BP101" s="299"/>
      <c r="BQ101" s="299"/>
      <c r="BR101" s="299"/>
      <c r="BS101" s="290" t="s">
        <v>77</v>
      </c>
      <c r="BT101" s="290" t="s">
        <v>91</v>
      </c>
      <c r="BU101" s="290" t="s">
        <v>79</v>
      </c>
      <c r="BV101" s="290" t="s">
        <v>80</v>
      </c>
      <c r="BW101" s="290" t="s">
        <v>104</v>
      </c>
      <c r="BX101" s="290" t="s">
        <v>86</v>
      </c>
      <c r="BY101" s="299"/>
      <c r="BZ101" s="299"/>
      <c r="CA101" s="299"/>
      <c r="CB101" s="299"/>
      <c r="CC101" s="299"/>
      <c r="CD101" s="299"/>
      <c r="CE101" s="299"/>
      <c r="CF101" s="299"/>
      <c r="CG101" s="299"/>
      <c r="CH101" s="299"/>
      <c r="CI101" s="299"/>
      <c r="CJ101" s="299"/>
      <c r="CK101" s="299"/>
      <c r="CL101" s="290" t="s">
        <v>1</v>
      </c>
    </row>
    <row r="102" spans="1:90" s="4" customFormat="1" ht="16.5" customHeight="1">
      <c r="A102" s="79" t="s">
        <v>87</v>
      </c>
      <c r="B102" s="45"/>
      <c r="C102" s="285"/>
      <c r="D102" s="285"/>
      <c r="E102" s="285"/>
      <c r="F102" s="386" t="s">
        <v>105</v>
      </c>
      <c r="G102" s="386"/>
      <c r="H102" s="386"/>
      <c r="I102" s="386"/>
      <c r="J102" s="386"/>
      <c r="K102" s="285"/>
      <c r="L102" s="386" t="s">
        <v>106</v>
      </c>
      <c r="M102" s="386"/>
      <c r="N102" s="386"/>
      <c r="O102" s="386"/>
      <c r="P102" s="386"/>
      <c r="Q102" s="386"/>
      <c r="R102" s="386"/>
      <c r="S102" s="386"/>
      <c r="T102" s="386"/>
      <c r="U102" s="386"/>
      <c r="V102" s="386"/>
      <c r="W102" s="386"/>
      <c r="X102" s="386"/>
      <c r="Y102" s="386"/>
      <c r="Z102" s="386"/>
      <c r="AA102" s="386"/>
      <c r="AB102" s="386"/>
      <c r="AC102" s="386"/>
      <c r="AD102" s="386"/>
      <c r="AE102" s="386"/>
      <c r="AF102" s="386"/>
      <c r="AG102" s="356">
        <f>'SO 03a - SO 03.1-2 Staveb...'!J37</f>
        <v>0</v>
      </c>
      <c r="AH102" s="357"/>
      <c r="AI102" s="357"/>
      <c r="AJ102" s="357"/>
      <c r="AK102" s="357"/>
      <c r="AL102" s="357"/>
      <c r="AM102" s="357"/>
      <c r="AN102" s="356">
        <f t="shared" si="1"/>
        <v>0</v>
      </c>
      <c r="AO102" s="357"/>
      <c r="AP102" s="357"/>
      <c r="AQ102" s="80" t="s">
        <v>90</v>
      </c>
      <c r="AR102" s="45"/>
      <c r="AS102" s="81">
        <v>0</v>
      </c>
      <c r="AT102" s="82">
        <f t="shared" si="2"/>
        <v>0</v>
      </c>
      <c r="AU102" s="83">
        <f>'SO 03a - SO 03.1-2 Staveb...'!P153</f>
        <v>0</v>
      </c>
      <c r="AV102" s="82">
        <f>'SO 03a - SO 03.1-2 Staveb...'!J40</f>
        <v>0</v>
      </c>
      <c r="AW102" s="82">
        <f>'SO 03a - SO 03.1-2 Staveb...'!J41</f>
        <v>0</v>
      </c>
      <c r="AX102" s="82">
        <f>'SO 03a - SO 03.1-2 Staveb...'!J42</f>
        <v>0</v>
      </c>
      <c r="AY102" s="82">
        <f>'SO 03a - SO 03.1-2 Staveb...'!J43</f>
        <v>0</v>
      </c>
      <c r="AZ102" s="82">
        <f>'SO 03a - SO 03.1-2 Staveb...'!F40</f>
        <v>0</v>
      </c>
      <c r="BA102" s="82">
        <f>'SO 03a - SO 03.1-2 Staveb...'!F41</f>
        <v>0</v>
      </c>
      <c r="BB102" s="82">
        <f>'SO 03a - SO 03.1-2 Staveb...'!F42</f>
        <v>0</v>
      </c>
      <c r="BC102" s="82">
        <f>'SO 03a - SO 03.1-2 Staveb...'!F43</f>
        <v>0</v>
      </c>
      <c r="BD102" s="84">
        <f>'SO 03a - SO 03.1-2 Staveb...'!F44</f>
        <v>0</v>
      </c>
      <c r="BE102" s="299"/>
      <c r="BF102" s="299"/>
      <c r="BG102" s="299"/>
      <c r="BH102" s="299"/>
      <c r="BI102" s="299"/>
      <c r="BJ102" s="299"/>
      <c r="BK102" s="299"/>
      <c r="BL102" s="299"/>
      <c r="BM102" s="299"/>
      <c r="BN102" s="299"/>
      <c r="BO102" s="299"/>
      <c r="BP102" s="299"/>
      <c r="BQ102" s="299"/>
      <c r="BR102" s="299"/>
      <c r="BS102" s="299"/>
      <c r="BT102" s="290" t="s">
        <v>97</v>
      </c>
      <c r="BU102" s="299"/>
      <c r="BV102" s="290" t="s">
        <v>80</v>
      </c>
      <c r="BW102" s="290" t="s">
        <v>107</v>
      </c>
      <c r="BX102" s="290" t="s">
        <v>104</v>
      </c>
      <c r="BY102" s="299"/>
      <c r="BZ102" s="299"/>
      <c r="CA102" s="299"/>
      <c r="CB102" s="299"/>
      <c r="CC102" s="299"/>
      <c r="CD102" s="299"/>
      <c r="CE102" s="299"/>
      <c r="CF102" s="299"/>
      <c r="CG102" s="299"/>
      <c r="CH102" s="299"/>
      <c r="CI102" s="299"/>
      <c r="CJ102" s="299"/>
      <c r="CK102" s="299"/>
      <c r="CL102" s="290" t="s">
        <v>1</v>
      </c>
    </row>
    <row r="103" spans="1:90" s="4" customFormat="1" ht="16.5" customHeight="1">
      <c r="A103" s="79" t="s">
        <v>87</v>
      </c>
      <c r="B103" s="45"/>
      <c r="C103" s="285"/>
      <c r="D103" s="285"/>
      <c r="E103" s="285"/>
      <c r="F103" s="386" t="s">
        <v>108</v>
      </c>
      <c r="G103" s="386"/>
      <c r="H103" s="386"/>
      <c r="I103" s="386"/>
      <c r="J103" s="386"/>
      <c r="K103" s="285"/>
      <c r="L103" s="386" t="s">
        <v>109</v>
      </c>
      <c r="M103" s="386"/>
      <c r="N103" s="386"/>
      <c r="O103" s="386"/>
      <c r="P103" s="386"/>
      <c r="Q103" s="386"/>
      <c r="R103" s="386"/>
      <c r="S103" s="386"/>
      <c r="T103" s="386"/>
      <c r="U103" s="386"/>
      <c r="V103" s="386"/>
      <c r="W103" s="386"/>
      <c r="X103" s="386"/>
      <c r="Y103" s="386"/>
      <c r="Z103" s="386"/>
      <c r="AA103" s="386"/>
      <c r="AB103" s="386"/>
      <c r="AC103" s="386"/>
      <c r="AD103" s="386"/>
      <c r="AE103" s="386"/>
      <c r="AF103" s="386"/>
      <c r="AG103" s="356">
        <f>'SO-03.3b - SO-03.3 - VP -...'!J37</f>
        <v>0</v>
      </c>
      <c r="AH103" s="357"/>
      <c r="AI103" s="357"/>
      <c r="AJ103" s="357"/>
      <c r="AK103" s="357"/>
      <c r="AL103" s="357"/>
      <c r="AM103" s="357"/>
      <c r="AN103" s="356">
        <f t="shared" si="1"/>
        <v>0</v>
      </c>
      <c r="AO103" s="357"/>
      <c r="AP103" s="357"/>
      <c r="AQ103" s="80" t="s">
        <v>90</v>
      </c>
      <c r="AR103" s="45"/>
      <c r="AS103" s="81">
        <v>0</v>
      </c>
      <c r="AT103" s="82">
        <f t="shared" si="2"/>
        <v>0</v>
      </c>
      <c r="AU103" s="83">
        <f>'SO-03.3b - SO-03.3 - VP -...'!P144</f>
        <v>0</v>
      </c>
      <c r="AV103" s="82">
        <f>'SO-03.3b - SO-03.3 - VP -...'!J40</f>
        <v>0</v>
      </c>
      <c r="AW103" s="82">
        <f>'SO-03.3b - SO-03.3 - VP -...'!J41</f>
        <v>0</v>
      </c>
      <c r="AX103" s="82">
        <f>'SO-03.3b - SO-03.3 - VP -...'!J42</f>
        <v>0</v>
      </c>
      <c r="AY103" s="82">
        <f>'SO-03.3b - SO-03.3 - VP -...'!J43</f>
        <v>0</v>
      </c>
      <c r="AZ103" s="82">
        <f>'SO-03.3b - SO-03.3 - VP -...'!F40</f>
        <v>0</v>
      </c>
      <c r="BA103" s="82">
        <f>'SO-03.3b - SO-03.3 - VP -...'!F41</f>
        <v>0</v>
      </c>
      <c r="BB103" s="82">
        <f>'SO-03.3b - SO-03.3 - VP -...'!F42</f>
        <v>0</v>
      </c>
      <c r="BC103" s="82">
        <f>'SO-03.3b - SO-03.3 - VP -...'!F43</f>
        <v>0</v>
      </c>
      <c r="BD103" s="84">
        <f>'SO-03.3b - SO-03.3 - VP -...'!F44</f>
        <v>0</v>
      </c>
      <c r="BE103" s="299"/>
      <c r="BF103" s="299"/>
      <c r="BG103" s="299"/>
      <c r="BH103" s="299"/>
      <c r="BI103" s="299"/>
      <c r="BJ103" s="299"/>
      <c r="BK103" s="299"/>
      <c r="BL103" s="299"/>
      <c r="BM103" s="299"/>
      <c r="BN103" s="299"/>
      <c r="BO103" s="299"/>
      <c r="BP103" s="299"/>
      <c r="BQ103" s="299"/>
      <c r="BR103" s="299"/>
      <c r="BS103" s="299"/>
      <c r="BT103" s="290" t="s">
        <v>97</v>
      </c>
      <c r="BU103" s="299"/>
      <c r="BV103" s="290" t="s">
        <v>80</v>
      </c>
      <c r="BW103" s="290" t="s">
        <v>110</v>
      </c>
      <c r="BX103" s="290" t="s">
        <v>104</v>
      </c>
      <c r="BY103" s="299"/>
      <c r="BZ103" s="299"/>
      <c r="CA103" s="299"/>
      <c r="CB103" s="299"/>
      <c r="CC103" s="299"/>
      <c r="CD103" s="299"/>
      <c r="CE103" s="299"/>
      <c r="CF103" s="299"/>
      <c r="CG103" s="299"/>
      <c r="CH103" s="299"/>
      <c r="CI103" s="299"/>
      <c r="CJ103" s="299"/>
      <c r="CK103" s="299"/>
      <c r="CL103" s="290" t="s">
        <v>1</v>
      </c>
    </row>
    <row r="104" spans="1:90" s="4" customFormat="1" ht="23.25" customHeight="1">
      <c r="A104" s="79" t="s">
        <v>87</v>
      </c>
      <c r="B104" s="45"/>
      <c r="C104" s="285"/>
      <c r="D104" s="285"/>
      <c r="E104" s="285"/>
      <c r="F104" s="386" t="s">
        <v>111</v>
      </c>
      <c r="G104" s="386"/>
      <c r="H104" s="386"/>
      <c r="I104" s="386"/>
      <c r="J104" s="386"/>
      <c r="K104" s="285"/>
      <c r="L104" s="386" t="s">
        <v>112</v>
      </c>
      <c r="M104" s="386"/>
      <c r="N104" s="386"/>
      <c r="O104" s="386"/>
      <c r="P104" s="386"/>
      <c r="Q104" s="386"/>
      <c r="R104" s="386"/>
      <c r="S104" s="386"/>
      <c r="T104" s="386"/>
      <c r="U104" s="386"/>
      <c r="V104" s="386"/>
      <c r="W104" s="386"/>
      <c r="X104" s="386"/>
      <c r="Y104" s="386"/>
      <c r="Z104" s="386"/>
      <c r="AA104" s="386"/>
      <c r="AB104" s="386"/>
      <c r="AC104" s="386"/>
      <c r="AD104" s="386"/>
      <c r="AE104" s="386"/>
      <c r="AF104" s="386"/>
      <c r="AG104" s="356">
        <f>'SO 03.3a - SO-03.3 - SK -...'!J37</f>
        <v>0</v>
      </c>
      <c r="AH104" s="357"/>
      <c r="AI104" s="357"/>
      <c r="AJ104" s="357"/>
      <c r="AK104" s="357"/>
      <c r="AL104" s="357"/>
      <c r="AM104" s="357"/>
      <c r="AN104" s="356">
        <f t="shared" si="1"/>
        <v>0</v>
      </c>
      <c r="AO104" s="357"/>
      <c r="AP104" s="357"/>
      <c r="AQ104" s="80" t="s">
        <v>90</v>
      </c>
      <c r="AR104" s="45"/>
      <c r="AS104" s="81">
        <v>0</v>
      </c>
      <c r="AT104" s="82">
        <f t="shared" si="2"/>
        <v>0</v>
      </c>
      <c r="AU104" s="83">
        <f>'SO 03.3a - SO-03.3 - SK -...'!P144</f>
        <v>0</v>
      </c>
      <c r="AV104" s="82">
        <f>'SO 03.3a - SO-03.3 - SK -...'!J40</f>
        <v>0</v>
      </c>
      <c r="AW104" s="82">
        <f>'SO 03.3a - SO-03.3 - SK -...'!J41</f>
        <v>0</v>
      </c>
      <c r="AX104" s="82">
        <f>'SO 03.3a - SO-03.3 - SK -...'!J42</f>
        <v>0</v>
      </c>
      <c r="AY104" s="82">
        <f>'SO 03.3a - SO-03.3 - SK -...'!J43</f>
        <v>0</v>
      </c>
      <c r="AZ104" s="82">
        <f>'SO 03.3a - SO-03.3 - SK -...'!F40</f>
        <v>0</v>
      </c>
      <c r="BA104" s="82">
        <f>'SO 03.3a - SO-03.3 - SK -...'!F41</f>
        <v>0</v>
      </c>
      <c r="BB104" s="82">
        <f>'SO 03.3a - SO-03.3 - SK -...'!F42</f>
        <v>0</v>
      </c>
      <c r="BC104" s="82">
        <f>'SO 03.3a - SO-03.3 - SK -...'!F43</f>
        <v>0</v>
      </c>
      <c r="BD104" s="84">
        <f>'SO 03.3a - SO-03.3 - SK -...'!F44</f>
        <v>0</v>
      </c>
      <c r="BE104" s="299"/>
      <c r="BF104" s="299"/>
      <c r="BG104" s="299"/>
      <c r="BH104" s="299"/>
      <c r="BI104" s="299"/>
      <c r="BJ104" s="299"/>
      <c r="BK104" s="299"/>
      <c r="BL104" s="299"/>
      <c r="BM104" s="299"/>
      <c r="BN104" s="299"/>
      <c r="BO104" s="299"/>
      <c r="BP104" s="299"/>
      <c r="BQ104" s="299"/>
      <c r="BR104" s="299"/>
      <c r="BS104" s="299"/>
      <c r="BT104" s="290" t="s">
        <v>97</v>
      </c>
      <c r="BU104" s="299"/>
      <c r="BV104" s="290" t="s">
        <v>80</v>
      </c>
      <c r="BW104" s="290" t="s">
        <v>113</v>
      </c>
      <c r="BX104" s="290" t="s">
        <v>104</v>
      </c>
      <c r="BY104" s="299"/>
      <c r="BZ104" s="299"/>
      <c r="CA104" s="299"/>
      <c r="CB104" s="299"/>
      <c r="CC104" s="299"/>
      <c r="CD104" s="299"/>
      <c r="CE104" s="299"/>
      <c r="CF104" s="299"/>
      <c r="CG104" s="299"/>
      <c r="CH104" s="299"/>
      <c r="CI104" s="299"/>
      <c r="CJ104" s="299"/>
      <c r="CK104" s="299"/>
      <c r="CL104" s="290" t="s">
        <v>1</v>
      </c>
    </row>
    <row r="105" spans="1:90" s="4" customFormat="1" ht="23.25" customHeight="1">
      <c r="A105" s="79" t="s">
        <v>87</v>
      </c>
      <c r="B105" s="45"/>
      <c r="C105" s="285"/>
      <c r="D105" s="285"/>
      <c r="E105" s="285"/>
      <c r="F105" s="386" t="s">
        <v>114</v>
      </c>
      <c r="G105" s="386"/>
      <c r="H105" s="386"/>
      <c r="I105" s="386"/>
      <c r="J105" s="386"/>
      <c r="K105" s="285"/>
      <c r="L105" s="386" t="s">
        <v>115</v>
      </c>
      <c r="M105" s="386"/>
      <c r="N105" s="386"/>
      <c r="O105" s="386"/>
      <c r="P105" s="386"/>
      <c r="Q105" s="386"/>
      <c r="R105" s="386"/>
      <c r="S105" s="386"/>
      <c r="T105" s="386"/>
      <c r="U105" s="386"/>
      <c r="V105" s="386"/>
      <c r="W105" s="386"/>
      <c r="X105" s="386"/>
      <c r="Y105" s="386"/>
      <c r="Z105" s="386"/>
      <c r="AA105" s="386"/>
      <c r="AB105" s="386"/>
      <c r="AC105" s="386"/>
      <c r="AD105" s="386"/>
      <c r="AE105" s="386"/>
      <c r="AF105" s="386"/>
      <c r="AG105" s="356">
        <f>'SO 03.3c - SO-03.3 - ZTI ...'!J37</f>
        <v>0</v>
      </c>
      <c r="AH105" s="357"/>
      <c r="AI105" s="357"/>
      <c r="AJ105" s="357"/>
      <c r="AK105" s="357"/>
      <c r="AL105" s="357"/>
      <c r="AM105" s="357"/>
      <c r="AN105" s="356">
        <f t="shared" si="1"/>
        <v>0</v>
      </c>
      <c r="AO105" s="357"/>
      <c r="AP105" s="357"/>
      <c r="AQ105" s="80" t="s">
        <v>90</v>
      </c>
      <c r="AR105" s="45"/>
      <c r="AS105" s="81">
        <v>0</v>
      </c>
      <c r="AT105" s="82">
        <f t="shared" si="2"/>
        <v>0</v>
      </c>
      <c r="AU105" s="83">
        <f>'SO 03.3c - SO-03.3 - ZTI ...'!P146</f>
        <v>0</v>
      </c>
      <c r="AV105" s="82">
        <f>'SO 03.3c - SO-03.3 - ZTI ...'!J40</f>
        <v>0</v>
      </c>
      <c r="AW105" s="82">
        <f>'SO 03.3c - SO-03.3 - ZTI ...'!J41</f>
        <v>0</v>
      </c>
      <c r="AX105" s="82">
        <f>'SO 03.3c - SO-03.3 - ZTI ...'!J42</f>
        <v>0</v>
      </c>
      <c r="AY105" s="82">
        <f>'SO 03.3c - SO-03.3 - ZTI ...'!J43</f>
        <v>0</v>
      </c>
      <c r="AZ105" s="82">
        <f>'SO 03.3c - SO-03.3 - ZTI ...'!F40</f>
        <v>0</v>
      </c>
      <c r="BA105" s="82">
        <f>'SO 03.3c - SO-03.3 - ZTI ...'!F41</f>
        <v>0</v>
      </c>
      <c r="BB105" s="82">
        <f>'SO 03.3c - SO-03.3 - ZTI ...'!F42</f>
        <v>0</v>
      </c>
      <c r="BC105" s="82">
        <f>'SO 03.3c - SO-03.3 - ZTI ...'!F43</f>
        <v>0</v>
      </c>
      <c r="BD105" s="84">
        <f>'SO 03.3c - SO-03.3 - ZTI ...'!F44</f>
        <v>0</v>
      </c>
      <c r="BE105" s="299"/>
      <c r="BF105" s="299"/>
      <c r="BG105" s="299"/>
      <c r="BH105" s="299"/>
      <c r="BI105" s="299"/>
      <c r="BJ105" s="299"/>
      <c r="BK105" s="299"/>
      <c r="BL105" s="299"/>
      <c r="BM105" s="299"/>
      <c r="BN105" s="299"/>
      <c r="BO105" s="299"/>
      <c r="BP105" s="299"/>
      <c r="BQ105" s="299"/>
      <c r="BR105" s="299"/>
      <c r="BS105" s="299"/>
      <c r="BT105" s="290" t="s">
        <v>97</v>
      </c>
      <c r="BU105" s="299"/>
      <c r="BV105" s="290" t="s">
        <v>80</v>
      </c>
      <c r="BW105" s="290" t="s">
        <v>116</v>
      </c>
      <c r="BX105" s="290" t="s">
        <v>104</v>
      </c>
      <c r="BY105" s="299"/>
      <c r="BZ105" s="299"/>
      <c r="CA105" s="299"/>
      <c r="CB105" s="299"/>
      <c r="CC105" s="299"/>
      <c r="CD105" s="299"/>
      <c r="CE105" s="299"/>
      <c r="CF105" s="299"/>
      <c r="CG105" s="299"/>
      <c r="CH105" s="299"/>
      <c r="CI105" s="299"/>
      <c r="CJ105" s="299"/>
      <c r="CK105" s="299"/>
      <c r="CL105" s="290" t="s">
        <v>1</v>
      </c>
    </row>
    <row r="106" spans="1:90" s="4" customFormat="1" ht="16.5" customHeight="1">
      <c r="A106" s="79" t="s">
        <v>87</v>
      </c>
      <c r="B106" s="45"/>
      <c r="C106" s="285"/>
      <c r="D106" s="285"/>
      <c r="E106" s="285"/>
      <c r="F106" s="386" t="s">
        <v>117</v>
      </c>
      <c r="G106" s="386"/>
      <c r="H106" s="386"/>
      <c r="I106" s="386"/>
      <c r="J106" s="386"/>
      <c r="K106" s="285"/>
      <c r="L106" s="386" t="s">
        <v>118</v>
      </c>
      <c r="M106" s="386"/>
      <c r="N106" s="386"/>
      <c r="O106" s="386"/>
      <c r="P106" s="386"/>
      <c r="Q106" s="386"/>
      <c r="R106" s="386"/>
      <c r="S106" s="386"/>
      <c r="T106" s="386"/>
      <c r="U106" s="386"/>
      <c r="V106" s="386"/>
      <c r="W106" s="386"/>
      <c r="X106" s="386"/>
      <c r="Y106" s="386"/>
      <c r="Z106" s="386"/>
      <c r="AA106" s="386"/>
      <c r="AB106" s="386"/>
      <c r="AC106" s="386"/>
      <c r="AD106" s="386"/>
      <c r="AE106" s="386"/>
      <c r="AF106" s="386"/>
      <c r="AG106" s="356">
        <f>'SO 03b - SO 03.4 Elektroi...'!J37</f>
        <v>0</v>
      </c>
      <c r="AH106" s="357"/>
      <c r="AI106" s="357"/>
      <c r="AJ106" s="357"/>
      <c r="AK106" s="357"/>
      <c r="AL106" s="357"/>
      <c r="AM106" s="357"/>
      <c r="AN106" s="356">
        <f t="shared" si="1"/>
        <v>0</v>
      </c>
      <c r="AO106" s="357"/>
      <c r="AP106" s="357"/>
      <c r="AQ106" s="80" t="s">
        <v>90</v>
      </c>
      <c r="AR106" s="45"/>
      <c r="AS106" s="81">
        <v>0</v>
      </c>
      <c r="AT106" s="82">
        <f t="shared" si="2"/>
        <v>0</v>
      </c>
      <c r="AU106" s="83">
        <f>'SO 03b - SO 03.4 Elektroi...'!P139</f>
        <v>0</v>
      </c>
      <c r="AV106" s="82">
        <f>'SO 03b - SO 03.4 Elektroi...'!J40</f>
        <v>0</v>
      </c>
      <c r="AW106" s="82">
        <f>'SO 03b - SO 03.4 Elektroi...'!J41</f>
        <v>0</v>
      </c>
      <c r="AX106" s="82">
        <f>'SO 03b - SO 03.4 Elektroi...'!J42</f>
        <v>0</v>
      </c>
      <c r="AY106" s="82">
        <f>'SO 03b - SO 03.4 Elektroi...'!J43</f>
        <v>0</v>
      </c>
      <c r="AZ106" s="82">
        <f>'SO 03b - SO 03.4 Elektroi...'!F40</f>
        <v>0</v>
      </c>
      <c r="BA106" s="82">
        <f>'SO 03b - SO 03.4 Elektroi...'!F41</f>
        <v>0</v>
      </c>
      <c r="BB106" s="82">
        <f>'SO 03b - SO 03.4 Elektroi...'!F42</f>
        <v>0</v>
      </c>
      <c r="BC106" s="82">
        <f>'SO 03b - SO 03.4 Elektroi...'!F43</f>
        <v>0</v>
      </c>
      <c r="BD106" s="84">
        <f>'SO 03b - SO 03.4 Elektroi...'!F44</f>
        <v>0</v>
      </c>
      <c r="BE106" s="299"/>
      <c r="BF106" s="299"/>
      <c r="BG106" s="299"/>
      <c r="BH106" s="299"/>
      <c r="BI106" s="299"/>
      <c r="BJ106" s="299"/>
      <c r="BK106" s="299"/>
      <c r="BL106" s="299"/>
      <c r="BM106" s="299"/>
      <c r="BN106" s="299"/>
      <c r="BO106" s="299"/>
      <c r="BP106" s="299"/>
      <c r="BQ106" s="299"/>
      <c r="BR106" s="299"/>
      <c r="BS106" s="299"/>
      <c r="BT106" s="290" t="s">
        <v>97</v>
      </c>
      <c r="BU106" s="299"/>
      <c r="BV106" s="290" t="s">
        <v>80</v>
      </c>
      <c r="BW106" s="290" t="s">
        <v>119</v>
      </c>
      <c r="BX106" s="290" t="s">
        <v>104</v>
      </c>
      <c r="BY106" s="299"/>
      <c r="BZ106" s="299"/>
      <c r="CA106" s="299"/>
      <c r="CB106" s="299"/>
      <c r="CC106" s="299"/>
      <c r="CD106" s="299"/>
      <c r="CE106" s="299"/>
      <c r="CF106" s="299"/>
      <c r="CG106" s="299"/>
      <c r="CH106" s="299"/>
      <c r="CI106" s="299"/>
      <c r="CJ106" s="299"/>
      <c r="CK106" s="299"/>
      <c r="CL106" s="290" t="s">
        <v>1</v>
      </c>
    </row>
    <row r="107" spans="1:90" s="4" customFormat="1" ht="16.5" customHeight="1">
      <c r="A107" s="79" t="s">
        <v>87</v>
      </c>
      <c r="B107" s="45"/>
      <c r="C107" s="285"/>
      <c r="D107" s="285"/>
      <c r="E107" s="285"/>
      <c r="F107" s="386" t="s">
        <v>120</v>
      </c>
      <c r="G107" s="386"/>
      <c r="H107" s="386"/>
      <c r="I107" s="386"/>
      <c r="J107" s="386"/>
      <c r="K107" s="285"/>
      <c r="L107" s="386" t="s">
        <v>121</v>
      </c>
      <c r="M107" s="386"/>
      <c r="N107" s="386"/>
      <c r="O107" s="386"/>
      <c r="P107" s="386"/>
      <c r="Q107" s="386"/>
      <c r="R107" s="386"/>
      <c r="S107" s="386"/>
      <c r="T107" s="386"/>
      <c r="U107" s="386"/>
      <c r="V107" s="386"/>
      <c r="W107" s="386"/>
      <c r="X107" s="386"/>
      <c r="Y107" s="386"/>
      <c r="Z107" s="386"/>
      <c r="AA107" s="386"/>
      <c r="AB107" s="386"/>
      <c r="AC107" s="386"/>
      <c r="AD107" s="386"/>
      <c r="AE107" s="386"/>
      <c r="AF107" s="386"/>
      <c r="AG107" s="356">
        <f>'SO03c - SO 03.4 Bleskozvod'!J37</f>
        <v>0</v>
      </c>
      <c r="AH107" s="357"/>
      <c r="AI107" s="357"/>
      <c r="AJ107" s="357"/>
      <c r="AK107" s="357"/>
      <c r="AL107" s="357"/>
      <c r="AM107" s="357"/>
      <c r="AN107" s="356">
        <f t="shared" si="1"/>
        <v>0</v>
      </c>
      <c r="AO107" s="357"/>
      <c r="AP107" s="357"/>
      <c r="AQ107" s="80" t="s">
        <v>90</v>
      </c>
      <c r="AR107" s="45"/>
      <c r="AS107" s="81">
        <v>0</v>
      </c>
      <c r="AT107" s="82">
        <f t="shared" si="2"/>
        <v>0</v>
      </c>
      <c r="AU107" s="83">
        <f>'SO03c - SO 03.4 Bleskozvod'!P137</f>
        <v>0</v>
      </c>
      <c r="AV107" s="82">
        <f>'SO03c - SO 03.4 Bleskozvod'!J40</f>
        <v>0</v>
      </c>
      <c r="AW107" s="82">
        <f>'SO03c - SO 03.4 Bleskozvod'!J41</f>
        <v>0</v>
      </c>
      <c r="AX107" s="82">
        <f>'SO03c - SO 03.4 Bleskozvod'!J42</f>
        <v>0</v>
      </c>
      <c r="AY107" s="82">
        <f>'SO03c - SO 03.4 Bleskozvod'!J43</f>
        <v>0</v>
      </c>
      <c r="AZ107" s="82">
        <f>'SO03c - SO 03.4 Bleskozvod'!F40</f>
        <v>0</v>
      </c>
      <c r="BA107" s="82">
        <f>'SO03c - SO 03.4 Bleskozvod'!F41</f>
        <v>0</v>
      </c>
      <c r="BB107" s="82">
        <f>'SO03c - SO 03.4 Bleskozvod'!F42</f>
        <v>0</v>
      </c>
      <c r="BC107" s="82">
        <f>'SO03c - SO 03.4 Bleskozvod'!F43</f>
        <v>0</v>
      </c>
      <c r="BD107" s="84">
        <f>'SO03c - SO 03.4 Bleskozvod'!F44</f>
        <v>0</v>
      </c>
      <c r="BE107" s="299"/>
      <c r="BF107" s="299"/>
      <c r="BG107" s="299"/>
      <c r="BH107" s="299"/>
      <c r="BI107" s="299"/>
      <c r="BJ107" s="299"/>
      <c r="BK107" s="299"/>
      <c r="BL107" s="299"/>
      <c r="BM107" s="299"/>
      <c r="BN107" s="299"/>
      <c r="BO107" s="299"/>
      <c r="BP107" s="299"/>
      <c r="BQ107" s="299"/>
      <c r="BR107" s="299"/>
      <c r="BS107" s="299"/>
      <c r="BT107" s="290" t="s">
        <v>97</v>
      </c>
      <c r="BU107" s="299"/>
      <c r="BV107" s="290" t="s">
        <v>80</v>
      </c>
      <c r="BW107" s="290" t="s">
        <v>122</v>
      </c>
      <c r="BX107" s="290" t="s">
        <v>104</v>
      </c>
      <c r="BY107" s="299"/>
      <c r="BZ107" s="299"/>
      <c r="CA107" s="299"/>
      <c r="CB107" s="299"/>
      <c r="CC107" s="299"/>
      <c r="CD107" s="299"/>
      <c r="CE107" s="299"/>
      <c r="CF107" s="299"/>
      <c r="CG107" s="299"/>
      <c r="CH107" s="299"/>
      <c r="CI107" s="299"/>
      <c r="CJ107" s="299"/>
      <c r="CK107" s="299"/>
      <c r="CL107" s="290" t="s">
        <v>1</v>
      </c>
    </row>
    <row r="108" spans="1:90" s="4" customFormat="1" ht="16.5" customHeight="1">
      <c r="A108" s="79" t="s">
        <v>87</v>
      </c>
      <c r="B108" s="45"/>
      <c r="C108" s="285"/>
      <c r="D108" s="285"/>
      <c r="E108" s="285"/>
      <c r="F108" s="386" t="s">
        <v>123</v>
      </c>
      <c r="G108" s="386"/>
      <c r="H108" s="386"/>
      <c r="I108" s="386"/>
      <c r="J108" s="386"/>
      <c r="K108" s="285"/>
      <c r="L108" s="386" t="s">
        <v>124</v>
      </c>
      <c r="M108" s="386"/>
      <c r="N108" s="386"/>
      <c r="O108" s="386"/>
      <c r="P108" s="386"/>
      <c r="Q108" s="386"/>
      <c r="R108" s="386"/>
      <c r="S108" s="386"/>
      <c r="T108" s="386"/>
      <c r="U108" s="386"/>
      <c r="V108" s="386"/>
      <c r="W108" s="386"/>
      <c r="X108" s="386"/>
      <c r="Y108" s="386"/>
      <c r="Z108" s="386"/>
      <c r="AA108" s="386"/>
      <c r="AB108" s="386"/>
      <c r="AC108" s="386"/>
      <c r="AD108" s="386"/>
      <c r="AE108" s="386"/>
      <c r="AF108" s="386"/>
      <c r="AG108" s="356">
        <f>'SO 03d - SO 03.5 Vzduchot...'!J37</f>
        <v>0</v>
      </c>
      <c r="AH108" s="357"/>
      <c r="AI108" s="357"/>
      <c r="AJ108" s="357"/>
      <c r="AK108" s="357"/>
      <c r="AL108" s="357"/>
      <c r="AM108" s="357"/>
      <c r="AN108" s="356">
        <f t="shared" si="1"/>
        <v>0</v>
      </c>
      <c r="AO108" s="357"/>
      <c r="AP108" s="357"/>
      <c r="AQ108" s="80" t="s">
        <v>90</v>
      </c>
      <c r="AR108" s="45"/>
      <c r="AS108" s="81">
        <v>0</v>
      </c>
      <c r="AT108" s="82">
        <f t="shared" si="2"/>
        <v>0</v>
      </c>
      <c r="AU108" s="83">
        <f>'SO 03d - SO 03.5 Vzduchot...'!P137</f>
        <v>0</v>
      </c>
      <c r="AV108" s="82">
        <f>'SO 03d - SO 03.5 Vzduchot...'!J40</f>
        <v>0</v>
      </c>
      <c r="AW108" s="82">
        <f>'SO 03d - SO 03.5 Vzduchot...'!J41</f>
        <v>0</v>
      </c>
      <c r="AX108" s="82">
        <f>'SO 03d - SO 03.5 Vzduchot...'!J42</f>
        <v>0</v>
      </c>
      <c r="AY108" s="82">
        <f>'SO 03d - SO 03.5 Vzduchot...'!J43</f>
        <v>0</v>
      </c>
      <c r="AZ108" s="82">
        <f>'SO 03d - SO 03.5 Vzduchot...'!F40</f>
        <v>0</v>
      </c>
      <c r="BA108" s="82">
        <f>'SO 03d - SO 03.5 Vzduchot...'!F41</f>
        <v>0</v>
      </c>
      <c r="BB108" s="82">
        <f>'SO 03d - SO 03.5 Vzduchot...'!F42</f>
        <v>0</v>
      </c>
      <c r="BC108" s="82">
        <f>'SO 03d - SO 03.5 Vzduchot...'!F43</f>
        <v>0</v>
      </c>
      <c r="BD108" s="84">
        <f>'SO 03d - SO 03.5 Vzduchot...'!F44</f>
        <v>0</v>
      </c>
      <c r="BE108" s="299"/>
      <c r="BF108" s="299"/>
      <c r="BG108" s="299"/>
      <c r="BH108" s="299"/>
      <c r="BI108" s="299"/>
      <c r="BJ108" s="299"/>
      <c r="BK108" s="299"/>
      <c r="BL108" s="299"/>
      <c r="BM108" s="299"/>
      <c r="BN108" s="299"/>
      <c r="BO108" s="299"/>
      <c r="BP108" s="299"/>
      <c r="BQ108" s="299"/>
      <c r="BR108" s="299"/>
      <c r="BS108" s="299"/>
      <c r="BT108" s="290" t="s">
        <v>97</v>
      </c>
      <c r="BU108" s="299"/>
      <c r="BV108" s="290" t="s">
        <v>80</v>
      </c>
      <c r="BW108" s="290" t="s">
        <v>125</v>
      </c>
      <c r="BX108" s="290" t="s">
        <v>104</v>
      </c>
      <c r="BY108" s="299"/>
      <c r="BZ108" s="299"/>
      <c r="CA108" s="299"/>
      <c r="CB108" s="299"/>
      <c r="CC108" s="299"/>
      <c r="CD108" s="299"/>
      <c r="CE108" s="299"/>
      <c r="CF108" s="299"/>
      <c r="CG108" s="299"/>
      <c r="CH108" s="299"/>
      <c r="CI108" s="299"/>
      <c r="CJ108" s="299"/>
      <c r="CK108" s="299"/>
      <c r="CL108" s="290" t="s">
        <v>1</v>
      </c>
    </row>
    <row r="109" spans="1:90" s="4" customFormat="1" ht="16.5" customHeight="1">
      <c r="A109" s="79" t="s">
        <v>87</v>
      </c>
      <c r="B109" s="45"/>
      <c r="C109" s="285"/>
      <c r="D109" s="285"/>
      <c r="E109" s="285"/>
      <c r="F109" s="386" t="s">
        <v>126</v>
      </c>
      <c r="G109" s="386"/>
      <c r="H109" s="386"/>
      <c r="I109" s="386"/>
      <c r="J109" s="386"/>
      <c r="K109" s="285"/>
      <c r="L109" s="386" t="s">
        <v>127</v>
      </c>
      <c r="M109" s="386"/>
      <c r="N109" s="386"/>
      <c r="O109" s="386"/>
      <c r="P109" s="386"/>
      <c r="Q109" s="386"/>
      <c r="R109" s="386"/>
      <c r="S109" s="386"/>
      <c r="T109" s="386"/>
      <c r="U109" s="386"/>
      <c r="V109" s="386"/>
      <c r="W109" s="386"/>
      <c r="X109" s="386"/>
      <c r="Y109" s="386"/>
      <c r="Z109" s="386"/>
      <c r="AA109" s="386"/>
      <c r="AB109" s="386"/>
      <c r="AC109" s="386"/>
      <c r="AD109" s="386"/>
      <c r="AE109" s="386"/>
      <c r="AF109" s="386"/>
      <c r="AG109" s="356">
        <f>'SO 03e - SO 03.6 Prekládk...'!J37</f>
        <v>0</v>
      </c>
      <c r="AH109" s="357"/>
      <c r="AI109" s="357"/>
      <c r="AJ109" s="357"/>
      <c r="AK109" s="357"/>
      <c r="AL109" s="357"/>
      <c r="AM109" s="357"/>
      <c r="AN109" s="356">
        <f t="shared" si="1"/>
        <v>0</v>
      </c>
      <c r="AO109" s="357"/>
      <c r="AP109" s="357"/>
      <c r="AQ109" s="80" t="s">
        <v>90</v>
      </c>
      <c r="AR109" s="45"/>
      <c r="AS109" s="85">
        <v>0</v>
      </c>
      <c r="AT109" s="86">
        <f t="shared" si="2"/>
        <v>0</v>
      </c>
      <c r="AU109" s="87">
        <f>'SO 03e - SO 03.6 Prekládk...'!P138</f>
        <v>0</v>
      </c>
      <c r="AV109" s="86">
        <f>'SO 03e - SO 03.6 Prekládk...'!J40</f>
        <v>0</v>
      </c>
      <c r="AW109" s="86">
        <f>'SO 03e - SO 03.6 Prekládk...'!J41</f>
        <v>0</v>
      </c>
      <c r="AX109" s="86">
        <f>'SO 03e - SO 03.6 Prekládk...'!J42</f>
        <v>0</v>
      </c>
      <c r="AY109" s="86">
        <f>'SO 03e - SO 03.6 Prekládk...'!J43</f>
        <v>0</v>
      </c>
      <c r="AZ109" s="86">
        <f>'SO 03e - SO 03.6 Prekládk...'!F40</f>
        <v>0</v>
      </c>
      <c r="BA109" s="86">
        <f>'SO 03e - SO 03.6 Prekládk...'!F41</f>
        <v>0</v>
      </c>
      <c r="BB109" s="86">
        <f>'SO 03e - SO 03.6 Prekládk...'!F42</f>
        <v>0</v>
      </c>
      <c r="BC109" s="86">
        <f>'SO 03e - SO 03.6 Prekládk...'!F43</f>
        <v>0</v>
      </c>
      <c r="BD109" s="88">
        <f>'SO 03e - SO 03.6 Prekládk...'!F44</f>
        <v>0</v>
      </c>
      <c r="BE109" s="299"/>
      <c r="BF109" s="299"/>
      <c r="BG109" s="299"/>
      <c r="BH109" s="299"/>
      <c r="BI109" s="299"/>
      <c r="BJ109" s="299"/>
      <c r="BK109" s="299"/>
      <c r="BL109" s="299"/>
      <c r="BM109" s="299"/>
      <c r="BN109" s="299"/>
      <c r="BO109" s="299"/>
      <c r="BP109" s="299"/>
      <c r="BQ109" s="299"/>
      <c r="BR109" s="299"/>
      <c r="BS109" s="299"/>
      <c r="BT109" s="290" t="s">
        <v>97</v>
      </c>
      <c r="BU109" s="299"/>
      <c r="BV109" s="290" t="s">
        <v>80</v>
      </c>
      <c r="BW109" s="290" t="s">
        <v>128</v>
      </c>
      <c r="BX109" s="290" t="s">
        <v>104</v>
      </c>
      <c r="BY109" s="299"/>
      <c r="BZ109" s="299"/>
      <c r="CA109" s="299"/>
      <c r="CB109" s="299"/>
      <c r="CC109" s="299"/>
      <c r="CD109" s="299"/>
      <c r="CE109" s="299"/>
      <c r="CF109" s="299"/>
      <c r="CG109" s="299"/>
      <c r="CH109" s="299"/>
      <c r="CI109" s="299"/>
      <c r="CJ109" s="299"/>
      <c r="CK109" s="299"/>
      <c r="CL109" s="290" t="s">
        <v>1</v>
      </c>
    </row>
    <row r="110" spans="1:90">
      <c r="A110" s="288"/>
      <c r="B110" s="21"/>
      <c r="C110" s="288"/>
      <c r="D110" s="288"/>
      <c r="E110" s="288"/>
      <c r="F110" s="288"/>
      <c r="G110" s="288"/>
      <c r="H110" s="288"/>
      <c r="I110" s="288"/>
      <c r="J110" s="288"/>
      <c r="K110" s="288"/>
      <c r="L110" s="288"/>
      <c r="M110" s="288"/>
      <c r="N110" s="288"/>
      <c r="O110" s="288"/>
      <c r="P110" s="288"/>
      <c r="Q110" s="288"/>
      <c r="R110" s="288"/>
      <c r="S110" s="288"/>
      <c r="T110" s="288"/>
      <c r="U110" s="288"/>
      <c r="V110" s="288"/>
      <c r="W110" s="288"/>
      <c r="X110" s="288"/>
      <c r="Y110" s="288"/>
      <c r="Z110" s="288"/>
      <c r="AA110" s="288"/>
      <c r="AB110" s="288"/>
      <c r="AC110" s="288"/>
      <c r="AD110" s="288"/>
      <c r="AE110" s="288"/>
      <c r="AF110" s="288"/>
      <c r="AG110" s="288"/>
      <c r="AH110" s="288"/>
      <c r="AI110" s="288"/>
      <c r="AJ110" s="288"/>
      <c r="AK110" s="288"/>
      <c r="AL110" s="288"/>
      <c r="AM110" s="288"/>
      <c r="AN110" s="288"/>
      <c r="AO110" s="288"/>
      <c r="AP110" s="288"/>
      <c r="AQ110" s="288"/>
      <c r="AR110" s="21"/>
      <c r="AS110" s="288"/>
      <c r="AT110" s="288"/>
      <c r="AU110" s="288"/>
      <c r="AV110" s="288"/>
      <c r="AW110" s="288"/>
      <c r="AX110" s="288"/>
      <c r="AY110" s="288"/>
      <c r="AZ110" s="288"/>
      <c r="BA110" s="288"/>
      <c r="BB110" s="288"/>
      <c r="BC110" s="288"/>
      <c r="BD110" s="288"/>
      <c r="BE110" s="288"/>
      <c r="BF110" s="288"/>
      <c r="BG110" s="288"/>
      <c r="BH110" s="288"/>
      <c r="BI110" s="288"/>
      <c r="BJ110" s="288"/>
      <c r="BK110" s="288"/>
      <c r="BL110" s="288"/>
      <c r="BM110" s="288"/>
      <c r="BN110" s="288"/>
      <c r="BO110" s="288"/>
      <c r="BP110" s="288"/>
      <c r="BQ110" s="288"/>
      <c r="BR110" s="288"/>
      <c r="BS110" s="288"/>
      <c r="BT110" s="288"/>
      <c r="BU110" s="288"/>
      <c r="BV110" s="288"/>
      <c r="BW110" s="288"/>
      <c r="BX110" s="288"/>
      <c r="BY110" s="288"/>
      <c r="BZ110" s="288"/>
      <c r="CA110" s="288"/>
      <c r="CB110" s="288"/>
      <c r="CC110" s="288"/>
      <c r="CD110" s="288"/>
      <c r="CE110" s="288"/>
      <c r="CF110" s="288"/>
      <c r="CG110" s="288"/>
      <c r="CH110" s="288"/>
      <c r="CI110" s="288"/>
      <c r="CJ110" s="288"/>
      <c r="CK110" s="288"/>
      <c r="CL110" s="288"/>
    </row>
    <row r="111" spans="1:90" s="2" customFormat="1" ht="30" customHeight="1">
      <c r="A111" s="302"/>
      <c r="B111" s="29"/>
      <c r="C111" s="62" t="s">
        <v>129</v>
      </c>
      <c r="D111" s="302"/>
      <c r="E111" s="302"/>
      <c r="F111" s="302"/>
      <c r="G111" s="302"/>
      <c r="H111" s="302"/>
      <c r="I111" s="302"/>
      <c r="J111" s="302"/>
      <c r="K111" s="302"/>
      <c r="L111" s="302"/>
      <c r="M111" s="302"/>
      <c r="N111" s="302"/>
      <c r="O111" s="302"/>
      <c r="P111" s="302"/>
      <c r="Q111" s="302"/>
      <c r="R111" s="302"/>
      <c r="S111" s="302"/>
      <c r="T111" s="302"/>
      <c r="U111" s="302"/>
      <c r="V111" s="302"/>
      <c r="W111" s="302"/>
      <c r="X111" s="302"/>
      <c r="Y111" s="302"/>
      <c r="Z111" s="302"/>
      <c r="AA111" s="302"/>
      <c r="AB111" s="302"/>
      <c r="AC111" s="302"/>
      <c r="AD111" s="302"/>
      <c r="AE111" s="302"/>
      <c r="AF111" s="302"/>
      <c r="AG111" s="383">
        <f>ROUND(SUM(AG112:AG115), 2)</f>
        <v>0</v>
      </c>
      <c r="AH111" s="383"/>
      <c r="AI111" s="383"/>
      <c r="AJ111" s="383"/>
      <c r="AK111" s="383"/>
      <c r="AL111" s="383"/>
      <c r="AM111" s="383"/>
      <c r="AN111" s="383">
        <f>ROUND(SUM(AN112:AN115), 2)</f>
        <v>0</v>
      </c>
      <c r="AO111" s="383"/>
      <c r="AP111" s="383"/>
      <c r="AQ111" s="89"/>
      <c r="AR111" s="29"/>
      <c r="AS111" s="55" t="s">
        <v>130</v>
      </c>
      <c r="AT111" s="56" t="s">
        <v>131</v>
      </c>
      <c r="AU111" s="56" t="s">
        <v>42</v>
      </c>
      <c r="AV111" s="57" t="s">
        <v>65</v>
      </c>
      <c r="AW111" s="302"/>
      <c r="AX111" s="302"/>
      <c r="AY111" s="302"/>
      <c r="AZ111" s="302"/>
      <c r="BA111" s="302"/>
      <c r="BB111" s="302"/>
      <c r="BC111" s="302"/>
      <c r="BD111" s="302"/>
      <c r="BE111" s="302"/>
    </row>
    <row r="112" spans="1:90" s="2" customFormat="1" ht="19.899999999999999" customHeight="1">
      <c r="A112" s="302"/>
      <c r="B112" s="29"/>
      <c r="C112" s="302"/>
      <c r="D112" s="380" t="s">
        <v>132</v>
      </c>
      <c r="E112" s="380"/>
      <c r="F112" s="380"/>
      <c r="G112" s="380"/>
      <c r="H112" s="380"/>
      <c r="I112" s="380"/>
      <c r="J112" s="380"/>
      <c r="K112" s="380"/>
      <c r="L112" s="380"/>
      <c r="M112" s="380"/>
      <c r="N112" s="380"/>
      <c r="O112" s="380"/>
      <c r="P112" s="380"/>
      <c r="Q112" s="380"/>
      <c r="R112" s="380"/>
      <c r="S112" s="380"/>
      <c r="T112" s="380"/>
      <c r="U112" s="380"/>
      <c r="V112" s="380"/>
      <c r="W112" s="380"/>
      <c r="X112" s="380"/>
      <c r="Y112" s="380"/>
      <c r="Z112" s="380"/>
      <c r="AA112" s="380"/>
      <c r="AB112" s="380"/>
      <c r="AC112" s="302"/>
      <c r="AD112" s="302"/>
      <c r="AE112" s="302"/>
      <c r="AF112" s="302"/>
      <c r="AG112" s="381">
        <f>ROUND(AG95 * AS112, 2)</f>
        <v>0</v>
      </c>
      <c r="AH112" s="356"/>
      <c r="AI112" s="356"/>
      <c r="AJ112" s="356"/>
      <c r="AK112" s="356"/>
      <c r="AL112" s="356"/>
      <c r="AM112" s="356"/>
      <c r="AN112" s="356">
        <f>ROUND(AG112 + AV112, 2)</f>
        <v>0</v>
      </c>
      <c r="AO112" s="356"/>
      <c r="AP112" s="356"/>
      <c r="AQ112" s="302"/>
      <c r="AR112" s="29"/>
      <c r="AS112" s="90">
        <v>0</v>
      </c>
      <c r="AT112" s="91" t="s">
        <v>133</v>
      </c>
      <c r="AU112" s="91" t="s">
        <v>43</v>
      </c>
      <c r="AV112" s="84">
        <f>ROUND(IF(AU112="základná",AG112*L33,IF(AU112="znížená",AG112*L34,0)), 2)</f>
        <v>0</v>
      </c>
      <c r="AW112" s="302"/>
      <c r="AX112" s="302"/>
      <c r="AY112" s="302"/>
      <c r="AZ112" s="302"/>
      <c r="BA112" s="302"/>
      <c r="BB112" s="302"/>
      <c r="BC112" s="302"/>
      <c r="BD112" s="302"/>
      <c r="BE112" s="302"/>
      <c r="BV112" s="18" t="s">
        <v>134</v>
      </c>
      <c r="BY112" s="92">
        <f>IF(AU112="základná",AV112,0)</f>
        <v>0</v>
      </c>
      <c r="BZ112" s="92">
        <f>IF(AU112="znížená",AV112,0)</f>
        <v>0</v>
      </c>
      <c r="CA112" s="92">
        <v>0</v>
      </c>
      <c r="CB112" s="92">
        <v>0</v>
      </c>
      <c r="CC112" s="92">
        <v>0</v>
      </c>
      <c r="CD112" s="92">
        <f>IF(AU112="základná",AG112,0)</f>
        <v>0</v>
      </c>
      <c r="CE112" s="92">
        <f>IF(AU112="znížená",AG112,0)</f>
        <v>0</v>
      </c>
      <c r="CF112" s="92">
        <f>IF(AU112="zákl. prenesená",AG112,0)</f>
        <v>0</v>
      </c>
      <c r="CG112" s="92">
        <f>IF(AU112="zníž. prenesená",AG112,0)</f>
        <v>0</v>
      </c>
      <c r="CH112" s="92">
        <f>IF(AU112="nulová",AG112,0)</f>
        <v>0</v>
      </c>
      <c r="CI112" s="18">
        <f>IF(AU112="základná",1,IF(AU112="znížená",2,IF(AU112="zákl. prenesená",4,IF(AU112="zníž. prenesená",5,3))))</f>
        <v>1</v>
      </c>
      <c r="CJ112" s="18">
        <f>IF(AT112="stavebná časť",1,IF(AT112="investičná časť",2,3))</f>
        <v>1</v>
      </c>
      <c r="CK112" s="18" t="str">
        <f>IF(D112="Vyplň vlastné","","x")</f>
        <v>x</v>
      </c>
    </row>
    <row r="113" spans="1:89" s="2" customFormat="1" ht="19.899999999999999" customHeight="1">
      <c r="A113" s="302"/>
      <c r="B113" s="29"/>
      <c r="C113" s="302"/>
      <c r="D113" s="379" t="s">
        <v>135</v>
      </c>
      <c r="E113" s="380"/>
      <c r="F113" s="380"/>
      <c r="G113" s="380"/>
      <c r="H113" s="380"/>
      <c r="I113" s="380"/>
      <c r="J113" s="380"/>
      <c r="K113" s="380"/>
      <c r="L113" s="380"/>
      <c r="M113" s="380"/>
      <c r="N113" s="380"/>
      <c r="O113" s="380"/>
      <c r="P113" s="380"/>
      <c r="Q113" s="380"/>
      <c r="R113" s="380"/>
      <c r="S113" s="380"/>
      <c r="T113" s="380"/>
      <c r="U113" s="380"/>
      <c r="V113" s="380"/>
      <c r="W113" s="380"/>
      <c r="X113" s="380"/>
      <c r="Y113" s="380"/>
      <c r="Z113" s="380"/>
      <c r="AA113" s="380"/>
      <c r="AB113" s="380"/>
      <c r="AC113" s="302"/>
      <c r="AD113" s="302"/>
      <c r="AE113" s="302"/>
      <c r="AF113" s="302"/>
      <c r="AG113" s="381">
        <f>ROUND(AG95 * AS113, 2)</f>
        <v>0</v>
      </c>
      <c r="AH113" s="356"/>
      <c r="AI113" s="356"/>
      <c r="AJ113" s="356"/>
      <c r="AK113" s="356"/>
      <c r="AL113" s="356"/>
      <c r="AM113" s="356"/>
      <c r="AN113" s="356">
        <f>ROUND(AG113 + AV113, 2)</f>
        <v>0</v>
      </c>
      <c r="AO113" s="356"/>
      <c r="AP113" s="356"/>
      <c r="AQ113" s="302"/>
      <c r="AR113" s="29"/>
      <c r="AS113" s="90">
        <v>0</v>
      </c>
      <c r="AT113" s="91" t="s">
        <v>133</v>
      </c>
      <c r="AU113" s="91" t="s">
        <v>43</v>
      </c>
      <c r="AV113" s="84">
        <f>ROUND(IF(AU113="základná",AG113*L33,IF(AU113="znížená",AG113*L34,0)), 2)</f>
        <v>0</v>
      </c>
      <c r="AW113" s="302"/>
      <c r="AX113" s="302"/>
      <c r="AY113" s="302"/>
      <c r="AZ113" s="302"/>
      <c r="BA113" s="302"/>
      <c r="BB113" s="302"/>
      <c r="BC113" s="302"/>
      <c r="BD113" s="302"/>
      <c r="BE113" s="302"/>
      <c r="BV113" s="18" t="s">
        <v>136</v>
      </c>
      <c r="BY113" s="92">
        <f>IF(AU113="základná",AV113,0)</f>
        <v>0</v>
      </c>
      <c r="BZ113" s="92">
        <f>IF(AU113="znížená",AV113,0)</f>
        <v>0</v>
      </c>
      <c r="CA113" s="92">
        <v>0</v>
      </c>
      <c r="CB113" s="92">
        <v>0</v>
      </c>
      <c r="CC113" s="92">
        <v>0</v>
      </c>
      <c r="CD113" s="92">
        <f>IF(AU113="základná",AG113,0)</f>
        <v>0</v>
      </c>
      <c r="CE113" s="92">
        <f>IF(AU113="znížená",AG113,0)</f>
        <v>0</v>
      </c>
      <c r="CF113" s="92">
        <f>IF(AU113="zákl. prenesená",AG113,0)</f>
        <v>0</v>
      </c>
      <c r="CG113" s="92">
        <f>IF(AU113="zníž. prenesená",AG113,0)</f>
        <v>0</v>
      </c>
      <c r="CH113" s="92">
        <f>IF(AU113="nulová",AG113,0)</f>
        <v>0</v>
      </c>
      <c r="CI113" s="18">
        <f>IF(AU113="základná",1,IF(AU113="znížená",2,IF(AU113="zákl. prenesená",4,IF(AU113="zníž. prenesená",5,3))))</f>
        <v>1</v>
      </c>
      <c r="CJ113" s="18">
        <f>IF(AT113="stavebná časť",1,IF(AT113="investičná časť",2,3))</f>
        <v>1</v>
      </c>
      <c r="CK113" s="18" t="str">
        <f>IF(D113="Vyplň vlastné","","x")</f>
        <v/>
      </c>
    </row>
    <row r="114" spans="1:89" s="2" customFormat="1" ht="19.899999999999999" customHeight="1">
      <c r="A114" s="302"/>
      <c r="B114" s="29"/>
      <c r="C114" s="302"/>
      <c r="D114" s="379" t="s">
        <v>135</v>
      </c>
      <c r="E114" s="380"/>
      <c r="F114" s="380"/>
      <c r="G114" s="380"/>
      <c r="H114" s="380"/>
      <c r="I114" s="380"/>
      <c r="J114" s="380"/>
      <c r="K114" s="380"/>
      <c r="L114" s="380"/>
      <c r="M114" s="380"/>
      <c r="N114" s="380"/>
      <c r="O114" s="380"/>
      <c r="P114" s="380"/>
      <c r="Q114" s="380"/>
      <c r="R114" s="380"/>
      <c r="S114" s="380"/>
      <c r="T114" s="380"/>
      <c r="U114" s="380"/>
      <c r="V114" s="380"/>
      <c r="W114" s="380"/>
      <c r="X114" s="380"/>
      <c r="Y114" s="380"/>
      <c r="Z114" s="380"/>
      <c r="AA114" s="380"/>
      <c r="AB114" s="380"/>
      <c r="AC114" s="302"/>
      <c r="AD114" s="302"/>
      <c r="AE114" s="302"/>
      <c r="AF114" s="302"/>
      <c r="AG114" s="381">
        <f>ROUND(AG95 * AS114, 2)</f>
        <v>0</v>
      </c>
      <c r="AH114" s="356"/>
      <c r="AI114" s="356"/>
      <c r="AJ114" s="356"/>
      <c r="AK114" s="356"/>
      <c r="AL114" s="356"/>
      <c r="AM114" s="356"/>
      <c r="AN114" s="356">
        <f>ROUND(AG114 + AV114, 2)</f>
        <v>0</v>
      </c>
      <c r="AO114" s="356"/>
      <c r="AP114" s="356"/>
      <c r="AQ114" s="302"/>
      <c r="AR114" s="29"/>
      <c r="AS114" s="90">
        <v>0</v>
      </c>
      <c r="AT114" s="91" t="s">
        <v>133</v>
      </c>
      <c r="AU114" s="91" t="s">
        <v>43</v>
      </c>
      <c r="AV114" s="84">
        <f>ROUND(IF(AU114="základná",AG114*L33,IF(AU114="znížená",AG114*L34,0)), 2)</f>
        <v>0</v>
      </c>
      <c r="AW114" s="302"/>
      <c r="AX114" s="302"/>
      <c r="AY114" s="302"/>
      <c r="AZ114" s="302"/>
      <c r="BA114" s="302"/>
      <c r="BB114" s="302"/>
      <c r="BC114" s="302"/>
      <c r="BD114" s="302"/>
      <c r="BE114" s="302"/>
      <c r="BV114" s="18" t="s">
        <v>136</v>
      </c>
      <c r="BY114" s="92">
        <f>IF(AU114="základná",AV114,0)</f>
        <v>0</v>
      </c>
      <c r="BZ114" s="92">
        <f>IF(AU114="znížená",AV114,0)</f>
        <v>0</v>
      </c>
      <c r="CA114" s="92">
        <v>0</v>
      </c>
      <c r="CB114" s="92">
        <v>0</v>
      </c>
      <c r="CC114" s="92">
        <v>0</v>
      </c>
      <c r="CD114" s="92">
        <f>IF(AU114="základná",AG114,0)</f>
        <v>0</v>
      </c>
      <c r="CE114" s="92">
        <f>IF(AU114="znížená",AG114,0)</f>
        <v>0</v>
      </c>
      <c r="CF114" s="92">
        <f>IF(AU114="zákl. prenesená",AG114,0)</f>
        <v>0</v>
      </c>
      <c r="CG114" s="92">
        <f>IF(AU114="zníž. prenesená",AG114,0)</f>
        <v>0</v>
      </c>
      <c r="CH114" s="92">
        <f>IF(AU114="nulová",AG114,0)</f>
        <v>0</v>
      </c>
      <c r="CI114" s="18">
        <f>IF(AU114="základná",1,IF(AU114="znížená",2,IF(AU114="zákl. prenesená",4,IF(AU114="zníž. prenesená",5,3))))</f>
        <v>1</v>
      </c>
      <c r="CJ114" s="18">
        <f>IF(AT114="stavebná časť",1,IF(AT114="investičná časť",2,3))</f>
        <v>1</v>
      </c>
      <c r="CK114" s="18" t="str">
        <f>IF(D114="Vyplň vlastné","","x")</f>
        <v/>
      </c>
    </row>
    <row r="115" spans="1:89" s="2" customFormat="1" ht="19.899999999999999" customHeight="1">
      <c r="A115" s="302"/>
      <c r="B115" s="29"/>
      <c r="C115" s="302"/>
      <c r="D115" s="379" t="s">
        <v>135</v>
      </c>
      <c r="E115" s="380"/>
      <c r="F115" s="380"/>
      <c r="G115" s="380"/>
      <c r="H115" s="380"/>
      <c r="I115" s="380"/>
      <c r="J115" s="380"/>
      <c r="K115" s="380"/>
      <c r="L115" s="380"/>
      <c r="M115" s="380"/>
      <c r="N115" s="380"/>
      <c r="O115" s="380"/>
      <c r="P115" s="380"/>
      <c r="Q115" s="380"/>
      <c r="R115" s="380"/>
      <c r="S115" s="380"/>
      <c r="T115" s="380"/>
      <c r="U115" s="380"/>
      <c r="V115" s="380"/>
      <c r="W115" s="380"/>
      <c r="X115" s="380"/>
      <c r="Y115" s="380"/>
      <c r="Z115" s="380"/>
      <c r="AA115" s="380"/>
      <c r="AB115" s="380"/>
      <c r="AC115" s="302"/>
      <c r="AD115" s="302"/>
      <c r="AE115" s="302"/>
      <c r="AF115" s="302"/>
      <c r="AG115" s="381">
        <f>ROUND(AG95 * AS115, 2)</f>
        <v>0</v>
      </c>
      <c r="AH115" s="356"/>
      <c r="AI115" s="356"/>
      <c r="AJ115" s="356"/>
      <c r="AK115" s="356"/>
      <c r="AL115" s="356"/>
      <c r="AM115" s="356"/>
      <c r="AN115" s="356">
        <f>ROUND(AG115 + AV115, 2)</f>
        <v>0</v>
      </c>
      <c r="AO115" s="356"/>
      <c r="AP115" s="356"/>
      <c r="AQ115" s="302"/>
      <c r="AR115" s="29"/>
      <c r="AS115" s="93">
        <v>0</v>
      </c>
      <c r="AT115" s="94" t="s">
        <v>133</v>
      </c>
      <c r="AU115" s="94" t="s">
        <v>43</v>
      </c>
      <c r="AV115" s="88">
        <f>ROUND(IF(AU115="základná",AG115*L33,IF(AU115="znížená",AG115*L34,0)), 2)</f>
        <v>0</v>
      </c>
      <c r="AW115" s="302"/>
      <c r="AX115" s="302"/>
      <c r="AY115" s="302"/>
      <c r="AZ115" s="302"/>
      <c r="BA115" s="302"/>
      <c r="BB115" s="302"/>
      <c r="BC115" s="302"/>
      <c r="BD115" s="302"/>
      <c r="BE115" s="302"/>
      <c r="BV115" s="18" t="s">
        <v>136</v>
      </c>
      <c r="BY115" s="92">
        <f>IF(AU115="základná",AV115,0)</f>
        <v>0</v>
      </c>
      <c r="BZ115" s="92">
        <f>IF(AU115="znížená",AV115,0)</f>
        <v>0</v>
      </c>
      <c r="CA115" s="92">
        <v>0</v>
      </c>
      <c r="CB115" s="92">
        <v>0</v>
      </c>
      <c r="CC115" s="92">
        <v>0</v>
      </c>
      <c r="CD115" s="92">
        <f>IF(AU115="základná",AG115,0)</f>
        <v>0</v>
      </c>
      <c r="CE115" s="92">
        <f>IF(AU115="znížená",AG115,0)</f>
        <v>0</v>
      </c>
      <c r="CF115" s="92">
        <f>IF(AU115="zákl. prenesená",AG115,0)</f>
        <v>0</v>
      </c>
      <c r="CG115" s="92">
        <f>IF(AU115="zníž. prenesená",AG115,0)</f>
        <v>0</v>
      </c>
      <c r="CH115" s="92">
        <f>IF(AU115="nulová",AG115,0)</f>
        <v>0</v>
      </c>
      <c r="CI115" s="18">
        <f>IF(AU115="základná",1,IF(AU115="znížená",2,IF(AU115="zákl. prenesená",4,IF(AU115="zníž. prenesená",5,3))))</f>
        <v>1</v>
      </c>
      <c r="CJ115" s="18">
        <f>IF(AT115="stavebná časť",1,IF(AT115="investičná časť",2,3))</f>
        <v>1</v>
      </c>
      <c r="CK115" s="18" t="str">
        <f>IF(D115="Vyplň vlastné","","x")</f>
        <v/>
      </c>
    </row>
    <row r="116" spans="1:89" s="2" customFormat="1" ht="10.9" customHeight="1">
      <c r="A116" s="302"/>
      <c r="B116" s="29"/>
      <c r="C116" s="302"/>
      <c r="D116" s="302"/>
      <c r="E116" s="302"/>
      <c r="F116" s="302"/>
      <c r="G116" s="302"/>
      <c r="H116" s="302"/>
      <c r="I116" s="302"/>
      <c r="J116" s="302"/>
      <c r="K116" s="302"/>
      <c r="L116" s="302"/>
      <c r="M116" s="302"/>
      <c r="N116" s="302"/>
      <c r="O116" s="302"/>
      <c r="P116" s="302"/>
      <c r="Q116" s="302"/>
      <c r="R116" s="302"/>
      <c r="S116" s="302"/>
      <c r="T116" s="302"/>
      <c r="U116" s="302"/>
      <c r="V116" s="302"/>
      <c r="W116" s="302"/>
      <c r="X116" s="302"/>
      <c r="Y116" s="302"/>
      <c r="Z116" s="302"/>
      <c r="AA116" s="302"/>
      <c r="AB116" s="302"/>
      <c r="AC116" s="302"/>
      <c r="AD116" s="302"/>
      <c r="AE116" s="302"/>
      <c r="AF116" s="302"/>
      <c r="AG116" s="302"/>
      <c r="AH116" s="302"/>
      <c r="AI116" s="302"/>
      <c r="AJ116" s="302"/>
      <c r="AK116" s="302"/>
      <c r="AL116" s="302"/>
      <c r="AM116" s="302"/>
      <c r="AN116" s="302"/>
      <c r="AO116" s="302"/>
      <c r="AP116" s="302"/>
      <c r="AQ116" s="302"/>
      <c r="AR116" s="29"/>
      <c r="AS116" s="302"/>
      <c r="AT116" s="302"/>
      <c r="AU116" s="302"/>
      <c r="AV116" s="302"/>
      <c r="AW116" s="302"/>
      <c r="AX116" s="302"/>
      <c r="AY116" s="302"/>
      <c r="AZ116" s="302"/>
      <c r="BA116" s="302"/>
      <c r="BB116" s="302"/>
      <c r="BC116" s="302"/>
      <c r="BD116" s="302"/>
      <c r="BE116" s="302"/>
    </row>
    <row r="117" spans="1:89" s="2" customFormat="1" ht="30" customHeight="1">
      <c r="A117" s="302"/>
      <c r="B117" s="29"/>
      <c r="C117" s="95" t="s">
        <v>137</v>
      </c>
      <c r="D117" s="96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F117" s="96"/>
      <c r="AG117" s="387">
        <f>ROUND(AG95 + AG111, 2)</f>
        <v>0</v>
      </c>
      <c r="AH117" s="387"/>
      <c r="AI117" s="387"/>
      <c r="AJ117" s="387"/>
      <c r="AK117" s="387"/>
      <c r="AL117" s="387"/>
      <c r="AM117" s="387"/>
      <c r="AN117" s="387">
        <f>ROUND(AN95 + AN111, 2)</f>
        <v>0</v>
      </c>
      <c r="AO117" s="387"/>
      <c r="AP117" s="387"/>
      <c r="AQ117" s="96"/>
      <c r="AR117" s="29"/>
      <c r="AS117" s="302"/>
      <c r="AT117" s="302"/>
      <c r="AU117" s="302"/>
      <c r="AV117" s="302"/>
      <c r="AW117" s="302"/>
      <c r="AX117" s="302"/>
      <c r="AY117" s="302"/>
      <c r="AZ117" s="302"/>
      <c r="BA117" s="302"/>
      <c r="BB117" s="302"/>
      <c r="BC117" s="302"/>
      <c r="BD117" s="302"/>
      <c r="BE117" s="302"/>
    </row>
    <row r="118" spans="1:89" s="2" customFormat="1" ht="6.95" customHeight="1">
      <c r="A118" s="302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29"/>
      <c r="AS118" s="302"/>
      <c r="AT118" s="302"/>
      <c r="AU118" s="302"/>
      <c r="AV118" s="302"/>
      <c r="AW118" s="302"/>
      <c r="AX118" s="302"/>
      <c r="AY118" s="302"/>
      <c r="AZ118" s="302"/>
      <c r="BA118" s="302"/>
      <c r="BB118" s="302"/>
      <c r="BC118" s="302"/>
      <c r="BD118" s="302"/>
      <c r="BE118" s="302"/>
    </row>
  </sheetData>
  <mergeCells count="114">
    <mergeCell ref="F103:J103"/>
    <mergeCell ref="L99:AF99"/>
    <mergeCell ref="C93:G93"/>
    <mergeCell ref="D96:H96"/>
    <mergeCell ref="E98:I98"/>
    <mergeCell ref="E97:I97"/>
    <mergeCell ref="E101:I101"/>
    <mergeCell ref="F100:J100"/>
    <mergeCell ref="F102:J102"/>
    <mergeCell ref="F99:J99"/>
    <mergeCell ref="F109:J109"/>
    <mergeCell ref="L109:AF109"/>
    <mergeCell ref="AG93:AM93"/>
    <mergeCell ref="AM88:AN88"/>
    <mergeCell ref="AM91:AP91"/>
    <mergeCell ref="AM90:AP90"/>
    <mergeCell ref="AN93:AP93"/>
    <mergeCell ref="AN97:AP97"/>
    <mergeCell ref="AN100:AP100"/>
    <mergeCell ref="AN99:AP99"/>
    <mergeCell ref="AN103:AP103"/>
    <mergeCell ref="AN105:AP105"/>
    <mergeCell ref="F104:J104"/>
    <mergeCell ref="F105:J105"/>
    <mergeCell ref="I93:AF93"/>
    <mergeCell ref="J96:AF96"/>
    <mergeCell ref="K98:AF98"/>
    <mergeCell ref="K97:AF97"/>
    <mergeCell ref="K101:AF101"/>
    <mergeCell ref="L102:AF102"/>
    <mergeCell ref="L103:AF103"/>
    <mergeCell ref="L104:AF104"/>
    <mergeCell ref="L100:AF100"/>
    <mergeCell ref="L105:AF105"/>
    <mergeCell ref="AG117:AM117"/>
    <mergeCell ref="AN117:AP117"/>
    <mergeCell ref="AG98:AM98"/>
    <mergeCell ref="AG103:AM103"/>
    <mergeCell ref="AG101:AM101"/>
    <mergeCell ref="AG102:AM102"/>
    <mergeCell ref="AG104:AM104"/>
    <mergeCell ref="AG96:AM96"/>
    <mergeCell ref="AG100:AM100"/>
    <mergeCell ref="AG105:AM105"/>
    <mergeCell ref="AG97:AM97"/>
    <mergeCell ref="AG99:AM99"/>
    <mergeCell ref="AN104:AP104"/>
    <mergeCell ref="AN102:AP102"/>
    <mergeCell ref="AN98:AP98"/>
    <mergeCell ref="AN101:AP101"/>
    <mergeCell ref="AN96:AP96"/>
    <mergeCell ref="AG112:AM112"/>
    <mergeCell ref="AN112:AP112"/>
    <mergeCell ref="AG113:AM113"/>
    <mergeCell ref="AN113:AP113"/>
    <mergeCell ref="AG114:AM114"/>
    <mergeCell ref="AN114:AP114"/>
    <mergeCell ref="W33:AE33"/>
    <mergeCell ref="W34:AE34"/>
    <mergeCell ref="AK34:AO34"/>
    <mergeCell ref="L34:P34"/>
    <mergeCell ref="AK35:AO35"/>
    <mergeCell ref="L35:P35"/>
    <mergeCell ref="W35:AE35"/>
    <mergeCell ref="D115:AB115"/>
    <mergeCell ref="AG115:AM115"/>
    <mergeCell ref="AN115:AP115"/>
    <mergeCell ref="AG95:AM95"/>
    <mergeCell ref="AN95:AP95"/>
    <mergeCell ref="AG111:AM111"/>
    <mergeCell ref="AN111:AP111"/>
    <mergeCell ref="D112:AB112"/>
    <mergeCell ref="D113:AB113"/>
    <mergeCell ref="D114:AB114"/>
    <mergeCell ref="L86:AO86"/>
    <mergeCell ref="F106:J106"/>
    <mergeCell ref="L106:AF106"/>
    <mergeCell ref="F107:J107"/>
    <mergeCell ref="L107:AF107"/>
    <mergeCell ref="F108:J108"/>
    <mergeCell ref="L108:AF108"/>
    <mergeCell ref="W36:AE36"/>
    <mergeCell ref="L36:P36"/>
    <mergeCell ref="AK36:AO36"/>
    <mergeCell ref="AK37:AO37"/>
    <mergeCell ref="W37:AE37"/>
    <mergeCell ref="L37:P37"/>
    <mergeCell ref="AK39:AO39"/>
    <mergeCell ref="X39:AB39"/>
    <mergeCell ref="AR2:BE2"/>
    <mergeCell ref="AK28:AO28"/>
    <mergeCell ref="AK29:AO29"/>
    <mergeCell ref="BE5:BE35"/>
    <mergeCell ref="K5:AO5"/>
    <mergeCell ref="K6:AO6"/>
    <mergeCell ref="E14:AJ14"/>
    <mergeCell ref="E23:AN23"/>
    <mergeCell ref="AK26:AO26"/>
    <mergeCell ref="AK27:AO27"/>
    <mergeCell ref="AK30:AO30"/>
    <mergeCell ref="AK32:AO32"/>
    <mergeCell ref="W32:AE32"/>
    <mergeCell ref="L32:P32"/>
    <mergeCell ref="AK33:AO33"/>
    <mergeCell ref="L33:P33"/>
    <mergeCell ref="AS90:AT92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</mergeCells>
  <dataValidations count="2">
    <dataValidation type="list" allowBlank="1" showInputMessage="1" showErrorMessage="1" error="Povolené sú hodnoty základná, znížená, nulová." sqref="AU111:AU115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11:AT115" xr:uid="{00000000-0002-0000-0000-000001000000}">
      <formula1>"stavebná časť, technologická časť, investičná časť"</formula1>
    </dataValidation>
  </dataValidations>
  <hyperlinks>
    <hyperlink ref="A97" location="'SO 01 - SO 01 Krajinná ar...'!C2" display="/" xr:uid="{00000000-0004-0000-0000-000000000000}"/>
    <hyperlink ref="A99" location="'SO 02 - SO 02 Stavebná časť'!C2" display="/" xr:uid="{00000000-0004-0000-0000-000001000000}"/>
    <hyperlink ref="A100" location="'SO-02.5 - SO-02.5 - Ihris...'!C2" display="/" xr:uid="{00000000-0004-0000-0000-000002000000}"/>
    <hyperlink ref="A102" location="'SO 03a - SO 03.1-2 Staveb...'!C2" display="/" xr:uid="{00000000-0004-0000-0000-000003000000}"/>
    <hyperlink ref="A103" location="'SO-03.3b - SO-03.3 - VP -...'!C2" display="/" xr:uid="{00000000-0004-0000-0000-000004000000}"/>
    <hyperlink ref="A104" location="'SO 03.3a - SO-03.3 - SK -...'!C2" display="/" xr:uid="{00000000-0004-0000-0000-000005000000}"/>
    <hyperlink ref="A105" location="'SO 03.3c - SO-03.3 - ZTI ...'!C2" display="/" xr:uid="{00000000-0004-0000-0000-000006000000}"/>
    <hyperlink ref="A106" location="'SO 03b - SO 03.4 Elektroi...'!C2" display="/" xr:uid="{00000000-0004-0000-0000-000007000000}"/>
    <hyperlink ref="A107" location="'SO03c - SO 03.4 Bleskozvod'!C2" display="/" xr:uid="{00000000-0004-0000-0000-000008000000}"/>
    <hyperlink ref="A108" location="'SO 03d - SO 03.5 Vzduchot...'!C2" display="/" xr:uid="{00000000-0004-0000-0000-000009000000}"/>
    <hyperlink ref="A109" location="'SO 03e - SO 03.6 Prekládk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71"/>
  <sheetViews>
    <sheetView showGridLines="0" topLeftCell="A144" workbookViewId="0">
      <selection activeCell="L139" sqref="L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4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365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122</v>
      </c>
    </row>
    <row r="3" spans="1:4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</row>
    <row r="4" spans="1:4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1"/>
      <c r="M4" s="97" t="s">
        <v>9</v>
      </c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</row>
    <row r="5" spans="1:4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1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</row>
    <row r="6" spans="1:4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1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</row>
    <row r="7" spans="1:4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1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4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1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</row>
    <row r="9" spans="1:46" s="1" customFormat="1" ht="16.5" customHeight="1">
      <c r="A9" s="288"/>
      <c r="B9" s="21"/>
      <c r="C9" s="288"/>
      <c r="D9" s="288"/>
      <c r="E9" s="407" t="s">
        <v>83</v>
      </c>
      <c r="F9" s="366"/>
      <c r="G9" s="366"/>
      <c r="H9" s="366"/>
      <c r="I9" s="288"/>
      <c r="J9" s="288"/>
      <c r="K9" s="288"/>
      <c r="L9" s="21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</row>
    <row r="10" spans="1:4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1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</row>
    <row r="11" spans="1:46" s="2" customFormat="1" ht="16.5" customHeight="1">
      <c r="A11" s="302"/>
      <c r="B11" s="29"/>
      <c r="C11" s="302"/>
      <c r="D11" s="302"/>
      <c r="E11" s="420" t="s">
        <v>103</v>
      </c>
      <c r="F11" s="406"/>
      <c r="G11" s="406"/>
      <c r="H11" s="406"/>
      <c r="I11" s="302"/>
      <c r="J11" s="302"/>
      <c r="K11" s="302"/>
      <c r="L11" s="36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4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36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46" s="2" customFormat="1" ht="16.5" customHeight="1">
      <c r="A13" s="302"/>
      <c r="B13" s="29"/>
      <c r="C13" s="302"/>
      <c r="D13" s="302"/>
      <c r="E13" s="384" t="s">
        <v>121</v>
      </c>
      <c r="F13" s="406"/>
      <c r="G13" s="406"/>
      <c r="H13" s="406"/>
      <c r="I13" s="302"/>
      <c r="J13" s="302"/>
      <c r="K13" s="302"/>
      <c r="L13" s="36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4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36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4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36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4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36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36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36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36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36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36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36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36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36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36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36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36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36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6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36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6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36"/>
      <c r="S33" s="302"/>
      <c r="T33" s="302"/>
      <c r="U33" s="30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36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36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36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36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36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36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36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36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ROUND((SUM(BG106:BG113) + SUM(BG137:BG170)),  2)</f>
        <v>0</v>
      </c>
      <c r="G42" s="302"/>
      <c r="H42" s="302"/>
      <c r="I42" s="103">
        <v>0.2</v>
      </c>
      <c r="J42" s="102">
        <f>0</f>
        <v>0</v>
      </c>
      <c r="K42" s="302"/>
      <c r="L42" s="36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ROUND((SUM(BH106:BH113) + SUM(BH137:BH170)),  2)</f>
        <v>0</v>
      </c>
      <c r="G43" s="302"/>
      <c r="H43" s="302"/>
      <c r="I43" s="103">
        <v>0.2</v>
      </c>
      <c r="J43" s="102">
        <f>0</f>
        <v>0</v>
      </c>
      <c r="K43" s="302"/>
      <c r="L43" s="36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ROUND((SUM(BI106:BI113) + SUM(BI137:BI170)),  2)</f>
        <v>0</v>
      </c>
      <c r="G44" s="302"/>
      <c r="H44" s="302"/>
      <c r="I44" s="103">
        <v>0</v>
      </c>
      <c r="J44" s="102">
        <f>0</f>
        <v>0</v>
      </c>
      <c r="K44" s="302"/>
      <c r="L44" s="36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36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36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36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1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1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1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36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1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1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1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1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1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1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1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1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1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1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36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1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1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1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36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1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1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1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1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1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1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1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1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1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1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36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6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6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36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6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36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36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1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1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1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926</v>
      </c>
      <c r="F90" s="406"/>
      <c r="G90" s="406"/>
      <c r="H90" s="406"/>
      <c r="I90" s="302"/>
      <c r="J90" s="302"/>
      <c r="K90" s="302"/>
      <c r="L90" s="36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36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6.5" customHeight="1">
      <c r="A92" s="302"/>
      <c r="B92" s="29"/>
      <c r="C92" s="302"/>
      <c r="D92" s="302"/>
      <c r="E92" s="384" t="str">
        <f>E13</f>
        <v>SO 03.4 Bleskozvod</v>
      </c>
      <c r="F92" s="406"/>
      <c r="G92" s="406"/>
      <c r="H92" s="406"/>
      <c r="I92" s="302"/>
      <c r="J92" s="302"/>
      <c r="K92" s="302"/>
      <c r="L92" s="36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36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36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36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36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65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36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65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36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65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36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65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36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65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J137</f>
        <v>0</v>
      </c>
      <c r="K101" s="302"/>
      <c r="L101" s="36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65" s="9" customFormat="1" ht="24.95" customHeight="1">
      <c r="B102" s="114"/>
      <c r="D102" s="115" t="s">
        <v>1372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1:65" s="10" customFormat="1" ht="19.899999999999999" customHeight="1">
      <c r="A103" s="285"/>
      <c r="B103" s="118"/>
      <c r="C103" s="285"/>
      <c r="D103" s="119" t="s">
        <v>1665</v>
      </c>
      <c r="E103" s="120"/>
      <c r="F103" s="120"/>
      <c r="G103" s="120"/>
      <c r="H103" s="120"/>
      <c r="I103" s="120"/>
      <c r="J103" s="121">
        <f>J139</f>
        <v>0</v>
      </c>
      <c r="K103" s="285"/>
      <c r="L103" s="118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  <c r="AV103" s="285"/>
      <c r="AW103" s="285"/>
      <c r="AX103" s="285"/>
      <c r="AY103" s="285"/>
      <c r="AZ103" s="285"/>
      <c r="BA103" s="285"/>
      <c r="BB103" s="285"/>
      <c r="BC103" s="285"/>
      <c r="BD103" s="285"/>
      <c r="BE103" s="285"/>
      <c r="BF103" s="285"/>
      <c r="BG103" s="285"/>
      <c r="BH103" s="285"/>
      <c r="BI103" s="285"/>
      <c r="BJ103" s="285"/>
      <c r="BK103" s="285"/>
      <c r="BL103" s="285"/>
      <c r="BM103" s="285"/>
    </row>
    <row r="104" spans="1:65" s="2" customFormat="1" ht="21.75" customHeight="1">
      <c r="A104" s="302"/>
      <c r="B104" s="29"/>
      <c r="C104" s="302"/>
      <c r="D104" s="302"/>
      <c r="E104" s="302"/>
      <c r="F104" s="302"/>
      <c r="G104" s="302"/>
      <c r="H104" s="302"/>
      <c r="I104" s="302"/>
      <c r="J104" s="302"/>
      <c r="K104" s="302"/>
      <c r="L104" s="36"/>
      <c r="S104" s="302"/>
      <c r="T104" s="302"/>
      <c r="U104" s="302"/>
      <c r="V104" s="302"/>
      <c r="W104" s="302"/>
      <c r="X104" s="302"/>
      <c r="Y104" s="302"/>
      <c r="Z104" s="302"/>
      <c r="AA104" s="302"/>
      <c r="AB104" s="302"/>
      <c r="AC104" s="302"/>
      <c r="AD104" s="302"/>
      <c r="AE104" s="302"/>
    </row>
    <row r="105" spans="1:65" s="2" customFormat="1" ht="6.95" customHeight="1">
      <c r="A105" s="302"/>
      <c r="B105" s="29"/>
      <c r="C105" s="302"/>
      <c r="D105" s="302"/>
      <c r="E105" s="302"/>
      <c r="F105" s="302"/>
      <c r="G105" s="302"/>
      <c r="H105" s="302"/>
      <c r="I105" s="302"/>
      <c r="J105" s="302"/>
      <c r="K105" s="302"/>
      <c r="L105" s="36"/>
      <c r="S105" s="302"/>
      <c r="T105" s="302"/>
      <c r="U105" s="302"/>
      <c r="V105" s="302"/>
      <c r="W105" s="302"/>
      <c r="X105" s="302"/>
      <c r="Y105" s="302"/>
      <c r="Z105" s="302"/>
      <c r="AA105" s="302"/>
      <c r="AB105" s="302"/>
      <c r="AC105" s="302"/>
      <c r="AD105" s="302"/>
      <c r="AE105" s="302"/>
    </row>
    <row r="106" spans="1:65" s="2" customFormat="1" ht="29.25" customHeight="1">
      <c r="A106" s="302"/>
      <c r="B106" s="29"/>
      <c r="C106" s="113" t="s">
        <v>161</v>
      </c>
      <c r="D106" s="302"/>
      <c r="E106" s="302"/>
      <c r="F106" s="302"/>
      <c r="G106" s="302"/>
      <c r="H106" s="302"/>
      <c r="I106" s="302"/>
      <c r="J106" s="122">
        <f>ROUND(J107 + J108 + J109 + J110 + J111 + J112,2)</f>
        <v>0</v>
      </c>
      <c r="K106" s="302"/>
      <c r="L106" s="36"/>
      <c r="N106" s="123" t="s">
        <v>42</v>
      </c>
      <c r="S106" s="302"/>
      <c r="T106" s="302"/>
      <c r="U106" s="302"/>
      <c r="V106" s="302"/>
      <c r="W106" s="302"/>
      <c r="X106" s="302"/>
      <c r="Y106" s="302"/>
      <c r="Z106" s="302"/>
      <c r="AA106" s="302"/>
      <c r="AB106" s="302"/>
      <c r="AC106" s="302"/>
      <c r="AD106" s="302"/>
      <c r="AE106" s="302"/>
    </row>
    <row r="107" spans="1:65" s="2" customFormat="1" ht="18" customHeight="1">
      <c r="A107" s="302"/>
      <c r="B107" s="124"/>
      <c r="C107" s="125"/>
      <c r="D107" s="379" t="s">
        <v>162</v>
      </c>
      <c r="E107" s="414"/>
      <c r="F107" s="414"/>
      <c r="G107" s="125"/>
      <c r="H107" s="125"/>
      <c r="I107" s="125"/>
      <c r="J107" s="293">
        <v>0</v>
      </c>
      <c r="K107" s="125"/>
      <c r="L107" s="126"/>
      <c r="M107" s="127"/>
      <c r="N107" s="128" t="s">
        <v>44</v>
      </c>
      <c r="O107" s="127"/>
      <c r="P107" s="127"/>
      <c r="Q107" s="127"/>
      <c r="R107" s="127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7"/>
      <c r="AG107" s="127"/>
      <c r="AH107" s="127"/>
      <c r="AI107" s="127"/>
      <c r="AJ107" s="127"/>
      <c r="AK107" s="127"/>
      <c r="AL107" s="127"/>
      <c r="AM107" s="127"/>
      <c r="AN107" s="127"/>
      <c r="AO107" s="127"/>
      <c r="AP107" s="127"/>
      <c r="AQ107" s="127"/>
      <c r="AR107" s="127"/>
      <c r="AS107" s="127"/>
      <c r="AT107" s="127"/>
      <c r="AU107" s="127"/>
      <c r="AV107" s="127"/>
      <c r="AW107" s="127"/>
      <c r="AX107" s="127"/>
      <c r="AY107" s="129" t="s">
        <v>163</v>
      </c>
      <c r="AZ107" s="127"/>
      <c r="BA107" s="127"/>
      <c r="BB107" s="127"/>
      <c r="BC107" s="127"/>
      <c r="BD107" s="127"/>
      <c r="BE107" s="130">
        <f t="shared" ref="BE107:BE112" si="0">IF(N107="základná",J107,0)</f>
        <v>0</v>
      </c>
      <c r="BF107" s="130">
        <f t="shared" ref="BF107:BF112" si="1">IF(N107="znížená",J107,0)</f>
        <v>0</v>
      </c>
      <c r="BG107" s="130">
        <f t="shared" ref="BG107:BG112" si="2">IF(N107="zákl. prenesená",J107,0)</f>
        <v>0</v>
      </c>
      <c r="BH107" s="130">
        <f t="shared" ref="BH107:BH112" si="3">IF(N107="zníž. prenesená",J107,0)</f>
        <v>0</v>
      </c>
      <c r="BI107" s="130">
        <f t="shared" ref="BI107:BI112" si="4">IF(N107="nulová",J107,0)</f>
        <v>0</v>
      </c>
      <c r="BJ107" s="129" t="s">
        <v>91</v>
      </c>
      <c r="BK107" s="127"/>
      <c r="BL107" s="127"/>
      <c r="BM107" s="127"/>
    </row>
    <row r="108" spans="1:65" s="2" customFormat="1" ht="18" customHeight="1">
      <c r="A108" s="302"/>
      <c r="B108" s="124"/>
      <c r="C108" s="125"/>
      <c r="D108" s="379" t="s">
        <v>164</v>
      </c>
      <c r="E108" s="414"/>
      <c r="F108" s="414"/>
      <c r="G108" s="125"/>
      <c r="H108" s="125"/>
      <c r="I108" s="125"/>
      <c r="J108" s="293">
        <v>0</v>
      </c>
      <c r="K108" s="125"/>
      <c r="L108" s="126"/>
      <c r="M108" s="127"/>
      <c r="N108" s="128" t="s">
        <v>44</v>
      </c>
      <c r="O108" s="127"/>
      <c r="P108" s="127"/>
      <c r="Q108" s="127"/>
      <c r="R108" s="127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9" t="s">
        <v>163</v>
      </c>
      <c r="AZ108" s="127"/>
      <c r="BA108" s="127"/>
      <c r="BB108" s="127"/>
      <c r="BC108" s="127"/>
      <c r="BD108" s="127"/>
      <c r="BE108" s="130">
        <f t="shared" si="0"/>
        <v>0</v>
      </c>
      <c r="BF108" s="130">
        <f t="shared" si="1"/>
        <v>0</v>
      </c>
      <c r="BG108" s="130">
        <f t="shared" si="2"/>
        <v>0</v>
      </c>
      <c r="BH108" s="130">
        <f t="shared" si="3"/>
        <v>0</v>
      </c>
      <c r="BI108" s="130">
        <f t="shared" si="4"/>
        <v>0</v>
      </c>
      <c r="BJ108" s="129" t="s">
        <v>91</v>
      </c>
      <c r="BK108" s="127"/>
      <c r="BL108" s="127"/>
      <c r="BM108" s="127"/>
    </row>
    <row r="109" spans="1:65" s="2" customFormat="1" ht="18" customHeight="1">
      <c r="A109" s="302"/>
      <c r="B109" s="124"/>
      <c r="C109" s="125"/>
      <c r="D109" s="379" t="s">
        <v>165</v>
      </c>
      <c r="E109" s="414"/>
      <c r="F109" s="414"/>
      <c r="G109" s="125"/>
      <c r="H109" s="125"/>
      <c r="I109" s="125"/>
      <c r="J109" s="293">
        <v>0</v>
      </c>
      <c r="K109" s="125"/>
      <c r="L109" s="126"/>
      <c r="M109" s="127"/>
      <c r="N109" s="128" t="s">
        <v>44</v>
      </c>
      <c r="O109" s="127"/>
      <c r="P109" s="127"/>
      <c r="Q109" s="127"/>
      <c r="R109" s="127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7"/>
      <c r="AG109" s="127"/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9" t="s">
        <v>163</v>
      </c>
      <c r="AZ109" s="127"/>
      <c r="BA109" s="127"/>
      <c r="BB109" s="127"/>
      <c r="BC109" s="127"/>
      <c r="BD109" s="127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91</v>
      </c>
      <c r="BK109" s="127"/>
      <c r="BL109" s="127"/>
      <c r="BM109" s="127"/>
    </row>
    <row r="110" spans="1:65" s="2" customFormat="1" ht="18" customHeight="1">
      <c r="A110" s="302"/>
      <c r="B110" s="124"/>
      <c r="C110" s="125"/>
      <c r="D110" s="379" t="s">
        <v>166</v>
      </c>
      <c r="E110" s="414"/>
      <c r="F110" s="414"/>
      <c r="G110" s="125"/>
      <c r="H110" s="125"/>
      <c r="I110" s="125"/>
      <c r="J110" s="293">
        <v>0</v>
      </c>
      <c r="K110" s="125"/>
      <c r="L110" s="126"/>
      <c r="M110" s="127"/>
      <c r="N110" s="128" t="s">
        <v>44</v>
      </c>
      <c r="O110" s="127"/>
      <c r="P110" s="127"/>
      <c r="Q110" s="127"/>
      <c r="R110" s="127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7"/>
      <c r="AG110" s="127"/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9" t="s">
        <v>163</v>
      </c>
      <c r="AZ110" s="127"/>
      <c r="BA110" s="127"/>
      <c r="BB110" s="127"/>
      <c r="BC110" s="127"/>
      <c r="BD110" s="127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91</v>
      </c>
      <c r="BK110" s="127"/>
      <c r="BL110" s="127"/>
      <c r="BM110" s="127"/>
    </row>
    <row r="111" spans="1:65" s="2" customFormat="1" ht="18" customHeight="1">
      <c r="A111" s="302"/>
      <c r="B111" s="124"/>
      <c r="C111" s="125"/>
      <c r="D111" s="379" t="s">
        <v>167</v>
      </c>
      <c r="E111" s="414"/>
      <c r="F111" s="414"/>
      <c r="G111" s="125"/>
      <c r="H111" s="125"/>
      <c r="I111" s="125"/>
      <c r="J111" s="293">
        <v>0</v>
      </c>
      <c r="K111" s="125"/>
      <c r="L111" s="126"/>
      <c r="M111" s="127"/>
      <c r="N111" s="128" t="s">
        <v>44</v>
      </c>
      <c r="O111" s="127"/>
      <c r="P111" s="127"/>
      <c r="Q111" s="127"/>
      <c r="R111" s="127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7"/>
      <c r="AG111" s="127"/>
      <c r="AH111" s="127"/>
      <c r="AI111" s="127"/>
      <c r="AJ111" s="127"/>
      <c r="AK111" s="127"/>
      <c r="AL111" s="127"/>
      <c r="AM111" s="127"/>
      <c r="AN111" s="127"/>
      <c r="AO111" s="127"/>
      <c r="AP111" s="127"/>
      <c r="AQ111" s="127"/>
      <c r="AR111" s="127"/>
      <c r="AS111" s="127"/>
      <c r="AT111" s="127"/>
      <c r="AU111" s="127"/>
      <c r="AV111" s="127"/>
      <c r="AW111" s="127"/>
      <c r="AX111" s="127"/>
      <c r="AY111" s="129" t="s">
        <v>163</v>
      </c>
      <c r="AZ111" s="127"/>
      <c r="BA111" s="127"/>
      <c r="BB111" s="127"/>
      <c r="BC111" s="127"/>
      <c r="BD111" s="127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91</v>
      </c>
      <c r="BK111" s="127"/>
      <c r="BL111" s="127"/>
      <c r="BM111" s="127"/>
    </row>
    <row r="112" spans="1:65" s="2" customFormat="1" ht="18" customHeight="1">
      <c r="A112" s="302"/>
      <c r="B112" s="124"/>
      <c r="C112" s="125"/>
      <c r="D112" s="304" t="s">
        <v>168</v>
      </c>
      <c r="E112" s="125"/>
      <c r="F112" s="125"/>
      <c r="G112" s="125"/>
      <c r="H112" s="125"/>
      <c r="I112" s="125"/>
      <c r="J112" s="293">
        <f>ROUND(J34*T112,2)</f>
        <v>0</v>
      </c>
      <c r="K112" s="125"/>
      <c r="L112" s="126"/>
      <c r="M112" s="127"/>
      <c r="N112" s="128" t="s">
        <v>44</v>
      </c>
      <c r="O112" s="127"/>
      <c r="P112" s="127"/>
      <c r="Q112" s="127"/>
      <c r="R112" s="127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7"/>
      <c r="AG112" s="127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27"/>
      <c r="AS112" s="127"/>
      <c r="AT112" s="127"/>
      <c r="AU112" s="127"/>
      <c r="AV112" s="127"/>
      <c r="AW112" s="127"/>
      <c r="AX112" s="127"/>
      <c r="AY112" s="129" t="s">
        <v>169</v>
      </c>
      <c r="AZ112" s="127"/>
      <c r="BA112" s="127"/>
      <c r="BB112" s="127"/>
      <c r="BC112" s="127"/>
      <c r="BD112" s="127"/>
      <c r="BE112" s="130">
        <f t="shared" si="0"/>
        <v>0</v>
      </c>
      <c r="BF112" s="130">
        <f t="shared" si="1"/>
        <v>0</v>
      </c>
      <c r="BG112" s="130">
        <f t="shared" si="2"/>
        <v>0</v>
      </c>
      <c r="BH112" s="130">
        <f t="shared" si="3"/>
        <v>0</v>
      </c>
      <c r="BI112" s="130">
        <f t="shared" si="4"/>
        <v>0</v>
      </c>
      <c r="BJ112" s="129" t="s">
        <v>91</v>
      </c>
      <c r="BK112" s="127"/>
      <c r="BL112" s="127"/>
      <c r="BM112" s="127"/>
    </row>
    <row r="113" spans="1:31" s="2" customFormat="1">
      <c r="A113" s="302"/>
      <c r="B113" s="29"/>
      <c r="C113" s="302"/>
      <c r="D113" s="302"/>
      <c r="E113" s="302"/>
      <c r="F113" s="302"/>
      <c r="G113" s="302"/>
      <c r="H113" s="302"/>
      <c r="I113" s="302"/>
      <c r="J113" s="302"/>
      <c r="K113" s="302"/>
      <c r="L113" s="36"/>
      <c r="S113" s="302"/>
      <c r="T113" s="302"/>
      <c r="U113" s="302"/>
      <c r="V113" s="302"/>
      <c r="W113" s="302"/>
      <c r="X113" s="302"/>
      <c r="Y113" s="302"/>
      <c r="Z113" s="302"/>
      <c r="AA113" s="302"/>
      <c r="AB113" s="302"/>
      <c r="AC113" s="302"/>
      <c r="AD113" s="302"/>
      <c r="AE113" s="302"/>
    </row>
    <row r="114" spans="1:31" s="2" customFormat="1" ht="29.25" customHeight="1">
      <c r="A114" s="302"/>
      <c r="B114" s="29"/>
      <c r="C114" s="95" t="s">
        <v>137</v>
      </c>
      <c r="D114" s="96"/>
      <c r="E114" s="96"/>
      <c r="F114" s="96"/>
      <c r="G114" s="96"/>
      <c r="H114" s="96"/>
      <c r="I114" s="96"/>
      <c r="J114" s="296">
        <f>ROUND(J101+J106,2)</f>
        <v>0</v>
      </c>
      <c r="K114" s="96"/>
      <c r="L114" s="36"/>
      <c r="S114" s="302"/>
      <c r="T114" s="302"/>
      <c r="U114" s="302"/>
      <c r="V114" s="302"/>
      <c r="W114" s="302"/>
      <c r="X114" s="302"/>
      <c r="Y114" s="302"/>
      <c r="Z114" s="302"/>
      <c r="AA114" s="302"/>
      <c r="AB114" s="302"/>
      <c r="AC114" s="302"/>
      <c r="AD114" s="302"/>
      <c r="AE114" s="302"/>
    </row>
    <row r="115" spans="1:31" s="2" customFormat="1" ht="6.95" customHeight="1">
      <c r="A115" s="302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36"/>
      <c r="S115" s="302"/>
      <c r="T115" s="302"/>
      <c r="U115" s="302"/>
      <c r="V115" s="302"/>
      <c r="W115" s="302"/>
      <c r="X115" s="302"/>
      <c r="Y115" s="302"/>
      <c r="Z115" s="302"/>
      <c r="AA115" s="302"/>
      <c r="AB115" s="302"/>
      <c r="AC115" s="302"/>
      <c r="AD115" s="302"/>
      <c r="AE115" s="302"/>
    </row>
    <row r="119" spans="1:31" s="2" customFormat="1" ht="6.95" customHeight="1">
      <c r="A119" s="302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6"/>
      <c r="S119" s="302"/>
      <c r="T119" s="302"/>
      <c r="U119" s="302"/>
      <c r="V119" s="302"/>
      <c r="W119" s="302"/>
      <c r="X119" s="302"/>
      <c r="Y119" s="302"/>
      <c r="Z119" s="302"/>
      <c r="AA119" s="302"/>
      <c r="AB119" s="302"/>
      <c r="AC119" s="302"/>
      <c r="AD119" s="302"/>
      <c r="AE119" s="302"/>
    </row>
    <row r="120" spans="1:31" s="2" customFormat="1" ht="24.95" customHeight="1">
      <c r="A120" s="302"/>
      <c r="B120" s="29"/>
      <c r="C120" s="22" t="s">
        <v>170</v>
      </c>
      <c r="D120" s="302"/>
      <c r="E120" s="302"/>
      <c r="F120" s="302"/>
      <c r="G120" s="302"/>
      <c r="H120" s="302"/>
      <c r="I120" s="302"/>
      <c r="J120" s="302"/>
      <c r="K120" s="302"/>
      <c r="L120" s="36"/>
      <c r="S120" s="302"/>
      <c r="T120" s="302"/>
      <c r="U120" s="302"/>
      <c r="V120" s="302"/>
      <c r="W120" s="302"/>
      <c r="X120" s="302"/>
      <c r="Y120" s="302"/>
      <c r="Z120" s="302"/>
      <c r="AA120" s="302"/>
      <c r="AB120" s="302"/>
      <c r="AC120" s="302"/>
      <c r="AD120" s="302"/>
      <c r="AE120" s="302"/>
    </row>
    <row r="121" spans="1:31" s="2" customFormat="1" ht="6.95" customHeight="1">
      <c r="A121" s="302"/>
      <c r="B121" s="29"/>
      <c r="C121" s="302"/>
      <c r="D121" s="302"/>
      <c r="E121" s="302"/>
      <c r="F121" s="302"/>
      <c r="G121" s="302"/>
      <c r="H121" s="302"/>
      <c r="I121" s="302"/>
      <c r="J121" s="302"/>
      <c r="K121" s="302"/>
      <c r="L121" s="36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31" s="2" customFormat="1" ht="12" customHeight="1">
      <c r="A122" s="302"/>
      <c r="B122" s="29"/>
      <c r="C122" s="305" t="s">
        <v>14</v>
      </c>
      <c r="D122" s="302"/>
      <c r="E122" s="302"/>
      <c r="F122" s="302"/>
      <c r="G122" s="302"/>
      <c r="H122" s="302"/>
      <c r="I122" s="302"/>
      <c r="J122" s="302"/>
      <c r="K122" s="302"/>
      <c r="L122" s="36"/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3" spans="1:31" s="2" customFormat="1" ht="16.5" customHeight="1">
      <c r="A123" s="302"/>
      <c r="B123" s="29"/>
      <c r="C123" s="302"/>
      <c r="D123" s="302"/>
      <c r="E123" s="407" t="str">
        <f>E7</f>
        <v>Obnova sídliskového vnútrobloku Agátka v Trnave</v>
      </c>
      <c r="F123" s="415"/>
      <c r="G123" s="415"/>
      <c r="H123" s="415"/>
      <c r="I123" s="302"/>
      <c r="J123" s="302"/>
      <c r="K123" s="302"/>
      <c r="L123" s="36"/>
      <c r="S123" s="302"/>
      <c r="T123" s="302"/>
      <c r="U123" s="302"/>
      <c r="V123" s="302"/>
      <c r="W123" s="302"/>
      <c r="X123" s="302"/>
      <c r="Y123" s="302"/>
      <c r="Z123" s="302"/>
      <c r="AA123" s="302"/>
      <c r="AB123" s="302"/>
      <c r="AC123" s="302"/>
      <c r="AD123" s="302"/>
      <c r="AE123" s="302"/>
    </row>
    <row r="124" spans="1:31" s="1" customFormat="1" ht="12" customHeight="1">
      <c r="A124" s="288"/>
      <c r="B124" s="21"/>
      <c r="C124" s="305" t="s">
        <v>139</v>
      </c>
      <c r="D124" s="288"/>
      <c r="E124" s="288"/>
      <c r="F124" s="288"/>
      <c r="G124" s="288"/>
      <c r="H124" s="288"/>
      <c r="I124" s="288"/>
      <c r="J124" s="288"/>
      <c r="K124" s="288"/>
      <c r="L124" s="21"/>
      <c r="M124" s="288"/>
      <c r="N124" s="288"/>
      <c r="O124" s="288"/>
      <c r="P124" s="288"/>
      <c r="Q124" s="288"/>
      <c r="R124" s="288"/>
      <c r="S124" s="288"/>
      <c r="T124" s="288"/>
      <c r="U124" s="288"/>
      <c r="V124" s="288"/>
      <c r="W124" s="288"/>
      <c r="X124" s="288"/>
      <c r="Y124" s="288"/>
      <c r="Z124" s="288"/>
      <c r="AA124" s="288"/>
      <c r="AB124" s="288"/>
      <c r="AC124" s="288"/>
      <c r="AD124" s="288"/>
      <c r="AE124" s="288"/>
    </row>
    <row r="125" spans="1:31" s="1" customFormat="1" ht="16.5" customHeight="1">
      <c r="A125" s="288"/>
      <c r="B125" s="21"/>
      <c r="C125" s="288"/>
      <c r="D125" s="288"/>
      <c r="E125" s="407" t="s">
        <v>552</v>
      </c>
      <c r="F125" s="366"/>
      <c r="G125" s="366"/>
      <c r="H125" s="366"/>
      <c r="I125" s="288"/>
      <c r="J125" s="288"/>
      <c r="K125" s="288"/>
      <c r="L125" s="21"/>
      <c r="M125" s="288"/>
      <c r="N125" s="288"/>
      <c r="O125" s="288"/>
      <c r="P125" s="288"/>
      <c r="Q125" s="288"/>
      <c r="R125" s="288"/>
      <c r="S125" s="288"/>
      <c r="T125" s="288"/>
      <c r="U125" s="288"/>
      <c r="V125" s="288"/>
      <c r="W125" s="288"/>
      <c r="X125" s="288"/>
      <c r="Y125" s="288"/>
      <c r="Z125" s="288"/>
      <c r="AA125" s="288"/>
      <c r="AB125" s="288"/>
      <c r="AC125" s="288"/>
      <c r="AD125" s="288"/>
      <c r="AE125" s="288"/>
    </row>
    <row r="126" spans="1:31" s="1" customFormat="1" ht="12" customHeight="1">
      <c r="A126" s="288"/>
      <c r="B126" s="21"/>
      <c r="C126" s="305" t="s">
        <v>141</v>
      </c>
      <c r="D126" s="288"/>
      <c r="E126" s="288"/>
      <c r="F126" s="288"/>
      <c r="G126" s="288"/>
      <c r="H126" s="288"/>
      <c r="I126" s="288"/>
      <c r="J126" s="288"/>
      <c r="K126" s="288"/>
      <c r="L126" s="21"/>
      <c r="M126" s="288"/>
      <c r="N126" s="288"/>
      <c r="O126" s="288"/>
      <c r="P126" s="288"/>
      <c r="Q126" s="288"/>
      <c r="R126" s="288"/>
      <c r="S126" s="288"/>
      <c r="T126" s="288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  <c r="AE126" s="288"/>
    </row>
    <row r="127" spans="1:31" s="2" customFormat="1" ht="16.5" customHeight="1">
      <c r="A127" s="302"/>
      <c r="B127" s="29"/>
      <c r="C127" s="302"/>
      <c r="D127" s="302"/>
      <c r="E127" s="420" t="s">
        <v>926</v>
      </c>
      <c r="F127" s="406"/>
      <c r="G127" s="406"/>
      <c r="H127" s="406"/>
      <c r="I127" s="302"/>
      <c r="J127" s="302"/>
      <c r="K127" s="302"/>
      <c r="L127" s="36"/>
      <c r="S127" s="302"/>
      <c r="T127" s="302"/>
      <c r="U127" s="302"/>
      <c r="V127" s="302"/>
      <c r="W127" s="302"/>
      <c r="X127" s="302"/>
      <c r="Y127" s="302"/>
      <c r="Z127" s="302"/>
      <c r="AA127" s="302"/>
      <c r="AB127" s="302"/>
      <c r="AC127" s="302"/>
      <c r="AD127" s="302"/>
      <c r="AE127" s="302"/>
    </row>
    <row r="128" spans="1:31" s="2" customFormat="1" ht="12" customHeight="1">
      <c r="A128" s="302"/>
      <c r="B128" s="29"/>
      <c r="C128" s="305" t="s">
        <v>551</v>
      </c>
      <c r="D128" s="302"/>
      <c r="E128" s="302"/>
      <c r="F128" s="302"/>
      <c r="G128" s="302"/>
      <c r="H128" s="302"/>
      <c r="I128" s="302"/>
      <c r="J128" s="302"/>
      <c r="K128" s="302"/>
      <c r="L128" s="36"/>
      <c r="S128" s="302"/>
      <c r="T128" s="302"/>
      <c r="U128" s="302"/>
      <c r="V128" s="302"/>
      <c r="W128" s="302"/>
      <c r="X128" s="302"/>
      <c r="Y128" s="302"/>
      <c r="Z128" s="302"/>
      <c r="AA128" s="302"/>
      <c r="AB128" s="302"/>
      <c r="AC128" s="302"/>
      <c r="AD128" s="302"/>
      <c r="AE128" s="302"/>
    </row>
    <row r="129" spans="1:65" s="2" customFormat="1" ht="16.5" customHeight="1">
      <c r="A129" s="302"/>
      <c r="B129" s="29"/>
      <c r="C129" s="302"/>
      <c r="D129" s="302"/>
      <c r="E129" s="384" t="str">
        <f>E13</f>
        <v>SO 03.4 Bleskozvod</v>
      </c>
      <c r="F129" s="406"/>
      <c r="G129" s="406"/>
      <c r="H129" s="406"/>
      <c r="I129" s="302"/>
      <c r="J129" s="302"/>
      <c r="K129" s="302"/>
      <c r="L129" s="36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65" s="2" customFormat="1" ht="6.95" customHeight="1">
      <c r="A130" s="302"/>
      <c r="B130" s="29"/>
      <c r="C130" s="302"/>
      <c r="D130" s="302"/>
      <c r="E130" s="302"/>
      <c r="F130" s="302"/>
      <c r="G130" s="302"/>
      <c r="H130" s="302"/>
      <c r="I130" s="302"/>
      <c r="J130" s="302"/>
      <c r="K130" s="302"/>
      <c r="L130" s="36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65" s="2" customFormat="1" ht="12" customHeight="1">
      <c r="A131" s="302"/>
      <c r="B131" s="29"/>
      <c r="C131" s="305" t="s">
        <v>18</v>
      </c>
      <c r="D131" s="302"/>
      <c r="E131" s="302"/>
      <c r="F131" s="290" t="str">
        <f>F16</f>
        <v xml:space="preserve"> </v>
      </c>
      <c r="G131" s="302"/>
      <c r="H131" s="302"/>
      <c r="I131" s="305" t="s">
        <v>20</v>
      </c>
      <c r="J131" s="298" t="str">
        <f>IF(J16="","",J16)</f>
        <v>20. 4. 2021</v>
      </c>
      <c r="K131" s="302"/>
      <c r="L131" s="36"/>
      <c r="S131" s="302"/>
      <c r="T131" s="302"/>
      <c r="U131" s="302"/>
      <c r="V131" s="302"/>
      <c r="W131" s="302"/>
      <c r="X131" s="302"/>
      <c r="Y131" s="302"/>
      <c r="Z131" s="302"/>
      <c r="AA131" s="302"/>
      <c r="AB131" s="302"/>
      <c r="AC131" s="302"/>
      <c r="AD131" s="302"/>
      <c r="AE131" s="302"/>
    </row>
    <row r="132" spans="1:65" s="2" customFormat="1" ht="6.95" customHeight="1">
      <c r="A132" s="302"/>
      <c r="B132" s="29"/>
      <c r="C132" s="302"/>
      <c r="D132" s="302"/>
      <c r="E132" s="302"/>
      <c r="F132" s="302"/>
      <c r="G132" s="302"/>
      <c r="H132" s="302"/>
      <c r="I132" s="302"/>
      <c r="J132" s="302"/>
      <c r="K132" s="302"/>
      <c r="L132" s="36"/>
      <c r="S132" s="302"/>
      <c r="T132" s="302"/>
      <c r="U132" s="302"/>
      <c r="V132" s="302"/>
      <c r="W132" s="302"/>
      <c r="X132" s="302"/>
      <c r="Y132" s="302"/>
      <c r="Z132" s="302"/>
      <c r="AA132" s="302"/>
      <c r="AB132" s="302"/>
      <c r="AC132" s="302"/>
      <c r="AD132" s="302"/>
      <c r="AE132" s="302"/>
    </row>
    <row r="133" spans="1:65" s="2" customFormat="1" ht="25.7" customHeight="1">
      <c r="A133" s="302"/>
      <c r="B133" s="29"/>
      <c r="C133" s="305" t="s">
        <v>22</v>
      </c>
      <c r="D133" s="302"/>
      <c r="E133" s="302"/>
      <c r="F133" s="290" t="str">
        <f>E19</f>
        <v>Mesto Trnava</v>
      </c>
      <c r="G133" s="302"/>
      <c r="H133" s="302"/>
      <c r="I133" s="305" t="s">
        <v>28</v>
      </c>
      <c r="J133" s="301" t="str">
        <f>E25</f>
        <v>Ing. Ivana Štigová Kučírková, MSc.</v>
      </c>
      <c r="K133" s="302"/>
      <c r="L133" s="36"/>
      <c r="S133" s="302"/>
      <c r="T133" s="302"/>
      <c r="U133" s="302"/>
      <c r="V133" s="302"/>
      <c r="W133" s="302"/>
      <c r="X133" s="302"/>
      <c r="Y133" s="302"/>
      <c r="Z133" s="302"/>
      <c r="AA133" s="302"/>
      <c r="AB133" s="302"/>
      <c r="AC133" s="302"/>
      <c r="AD133" s="302"/>
      <c r="AE133" s="302"/>
    </row>
    <row r="134" spans="1:65" s="2" customFormat="1" ht="15.2" customHeight="1">
      <c r="A134" s="302"/>
      <c r="B134" s="29"/>
      <c r="C134" s="305" t="s">
        <v>26</v>
      </c>
      <c r="D134" s="302"/>
      <c r="E134" s="302"/>
      <c r="F134" s="290" t="str">
        <f>IF(E22="","",E22)</f>
        <v>Vyplň údaj</v>
      </c>
      <c r="G134" s="302"/>
      <c r="H134" s="302"/>
      <c r="I134" s="305" t="s">
        <v>31</v>
      </c>
      <c r="J134" s="301" t="str">
        <f>E28</f>
        <v>Rosoft, s.r.o.</v>
      </c>
      <c r="K134" s="302"/>
      <c r="L134" s="36"/>
      <c r="S134" s="302"/>
      <c r="T134" s="302"/>
      <c r="U134" s="302"/>
      <c r="V134" s="302"/>
      <c r="W134" s="302"/>
      <c r="X134" s="302"/>
      <c r="Y134" s="302"/>
      <c r="Z134" s="302"/>
      <c r="AA134" s="302"/>
      <c r="AB134" s="302"/>
      <c r="AC134" s="302"/>
      <c r="AD134" s="302"/>
      <c r="AE134" s="302"/>
    </row>
    <row r="135" spans="1:65" s="2" customFormat="1" ht="10.35" customHeight="1">
      <c r="A135" s="302"/>
      <c r="B135" s="29"/>
      <c r="C135" s="302"/>
      <c r="D135" s="302"/>
      <c r="E135" s="302"/>
      <c r="F135" s="302"/>
      <c r="G135" s="302"/>
      <c r="H135" s="302"/>
      <c r="I135" s="302"/>
      <c r="J135" s="302"/>
      <c r="K135" s="302"/>
      <c r="L135" s="36"/>
      <c r="S135" s="302"/>
      <c r="T135" s="302"/>
      <c r="U135" s="302"/>
      <c r="V135" s="302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65" s="11" customFormat="1" ht="29.25" customHeight="1">
      <c r="A136" s="131"/>
      <c r="B136" s="132"/>
      <c r="C136" s="133" t="s">
        <v>171</v>
      </c>
      <c r="D136" s="134" t="s">
        <v>63</v>
      </c>
      <c r="E136" s="134" t="s">
        <v>59</v>
      </c>
      <c r="F136" s="134" t="s">
        <v>60</v>
      </c>
      <c r="G136" s="134" t="s">
        <v>172</v>
      </c>
      <c r="H136" s="134" t="s">
        <v>173</v>
      </c>
      <c r="I136" s="134" t="s">
        <v>174</v>
      </c>
      <c r="J136" s="135" t="s">
        <v>146</v>
      </c>
      <c r="K136" s="136" t="s">
        <v>175</v>
      </c>
      <c r="L136" s="137"/>
      <c r="M136" s="55" t="s">
        <v>1</v>
      </c>
      <c r="N136" s="56" t="s">
        <v>42</v>
      </c>
      <c r="O136" s="56" t="s">
        <v>176</v>
      </c>
      <c r="P136" s="56" t="s">
        <v>177</v>
      </c>
      <c r="Q136" s="56" t="s">
        <v>178</v>
      </c>
      <c r="R136" s="56" t="s">
        <v>179</v>
      </c>
      <c r="S136" s="56" t="s">
        <v>180</v>
      </c>
      <c r="T136" s="57" t="s">
        <v>181</v>
      </c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131"/>
    </row>
    <row r="137" spans="1:65" s="2" customFormat="1" ht="22.9" customHeight="1">
      <c r="A137" s="302"/>
      <c r="B137" s="29"/>
      <c r="C137" s="62" t="s">
        <v>143</v>
      </c>
      <c r="D137" s="302"/>
      <c r="E137" s="302"/>
      <c r="F137" s="302"/>
      <c r="G137" s="302"/>
      <c r="H137" s="302"/>
      <c r="I137" s="302"/>
      <c r="J137" s="138">
        <f>BK137</f>
        <v>0</v>
      </c>
      <c r="K137" s="302"/>
      <c r="L137" s="29"/>
      <c r="M137" s="58"/>
      <c r="N137" s="49"/>
      <c r="O137" s="59"/>
      <c r="P137" s="139">
        <f>P138</f>
        <v>0</v>
      </c>
      <c r="Q137" s="59"/>
      <c r="R137" s="139">
        <f>R138</f>
        <v>4.0280000000000003E-2</v>
      </c>
      <c r="S137" s="59"/>
      <c r="T137" s="140">
        <f>T138</f>
        <v>0</v>
      </c>
      <c r="U137" s="302"/>
      <c r="V137" s="302"/>
      <c r="W137" s="302"/>
      <c r="X137" s="302"/>
      <c r="Y137" s="302"/>
      <c r="Z137" s="302"/>
      <c r="AA137" s="302"/>
      <c r="AB137" s="302"/>
      <c r="AC137" s="302"/>
      <c r="AD137" s="302"/>
      <c r="AE137" s="302"/>
      <c r="AT137" s="18" t="s">
        <v>77</v>
      </c>
      <c r="AU137" s="18" t="s">
        <v>148</v>
      </c>
      <c r="BK137" s="141">
        <f>BK138</f>
        <v>0</v>
      </c>
    </row>
    <row r="138" spans="1:65" s="12" customFormat="1" ht="25.9" customHeight="1">
      <c r="B138" s="142"/>
      <c r="D138" s="143" t="s">
        <v>77</v>
      </c>
      <c r="E138" s="144" t="s">
        <v>236</v>
      </c>
      <c r="F138" s="144" t="s">
        <v>1406</v>
      </c>
      <c r="I138" s="145"/>
      <c r="J138" s="146">
        <f>BK138</f>
        <v>0</v>
      </c>
      <c r="L138" s="142"/>
      <c r="M138" s="147"/>
      <c r="N138" s="148"/>
      <c r="O138" s="148"/>
      <c r="P138" s="149">
        <f>P139</f>
        <v>0</v>
      </c>
      <c r="Q138" s="148"/>
      <c r="R138" s="149">
        <f>R139</f>
        <v>4.0280000000000003E-2</v>
      </c>
      <c r="S138" s="148"/>
      <c r="T138" s="150">
        <f>T139</f>
        <v>0</v>
      </c>
      <c r="AR138" s="143" t="s">
        <v>97</v>
      </c>
      <c r="AT138" s="151" t="s">
        <v>77</v>
      </c>
      <c r="AU138" s="151" t="s">
        <v>78</v>
      </c>
      <c r="AY138" s="143" t="s">
        <v>184</v>
      </c>
      <c r="BK138" s="152">
        <f>BK139</f>
        <v>0</v>
      </c>
    </row>
    <row r="139" spans="1:65" s="12" customFormat="1" ht="22.9" customHeight="1">
      <c r="B139" s="142"/>
      <c r="D139" s="143" t="s">
        <v>77</v>
      </c>
      <c r="E139" s="153" t="s">
        <v>1668</v>
      </c>
      <c r="F139" s="153" t="s">
        <v>1669</v>
      </c>
      <c r="I139" s="145"/>
      <c r="J139" s="154">
        <f>BK139</f>
        <v>0</v>
      </c>
      <c r="L139" s="309" t="s">
        <v>554</v>
      </c>
      <c r="M139" s="147"/>
      <c r="N139" s="148"/>
      <c r="O139" s="148"/>
      <c r="P139" s="149">
        <f>SUM(P140:P170)</f>
        <v>0</v>
      </c>
      <c r="Q139" s="148"/>
      <c r="R139" s="149">
        <f>SUM(R140:R170)</f>
        <v>4.0280000000000003E-2</v>
      </c>
      <c r="S139" s="148"/>
      <c r="T139" s="150">
        <f>SUM(T140:T170)</f>
        <v>0</v>
      </c>
      <c r="AR139" s="143" t="s">
        <v>97</v>
      </c>
      <c r="AT139" s="151" t="s">
        <v>77</v>
      </c>
      <c r="AU139" s="151" t="s">
        <v>85</v>
      </c>
      <c r="AY139" s="143" t="s">
        <v>184</v>
      </c>
      <c r="BK139" s="152">
        <f>SUM(BK140:BK170)</f>
        <v>0</v>
      </c>
    </row>
    <row r="140" spans="1:65" s="2" customFormat="1" ht="21.75" customHeight="1">
      <c r="A140" s="302"/>
      <c r="B140" s="124"/>
      <c r="C140" s="155" t="s">
        <v>85</v>
      </c>
      <c r="D140" s="155" t="s">
        <v>187</v>
      </c>
      <c r="E140" s="156" t="s">
        <v>1849</v>
      </c>
      <c r="F140" s="157" t="s">
        <v>1850</v>
      </c>
      <c r="G140" s="158" t="s">
        <v>360</v>
      </c>
      <c r="H140" s="159">
        <v>26</v>
      </c>
      <c r="I140" s="160"/>
      <c r="J140" s="161">
        <f>ROUND(I140*H140,2)</f>
        <v>0</v>
      </c>
      <c r="K140" s="162"/>
      <c r="L140" s="250"/>
      <c r="M140" s="163" t="s">
        <v>1</v>
      </c>
      <c r="N140" s="164" t="s">
        <v>44</v>
      </c>
      <c r="O140" s="51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02"/>
      <c r="V140" s="302"/>
      <c r="W140" s="302"/>
      <c r="X140" s="302"/>
      <c r="Y140" s="302"/>
      <c r="Z140" s="302"/>
      <c r="AA140" s="302"/>
      <c r="AB140" s="302"/>
      <c r="AC140" s="302"/>
      <c r="AD140" s="302"/>
      <c r="AE140" s="302"/>
      <c r="AR140" s="167" t="s">
        <v>500</v>
      </c>
      <c r="AT140" s="167" t="s">
        <v>187</v>
      </c>
      <c r="AU140" s="167" t="s">
        <v>91</v>
      </c>
      <c r="AY140" s="18" t="s">
        <v>184</v>
      </c>
      <c r="BE140" s="92">
        <f>IF(N140="základná",J140,0)</f>
        <v>0</v>
      </c>
      <c r="BF140" s="92">
        <f>IF(N140="znížená",J140,0)</f>
        <v>0</v>
      </c>
      <c r="BG140" s="92">
        <f>IF(N140="zákl. prenesená",J140,0)</f>
        <v>0</v>
      </c>
      <c r="BH140" s="92">
        <f>IF(N140="zníž. prenesená",J140,0)</f>
        <v>0</v>
      </c>
      <c r="BI140" s="92">
        <f>IF(N140="nulová",J140,0)</f>
        <v>0</v>
      </c>
      <c r="BJ140" s="18" t="s">
        <v>91</v>
      </c>
      <c r="BK140" s="92">
        <f>ROUND(I140*H140,2)</f>
        <v>0</v>
      </c>
      <c r="BL140" s="18" t="s">
        <v>500</v>
      </c>
      <c r="BM140" s="167" t="s">
        <v>1851</v>
      </c>
    </row>
    <row r="141" spans="1:65" s="2" customFormat="1" ht="16.5" customHeight="1">
      <c r="A141" s="302"/>
      <c r="B141" s="124"/>
      <c r="C141" s="192" t="s">
        <v>91</v>
      </c>
      <c r="D141" s="192" t="s">
        <v>236</v>
      </c>
      <c r="E141" s="193" t="s">
        <v>1852</v>
      </c>
      <c r="F141" s="194" t="s">
        <v>1853</v>
      </c>
      <c r="G141" s="195" t="s">
        <v>1854</v>
      </c>
      <c r="H141" s="196">
        <v>26</v>
      </c>
      <c r="I141" s="197"/>
      <c r="J141" s="198">
        <f>ROUND(I141*H141,2)</f>
        <v>0</v>
      </c>
      <c r="K141" s="199"/>
      <c r="L141" s="250"/>
      <c r="M141" s="201" t="s">
        <v>1</v>
      </c>
      <c r="N141" s="202" t="s">
        <v>44</v>
      </c>
      <c r="O141" s="51"/>
      <c r="P141" s="165">
        <f>O141*H141</f>
        <v>0</v>
      </c>
      <c r="Q141" s="165">
        <v>1E-3</v>
      </c>
      <c r="R141" s="165">
        <f>Q141*H141</f>
        <v>2.6000000000000002E-2</v>
      </c>
      <c r="S141" s="165">
        <v>0</v>
      </c>
      <c r="T141" s="166">
        <f>S141*H141</f>
        <v>0</v>
      </c>
      <c r="U141" s="302"/>
      <c r="V141" s="302"/>
      <c r="W141" s="302"/>
      <c r="X141" s="302"/>
      <c r="Y141" s="302"/>
      <c r="Z141" s="302"/>
      <c r="AA141" s="302"/>
      <c r="AB141" s="302"/>
      <c r="AC141" s="302"/>
      <c r="AD141" s="302"/>
      <c r="AE141" s="302"/>
      <c r="AR141" s="167" t="s">
        <v>1560</v>
      </c>
      <c r="AT141" s="167" t="s">
        <v>236</v>
      </c>
      <c r="AU141" s="167" t="s">
        <v>91</v>
      </c>
      <c r="AY141" s="18" t="s">
        <v>184</v>
      </c>
      <c r="BE141" s="92">
        <f>IF(N141="základná",J141,0)</f>
        <v>0</v>
      </c>
      <c r="BF141" s="92">
        <f>IF(N141="znížená",J141,0)</f>
        <v>0</v>
      </c>
      <c r="BG141" s="92">
        <f>IF(N141="zákl. prenesená",J141,0)</f>
        <v>0</v>
      </c>
      <c r="BH141" s="92">
        <f>IF(N141="zníž. prenesená",J141,0)</f>
        <v>0</v>
      </c>
      <c r="BI141" s="92">
        <f>IF(N141="nulová",J141,0)</f>
        <v>0</v>
      </c>
      <c r="BJ141" s="18" t="s">
        <v>91</v>
      </c>
      <c r="BK141" s="92">
        <f>ROUND(I141*H141,2)</f>
        <v>0</v>
      </c>
      <c r="BL141" s="18" t="s">
        <v>1560</v>
      </c>
      <c r="BM141" s="167" t="s">
        <v>1855</v>
      </c>
    </row>
    <row r="142" spans="1:65" s="2" customFormat="1" ht="21.75" customHeight="1">
      <c r="A142" s="302"/>
      <c r="B142" s="124"/>
      <c r="C142" s="155" t="s">
        <v>97</v>
      </c>
      <c r="D142" s="155" t="s">
        <v>187</v>
      </c>
      <c r="E142" s="156" t="s">
        <v>1856</v>
      </c>
      <c r="F142" s="157" t="s">
        <v>1857</v>
      </c>
      <c r="G142" s="158" t="s">
        <v>1854</v>
      </c>
      <c r="H142" s="159">
        <v>5</v>
      </c>
      <c r="I142" s="160"/>
      <c r="J142" s="161">
        <f>ROUND(I142*H142,2)</f>
        <v>0</v>
      </c>
      <c r="K142" s="162"/>
      <c r="L142" s="250"/>
      <c r="M142" s="163" t="s">
        <v>1</v>
      </c>
      <c r="N142" s="164" t="s">
        <v>44</v>
      </c>
      <c r="O142" s="51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02"/>
      <c r="V142" s="302"/>
      <c r="W142" s="302"/>
      <c r="X142" s="302"/>
      <c r="Y142" s="302"/>
      <c r="Z142" s="302"/>
      <c r="AA142" s="302"/>
      <c r="AB142" s="302"/>
      <c r="AC142" s="302"/>
      <c r="AD142" s="302"/>
      <c r="AE142" s="302"/>
      <c r="AR142" s="167" t="s">
        <v>500</v>
      </c>
      <c r="AT142" s="167" t="s">
        <v>187</v>
      </c>
      <c r="AU142" s="167" t="s">
        <v>91</v>
      </c>
      <c r="AY142" s="18" t="s">
        <v>184</v>
      </c>
      <c r="BE142" s="92">
        <f>IF(N142="základná",J142,0)</f>
        <v>0</v>
      </c>
      <c r="BF142" s="92">
        <f>IF(N142="znížená",J142,0)</f>
        <v>0</v>
      </c>
      <c r="BG142" s="92">
        <f>IF(N142="zákl. prenesená",J142,0)</f>
        <v>0</v>
      </c>
      <c r="BH142" s="92">
        <f>IF(N142="zníž. prenesená",J142,0)</f>
        <v>0</v>
      </c>
      <c r="BI142" s="92">
        <f>IF(N142="nulová",J142,0)</f>
        <v>0</v>
      </c>
      <c r="BJ142" s="18" t="s">
        <v>91</v>
      </c>
      <c r="BK142" s="92">
        <f>ROUND(I142*H142,2)</f>
        <v>0</v>
      </c>
      <c r="BL142" s="18" t="s">
        <v>500</v>
      </c>
      <c r="BM142" s="167" t="s">
        <v>1858</v>
      </c>
    </row>
    <row r="143" spans="1:65" s="2" customFormat="1" ht="16.5" customHeight="1">
      <c r="A143" s="302"/>
      <c r="B143" s="124"/>
      <c r="C143" s="192" t="s">
        <v>191</v>
      </c>
      <c r="D143" s="192" t="s">
        <v>236</v>
      </c>
      <c r="E143" s="193" t="s">
        <v>1859</v>
      </c>
      <c r="F143" s="194" t="s">
        <v>1860</v>
      </c>
      <c r="G143" s="195" t="s">
        <v>1854</v>
      </c>
      <c r="H143" s="196">
        <v>5</v>
      </c>
      <c r="I143" s="197"/>
      <c r="J143" s="198">
        <f>ROUND(I143*H143,2)</f>
        <v>0</v>
      </c>
      <c r="K143" s="199"/>
      <c r="L143" s="250"/>
      <c r="M143" s="201" t="s">
        <v>1</v>
      </c>
      <c r="N143" s="202" t="s">
        <v>44</v>
      </c>
      <c r="O143" s="51"/>
      <c r="P143" s="165">
        <f>O143*H143</f>
        <v>0</v>
      </c>
      <c r="Q143" s="165">
        <v>1E-3</v>
      </c>
      <c r="R143" s="165">
        <f>Q143*H143</f>
        <v>5.0000000000000001E-3</v>
      </c>
      <c r="S143" s="165">
        <v>0</v>
      </c>
      <c r="T143" s="166">
        <f>S143*H143</f>
        <v>0</v>
      </c>
      <c r="U143" s="302"/>
      <c r="V143" s="302"/>
      <c r="W143" s="302"/>
      <c r="X143" s="302"/>
      <c r="Y143" s="302"/>
      <c r="Z143" s="302"/>
      <c r="AA143" s="302"/>
      <c r="AB143" s="302"/>
      <c r="AC143" s="302"/>
      <c r="AD143" s="302"/>
      <c r="AE143" s="302"/>
      <c r="AR143" s="167" t="s">
        <v>1560</v>
      </c>
      <c r="AT143" s="167" t="s">
        <v>236</v>
      </c>
      <c r="AU143" s="167" t="s">
        <v>91</v>
      </c>
      <c r="AY143" s="18" t="s">
        <v>184</v>
      </c>
      <c r="BE143" s="92">
        <f>IF(N143="základná",J143,0)</f>
        <v>0</v>
      </c>
      <c r="BF143" s="92">
        <f>IF(N143="znížená",J143,0)</f>
        <v>0</v>
      </c>
      <c r="BG143" s="92">
        <f>IF(N143="zákl. prenesená",J143,0)</f>
        <v>0</v>
      </c>
      <c r="BH143" s="92">
        <f>IF(N143="zníž. prenesená",J143,0)</f>
        <v>0</v>
      </c>
      <c r="BI143" s="92">
        <f>IF(N143="nulová",J143,0)</f>
        <v>0</v>
      </c>
      <c r="BJ143" s="18" t="s">
        <v>91</v>
      </c>
      <c r="BK143" s="92">
        <f>ROUND(I143*H143,2)</f>
        <v>0</v>
      </c>
      <c r="BL143" s="18" t="s">
        <v>1560</v>
      </c>
      <c r="BM143" s="167" t="s">
        <v>1861</v>
      </c>
    </row>
    <row r="144" spans="1:65" s="14" customFormat="1">
      <c r="B144" s="176"/>
      <c r="D144" s="169" t="s">
        <v>193</v>
      </c>
      <c r="F144" s="178" t="s">
        <v>1862</v>
      </c>
      <c r="H144" s="179">
        <v>5</v>
      </c>
      <c r="I144" s="180"/>
      <c r="L144" s="250"/>
      <c r="M144" s="181"/>
      <c r="N144" s="182"/>
      <c r="O144" s="182"/>
      <c r="P144" s="182"/>
      <c r="Q144" s="182"/>
      <c r="R144" s="182"/>
      <c r="S144" s="182"/>
      <c r="T144" s="183"/>
      <c r="AT144" s="177" t="s">
        <v>193</v>
      </c>
      <c r="AU144" s="177" t="s">
        <v>91</v>
      </c>
      <c r="AV144" s="14" t="s">
        <v>91</v>
      </c>
      <c r="AW144" s="14" t="s">
        <v>3</v>
      </c>
      <c r="AX144" s="14" t="s">
        <v>85</v>
      </c>
      <c r="AY144" s="177" t="s">
        <v>184</v>
      </c>
    </row>
    <row r="145" spans="1:65" s="2" customFormat="1" ht="16.5" customHeight="1">
      <c r="A145" s="302"/>
      <c r="B145" s="124"/>
      <c r="C145" s="155" t="s">
        <v>212</v>
      </c>
      <c r="D145" s="155" t="s">
        <v>187</v>
      </c>
      <c r="E145" s="156" t="s">
        <v>1863</v>
      </c>
      <c r="F145" s="157" t="s">
        <v>1864</v>
      </c>
      <c r="G145" s="158" t="s">
        <v>244</v>
      </c>
      <c r="H145" s="159">
        <v>2</v>
      </c>
      <c r="I145" s="160"/>
      <c r="J145" s="161">
        <f t="shared" ref="J145:J170" si="5">ROUND(I145*H145,2)</f>
        <v>0</v>
      </c>
      <c r="K145" s="162"/>
      <c r="L145" s="250"/>
      <c r="M145" s="163" t="s">
        <v>1</v>
      </c>
      <c r="N145" s="164" t="s">
        <v>44</v>
      </c>
      <c r="O145" s="51"/>
      <c r="P145" s="165">
        <f t="shared" ref="P145:P170" si="6">O145*H145</f>
        <v>0</v>
      </c>
      <c r="Q145" s="165">
        <v>0</v>
      </c>
      <c r="R145" s="165">
        <f t="shared" ref="R145:R170" si="7">Q145*H145</f>
        <v>0</v>
      </c>
      <c r="S145" s="165">
        <v>0</v>
      </c>
      <c r="T145" s="166">
        <f t="shared" ref="T145:T170" si="8">S145*H145</f>
        <v>0</v>
      </c>
      <c r="U145" s="302"/>
      <c r="V145" s="302"/>
      <c r="W145" s="302"/>
      <c r="X145" s="302"/>
      <c r="Y145" s="302"/>
      <c r="Z145" s="302"/>
      <c r="AA145" s="302"/>
      <c r="AB145" s="302"/>
      <c r="AC145" s="302"/>
      <c r="AD145" s="302"/>
      <c r="AE145" s="302"/>
      <c r="AR145" s="167" t="s">
        <v>500</v>
      </c>
      <c r="AT145" s="167" t="s">
        <v>187</v>
      </c>
      <c r="AU145" s="167" t="s">
        <v>91</v>
      </c>
      <c r="AY145" s="18" t="s">
        <v>184</v>
      </c>
      <c r="BE145" s="92">
        <f t="shared" ref="BE145:BE170" si="9">IF(N145="základná",J145,0)</f>
        <v>0</v>
      </c>
      <c r="BF145" s="92">
        <f t="shared" ref="BF145:BF170" si="10">IF(N145="znížená",J145,0)</f>
        <v>0</v>
      </c>
      <c r="BG145" s="92">
        <f t="shared" ref="BG145:BG170" si="11">IF(N145="zákl. prenesená",J145,0)</f>
        <v>0</v>
      </c>
      <c r="BH145" s="92">
        <f t="shared" ref="BH145:BH170" si="12">IF(N145="zníž. prenesená",J145,0)</f>
        <v>0</v>
      </c>
      <c r="BI145" s="92">
        <f t="shared" ref="BI145:BI170" si="13">IF(N145="nulová",J145,0)</f>
        <v>0</v>
      </c>
      <c r="BJ145" s="18" t="s">
        <v>91</v>
      </c>
      <c r="BK145" s="92">
        <f t="shared" ref="BK145:BK170" si="14">ROUND(I145*H145,2)</f>
        <v>0</v>
      </c>
      <c r="BL145" s="18" t="s">
        <v>500</v>
      </c>
      <c r="BM145" s="167" t="s">
        <v>1865</v>
      </c>
    </row>
    <row r="146" spans="1:65" s="2" customFormat="1" ht="16.5" customHeight="1">
      <c r="A146" s="302"/>
      <c r="B146" s="124"/>
      <c r="C146" s="192" t="s">
        <v>218</v>
      </c>
      <c r="D146" s="192" t="s">
        <v>236</v>
      </c>
      <c r="E146" s="193" t="s">
        <v>1866</v>
      </c>
      <c r="F146" s="194" t="s">
        <v>1867</v>
      </c>
      <c r="G146" s="195" t="s">
        <v>244</v>
      </c>
      <c r="H146" s="196">
        <v>2</v>
      </c>
      <c r="I146" s="197"/>
      <c r="J146" s="198">
        <f t="shared" si="5"/>
        <v>0</v>
      </c>
      <c r="K146" s="199"/>
      <c r="L146" s="250"/>
      <c r="M146" s="201" t="s">
        <v>1</v>
      </c>
      <c r="N146" s="202" t="s">
        <v>44</v>
      </c>
      <c r="O146" s="51"/>
      <c r="P146" s="165">
        <f t="shared" si="6"/>
        <v>0</v>
      </c>
      <c r="Q146" s="165">
        <v>3.0000000000000001E-5</v>
      </c>
      <c r="R146" s="165">
        <f t="shared" si="7"/>
        <v>6.0000000000000002E-5</v>
      </c>
      <c r="S146" s="165">
        <v>0</v>
      </c>
      <c r="T146" s="166">
        <f t="shared" si="8"/>
        <v>0</v>
      </c>
      <c r="U146" s="302"/>
      <c r="V146" s="302"/>
      <c r="W146" s="302"/>
      <c r="X146" s="302"/>
      <c r="Y146" s="302"/>
      <c r="Z146" s="302"/>
      <c r="AA146" s="302"/>
      <c r="AB146" s="302"/>
      <c r="AC146" s="302"/>
      <c r="AD146" s="302"/>
      <c r="AE146" s="302"/>
      <c r="AR146" s="167" t="s">
        <v>1560</v>
      </c>
      <c r="AT146" s="167" t="s">
        <v>236</v>
      </c>
      <c r="AU146" s="167" t="s">
        <v>91</v>
      </c>
      <c r="AY146" s="18" t="s">
        <v>184</v>
      </c>
      <c r="BE146" s="92">
        <f t="shared" si="9"/>
        <v>0</v>
      </c>
      <c r="BF146" s="92">
        <f t="shared" si="10"/>
        <v>0</v>
      </c>
      <c r="BG146" s="92">
        <f t="shared" si="11"/>
        <v>0</v>
      </c>
      <c r="BH146" s="92">
        <f t="shared" si="12"/>
        <v>0</v>
      </c>
      <c r="BI146" s="92">
        <f t="shared" si="13"/>
        <v>0</v>
      </c>
      <c r="BJ146" s="18" t="s">
        <v>91</v>
      </c>
      <c r="BK146" s="92">
        <f t="shared" si="14"/>
        <v>0</v>
      </c>
      <c r="BL146" s="18" t="s">
        <v>1560</v>
      </c>
      <c r="BM146" s="167" t="s">
        <v>1868</v>
      </c>
    </row>
    <row r="147" spans="1:65" s="2" customFormat="1" ht="16.5" customHeight="1">
      <c r="A147" s="302"/>
      <c r="B147" s="124"/>
      <c r="C147" s="155" t="s">
        <v>222</v>
      </c>
      <c r="D147" s="155" t="s">
        <v>187</v>
      </c>
      <c r="E147" s="156" t="s">
        <v>1869</v>
      </c>
      <c r="F147" s="157" t="s">
        <v>1870</v>
      </c>
      <c r="G147" s="158" t="s">
        <v>244</v>
      </c>
      <c r="H147" s="159">
        <v>24</v>
      </c>
      <c r="I147" s="160"/>
      <c r="J147" s="161">
        <f t="shared" si="5"/>
        <v>0</v>
      </c>
      <c r="K147" s="162"/>
      <c r="L147" s="250"/>
      <c r="M147" s="163" t="s">
        <v>1</v>
      </c>
      <c r="N147" s="164" t="s">
        <v>44</v>
      </c>
      <c r="O147" s="51"/>
      <c r="P147" s="165">
        <f t="shared" si="6"/>
        <v>0</v>
      </c>
      <c r="Q147" s="165">
        <v>0</v>
      </c>
      <c r="R147" s="165">
        <f t="shared" si="7"/>
        <v>0</v>
      </c>
      <c r="S147" s="165">
        <v>0</v>
      </c>
      <c r="T147" s="166">
        <f t="shared" si="8"/>
        <v>0</v>
      </c>
      <c r="U147" s="302"/>
      <c r="V147" s="302"/>
      <c r="W147" s="302"/>
      <c r="X147" s="302"/>
      <c r="Y147" s="302"/>
      <c r="Z147" s="302"/>
      <c r="AA147" s="302"/>
      <c r="AB147" s="302"/>
      <c r="AC147" s="302"/>
      <c r="AD147" s="302"/>
      <c r="AE147" s="302"/>
      <c r="AR147" s="167" t="s">
        <v>500</v>
      </c>
      <c r="AT147" s="167" t="s">
        <v>187</v>
      </c>
      <c r="AU147" s="167" t="s">
        <v>91</v>
      </c>
      <c r="AY147" s="18" t="s">
        <v>184</v>
      </c>
      <c r="BE147" s="92">
        <f t="shared" si="9"/>
        <v>0</v>
      </c>
      <c r="BF147" s="92">
        <f t="shared" si="10"/>
        <v>0</v>
      </c>
      <c r="BG147" s="92">
        <f t="shared" si="11"/>
        <v>0</v>
      </c>
      <c r="BH147" s="92">
        <f t="shared" si="12"/>
        <v>0</v>
      </c>
      <c r="BI147" s="92">
        <f t="shared" si="13"/>
        <v>0</v>
      </c>
      <c r="BJ147" s="18" t="s">
        <v>91</v>
      </c>
      <c r="BK147" s="92">
        <f t="shared" si="14"/>
        <v>0</v>
      </c>
      <c r="BL147" s="18" t="s">
        <v>500</v>
      </c>
      <c r="BM147" s="167" t="s">
        <v>1871</v>
      </c>
    </row>
    <row r="148" spans="1:65" s="2" customFormat="1" ht="16.5" customHeight="1">
      <c r="A148" s="302"/>
      <c r="B148" s="124"/>
      <c r="C148" s="192" t="s">
        <v>229</v>
      </c>
      <c r="D148" s="192" t="s">
        <v>236</v>
      </c>
      <c r="E148" s="193" t="s">
        <v>1872</v>
      </c>
      <c r="F148" s="194" t="s">
        <v>1873</v>
      </c>
      <c r="G148" s="195" t="s">
        <v>244</v>
      </c>
      <c r="H148" s="196">
        <v>4</v>
      </c>
      <c r="I148" s="197"/>
      <c r="J148" s="198">
        <f t="shared" si="5"/>
        <v>0</v>
      </c>
      <c r="K148" s="199"/>
      <c r="L148" s="250"/>
      <c r="M148" s="201" t="s">
        <v>1</v>
      </c>
      <c r="N148" s="202" t="s">
        <v>44</v>
      </c>
      <c r="O148" s="51"/>
      <c r="P148" s="165">
        <f t="shared" si="6"/>
        <v>0</v>
      </c>
      <c r="Q148" s="165">
        <v>1E-4</v>
      </c>
      <c r="R148" s="165">
        <f t="shared" si="7"/>
        <v>4.0000000000000002E-4</v>
      </c>
      <c r="S148" s="165">
        <v>0</v>
      </c>
      <c r="T148" s="166">
        <f t="shared" si="8"/>
        <v>0</v>
      </c>
      <c r="U148" s="302"/>
      <c r="V148" s="302"/>
      <c r="W148" s="302"/>
      <c r="X148" s="302"/>
      <c r="Y148" s="302"/>
      <c r="Z148" s="302"/>
      <c r="AA148" s="302"/>
      <c r="AB148" s="302"/>
      <c r="AC148" s="302"/>
      <c r="AD148" s="302"/>
      <c r="AE148" s="302"/>
      <c r="AR148" s="167" t="s">
        <v>1560</v>
      </c>
      <c r="AT148" s="167" t="s">
        <v>236</v>
      </c>
      <c r="AU148" s="167" t="s">
        <v>91</v>
      </c>
      <c r="AY148" s="18" t="s">
        <v>184</v>
      </c>
      <c r="BE148" s="92">
        <f t="shared" si="9"/>
        <v>0</v>
      </c>
      <c r="BF148" s="92">
        <f t="shared" si="10"/>
        <v>0</v>
      </c>
      <c r="BG148" s="92">
        <f t="shared" si="11"/>
        <v>0</v>
      </c>
      <c r="BH148" s="92">
        <f t="shared" si="12"/>
        <v>0</v>
      </c>
      <c r="BI148" s="92">
        <f t="shared" si="13"/>
        <v>0</v>
      </c>
      <c r="BJ148" s="18" t="s">
        <v>91</v>
      </c>
      <c r="BK148" s="92">
        <f t="shared" si="14"/>
        <v>0</v>
      </c>
      <c r="BL148" s="18" t="s">
        <v>1560</v>
      </c>
      <c r="BM148" s="167" t="s">
        <v>1874</v>
      </c>
    </row>
    <row r="149" spans="1:65" s="2" customFormat="1" ht="16.5" customHeight="1">
      <c r="A149" s="302"/>
      <c r="B149" s="124"/>
      <c r="C149" s="192" t="s">
        <v>235</v>
      </c>
      <c r="D149" s="192" t="s">
        <v>236</v>
      </c>
      <c r="E149" s="193" t="s">
        <v>1875</v>
      </c>
      <c r="F149" s="194" t="s">
        <v>1876</v>
      </c>
      <c r="G149" s="195" t="s">
        <v>244</v>
      </c>
      <c r="H149" s="196">
        <v>20</v>
      </c>
      <c r="I149" s="197"/>
      <c r="J149" s="198">
        <f t="shared" si="5"/>
        <v>0</v>
      </c>
      <c r="K149" s="199"/>
      <c r="L149" s="250"/>
      <c r="M149" s="201" t="s">
        <v>1</v>
      </c>
      <c r="N149" s="202" t="s">
        <v>44</v>
      </c>
      <c r="O149" s="51"/>
      <c r="P149" s="165">
        <f t="shared" si="6"/>
        <v>0</v>
      </c>
      <c r="Q149" s="165">
        <v>1E-4</v>
      </c>
      <c r="R149" s="165">
        <f t="shared" si="7"/>
        <v>2E-3</v>
      </c>
      <c r="S149" s="165">
        <v>0</v>
      </c>
      <c r="T149" s="166">
        <f t="shared" si="8"/>
        <v>0</v>
      </c>
      <c r="U149" s="302"/>
      <c r="V149" s="302"/>
      <c r="W149" s="302"/>
      <c r="X149" s="302"/>
      <c r="Y149" s="302"/>
      <c r="Z149" s="302"/>
      <c r="AA149" s="302"/>
      <c r="AB149" s="302"/>
      <c r="AC149" s="302"/>
      <c r="AD149" s="302"/>
      <c r="AE149" s="302"/>
      <c r="AR149" s="167" t="s">
        <v>1560</v>
      </c>
      <c r="AT149" s="167" t="s">
        <v>236</v>
      </c>
      <c r="AU149" s="167" t="s">
        <v>91</v>
      </c>
      <c r="AY149" s="18" t="s">
        <v>184</v>
      </c>
      <c r="BE149" s="92">
        <f t="shared" si="9"/>
        <v>0</v>
      </c>
      <c r="BF149" s="92">
        <f t="shared" si="10"/>
        <v>0</v>
      </c>
      <c r="BG149" s="92">
        <f t="shared" si="11"/>
        <v>0</v>
      </c>
      <c r="BH149" s="92">
        <f t="shared" si="12"/>
        <v>0</v>
      </c>
      <c r="BI149" s="92">
        <f t="shared" si="13"/>
        <v>0</v>
      </c>
      <c r="BJ149" s="18" t="s">
        <v>91</v>
      </c>
      <c r="BK149" s="92">
        <f t="shared" si="14"/>
        <v>0</v>
      </c>
      <c r="BL149" s="18" t="s">
        <v>1560</v>
      </c>
      <c r="BM149" s="167" t="s">
        <v>1877</v>
      </c>
    </row>
    <row r="150" spans="1:65" s="2" customFormat="1" ht="16.5" customHeight="1">
      <c r="A150" s="302"/>
      <c r="B150" s="124"/>
      <c r="C150" s="155" t="s">
        <v>241</v>
      </c>
      <c r="D150" s="155" t="s">
        <v>187</v>
      </c>
      <c r="E150" s="156" t="s">
        <v>1878</v>
      </c>
      <c r="F150" s="157" t="s">
        <v>1879</v>
      </c>
      <c r="G150" s="158" t="s">
        <v>244</v>
      </c>
      <c r="H150" s="159">
        <v>6</v>
      </c>
      <c r="I150" s="160"/>
      <c r="J150" s="161">
        <f t="shared" si="5"/>
        <v>0</v>
      </c>
      <c r="K150" s="162"/>
      <c r="L150" s="250"/>
      <c r="M150" s="163" t="s">
        <v>1</v>
      </c>
      <c r="N150" s="164" t="s">
        <v>44</v>
      </c>
      <c r="O150" s="51"/>
      <c r="P150" s="165">
        <f t="shared" si="6"/>
        <v>0</v>
      </c>
      <c r="Q150" s="165">
        <v>0</v>
      </c>
      <c r="R150" s="165">
        <f t="shared" si="7"/>
        <v>0</v>
      </c>
      <c r="S150" s="165">
        <v>0</v>
      </c>
      <c r="T150" s="166">
        <f t="shared" si="8"/>
        <v>0</v>
      </c>
      <c r="U150" s="302"/>
      <c r="V150" s="302"/>
      <c r="W150" s="302"/>
      <c r="X150" s="302"/>
      <c r="Y150" s="302"/>
      <c r="Z150" s="302"/>
      <c r="AA150" s="302"/>
      <c r="AB150" s="302"/>
      <c r="AC150" s="302"/>
      <c r="AD150" s="302"/>
      <c r="AE150" s="302"/>
      <c r="AR150" s="167" t="s">
        <v>500</v>
      </c>
      <c r="AT150" s="167" t="s">
        <v>187</v>
      </c>
      <c r="AU150" s="167" t="s">
        <v>91</v>
      </c>
      <c r="AY150" s="18" t="s">
        <v>184</v>
      </c>
      <c r="BE150" s="92">
        <f t="shared" si="9"/>
        <v>0</v>
      </c>
      <c r="BF150" s="92">
        <f t="shared" si="10"/>
        <v>0</v>
      </c>
      <c r="BG150" s="92">
        <f t="shared" si="11"/>
        <v>0</v>
      </c>
      <c r="BH150" s="92">
        <f t="shared" si="12"/>
        <v>0</v>
      </c>
      <c r="BI150" s="92">
        <f t="shared" si="13"/>
        <v>0</v>
      </c>
      <c r="BJ150" s="18" t="s">
        <v>91</v>
      </c>
      <c r="BK150" s="92">
        <f t="shared" si="14"/>
        <v>0</v>
      </c>
      <c r="BL150" s="18" t="s">
        <v>500</v>
      </c>
      <c r="BM150" s="167" t="s">
        <v>1880</v>
      </c>
    </row>
    <row r="151" spans="1:65" s="2" customFormat="1" ht="16.5" customHeight="1">
      <c r="A151" s="302"/>
      <c r="B151" s="124"/>
      <c r="C151" s="192" t="s">
        <v>248</v>
      </c>
      <c r="D151" s="192" t="s">
        <v>236</v>
      </c>
      <c r="E151" s="193" t="s">
        <v>1881</v>
      </c>
      <c r="F151" s="194" t="s">
        <v>1882</v>
      </c>
      <c r="G151" s="195" t="s">
        <v>244</v>
      </c>
      <c r="H151" s="196">
        <v>6</v>
      </c>
      <c r="I151" s="197"/>
      <c r="J151" s="198">
        <f t="shared" si="5"/>
        <v>0</v>
      </c>
      <c r="K151" s="199"/>
      <c r="L151" s="250"/>
      <c r="M151" s="201" t="s">
        <v>1</v>
      </c>
      <c r="N151" s="202" t="s">
        <v>44</v>
      </c>
      <c r="O151" s="51"/>
      <c r="P151" s="165">
        <f t="shared" si="6"/>
        <v>0</v>
      </c>
      <c r="Q151" s="165">
        <v>0</v>
      </c>
      <c r="R151" s="165">
        <f t="shared" si="7"/>
        <v>0</v>
      </c>
      <c r="S151" s="165">
        <v>0</v>
      </c>
      <c r="T151" s="166">
        <f t="shared" si="8"/>
        <v>0</v>
      </c>
      <c r="U151" s="302"/>
      <c r="V151" s="302"/>
      <c r="W151" s="302"/>
      <c r="X151" s="302"/>
      <c r="Y151" s="302"/>
      <c r="Z151" s="302"/>
      <c r="AA151" s="302"/>
      <c r="AB151" s="302"/>
      <c r="AC151" s="302"/>
      <c r="AD151" s="302"/>
      <c r="AE151" s="302"/>
      <c r="AR151" s="167" t="s">
        <v>1560</v>
      </c>
      <c r="AT151" s="167" t="s">
        <v>236</v>
      </c>
      <c r="AU151" s="167" t="s">
        <v>91</v>
      </c>
      <c r="AY151" s="18" t="s">
        <v>184</v>
      </c>
      <c r="BE151" s="92">
        <f t="shared" si="9"/>
        <v>0</v>
      </c>
      <c r="BF151" s="92">
        <f t="shared" si="10"/>
        <v>0</v>
      </c>
      <c r="BG151" s="92">
        <f t="shared" si="11"/>
        <v>0</v>
      </c>
      <c r="BH151" s="92">
        <f t="shared" si="12"/>
        <v>0</v>
      </c>
      <c r="BI151" s="92">
        <f t="shared" si="13"/>
        <v>0</v>
      </c>
      <c r="BJ151" s="18" t="s">
        <v>91</v>
      </c>
      <c r="BK151" s="92">
        <f t="shared" si="14"/>
        <v>0</v>
      </c>
      <c r="BL151" s="18" t="s">
        <v>1560</v>
      </c>
      <c r="BM151" s="167" t="s">
        <v>1883</v>
      </c>
    </row>
    <row r="152" spans="1:65" s="2" customFormat="1" ht="16.5" customHeight="1">
      <c r="A152" s="302"/>
      <c r="B152" s="124"/>
      <c r="C152" s="155" t="s">
        <v>252</v>
      </c>
      <c r="D152" s="155" t="s">
        <v>187</v>
      </c>
      <c r="E152" s="156" t="s">
        <v>1884</v>
      </c>
      <c r="F152" s="157" t="s">
        <v>1885</v>
      </c>
      <c r="G152" s="158" t="s">
        <v>244</v>
      </c>
      <c r="H152" s="159">
        <v>4</v>
      </c>
      <c r="I152" s="160"/>
      <c r="J152" s="161">
        <f t="shared" si="5"/>
        <v>0</v>
      </c>
      <c r="K152" s="162"/>
      <c r="L152" s="250"/>
      <c r="M152" s="163" t="s">
        <v>1</v>
      </c>
      <c r="N152" s="164" t="s">
        <v>44</v>
      </c>
      <c r="O152" s="51"/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U152" s="302"/>
      <c r="V152" s="302"/>
      <c r="W152" s="302"/>
      <c r="X152" s="302"/>
      <c r="Y152" s="302"/>
      <c r="Z152" s="302"/>
      <c r="AA152" s="302"/>
      <c r="AB152" s="302"/>
      <c r="AC152" s="302"/>
      <c r="AD152" s="302"/>
      <c r="AE152" s="302"/>
      <c r="AR152" s="167" t="s">
        <v>500</v>
      </c>
      <c r="AT152" s="167" t="s">
        <v>187</v>
      </c>
      <c r="AU152" s="167" t="s">
        <v>91</v>
      </c>
      <c r="AY152" s="18" t="s">
        <v>184</v>
      </c>
      <c r="BE152" s="92">
        <f t="shared" si="9"/>
        <v>0</v>
      </c>
      <c r="BF152" s="92">
        <f t="shared" si="10"/>
        <v>0</v>
      </c>
      <c r="BG152" s="92">
        <f t="shared" si="11"/>
        <v>0</v>
      </c>
      <c r="BH152" s="92">
        <f t="shared" si="12"/>
        <v>0</v>
      </c>
      <c r="BI152" s="92">
        <f t="shared" si="13"/>
        <v>0</v>
      </c>
      <c r="BJ152" s="18" t="s">
        <v>91</v>
      </c>
      <c r="BK152" s="92">
        <f t="shared" si="14"/>
        <v>0</v>
      </c>
      <c r="BL152" s="18" t="s">
        <v>500</v>
      </c>
      <c r="BM152" s="167" t="s">
        <v>1886</v>
      </c>
    </row>
    <row r="153" spans="1:65" s="2" customFormat="1" ht="16.5" customHeight="1">
      <c r="A153" s="302"/>
      <c r="B153" s="124"/>
      <c r="C153" s="192" t="s">
        <v>256</v>
      </c>
      <c r="D153" s="192" t="s">
        <v>236</v>
      </c>
      <c r="E153" s="193" t="s">
        <v>1887</v>
      </c>
      <c r="F153" s="194" t="s">
        <v>1888</v>
      </c>
      <c r="G153" s="195" t="s">
        <v>244</v>
      </c>
      <c r="H153" s="196">
        <v>4</v>
      </c>
      <c r="I153" s="197"/>
      <c r="J153" s="198">
        <f t="shared" si="5"/>
        <v>0</v>
      </c>
      <c r="K153" s="199"/>
      <c r="L153" s="250"/>
      <c r="M153" s="201" t="s">
        <v>1</v>
      </c>
      <c r="N153" s="202" t="s">
        <v>44</v>
      </c>
      <c r="O153" s="51"/>
      <c r="P153" s="165">
        <f t="shared" si="6"/>
        <v>0</v>
      </c>
      <c r="Q153" s="165">
        <v>1.8000000000000001E-4</v>
      </c>
      <c r="R153" s="165">
        <f t="shared" si="7"/>
        <v>7.2000000000000005E-4</v>
      </c>
      <c r="S153" s="165">
        <v>0</v>
      </c>
      <c r="T153" s="166">
        <f t="shared" si="8"/>
        <v>0</v>
      </c>
      <c r="U153" s="302"/>
      <c r="V153" s="302"/>
      <c r="W153" s="302"/>
      <c r="X153" s="302"/>
      <c r="Y153" s="302"/>
      <c r="Z153" s="302"/>
      <c r="AA153" s="302"/>
      <c r="AB153" s="302"/>
      <c r="AC153" s="302"/>
      <c r="AD153" s="302"/>
      <c r="AE153" s="302"/>
      <c r="AR153" s="167" t="s">
        <v>1560</v>
      </c>
      <c r="AT153" s="167" t="s">
        <v>236</v>
      </c>
      <c r="AU153" s="167" t="s">
        <v>91</v>
      </c>
      <c r="AY153" s="18" t="s">
        <v>184</v>
      </c>
      <c r="BE153" s="92">
        <f t="shared" si="9"/>
        <v>0</v>
      </c>
      <c r="BF153" s="92">
        <f t="shared" si="10"/>
        <v>0</v>
      </c>
      <c r="BG153" s="92">
        <f t="shared" si="11"/>
        <v>0</v>
      </c>
      <c r="BH153" s="92">
        <f t="shared" si="12"/>
        <v>0</v>
      </c>
      <c r="BI153" s="92">
        <f t="shared" si="13"/>
        <v>0</v>
      </c>
      <c r="BJ153" s="18" t="s">
        <v>91</v>
      </c>
      <c r="BK153" s="92">
        <f t="shared" si="14"/>
        <v>0</v>
      </c>
      <c r="BL153" s="18" t="s">
        <v>1560</v>
      </c>
      <c r="BM153" s="167" t="s">
        <v>1889</v>
      </c>
    </row>
    <row r="154" spans="1:65" s="2" customFormat="1" ht="16.5" customHeight="1">
      <c r="A154" s="302"/>
      <c r="B154" s="124"/>
      <c r="C154" s="155" t="s">
        <v>263</v>
      </c>
      <c r="D154" s="155" t="s">
        <v>187</v>
      </c>
      <c r="E154" s="156" t="s">
        <v>1890</v>
      </c>
      <c r="F154" s="157" t="s">
        <v>1891</v>
      </c>
      <c r="G154" s="158" t="s">
        <v>244</v>
      </c>
      <c r="H154" s="159">
        <v>2</v>
      </c>
      <c r="I154" s="160"/>
      <c r="J154" s="161">
        <f t="shared" si="5"/>
        <v>0</v>
      </c>
      <c r="K154" s="162"/>
      <c r="L154" s="250"/>
      <c r="M154" s="163" t="s">
        <v>1</v>
      </c>
      <c r="N154" s="164" t="s">
        <v>44</v>
      </c>
      <c r="O154" s="51"/>
      <c r="P154" s="165">
        <f t="shared" si="6"/>
        <v>0</v>
      </c>
      <c r="Q154" s="165">
        <v>0</v>
      </c>
      <c r="R154" s="165">
        <f t="shared" si="7"/>
        <v>0</v>
      </c>
      <c r="S154" s="165">
        <v>0</v>
      </c>
      <c r="T154" s="166">
        <f t="shared" si="8"/>
        <v>0</v>
      </c>
      <c r="U154" s="302"/>
      <c r="V154" s="302"/>
      <c r="W154" s="302"/>
      <c r="X154" s="302"/>
      <c r="Y154" s="302"/>
      <c r="Z154" s="302"/>
      <c r="AA154" s="302"/>
      <c r="AB154" s="302"/>
      <c r="AC154" s="302"/>
      <c r="AD154" s="302"/>
      <c r="AE154" s="302"/>
      <c r="AR154" s="167" t="s">
        <v>500</v>
      </c>
      <c r="AT154" s="167" t="s">
        <v>187</v>
      </c>
      <c r="AU154" s="167" t="s">
        <v>91</v>
      </c>
      <c r="AY154" s="18" t="s">
        <v>184</v>
      </c>
      <c r="BE154" s="92">
        <f t="shared" si="9"/>
        <v>0</v>
      </c>
      <c r="BF154" s="92">
        <f t="shared" si="10"/>
        <v>0</v>
      </c>
      <c r="BG154" s="92">
        <f t="shared" si="11"/>
        <v>0</v>
      </c>
      <c r="BH154" s="92">
        <f t="shared" si="12"/>
        <v>0</v>
      </c>
      <c r="BI154" s="92">
        <f t="shared" si="13"/>
        <v>0</v>
      </c>
      <c r="BJ154" s="18" t="s">
        <v>91</v>
      </c>
      <c r="BK154" s="92">
        <f t="shared" si="14"/>
        <v>0</v>
      </c>
      <c r="BL154" s="18" t="s">
        <v>500</v>
      </c>
      <c r="BM154" s="167" t="s">
        <v>1892</v>
      </c>
    </row>
    <row r="155" spans="1:65" s="2" customFormat="1" ht="16.5" customHeight="1">
      <c r="A155" s="302"/>
      <c r="B155" s="124"/>
      <c r="C155" s="192" t="s">
        <v>268</v>
      </c>
      <c r="D155" s="192" t="s">
        <v>236</v>
      </c>
      <c r="E155" s="193" t="s">
        <v>1893</v>
      </c>
      <c r="F155" s="194" t="s">
        <v>1894</v>
      </c>
      <c r="G155" s="195" t="s">
        <v>244</v>
      </c>
      <c r="H155" s="196">
        <v>2</v>
      </c>
      <c r="I155" s="197"/>
      <c r="J155" s="198">
        <f t="shared" si="5"/>
        <v>0</v>
      </c>
      <c r="K155" s="199"/>
      <c r="L155" s="250"/>
      <c r="M155" s="201" t="s">
        <v>1</v>
      </c>
      <c r="N155" s="202" t="s">
        <v>44</v>
      </c>
      <c r="O155" s="51"/>
      <c r="P155" s="165">
        <f t="shared" si="6"/>
        <v>0</v>
      </c>
      <c r="Q155" s="165">
        <v>1.7000000000000001E-4</v>
      </c>
      <c r="R155" s="165">
        <f t="shared" si="7"/>
        <v>3.4000000000000002E-4</v>
      </c>
      <c r="S155" s="165">
        <v>0</v>
      </c>
      <c r="T155" s="166">
        <f t="shared" si="8"/>
        <v>0</v>
      </c>
      <c r="U155" s="302"/>
      <c r="V155" s="302"/>
      <c r="W155" s="302"/>
      <c r="X155" s="302"/>
      <c r="Y155" s="302"/>
      <c r="Z155" s="302"/>
      <c r="AA155" s="302"/>
      <c r="AB155" s="302"/>
      <c r="AC155" s="302"/>
      <c r="AD155" s="302"/>
      <c r="AE155" s="302"/>
      <c r="AR155" s="167" t="s">
        <v>1560</v>
      </c>
      <c r="AT155" s="167" t="s">
        <v>236</v>
      </c>
      <c r="AU155" s="167" t="s">
        <v>91</v>
      </c>
      <c r="AY155" s="18" t="s">
        <v>184</v>
      </c>
      <c r="BE155" s="92">
        <f t="shared" si="9"/>
        <v>0</v>
      </c>
      <c r="BF155" s="92">
        <f t="shared" si="10"/>
        <v>0</v>
      </c>
      <c r="BG155" s="92">
        <f t="shared" si="11"/>
        <v>0</v>
      </c>
      <c r="BH155" s="92">
        <f t="shared" si="12"/>
        <v>0</v>
      </c>
      <c r="BI155" s="92">
        <f t="shared" si="13"/>
        <v>0</v>
      </c>
      <c r="BJ155" s="18" t="s">
        <v>91</v>
      </c>
      <c r="BK155" s="92">
        <f t="shared" si="14"/>
        <v>0</v>
      </c>
      <c r="BL155" s="18" t="s">
        <v>1560</v>
      </c>
      <c r="BM155" s="167" t="s">
        <v>1895</v>
      </c>
    </row>
    <row r="156" spans="1:65" s="2" customFormat="1" ht="16.5" customHeight="1">
      <c r="A156" s="302"/>
      <c r="B156" s="124"/>
      <c r="C156" s="155" t="s">
        <v>272</v>
      </c>
      <c r="D156" s="155" t="s">
        <v>187</v>
      </c>
      <c r="E156" s="156" t="s">
        <v>1896</v>
      </c>
      <c r="F156" s="157" t="s">
        <v>1897</v>
      </c>
      <c r="G156" s="158" t="s">
        <v>244</v>
      </c>
      <c r="H156" s="159">
        <v>4</v>
      </c>
      <c r="I156" s="160"/>
      <c r="J156" s="161">
        <f t="shared" si="5"/>
        <v>0</v>
      </c>
      <c r="K156" s="162"/>
      <c r="L156" s="250"/>
      <c r="M156" s="163" t="s">
        <v>1</v>
      </c>
      <c r="N156" s="164" t="s">
        <v>44</v>
      </c>
      <c r="O156" s="51"/>
      <c r="P156" s="165">
        <f t="shared" si="6"/>
        <v>0</v>
      </c>
      <c r="Q156" s="165">
        <v>0</v>
      </c>
      <c r="R156" s="165">
        <f t="shared" si="7"/>
        <v>0</v>
      </c>
      <c r="S156" s="165">
        <v>0</v>
      </c>
      <c r="T156" s="166">
        <f t="shared" si="8"/>
        <v>0</v>
      </c>
      <c r="U156" s="302"/>
      <c r="V156" s="302"/>
      <c r="W156" s="302"/>
      <c r="X156" s="302"/>
      <c r="Y156" s="302"/>
      <c r="Z156" s="302"/>
      <c r="AA156" s="302"/>
      <c r="AB156" s="302"/>
      <c r="AC156" s="302"/>
      <c r="AD156" s="302"/>
      <c r="AE156" s="302"/>
      <c r="AR156" s="167" t="s">
        <v>500</v>
      </c>
      <c r="AT156" s="167" t="s">
        <v>187</v>
      </c>
      <c r="AU156" s="167" t="s">
        <v>91</v>
      </c>
      <c r="AY156" s="18" t="s">
        <v>184</v>
      </c>
      <c r="BE156" s="92">
        <f t="shared" si="9"/>
        <v>0</v>
      </c>
      <c r="BF156" s="92">
        <f t="shared" si="10"/>
        <v>0</v>
      </c>
      <c r="BG156" s="92">
        <f t="shared" si="11"/>
        <v>0</v>
      </c>
      <c r="BH156" s="92">
        <f t="shared" si="12"/>
        <v>0</v>
      </c>
      <c r="BI156" s="92">
        <f t="shared" si="13"/>
        <v>0</v>
      </c>
      <c r="BJ156" s="18" t="s">
        <v>91</v>
      </c>
      <c r="BK156" s="92">
        <f t="shared" si="14"/>
        <v>0</v>
      </c>
      <c r="BL156" s="18" t="s">
        <v>500</v>
      </c>
      <c r="BM156" s="167" t="s">
        <v>1898</v>
      </c>
    </row>
    <row r="157" spans="1:65" s="2" customFormat="1" ht="16.5" customHeight="1">
      <c r="A157" s="302"/>
      <c r="B157" s="124"/>
      <c r="C157" s="192" t="s">
        <v>276</v>
      </c>
      <c r="D157" s="192" t="s">
        <v>236</v>
      </c>
      <c r="E157" s="193" t="s">
        <v>1899</v>
      </c>
      <c r="F157" s="194" t="s">
        <v>1900</v>
      </c>
      <c r="G157" s="195" t="s">
        <v>244</v>
      </c>
      <c r="H157" s="196">
        <v>2</v>
      </c>
      <c r="I157" s="197"/>
      <c r="J157" s="198">
        <f t="shared" si="5"/>
        <v>0</v>
      </c>
      <c r="K157" s="199"/>
      <c r="L157" s="250"/>
      <c r="M157" s="201" t="s">
        <v>1</v>
      </c>
      <c r="N157" s="202" t="s">
        <v>44</v>
      </c>
      <c r="O157" s="51"/>
      <c r="P157" s="165">
        <f t="shared" si="6"/>
        <v>0</v>
      </c>
      <c r="Q157" s="165">
        <v>0</v>
      </c>
      <c r="R157" s="165">
        <f t="shared" si="7"/>
        <v>0</v>
      </c>
      <c r="S157" s="165">
        <v>0</v>
      </c>
      <c r="T157" s="166">
        <f t="shared" si="8"/>
        <v>0</v>
      </c>
      <c r="U157" s="302"/>
      <c r="V157" s="302"/>
      <c r="W157" s="302"/>
      <c r="X157" s="302"/>
      <c r="Y157" s="302"/>
      <c r="Z157" s="302"/>
      <c r="AA157" s="302"/>
      <c r="AB157" s="302"/>
      <c r="AC157" s="302"/>
      <c r="AD157" s="302"/>
      <c r="AE157" s="302"/>
      <c r="AR157" s="167" t="s">
        <v>1560</v>
      </c>
      <c r="AT157" s="167" t="s">
        <v>236</v>
      </c>
      <c r="AU157" s="167" t="s">
        <v>91</v>
      </c>
      <c r="AY157" s="18" t="s">
        <v>184</v>
      </c>
      <c r="BE157" s="92">
        <f t="shared" si="9"/>
        <v>0</v>
      </c>
      <c r="BF157" s="92">
        <f t="shared" si="10"/>
        <v>0</v>
      </c>
      <c r="BG157" s="92">
        <f t="shared" si="11"/>
        <v>0</v>
      </c>
      <c r="BH157" s="92">
        <f t="shared" si="12"/>
        <v>0</v>
      </c>
      <c r="BI157" s="92">
        <f t="shared" si="13"/>
        <v>0</v>
      </c>
      <c r="BJ157" s="18" t="s">
        <v>91</v>
      </c>
      <c r="BK157" s="92">
        <f t="shared" si="14"/>
        <v>0</v>
      </c>
      <c r="BL157" s="18" t="s">
        <v>1560</v>
      </c>
      <c r="BM157" s="167" t="s">
        <v>1901</v>
      </c>
    </row>
    <row r="158" spans="1:65" s="2" customFormat="1" ht="16.5" customHeight="1">
      <c r="A158" s="302"/>
      <c r="B158" s="124"/>
      <c r="C158" s="192" t="s">
        <v>280</v>
      </c>
      <c r="D158" s="192" t="s">
        <v>236</v>
      </c>
      <c r="E158" s="193" t="s">
        <v>1902</v>
      </c>
      <c r="F158" s="194" t="s">
        <v>1903</v>
      </c>
      <c r="G158" s="195" t="s">
        <v>244</v>
      </c>
      <c r="H158" s="196">
        <v>2</v>
      </c>
      <c r="I158" s="197"/>
      <c r="J158" s="198">
        <f t="shared" si="5"/>
        <v>0</v>
      </c>
      <c r="K158" s="199"/>
      <c r="L158" s="250"/>
      <c r="M158" s="201" t="s">
        <v>1</v>
      </c>
      <c r="N158" s="202" t="s">
        <v>44</v>
      </c>
      <c r="O158" s="51"/>
      <c r="P158" s="165">
        <f t="shared" si="6"/>
        <v>0</v>
      </c>
      <c r="Q158" s="165">
        <v>0</v>
      </c>
      <c r="R158" s="165">
        <f t="shared" si="7"/>
        <v>0</v>
      </c>
      <c r="S158" s="165">
        <v>0</v>
      </c>
      <c r="T158" s="166">
        <f t="shared" si="8"/>
        <v>0</v>
      </c>
      <c r="U158" s="302"/>
      <c r="V158" s="302"/>
      <c r="W158" s="302"/>
      <c r="X158" s="302"/>
      <c r="Y158" s="302"/>
      <c r="Z158" s="302"/>
      <c r="AA158" s="302"/>
      <c r="AB158" s="302"/>
      <c r="AC158" s="302"/>
      <c r="AD158" s="302"/>
      <c r="AE158" s="302"/>
      <c r="AR158" s="167" t="s">
        <v>1560</v>
      </c>
      <c r="AT158" s="167" t="s">
        <v>236</v>
      </c>
      <c r="AU158" s="167" t="s">
        <v>91</v>
      </c>
      <c r="AY158" s="18" t="s">
        <v>184</v>
      </c>
      <c r="BE158" s="92">
        <f t="shared" si="9"/>
        <v>0</v>
      </c>
      <c r="BF158" s="92">
        <f t="shared" si="10"/>
        <v>0</v>
      </c>
      <c r="BG158" s="92">
        <f t="shared" si="11"/>
        <v>0</v>
      </c>
      <c r="BH158" s="92">
        <f t="shared" si="12"/>
        <v>0</v>
      </c>
      <c r="BI158" s="92">
        <f t="shared" si="13"/>
        <v>0</v>
      </c>
      <c r="BJ158" s="18" t="s">
        <v>91</v>
      </c>
      <c r="BK158" s="92">
        <f t="shared" si="14"/>
        <v>0</v>
      </c>
      <c r="BL158" s="18" t="s">
        <v>1560</v>
      </c>
      <c r="BM158" s="167" t="s">
        <v>1904</v>
      </c>
    </row>
    <row r="159" spans="1:65" s="2" customFormat="1" ht="16.5" customHeight="1">
      <c r="A159" s="302"/>
      <c r="B159" s="124"/>
      <c r="C159" s="155" t="s">
        <v>228</v>
      </c>
      <c r="D159" s="155" t="s">
        <v>187</v>
      </c>
      <c r="E159" s="156" t="s">
        <v>1905</v>
      </c>
      <c r="F159" s="157" t="s">
        <v>1906</v>
      </c>
      <c r="G159" s="158" t="s">
        <v>244</v>
      </c>
      <c r="H159" s="159">
        <v>6</v>
      </c>
      <c r="I159" s="160"/>
      <c r="J159" s="161">
        <f t="shared" si="5"/>
        <v>0</v>
      </c>
      <c r="K159" s="162"/>
      <c r="L159" s="250"/>
      <c r="M159" s="163" t="s">
        <v>1</v>
      </c>
      <c r="N159" s="164" t="s">
        <v>44</v>
      </c>
      <c r="O159" s="51"/>
      <c r="P159" s="165">
        <f t="shared" si="6"/>
        <v>0</v>
      </c>
      <c r="Q159" s="165">
        <v>0</v>
      </c>
      <c r="R159" s="165">
        <f t="shared" si="7"/>
        <v>0</v>
      </c>
      <c r="S159" s="165">
        <v>0</v>
      </c>
      <c r="T159" s="166">
        <f t="shared" si="8"/>
        <v>0</v>
      </c>
      <c r="U159" s="302"/>
      <c r="V159" s="302"/>
      <c r="W159" s="302"/>
      <c r="X159" s="302"/>
      <c r="Y159" s="302"/>
      <c r="Z159" s="302"/>
      <c r="AA159" s="302"/>
      <c r="AB159" s="302"/>
      <c r="AC159" s="302"/>
      <c r="AD159" s="302"/>
      <c r="AE159" s="302"/>
      <c r="AR159" s="167" t="s">
        <v>500</v>
      </c>
      <c r="AT159" s="167" t="s">
        <v>187</v>
      </c>
      <c r="AU159" s="167" t="s">
        <v>91</v>
      </c>
      <c r="AY159" s="18" t="s">
        <v>184</v>
      </c>
      <c r="BE159" s="92">
        <f t="shared" si="9"/>
        <v>0</v>
      </c>
      <c r="BF159" s="92">
        <f t="shared" si="10"/>
        <v>0</v>
      </c>
      <c r="BG159" s="92">
        <f t="shared" si="11"/>
        <v>0</v>
      </c>
      <c r="BH159" s="92">
        <f t="shared" si="12"/>
        <v>0</v>
      </c>
      <c r="BI159" s="92">
        <f t="shared" si="13"/>
        <v>0</v>
      </c>
      <c r="BJ159" s="18" t="s">
        <v>91</v>
      </c>
      <c r="BK159" s="92">
        <f t="shared" si="14"/>
        <v>0</v>
      </c>
      <c r="BL159" s="18" t="s">
        <v>500</v>
      </c>
      <c r="BM159" s="167" t="s">
        <v>1907</v>
      </c>
    </row>
    <row r="160" spans="1:65" s="2" customFormat="1" ht="16.5" customHeight="1">
      <c r="A160" s="302"/>
      <c r="B160" s="124"/>
      <c r="C160" s="192" t="s">
        <v>7</v>
      </c>
      <c r="D160" s="192" t="s">
        <v>236</v>
      </c>
      <c r="E160" s="193" t="s">
        <v>1908</v>
      </c>
      <c r="F160" s="194" t="s">
        <v>1909</v>
      </c>
      <c r="G160" s="195" t="s">
        <v>244</v>
      </c>
      <c r="H160" s="196">
        <v>6</v>
      </c>
      <c r="I160" s="197"/>
      <c r="J160" s="198">
        <f t="shared" si="5"/>
        <v>0</v>
      </c>
      <c r="K160" s="199"/>
      <c r="L160" s="250"/>
      <c r="M160" s="201" t="s">
        <v>1</v>
      </c>
      <c r="N160" s="202" t="s">
        <v>44</v>
      </c>
      <c r="O160" s="51"/>
      <c r="P160" s="165">
        <f t="shared" si="6"/>
        <v>0</v>
      </c>
      <c r="Q160" s="165">
        <v>2.1000000000000001E-4</v>
      </c>
      <c r="R160" s="165">
        <f t="shared" si="7"/>
        <v>1.2600000000000001E-3</v>
      </c>
      <c r="S160" s="165">
        <v>0</v>
      </c>
      <c r="T160" s="166">
        <f t="shared" si="8"/>
        <v>0</v>
      </c>
      <c r="U160" s="302"/>
      <c r="V160" s="302"/>
      <c r="W160" s="302"/>
      <c r="X160" s="302"/>
      <c r="Y160" s="302"/>
      <c r="Z160" s="302"/>
      <c r="AA160" s="302"/>
      <c r="AB160" s="302"/>
      <c r="AC160" s="302"/>
      <c r="AD160" s="302"/>
      <c r="AE160" s="302"/>
      <c r="AR160" s="167" t="s">
        <v>1560</v>
      </c>
      <c r="AT160" s="167" t="s">
        <v>236</v>
      </c>
      <c r="AU160" s="167" t="s">
        <v>91</v>
      </c>
      <c r="AY160" s="18" t="s">
        <v>184</v>
      </c>
      <c r="BE160" s="92">
        <f t="shared" si="9"/>
        <v>0</v>
      </c>
      <c r="BF160" s="92">
        <f t="shared" si="10"/>
        <v>0</v>
      </c>
      <c r="BG160" s="92">
        <f t="shared" si="11"/>
        <v>0</v>
      </c>
      <c r="BH160" s="92">
        <f t="shared" si="12"/>
        <v>0</v>
      </c>
      <c r="BI160" s="92">
        <f t="shared" si="13"/>
        <v>0</v>
      </c>
      <c r="BJ160" s="18" t="s">
        <v>91</v>
      </c>
      <c r="BK160" s="92">
        <f t="shared" si="14"/>
        <v>0</v>
      </c>
      <c r="BL160" s="18" t="s">
        <v>1560</v>
      </c>
      <c r="BM160" s="167" t="s">
        <v>1910</v>
      </c>
    </row>
    <row r="161" spans="1:65" s="2" customFormat="1" ht="16.5" customHeight="1">
      <c r="A161" s="302"/>
      <c r="B161" s="124"/>
      <c r="C161" s="155" t="s">
        <v>290</v>
      </c>
      <c r="D161" s="155" t="s">
        <v>187</v>
      </c>
      <c r="E161" s="156" t="s">
        <v>1911</v>
      </c>
      <c r="F161" s="157" t="s">
        <v>1912</v>
      </c>
      <c r="G161" s="158" t="s">
        <v>1854</v>
      </c>
      <c r="H161" s="159">
        <v>4.5460000000000003</v>
      </c>
      <c r="I161" s="160"/>
      <c r="J161" s="161">
        <f t="shared" si="5"/>
        <v>0</v>
      </c>
      <c r="K161" s="162"/>
      <c r="L161" s="250"/>
      <c r="M161" s="163" t="s">
        <v>1</v>
      </c>
      <c r="N161" s="164" t="s">
        <v>44</v>
      </c>
      <c r="O161" s="51"/>
      <c r="P161" s="165">
        <f t="shared" si="6"/>
        <v>0</v>
      </c>
      <c r="Q161" s="165">
        <v>0</v>
      </c>
      <c r="R161" s="165">
        <f t="shared" si="7"/>
        <v>0</v>
      </c>
      <c r="S161" s="165">
        <v>0</v>
      </c>
      <c r="T161" s="166">
        <f t="shared" si="8"/>
        <v>0</v>
      </c>
      <c r="U161" s="302"/>
      <c r="V161" s="302"/>
      <c r="W161" s="302"/>
      <c r="X161" s="302"/>
      <c r="Y161" s="302"/>
      <c r="Z161" s="302"/>
      <c r="AA161" s="302"/>
      <c r="AB161" s="302"/>
      <c r="AC161" s="302"/>
      <c r="AD161" s="302"/>
      <c r="AE161" s="302"/>
      <c r="AR161" s="167" t="s">
        <v>500</v>
      </c>
      <c r="AT161" s="167" t="s">
        <v>187</v>
      </c>
      <c r="AU161" s="167" t="s">
        <v>91</v>
      </c>
      <c r="AY161" s="18" t="s">
        <v>184</v>
      </c>
      <c r="BE161" s="92">
        <f t="shared" si="9"/>
        <v>0</v>
      </c>
      <c r="BF161" s="92">
        <f t="shared" si="10"/>
        <v>0</v>
      </c>
      <c r="BG161" s="92">
        <f t="shared" si="11"/>
        <v>0</v>
      </c>
      <c r="BH161" s="92">
        <f t="shared" si="12"/>
        <v>0</v>
      </c>
      <c r="BI161" s="92">
        <f t="shared" si="13"/>
        <v>0</v>
      </c>
      <c r="BJ161" s="18" t="s">
        <v>91</v>
      </c>
      <c r="BK161" s="92">
        <f t="shared" si="14"/>
        <v>0</v>
      </c>
      <c r="BL161" s="18" t="s">
        <v>500</v>
      </c>
      <c r="BM161" s="167" t="s">
        <v>1913</v>
      </c>
    </row>
    <row r="162" spans="1:65" s="2" customFormat="1" ht="16.5" customHeight="1">
      <c r="A162" s="302"/>
      <c r="B162" s="124"/>
      <c r="C162" s="155" t="s">
        <v>295</v>
      </c>
      <c r="D162" s="155" t="s">
        <v>187</v>
      </c>
      <c r="E162" s="156" t="s">
        <v>1914</v>
      </c>
      <c r="F162" s="157" t="s">
        <v>1915</v>
      </c>
      <c r="G162" s="158" t="s">
        <v>244</v>
      </c>
      <c r="H162" s="159">
        <v>1</v>
      </c>
      <c r="I162" s="160"/>
      <c r="J162" s="161">
        <f t="shared" si="5"/>
        <v>0</v>
      </c>
      <c r="K162" s="162"/>
      <c r="L162" s="250"/>
      <c r="M162" s="163" t="s">
        <v>1</v>
      </c>
      <c r="N162" s="164" t="s">
        <v>44</v>
      </c>
      <c r="O162" s="51"/>
      <c r="P162" s="165">
        <f t="shared" si="6"/>
        <v>0</v>
      </c>
      <c r="Q162" s="165">
        <v>0</v>
      </c>
      <c r="R162" s="165">
        <f t="shared" si="7"/>
        <v>0</v>
      </c>
      <c r="S162" s="165">
        <v>0</v>
      </c>
      <c r="T162" s="166">
        <f t="shared" si="8"/>
        <v>0</v>
      </c>
      <c r="U162" s="302"/>
      <c r="V162" s="302"/>
      <c r="W162" s="302"/>
      <c r="X162" s="302"/>
      <c r="Y162" s="302"/>
      <c r="Z162" s="302"/>
      <c r="AA162" s="302"/>
      <c r="AB162" s="302"/>
      <c r="AC162" s="302"/>
      <c r="AD162" s="302"/>
      <c r="AE162" s="302"/>
      <c r="AR162" s="167" t="s">
        <v>500</v>
      </c>
      <c r="AT162" s="167" t="s">
        <v>187</v>
      </c>
      <c r="AU162" s="167" t="s">
        <v>91</v>
      </c>
      <c r="AY162" s="18" t="s">
        <v>184</v>
      </c>
      <c r="BE162" s="92">
        <f t="shared" si="9"/>
        <v>0</v>
      </c>
      <c r="BF162" s="92">
        <f t="shared" si="10"/>
        <v>0</v>
      </c>
      <c r="BG162" s="92">
        <f t="shared" si="11"/>
        <v>0</v>
      </c>
      <c r="BH162" s="92">
        <f t="shared" si="12"/>
        <v>0</v>
      </c>
      <c r="BI162" s="92">
        <f t="shared" si="13"/>
        <v>0</v>
      </c>
      <c r="BJ162" s="18" t="s">
        <v>91</v>
      </c>
      <c r="BK162" s="92">
        <f t="shared" si="14"/>
        <v>0</v>
      </c>
      <c r="BL162" s="18" t="s">
        <v>500</v>
      </c>
      <c r="BM162" s="167" t="s">
        <v>1916</v>
      </c>
    </row>
    <row r="163" spans="1:65" s="2" customFormat="1" ht="16.5" customHeight="1">
      <c r="A163" s="302"/>
      <c r="B163" s="124"/>
      <c r="C163" s="155" t="s">
        <v>299</v>
      </c>
      <c r="D163" s="155" t="s">
        <v>187</v>
      </c>
      <c r="E163" s="156" t="s">
        <v>1917</v>
      </c>
      <c r="F163" s="157" t="s">
        <v>1918</v>
      </c>
      <c r="G163" s="158" t="s">
        <v>244</v>
      </c>
      <c r="H163" s="159">
        <v>2</v>
      </c>
      <c r="I163" s="160"/>
      <c r="J163" s="161">
        <f t="shared" si="5"/>
        <v>0</v>
      </c>
      <c r="K163" s="162"/>
      <c r="L163" s="250"/>
      <c r="M163" s="163" t="s">
        <v>1</v>
      </c>
      <c r="N163" s="164" t="s">
        <v>44</v>
      </c>
      <c r="O163" s="51"/>
      <c r="P163" s="165">
        <f t="shared" si="6"/>
        <v>0</v>
      </c>
      <c r="Q163" s="165">
        <v>0</v>
      </c>
      <c r="R163" s="165">
        <f t="shared" si="7"/>
        <v>0</v>
      </c>
      <c r="S163" s="165">
        <v>0</v>
      </c>
      <c r="T163" s="166">
        <f t="shared" si="8"/>
        <v>0</v>
      </c>
      <c r="U163" s="302"/>
      <c r="V163" s="302"/>
      <c r="W163" s="302"/>
      <c r="X163" s="302"/>
      <c r="Y163" s="302"/>
      <c r="Z163" s="302"/>
      <c r="AA163" s="302"/>
      <c r="AB163" s="302"/>
      <c r="AC163" s="302"/>
      <c r="AD163" s="302"/>
      <c r="AE163" s="302"/>
      <c r="AR163" s="167" t="s">
        <v>500</v>
      </c>
      <c r="AT163" s="167" t="s">
        <v>187</v>
      </c>
      <c r="AU163" s="167" t="s">
        <v>91</v>
      </c>
      <c r="AY163" s="18" t="s">
        <v>184</v>
      </c>
      <c r="BE163" s="92">
        <f t="shared" si="9"/>
        <v>0</v>
      </c>
      <c r="BF163" s="92">
        <f t="shared" si="10"/>
        <v>0</v>
      </c>
      <c r="BG163" s="92">
        <f t="shared" si="11"/>
        <v>0</v>
      </c>
      <c r="BH163" s="92">
        <f t="shared" si="12"/>
        <v>0</v>
      </c>
      <c r="BI163" s="92">
        <f t="shared" si="13"/>
        <v>0</v>
      </c>
      <c r="BJ163" s="18" t="s">
        <v>91</v>
      </c>
      <c r="BK163" s="92">
        <f t="shared" si="14"/>
        <v>0</v>
      </c>
      <c r="BL163" s="18" t="s">
        <v>500</v>
      </c>
      <c r="BM163" s="167" t="s">
        <v>1919</v>
      </c>
    </row>
    <row r="164" spans="1:65" s="2" customFormat="1" ht="16.5" customHeight="1">
      <c r="A164" s="302"/>
      <c r="B164" s="124"/>
      <c r="C164" s="192" t="s">
        <v>304</v>
      </c>
      <c r="D164" s="192" t="s">
        <v>236</v>
      </c>
      <c r="E164" s="193" t="s">
        <v>1920</v>
      </c>
      <c r="F164" s="194" t="s">
        <v>1921</v>
      </c>
      <c r="G164" s="195" t="s">
        <v>244</v>
      </c>
      <c r="H164" s="196">
        <v>2</v>
      </c>
      <c r="I164" s="197"/>
      <c r="J164" s="198">
        <f t="shared" si="5"/>
        <v>0</v>
      </c>
      <c r="K164" s="199"/>
      <c r="L164" s="250"/>
      <c r="M164" s="201" t="s">
        <v>1</v>
      </c>
      <c r="N164" s="202" t="s">
        <v>44</v>
      </c>
      <c r="O164" s="51"/>
      <c r="P164" s="165">
        <f t="shared" si="6"/>
        <v>0</v>
      </c>
      <c r="Q164" s="165">
        <v>1.7700000000000001E-3</v>
      </c>
      <c r="R164" s="165">
        <f t="shared" si="7"/>
        <v>3.5400000000000002E-3</v>
      </c>
      <c r="S164" s="165">
        <v>0</v>
      </c>
      <c r="T164" s="166">
        <f t="shared" si="8"/>
        <v>0</v>
      </c>
      <c r="U164" s="302"/>
      <c r="V164" s="302"/>
      <c r="W164" s="302"/>
      <c r="X164" s="302"/>
      <c r="Y164" s="302"/>
      <c r="Z164" s="302"/>
      <c r="AA164" s="302"/>
      <c r="AB164" s="302"/>
      <c r="AC164" s="302"/>
      <c r="AD164" s="302"/>
      <c r="AE164" s="302"/>
      <c r="AR164" s="167" t="s">
        <v>1560</v>
      </c>
      <c r="AT164" s="167" t="s">
        <v>236</v>
      </c>
      <c r="AU164" s="167" t="s">
        <v>91</v>
      </c>
      <c r="AY164" s="18" t="s">
        <v>184</v>
      </c>
      <c r="BE164" s="92">
        <f t="shared" si="9"/>
        <v>0</v>
      </c>
      <c r="BF164" s="92">
        <f t="shared" si="10"/>
        <v>0</v>
      </c>
      <c r="BG164" s="92">
        <f t="shared" si="11"/>
        <v>0</v>
      </c>
      <c r="BH164" s="92">
        <f t="shared" si="12"/>
        <v>0</v>
      </c>
      <c r="BI164" s="92">
        <f t="shared" si="13"/>
        <v>0</v>
      </c>
      <c r="BJ164" s="18" t="s">
        <v>91</v>
      </c>
      <c r="BK164" s="92">
        <f t="shared" si="14"/>
        <v>0</v>
      </c>
      <c r="BL164" s="18" t="s">
        <v>1560</v>
      </c>
      <c r="BM164" s="167" t="s">
        <v>1922</v>
      </c>
    </row>
    <row r="165" spans="1:65" s="2" customFormat="1" ht="21.75" customHeight="1">
      <c r="A165" s="302"/>
      <c r="B165" s="124"/>
      <c r="C165" s="155" t="s">
        <v>308</v>
      </c>
      <c r="D165" s="155" t="s">
        <v>187</v>
      </c>
      <c r="E165" s="156" t="s">
        <v>1923</v>
      </c>
      <c r="F165" s="157" t="s">
        <v>1924</v>
      </c>
      <c r="G165" s="158" t="s">
        <v>244</v>
      </c>
      <c r="H165" s="159">
        <v>4</v>
      </c>
      <c r="I165" s="160"/>
      <c r="J165" s="161">
        <f t="shared" si="5"/>
        <v>0</v>
      </c>
      <c r="K165" s="162"/>
      <c r="L165" s="250"/>
      <c r="M165" s="163" t="s">
        <v>1</v>
      </c>
      <c r="N165" s="164" t="s">
        <v>44</v>
      </c>
      <c r="O165" s="51"/>
      <c r="P165" s="165">
        <f t="shared" si="6"/>
        <v>0</v>
      </c>
      <c r="Q165" s="165">
        <v>0</v>
      </c>
      <c r="R165" s="165">
        <f t="shared" si="7"/>
        <v>0</v>
      </c>
      <c r="S165" s="165">
        <v>0</v>
      </c>
      <c r="T165" s="166">
        <f t="shared" si="8"/>
        <v>0</v>
      </c>
      <c r="U165" s="302"/>
      <c r="V165" s="302"/>
      <c r="W165" s="302"/>
      <c r="X165" s="302"/>
      <c r="Y165" s="302"/>
      <c r="Z165" s="302"/>
      <c r="AA165" s="302"/>
      <c r="AB165" s="302"/>
      <c r="AC165" s="302"/>
      <c r="AD165" s="302"/>
      <c r="AE165" s="302"/>
      <c r="AR165" s="167" t="s">
        <v>500</v>
      </c>
      <c r="AT165" s="167" t="s">
        <v>187</v>
      </c>
      <c r="AU165" s="167" t="s">
        <v>91</v>
      </c>
      <c r="AY165" s="18" t="s">
        <v>184</v>
      </c>
      <c r="BE165" s="92">
        <f t="shared" si="9"/>
        <v>0</v>
      </c>
      <c r="BF165" s="92">
        <f t="shared" si="10"/>
        <v>0</v>
      </c>
      <c r="BG165" s="92">
        <f t="shared" si="11"/>
        <v>0</v>
      </c>
      <c r="BH165" s="92">
        <f t="shared" si="12"/>
        <v>0</v>
      </c>
      <c r="BI165" s="92">
        <f t="shared" si="13"/>
        <v>0</v>
      </c>
      <c r="BJ165" s="18" t="s">
        <v>91</v>
      </c>
      <c r="BK165" s="92">
        <f t="shared" si="14"/>
        <v>0</v>
      </c>
      <c r="BL165" s="18" t="s">
        <v>500</v>
      </c>
      <c r="BM165" s="167" t="s">
        <v>1925</v>
      </c>
    </row>
    <row r="166" spans="1:65" s="2" customFormat="1" ht="16.5" customHeight="1">
      <c r="A166" s="302"/>
      <c r="B166" s="124"/>
      <c r="C166" s="192" t="s">
        <v>312</v>
      </c>
      <c r="D166" s="192" t="s">
        <v>236</v>
      </c>
      <c r="E166" s="193" t="s">
        <v>1926</v>
      </c>
      <c r="F166" s="194" t="s">
        <v>1927</v>
      </c>
      <c r="G166" s="195" t="s">
        <v>244</v>
      </c>
      <c r="H166" s="196">
        <v>4</v>
      </c>
      <c r="I166" s="197"/>
      <c r="J166" s="198">
        <f t="shared" si="5"/>
        <v>0</v>
      </c>
      <c r="K166" s="199"/>
      <c r="L166" s="250"/>
      <c r="M166" s="201" t="s">
        <v>1</v>
      </c>
      <c r="N166" s="202" t="s">
        <v>44</v>
      </c>
      <c r="O166" s="51"/>
      <c r="P166" s="165">
        <f t="shared" si="6"/>
        <v>0</v>
      </c>
      <c r="Q166" s="165">
        <v>2.4000000000000001E-4</v>
      </c>
      <c r="R166" s="165">
        <f t="shared" si="7"/>
        <v>9.6000000000000002E-4</v>
      </c>
      <c r="S166" s="165">
        <v>0</v>
      </c>
      <c r="T166" s="166">
        <f t="shared" si="8"/>
        <v>0</v>
      </c>
      <c r="U166" s="302"/>
      <c r="V166" s="302"/>
      <c r="W166" s="302"/>
      <c r="X166" s="302"/>
      <c r="Y166" s="302"/>
      <c r="Z166" s="302"/>
      <c r="AA166" s="302"/>
      <c r="AB166" s="302"/>
      <c r="AC166" s="302"/>
      <c r="AD166" s="302"/>
      <c r="AE166" s="302"/>
      <c r="AR166" s="167" t="s">
        <v>1560</v>
      </c>
      <c r="AT166" s="167" t="s">
        <v>236</v>
      </c>
      <c r="AU166" s="167" t="s">
        <v>91</v>
      </c>
      <c r="AY166" s="18" t="s">
        <v>184</v>
      </c>
      <c r="BE166" s="92">
        <f t="shared" si="9"/>
        <v>0</v>
      </c>
      <c r="BF166" s="92">
        <f t="shared" si="10"/>
        <v>0</v>
      </c>
      <c r="BG166" s="92">
        <f t="shared" si="11"/>
        <v>0</v>
      </c>
      <c r="BH166" s="92">
        <f t="shared" si="12"/>
        <v>0</v>
      </c>
      <c r="BI166" s="92">
        <f t="shared" si="13"/>
        <v>0</v>
      </c>
      <c r="BJ166" s="18" t="s">
        <v>91</v>
      </c>
      <c r="BK166" s="92">
        <f t="shared" si="14"/>
        <v>0</v>
      </c>
      <c r="BL166" s="18" t="s">
        <v>1560</v>
      </c>
      <c r="BM166" s="167" t="s">
        <v>1928</v>
      </c>
    </row>
    <row r="167" spans="1:65" s="2" customFormat="1" ht="16.5" customHeight="1">
      <c r="A167" s="302"/>
      <c r="B167" s="124"/>
      <c r="C167" s="192" t="s">
        <v>316</v>
      </c>
      <c r="D167" s="192" t="s">
        <v>236</v>
      </c>
      <c r="E167" s="193" t="s">
        <v>1793</v>
      </c>
      <c r="F167" s="194" t="s">
        <v>1794</v>
      </c>
      <c r="G167" s="195" t="s">
        <v>511</v>
      </c>
      <c r="H167" s="220"/>
      <c r="I167" s="197"/>
      <c r="J167" s="198">
        <f t="shared" si="5"/>
        <v>0</v>
      </c>
      <c r="K167" s="199"/>
      <c r="L167" s="250"/>
      <c r="M167" s="201" t="s">
        <v>1</v>
      </c>
      <c r="N167" s="202" t="s">
        <v>44</v>
      </c>
      <c r="O167" s="51"/>
      <c r="P167" s="165">
        <f t="shared" si="6"/>
        <v>0</v>
      </c>
      <c r="Q167" s="165">
        <v>0</v>
      </c>
      <c r="R167" s="165">
        <f t="shared" si="7"/>
        <v>0</v>
      </c>
      <c r="S167" s="165">
        <v>0</v>
      </c>
      <c r="T167" s="166">
        <f t="shared" si="8"/>
        <v>0</v>
      </c>
      <c r="U167" s="302"/>
      <c r="V167" s="302"/>
      <c r="W167" s="302"/>
      <c r="X167" s="302"/>
      <c r="Y167" s="302"/>
      <c r="Z167" s="302"/>
      <c r="AA167" s="302"/>
      <c r="AB167" s="302"/>
      <c r="AC167" s="302"/>
      <c r="AD167" s="302"/>
      <c r="AE167" s="302"/>
      <c r="AR167" s="167" t="s">
        <v>1795</v>
      </c>
      <c r="AT167" s="167" t="s">
        <v>236</v>
      </c>
      <c r="AU167" s="167" t="s">
        <v>91</v>
      </c>
      <c r="AY167" s="18" t="s">
        <v>184</v>
      </c>
      <c r="BE167" s="92">
        <f t="shared" si="9"/>
        <v>0</v>
      </c>
      <c r="BF167" s="92">
        <f t="shared" si="10"/>
        <v>0</v>
      </c>
      <c r="BG167" s="92">
        <f t="shared" si="11"/>
        <v>0</v>
      </c>
      <c r="BH167" s="92">
        <f t="shared" si="12"/>
        <v>0</v>
      </c>
      <c r="BI167" s="92">
        <f t="shared" si="13"/>
        <v>0</v>
      </c>
      <c r="BJ167" s="18" t="s">
        <v>91</v>
      </c>
      <c r="BK167" s="92">
        <f t="shared" si="14"/>
        <v>0</v>
      </c>
      <c r="BL167" s="18" t="s">
        <v>500</v>
      </c>
      <c r="BM167" s="167" t="s">
        <v>1929</v>
      </c>
    </row>
    <row r="168" spans="1:65" s="2" customFormat="1" ht="16.5" customHeight="1">
      <c r="A168" s="302"/>
      <c r="B168" s="124"/>
      <c r="C168" s="192" t="s">
        <v>320</v>
      </c>
      <c r="D168" s="192" t="s">
        <v>236</v>
      </c>
      <c r="E168" s="193" t="s">
        <v>1797</v>
      </c>
      <c r="F168" s="194" t="s">
        <v>1798</v>
      </c>
      <c r="G168" s="195" t="s">
        <v>511</v>
      </c>
      <c r="H168" s="220"/>
      <c r="I168" s="197"/>
      <c r="J168" s="198">
        <f t="shared" si="5"/>
        <v>0</v>
      </c>
      <c r="K168" s="199"/>
      <c r="L168" s="250"/>
      <c r="M168" s="201" t="s">
        <v>1</v>
      </c>
      <c r="N168" s="202" t="s">
        <v>44</v>
      </c>
      <c r="O168" s="51"/>
      <c r="P168" s="165">
        <f t="shared" si="6"/>
        <v>0</v>
      </c>
      <c r="Q168" s="165">
        <v>0</v>
      </c>
      <c r="R168" s="165">
        <f t="shared" si="7"/>
        <v>0</v>
      </c>
      <c r="S168" s="165">
        <v>0</v>
      </c>
      <c r="T168" s="166">
        <f t="shared" si="8"/>
        <v>0</v>
      </c>
      <c r="U168" s="302"/>
      <c r="V168" s="302"/>
      <c r="W168" s="302"/>
      <c r="X168" s="302"/>
      <c r="Y168" s="302"/>
      <c r="Z168" s="302"/>
      <c r="AA168" s="302"/>
      <c r="AB168" s="302"/>
      <c r="AC168" s="302"/>
      <c r="AD168" s="302"/>
      <c r="AE168" s="302"/>
      <c r="AR168" s="167" t="s">
        <v>1795</v>
      </c>
      <c r="AT168" s="167" t="s">
        <v>236</v>
      </c>
      <c r="AU168" s="167" t="s">
        <v>91</v>
      </c>
      <c r="AY168" s="18" t="s">
        <v>184</v>
      </c>
      <c r="BE168" s="92">
        <f t="shared" si="9"/>
        <v>0</v>
      </c>
      <c r="BF168" s="92">
        <f t="shared" si="10"/>
        <v>0</v>
      </c>
      <c r="BG168" s="92">
        <f t="shared" si="11"/>
        <v>0</v>
      </c>
      <c r="BH168" s="92">
        <f t="shared" si="12"/>
        <v>0</v>
      </c>
      <c r="BI168" s="92">
        <f t="shared" si="13"/>
        <v>0</v>
      </c>
      <c r="BJ168" s="18" t="s">
        <v>91</v>
      </c>
      <c r="BK168" s="92">
        <f t="shared" si="14"/>
        <v>0</v>
      </c>
      <c r="BL168" s="18" t="s">
        <v>500</v>
      </c>
      <c r="BM168" s="167" t="s">
        <v>1930</v>
      </c>
    </row>
    <row r="169" spans="1:65" s="2" customFormat="1" ht="16.5" customHeight="1">
      <c r="A169" s="302"/>
      <c r="B169" s="124"/>
      <c r="C169" s="192" t="s">
        <v>324</v>
      </c>
      <c r="D169" s="192" t="s">
        <v>236</v>
      </c>
      <c r="E169" s="193" t="s">
        <v>1800</v>
      </c>
      <c r="F169" s="194" t="s">
        <v>1801</v>
      </c>
      <c r="G169" s="195" t="s">
        <v>244</v>
      </c>
      <c r="H169" s="196">
        <v>1</v>
      </c>
      <c r="I169" s="197"/>
      <c r="J169" s="198">
        <f t="shared" si="5"/>
        <v>0</v>
      </c>
      <c r="K169" s="199"/>
      <c r="L169" s="250"/>
      <c r="M169" s="201" t="s">
        <v>1</v>
      </c>
      <c r="N169" s="202" t="s">
        <v>44</v>
      </c>
      <c r="O169" s="51"/>
      <c r="P169" s="165">
        <f t="shared" si="6"/>
        <v>0</v>
      </c>
      <c r="Q169" s="165">
        <v>0</v>
      </c>
      <c r="R169" s="165">
        <f t="shared" si="7"/>
        <v>0</v>
      </c>
      <c r="S169" s="165">
        <v>0</v>
      </c>
      <c r="T169" s="166">
        <f t="shared" si="8"/>
        <v>0</v>
      </c>
      <c r="U169" s="302"/>
      <c r="V169" s="302"/>
      <c r="W169" s="302"/>
      <c r="X169" s="302"/>
      <c r="Y169" s="302"/>
      <c r="Z169" s="302"/>
      <c r="AA169" s="302"/>
      <c r="AB169" s="302"/>
      <c r="AC169" s="302"/>
      <c r="AD169" s="302"/>
      <c r="AE169" s="302"/>
      <c r="AR169" s="167" t="s">
        <v>1795</v>
      </c>
      <c r="AT169" s="167" t="s">
        <v>236</v>
      </c>
      <c r="AU169" s="167" t="s">
        <v>91</v>
      </c>
      <c r="AY169" s="18" t="s">
        <v>184</v>
      </c>
      <c r="BE169" s="92">
        <f t="shared" si="9"/>
        <v>0</v>
      </c>
      <c r="BF169" s="92">
        <f t="shared" si="10"/>
        <v>0</v>
      </c>
      <c r="BG169" s="92">
        <f t="shared" si="11"/>
        <v>0</v>
      </c>
      <c r="BH169" s="92">
        <f t="shared" si="12"/>
        <v>0</v>
      </c>
      <c r="BI169" s="92">
        <f t="shared" si="13"/>
        <v>0</v>
      </c>
      <c r="BJ169" s="18" t="s">
        <v>91</v>
      </c>
      <c r="BK169" s="92">
        <f t="shared" si="14"/>
        <v>0</v>
      </c>
      <c r="BL169" s="18" t="s">
        <v>500</v>
      </c>
      <c r="BM169" s="167" t="s">
        <v>1931</v>
      </c>
    </row>
    <row r="170" spans="1:65" s="2" customFormat="1" ht="16.5" customHeight="1">
      <c r="A170" s="302"/>
      <c r="B170" s="124"/>
      <c r="C170" s="192" t="s">
        <v>328</v>
      </c>
      <c r="D170" s="192" t="s">
        <v>236</v>
      </c>
      <c r="E170" s="193" t="s">
        <v>1803</v>
      </c>
      <c r="F170" s="194" t="s">
        <v>1804</v>
      </c>
      <c r="G170" s="195" t="s">
        <v>244</v>
      </c>
      <c r="H170" s="196">
        <v>1</v>
      </c>
      <c r="I170" s="197"/>
      <c r="J170" s="198">
        <f t="shared" si="5"/>
        <v>0</v>
      </c>
      <c r="K170" s="199"/>
      <c r="L170" s="250"/>
      <c r="M170" s="221" t="s">
        <v>1</v>
      </c>
      <c r="N170" s="222" t="s">
        <v>44</v>
      </c>
      <c r="O170" s="210"/>
      <c r="P170" s="211">
        <f t="shared" si="6"/>
        <v>0</v>
      </c>
      <c r="Q170" s="211">
        <v>0</v>
      </c>
      <c r="R170" s="211">
        <f t="shared" si="7"/>
        <v>0</v>
      </c>
      <c r="S170" s="211">
        <v>0</v>
      </c>
      <c r="T170" s="212">
        <f t="shared" si="8"/>
        <v>0</v>
      </c>
      <c r="U170" s="302"/>
      <c r="V170" s="302"/>
      <c r="W170" s="302"/>
      <c r="X170" s="302"/>
      <c r="Y170" s="302"/>
      <c r="Z170" s="302"/>
      <c r="AA170" s="302"/>
      <c r="AB170" s="302"/>
      <c r="AC170" s="302"/>
      <c r="AD170" s="302"/>
      <c r="AE170" s="302"/>
      <c r="AR170" s="167" t="s">
        <v>1795</v>
      </c>
      <c r="AT170" s="167" t="s">
        <v>236</v>
      </c>
      <c r="AU170" s="167" t="s">
        <v>91</v>
      </c>
      <c r="AY170" s="18" t="s">
        <v>184</v>
      </c>
      <c r="BE170" s="92">
        <f t="shared" si="9"/>
        <v>0</v>
      </c>
      <c r="BF170" s="92">
        <f t="shared" si="10"/>
        <v>0</v>
      </c>
      <c r="BG170" s="92">
        <f t="shared" si="11"/>
        <v>0</v>
      </c>
      <c r="BH170" s="92">
        <f t="shared" si="12"/>
        <v>0</v>
      </c>
      <c r="BI170" s="92">
        <f t="shared" si="13"/>
        <v>0</v>
      </c>
      <c r="BJ170" s="18" t="s">
        <v>91</v>
      </c>
      <c r="BK170" s="92">
        <f t="shared" si="14"/>
        <v>0</v>
      </c>
      <c r="BL170" s="18" t="s">
        <v>500</v>
      </c>
      <c r="BM170" s="167" t="s">
        <v>1932</v>
      </c>
    </row>
    <row r="171" spans="1:65" s="2" customFormat="1" ht="6.95" customHeight="1">
      <c r="A171" s="302"/>
      <c r="B171" s="41"/>
      <c r="C171" s="42"/>
      <c r="D171" s="42"/>
      <c r="E171" s="42"/>
      <c r="F171" s="42"/>
      <c r="G171" s="42"/>
      <c r="H171" s="42"/>
      <c r="I171" s="42"/>
      <c r="J171" s="42"/>
      <c r="K171" s="42"/>
      <c r="L171" s="29"/>
      <c r="M171" s="302"/>
      <c r="O171" s="302"/>
      <c r="P171" s="302"/>
      <c r="Q171" s="302"/>
      <c r="R171" s="302"/>
      <c r="S171" s="302"/>
      <c r="T171" s="302"/>
      <c r="U171" s="302"/>
      <c r="V171" s="302"/>
      <c r="W171" s="302"/>
      <c r="X171" s="302"/>
      <c r="Y171" s="302"/>
      <c r="Z171" s="302"/>
      <c r="AA171" s="302"/>
      <c r="AB171" s="302"/>
      <c r="AC171" s="302"/>
      <c r="AD171" s="302"/>
      <c r="AE171" s="302"/>
    </row>
  </sheetData>
  <autoFilter ref="C136:K170" xr:uid="{00000000-0009-0000-0000-000009000000}"/>
  <mergeCells count="20">
    <mergeCell ref="E123:H123"/>
    <mergeCell ref="E127:H127"/>
    <mergeCell ref="E125:H125"/>
    <mergeCell ref="E129:H129"/>
    <mergeCell ref="D111:F111"/>
    <mergeCell ref="L2:V2"/>
    <mergeCell ref="D107:F107"/>
    <mergeCell ref="D108:F108"/>
    <mergeCell ref="D109:F109"/>
    <mergeCell ref="D110:F110"/>
    <mergeCell ref="E31:H31"/>
    <mergeCell ref="E86:H86"/>
    <mergeCell ref="E90:H90"/>
    <mergeCell ref="E88:H88"/>
    <mergeCell ref="E92:H92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43"/>
  <sheetViews>
    <sheetView showGridLines="0" topLeftCell="A136" workbookViewId="0">
      <selection activeCell="L139" sqref="L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5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365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125</v>
      </c>
    </row>
    <row r="3" spans="1:4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</row>
    <row r="4" spans="1:4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1"/>
      <c r="M4" s="97" t="s">
        <v>9</v>
      </c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</row>
    <row r="5" spans="1:4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1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</row>
    <row r="6" spans="1:4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1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</row>
    <row r="7" spans="1:4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1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4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1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</row>
    <row r="9" spans="1:46" s="1" customFormat="1" ht="16.5" customHeight="1">
      <c r="A9" s="288"/>
      <c r="B9" s="21"/>
      <c r="C9" s="288"/>
      <c r="D9" s="288"/>
      <c r="E9" s="407" t="s">
        <v>83</v>
      </c>
      <c r="F9" s="366"/>
      <c r="G9" s="366"/>
      <c r="H9" s="366"/>
      <c r="I9" s="288"/>
      <c r="J9" s="288"/>
      <c r="K9" s="288"/>
      <c r="L9" s="21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</row>
    <row r="10" spans="1:4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1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</row>
    <row r="11" spans="1:46" s="2" customFormat="1" ht="16.5" customHeight="1">
      <c r="A11" s="302"/>
      <c r="B11" s="29"/>
      <c r="C11" s="302"/>
      <c r="D11" s="302"/>
      <c r="E11" s="420" t="s">
        <v>926</v>
      </c>
      <c r="F11" s="406"/>
      <c r="G11" s="406"/>
      <c r="H11" s="406"/>
      <c r="I11" s="302"/>
      <c r="J11" s="302"/>
      <c r="K11" s="302"/>
      <c r="L11" s="36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4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36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46" s="2" customFormat="1" ht="16.5" customHeight="1">
      <c r="A13" s="302"/>
      <c r="B13" s="29"/>
      <c r="C13" s="302"/>
      <c r="D13" s="302"/>
      <c r="E13" s="384" t="s">
        <v>124</v>
      </c>
      <c r="F13" s="406"/>
      <c r="G13" s="406"/>
      <c r="H13" s="406"/>
      <c r="I13" s="302"/>
      <c r="J13" s="302"/>
      <c r="K13" s="302"/>
      <c r="L13" s="36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4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36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4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36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4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36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36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36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36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36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36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36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36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36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36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36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36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36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6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36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6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36"/>
      <c r="S33" s="302"/>
      <c r="T33" s="302"/>
      <c r="U33" s="30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36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36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36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36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36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36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36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36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ROUND((SUM(BG106:BG113) + SUM(BG137:BG142)),  2)</f>
        <v>0</v>
      </c>
      <c r="G42" s="302"/>
      <c r="H42" s="302"/>
      <c r="I42" s="103">
        <v>0.2</v>
      </c>
      <c r="J42" s="102">
        <f>0</f>
        <v>0</v>
      </c>
      <c r="K42" s="302"/>
      <c r="L42" s="36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ROUND((SUM(BH106:BH113) + SUM(BH137:BH142)),  2)</f>
        <v>0</v>
      </c>
      <c r="G43" s="302"/>
      <c r="H43" s="302"/>
      <c r="I43" s="103">
        <v>0.2</v>
      </c>
      <c r="J43" s="102">
        <f>0</f>
        <v>0</v>
      </c>
      <c r="K43" s="302"/>
      <c r="L43" s="36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ROUND((SUM(BI106:BI113) + SUM(BI137:BI142)),  2)</f>
        <v>0</v>
      </c>
      <c r="G44" s="302"/>
      <c r="H44" s="302"/>
      <c r="I44" s="103">
        <v>0</v>
      </c>
      <c r="J44" s="102">
        <f>0</f>
        <v>0</v>
      </c>
      <c r="K44" s="302"/>
      <c r="L44" s="36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36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36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36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1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1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1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36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1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1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1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1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1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1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1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1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1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1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36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1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1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1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36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1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1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1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1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1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1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1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1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1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1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36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6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6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36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6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36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36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1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1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1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926</v>
      </c>
      <c r="F90" s="406"/>
      <c r="G90" s="406"/>
      <c r="H90" s="406"/>
      <c r="I90" s="302"/>
      <c r="J90" s="302"/>
      <c r="K90" s="302"/>
      <c r="L90" s="36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36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6.5" customHeight="1">
      <c r="A92" s="302"/>
      <c r="B92" s="29"/>
      <c r="C92" s="302"/>
      <c r="D92" s="302"/>
      <c r="E92" s="384" t="str">
        <f>E13</f>
        <v>SO 03.5 Vzduchotechnika</v>
      </c>
      <c r="F92" s="406"/>
      <c r="G92" s="406"/>
      <c r="H92" s="406"/>
      <c r="I92" s="302"/>
      <c r="J92" s="302"/>
      <c r="K92" s="302"/>
      <c r="L92" s="36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36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36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36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36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65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36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65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36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65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36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65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36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65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J137</f>
        <v>0</v>
      </c>
      <c r="K101" s="302"/>
      <c r="L101" s="36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65" s="9" customFormat="1" ht="24.95" customHeight="1">
      <c r="B102" s="114"/>
      <c r="D102" s="115" t="s">
        <v>157</v>
      </c>
      <c r="E102" s="116"/>
      <c r="F102" s="116"/>
      <c r="G102" s="116"/>
      <c r="H102" s="116"/>
      <c r="I102" s="116"/>
      <c r="J102" s="117">
        <f>J138</f>
        <v>0</v>
      </c>
      <c r="L102" s="114"/>
    </row>
    <row r="103" spans="1:65" s="10" customFormat="1" ht="19.899999999999999" customHeight="1">
      <c r="A103" s="285"/>
      <c r="B103" s="118"/>
      <c r="C103" s="285"/>
      <c r="D103" s="119" t="s">
        <v>1933</v>
      </c>
      <c r="E103" s="120"/>
      <c r="F103" s="120"/>
      <c r="G103" s="120"/>
      <c r="H103" s="120"/>
      <c r="I103" s="120"/>
      <c r="J103" s="121">
        <f>J139</f>
        <v>0</v>
      </c>
      <c r="K103" s="285"/>
      <c r="L103" s="118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  <c r="AV103" s="285"/>
      <c r="AW103" s="285"/>
      <c r="AX103" s="285"/>
      <c r="AY103" s="285"/>
      <c r="AZ103" s="285"/>
      <c r="BA103" s="285"/>
      <c r="BB103" s="285"/>
      <c r="BC103" s="285"/>
      <c r="BD103" s="285"/>
      <c r="BE103" s="285"/>
      <c r="BF103" s="285"/>
      <c r="BG103" s="285"/>
      <c r="BH103" s="285"/>
      <c r="BI103" s="285"/>
      <c r="BJ103" s="285"/>
      <c r="BK103" s="285"/>
      <c r="BL103" s="285"/>
      <c r="BM103" s="285"/>
    </row>
    <row r="104" spans="1:65" s="2" customFormat="1" ht="21.75" customHeight="1">
      <c r="A104" s="302"/>
      <c r="B104" s="29"/>
      <c r="C104" s="302"/>
      <c r="D104" s="302"/>
      <c r="E104" s="302"/>
      <c r="F104" s="302"/>
      <c r="G104" s="302"/>
      <c r="H104" s="302"/>
      <c r="I104" s="302"/>
      <c r="J104" s="302"/>
      <c r="K104" s="302"/>
      <c r="L104" s="36"/>
      <c r="S104" s="302"/>
      <c r="T104" s="302"/>
      <c r="U104" s="302"/>
      <c r="V104" s="302"/>
      <c r="W104" s="302"/>
      <c r="X104" s="302"/>
      <c r="Y104" s="302"/>
      <c r="Z104" s="302"/>
      <c r="AA104" s="302"/>
      <c r="AB104" s="302"/>
      <c r="AC104" s="302"/>
      <c r="AD104" s="302"/>
      <c r="AE104" s="302"/>
    </row>
    <row r="105" spans="1:65" s="2" customFormat="1" ht="6.95" customHeight="1">
      <c r="A105" s="302"/>
      <c r="B105" s="29"/>
      <c r="C105" s="302"/>
      <c r="D105" s="302"/>
      <c r="E105" s="302"/>
      <c r="F105" s="302"/>
      <c r="G105" s="302"/>
      <c r="H105" s="302"/>
      <c r="I105" s="302"/>
      <c r="J105" s="302"/>
      <c r="K105" s="302"/>
      <c r="L105" s="36"/>
      <c r="S105" s="302"/>
      <c r="T105" s="302"/>
      <c r="U105" s="302"/>
      <c r="V105" s="302"/>
      <c r="W105" s="302"/>
      <c r="X105" s="302"/>
      <c r="Y105" s="302"/>
      <c r="Z105" s="302"/>
      <c r="AA105" s="302"/>
      <c r="AB105" s="302"/>
      <c r="AC105" s="302"/>
      <c r="AD105" s="302"/>
      <c r="AE105" s="302"/>
    </row>
    <row r="106" spans="1:65" s="2" customFormat="1" ht="29.25" customHeight="1">
      <c r="A106" s="302"/>
      <c r="B106" s="29"/>
      <c r="C106" s="113" t="s">
        <v>161</v>
      </c>
      <c r="D106" s="302"/>
      <c r="E106" s="302"/>
      <c r="F106" s="302"/>
      <c r="G106" s="302"/>
      <c r="H106" s="302"/>
      <c r="I106" s="302"/>
      <c r="J106" s="122">
        <f>ROUND(J107 + J108 + J109 + J110 + J111 + J112,2)</f>
        <v>0</v>
      </c>
      <c r="K106" s="302"/>
      <c r="L106" s="36"/>
      <c r="N106" s="123" t="s">
        <v>42</v>
      </c>
      <c r="S106" s="302"/>
      <c r="T106" s="302"/>
      <c r="U106" s="302"/>
      <c r="V106" s="302"/>
      <c r="W106" s="302"/>
      <c r="X106" s="302"/>
      <c r="Y106" s="302"/>
      <c r="Z106" s="302"/>
      <c r="AA106" s="302"/>
      <c r="AB106" s="302"/>
      <c r="AC106" s="302"/>
      <c r="AD106" s="302"/>
      <c r="AE106" s="302"/>
    </row>
    <row r="107" spans="1:65" s="2" customFormat="1" ht="18" customHeight="1">
      <c r="A107" s="302"/>
      <c r="B107" s="124"/>
      <c r="C107" s="125"/>
      <c r="D107" s="379" t="s">
        <v>162</v>
      </c>
      <c r="E107" s="414"/>
      <c r="F107" s="414"/>
      <c r="G107" s="125"/>
      <c r="H107" s="125"/>
      <c r="I107" s="125"/>
      <c r="J107" s="293">
        <v>0</v>
      </c>
      <c r="K107" s="125"/>
      <c r="L107" s="126"/>
      <c r="M107" s="127"/>
      <c r="N107" s="128" t="s">
        <v>44</v>
      </c>
      <c r="O107" s="127"/>
      <c r="P107" s="127"/>
      <c r="Q107" s="127"/>
      <c r="R107" s="127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7"/>
      <c r="AG107" s="127"/>
      <c r="AH107" s="127"/>
      <c r="AI107" s="127"/>
      <c r="AJ107" s="127"/>
      <c r="AK107" s="127"/>
      <c r="AL107" s="127"/>
      <c r="AM107" s="127"/>
      <c r="AN107" s="127"/>
      <c r="AO107" s="127"/>
      <c r="AP107" s="127"/>
      <c r="AQ107" s="127"/>
      <c r="AR107" s="127"/>
      <c r="AS107" s="127"/>
      <c r="AT107" s="127"/>
      <c r="AU107" s="127"/>
      <c r="AV107" s="127"/>
      <c r="AW107" s="127"/>
      <c r="AX107" s="127"/>
      <c r="AY107" s="129" t="s">
        <v>163</v>
      </c>
      <c r="AZ107" s="127"/>
      <c r="BA107" s="127"/>
      <c r="BB107" s="127"/>
      <c r="BC107" s="127"/>
      <c r="BD107" s="127"/>
      <c r="BE107" s="130">
        <f t="shared" ref="BE107:BE112" si="0">IF(N107="základná",J107,0)</f>
        <v>0</v>
      </c>
      <c r="BF107" s="130">
        <f t="shared" ref="BF107:BF112" si="1">IF(N107="znížená",J107,0)</f>
        <v>0</v>
      </c>
      <c r="BG107" s="130">
        <f t="shared" ref="BG107:BG112" si="2">IF(N107="zákl. prenesená",J107,0)</f>
        <v>0</v>
      </c>
      <c r="BH107" s="130">
        <f t="shared" ref="BH107:BH112" si="3">IF(N107="zníž. prenesená",J107,0)</f>
        <v>0</v>
      </c>
      <c r="BI107" s="130">
        <f t="shared" ref="BI107:BI112" si="4">IF(N107="nulová",J107,0)</f>
        <v>0</v>
      </c>
      <c r="BJ107" s="129" t="s">
        <v>91</v>
      </c>
      <c r="BK107" s="127"/>
      <c r="BL107" s="127"/>
      <c r="BM107" s="127"/>
    </row>
    <row r="108" spans="1:65" s="2" customFormat="1" ht="18" customHeight="1">
      <c r="A108" s="302"/>
      <c r="B108" s="124"/>
      <c r="C108" s="125"/>
      <c r="D108" s="379" t="s">
        <v>164</v>
      </c>
      <c r="E108" s="414"/>
      <c r="F108" s="414"/>
      <c r="G108" s="125"/>
      <c r="H108" s="125"/>
      <c r="I108" s="125"/>
      <c r="J108" s="293">
        <v>0</v>
      </c>
      <c r="K108" s="125"/>
      <c r="L108" s="126"/>
      <c r="M108" s="127"/>
      <c r="N108" s="128" t="s">
        <v>44</v>
      </c>
      <c r="O108" s="127"/>
      <c r="P108" s="127"/>
      <c r="Q108" s="127"/>
      <c r="R108" s="127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9" t="s">
        <v>163</v>
      </c>
      <c r="AZ108" s="127"/>
      <c r="BA108" s="127"/>
      <c r="BB108" s="127"/>
      <c r="BC108" s="127"/>
      <c r="BD108" s="127"/>
      <c r="BE108" s="130">
        <f t="shared" si="0"/>
        <v>0</v>
      </c>
      <c r="BF108" s="130">
        <f t="shared" si="1"/>
        <v>0</v>
      </c>
      <c r="BG108" s="130">
        <f t="shared" si="2"/>
        <v>0</v>
      </c>
      <c r="BH108" s="130">
        <f t="shared" si="3"/>
        <v>0</v>
      </c>
      <c r="BI108" s="130">
        <f t="shared" si="4"/>
        <v>0</v>
      </c>
      <c r="BJ108" s="129" t="s">
        <v>91</v>
      </c>
      <c r="BK108" s="127"/>
      <c r="BL108" s="127"/>
      <c r="BM108" s="127"/>
    </row>
    <row r="109" spans="1:65" s="2" customFormat="1" ht="18" customHeight="1">
      <c r="A109" s="302"/>
      <c r="B109" s="124"/>
      <c r="C109" s="125"/>
      <c r="D109" s="379" t="s">
        <v>165</v>
      </c>
      <c r="E109" s="414"/>
      <c r="F109" s="414"/>
      <c r="G109" s="125"/>
      <c r="H109" s="125"/>
      <c r="I109" s="125"/>
      <c r="J109" s="293">
        <v>0</v>
      </c>
      <c r="K109" s="125"/>
      <c r="L109" s="126"/>
      <c r="M109" s="127"/>
      <c r="N109" s="128" t="s">
        <v>44</v>
      </c>
      <c r="O109" s="127"/>
      <c r="P109" s="127"/>
      <c r="Q109" s="127"/>
      <c r="R109" s="127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7"/>
      <c r="AG109" s="127"/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9" t="s">
        <v>163</v>
      </c>
      <c r="AZ109" s="127"/>
      <c r="BA109" s="127"/>
      <c r="BB109" s="127"/>
      <c r="BC109" s="127"/>
      <c r="BD109" s="127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91</v>
      </c>
      <c r="BK109" s="127"/>
      <c r="BL109" s="127"/>
      <c r="BM109" s="127"/>
    </row>
    <row r="110" spans="1:65" s="2" customFormat="1" ht="18" customHeight="1">
      <c r="A110" s="302"/>
      <c r="B110" s="124"/>
      <c r="C110" s="125"/>
      <c r="D110" s="379" t="s">
        <v>166</v>
      </c>
      <c r="E110" s="414"/>
      <c r="F110" s="414"/>
      <c r="G110" s="125"/>
      <c r="H110" s="125"/>
      <c r="I110" s="125"/>
      <c r="J110" s="293">
        <v>0</v>
      </c>
      <c r="K110" s="125"/>
      <c r="L110" s="126"/>
      <c r="M110" s="127"/>
      <c r="N110" s="128" t="s">
        <v>44</v>
      </c>
      <c r="O110" s="127"/>
      <c r="P110" s="127"/>
      <c r="Q110" s="127"/>
      <c r="R110" s="127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7"/>
      <c r="AG110" s="127"/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9" t="s">
        <v>163</v>
      </c>
      <c r="AZ110" s="127"/>
      <c r="BA110" s="127"/>
      <c r="BB110" s="127"/>
      <c r="BC110" s="127"/>
      <c r="BD110" s="127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91</v>
      </c>
      <c r="BK110" s="127"/>
      <c r="BL110" s="127"/>
      <c r="BM110" s="127"/>
    </row>
    <row r="111" spans="1:65" s="2" customFormat="1" ht="18" customHeight="1">
      <c r="A111" s="302"/>
      <c r="B111" s="124"/>
      <c r="C111" s="125"/>
      <c r="D111" s="379" t="s">
        <v>167</v>
      </c>
      <c r="E111" s="414"/>
      <c r="F111" s="414"/>
      <c r="G111" s="125"/>
      <c r="H111" s="125"/>
      <c r="I111" s="125"/>
      <c r="J111" s="293">
        <v>0</v>
      </c>
      <c r="K111" s="125"/>
      <c r="L111" s="126"/>
      <c r="M111" s="127"/>
      <c r="N111" s="128" t="s">
        <v>44</v>
      </c>
      <c r="O111" s="127"/>
      <c r="P111" s="127"/>
      <c r="Q111" s="127"/>
      <c r="R111" s="127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7"/>
      <c r="AG111" s="127"/>
      <c r="AH111" s="127"/>
      <c r="AI111" s="127"/>
      <c r="AJ111" s="127"/>
      <c r="AK111" s="127"/>
      <c r="AL111" s="127"/>
      <c r="AM111" s="127"/>
      <c r="AN111" s="127"/>
      <c r="AO111" s="127"/>
      <c r="AP111" s="127"/>
      <c r="AQ111" s="127"/>
      <c r="AR111" s="127"/>
      <c r="AS111" s="127"/>
      <c r="AT111" s="127"/>
      <c r="AU111" s="127"/>
      <c r="AV111" s="127"/>
      <c r="AW111" s="127"/>
      <c r="AX111" s="127"/>
      <c r="AY111" s="129" t="s">
        <v>163</v>
      </c>
      <c r="AZ111" s="127"/>
      <c r="BA111" s="127"/>
      <c r="BB111" s="127"/>
      <c r="BC111" s="127"/>
      <c r="BD111" s="127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91</v>
      </c>
      <c r="BK111" s="127"/>
      <c r="BL111" s="127"/>
      <c r="BM111" s="127"/>
    </row>
    <row r="112" spans="1:65" s="2" customFormat="1" ht="18" customHeight="1">
      <c r="A112" s="302"/>
      <c r="B112" s="124"/>
      <c r="C112" s="125"/>
      <c r="D112" s="304" t="s">
        <v>168</v>
      </c>
      <c r="E112" s="125"/>
      <c r="F112" s="125"/>
      <c r="G112" s="125"/>
      <c r="H112" s="125"/>
      <c r="I112" s="125"/>
      <c r="J112" s="293">
        <f>ROUND(J34*T112,2)</f>
        <v>0</v>
      </c>
      <c r="K112" s="125"/>
      <c r="L112" s="126"/>
      <c r="M112" s="127"/>
      <c r="N112" s="128" t="s">
        <v>44</v>
      </c>
      <c r="O112" s="127"/>
      <c r="P112" s="127"/>
      <c r="Q112" s="127"/>
      <c r="R112" s="127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7"/>
      <c r="AG112" s="127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27"/>
      <c r="AS112" s="127"/>
      <c r="AT112" s="127"/>
      <c r="AU112" s="127"/>
      <c r="AV112" s="127"/>
      <c r="AW112" s="127"/>
      <c r="AX112" s="127"/>
      <c r="AY112" s="129" t="s">
        <v>169</v>
      </c>
      <c r="AZ112" s="127"/>
      <c r="BA112" s="127"/>
      <c r="BB112" s="127"/>
      <c r="BC112" s="127"/>
      <c r="BD112" s="127"/>
      <c r="BE112" s="130">
        <f t="shared" si="0"/>
        <v>0</v>
      </c>
      <c r="BF112" s="130">
        <f t="shared" si="1"/>
        <v>0</v>
      </c>
      <c r="BG112" s="130">
        <f t="shared" si="2"/>
        <v>0</v>
      </c>
      <c r="BH112" s="130">
        <f t="shared" si="3"/>
        <v>0</v>
      </c>
      <c r="BI112" s="130">
        <f t="shared" si="4"/>
        <v>0</v>
      </c>
      <c r="BJ112" s="129" t="s">
        <v>91</v>
      </c>
      <c r="BK112" s="127"/>
      <c r="BL112" s="127"/>
      <c r="BM112" s="127"/>
    </row>
    <row r="113" spans="1:31" s="2" customFormat="1">
      <c r="A113" s="302"/>
      <c r="B113" s="29"/>
      <c r="C113" s="302"/>
      <c r="D113" s="302"/>
      <c r="E113" s="302"/>
      <c r="F113" s="302"/>
      <c r="G113" s="302"/>
      <c r="H113" s="302"/>
      <c r="I113" s="302"/>
      <c r="J113" s="302"/>
      <c r="K113" s="302"/>
      <c r="L113" s="36"/>
      <c r="S113" s="302"/>
      <c r="T113" s="302"/>
      <c r="U113" s="302"/>
      <c r="V113" s="302"/>
      <c r="W113" s="302"/>
      <c r="X113" s="302"/>
      <c r="Y113" s="302"/>
      <c r="Z113" s="302"/>
      <c r="AA113" s="302"/>
      <c r="AB113" s="302"/>
      <c r="AC113" s="302"/>
      <c r="AD113" s="302"/>
      <c r="AE113" s="302"/>
    </row>
    <row r="114" spans="1:31" s="2" customFormat="1" ht="29.25" customHeight="1">
      <c r="A114" s="302"/>
      <c r="B114" s="29"/>
      <c r="C114" s="95" t="s">
        <v>137</v>
      </c>
      <c r="D114" s="96"/>
      <c r="E114" s="96"/>
      <c r="F114" s="96"/>
      <c r="G114" s="96"/>
      <c r="H114" s="96"/>
      <c r="I114" s="96"/>
      <c r="J114" s="296">
        <f>ROUND(J101+J106,2)</f>
        <v>0</v>
      </c>
      <c r="K114" s="96"/>
      <c r="L114" s="36"/>
      <c r="S114" s="302"/>
      <c r="T114" s="302"/>
      <c r="U114" s="302"/>
      <c r="V114" s="302"/>
      <c r="W114" s="302"/>
      <c r="X114" s="302"/>
      <c r="Y114" s="302"/>
      <c r="Z114" s="302"/>
      <c r="AA114" s="302"/>
      <c r="AB114" s="302"/>
      <c r="AC114" s="302"/>
      <c r="AD114" s="302"/>
      <c r="AE114" s="302"/>
    </row>
    <row r="115" spans="1:31" s="2" customFormat="1" ht="6.95" customHeight="1">
      <c r="A115" s="302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36"/>
      <c r="S115" s="302"/>
      <c r="T115" s="302"/>
      <c r="U115" s="302"/>
      <c r="V115" s="302"/>
      <c r="W115" s="302"/>
      <c r="X115" s="302"/>
      <c r="Y115" s="302"/>
      <c r="Z115" s="302"/>
      <c r="AA115" s="302"/>
      <c r="AB115" s="302"/>
      <c r="AC115" s="302"/>
      <c r="AD115" s="302"/>
      <c r="AE115" s="302"/>
    </row>
    <row r="119" spans="1:31" s="2" customFormat="1" ht="6.95" customHeight="1">
      <c r="A119" s="302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6"/>
      <c r="S119" s="302"/>
      <c r="T119" s="302"/>
      <c r="U119" s="302"/>
      <c r="V119" s="302"/>
      <c r="W119" s="302"/>
      <c r="X119" s="302"/>
      <c r="Y119" s="302"/>
      <c r="Z119" s="302"/>
      <c r="AA119" s="302"/>
      <c r="AB119" s="302"/>
      <c r="AC119" s="302"/>
      <c r="AD119" s="302"/>
      <c r="AE119" s="302"/>
    </row>
    <row r="120" spans="1:31" s="2" customFormat="1" ht="24.95" customHeight="1">
      <c r="A120" s="302"/>
      <c r="B120" s="29"/>
      <c r="C120" s="22" t="s">
        <v>170</v>
      </c>
      <c r="D120" s="302"/>
      <c r="E120" s="302"/>
      <c r="F120" s="302"/>
      <c r="G120" s="302"/>
      <c r="H120" s="302"/>
      <c r="I120" s="302"/>
      <c r="J120" s="302"/>
      <c r="K120" s="302"/>
      <c r="L120" s="36"/>
      <c r="S120" s="302"/>
      <c r="T120" s="302"/>
      <c r="U120" s="302"/>
      <c r="V120" s="302"/>
      <c r="W120" s="302"/>
      <c r="X120" s="302"/>
      <c r="Y120" s="302"/>
      <c r="Z120" s="302"/>
      <c r="AA120" s="302"/>
      <c r="AB120" s="302"/>
      <c r="AC120" s="302"/>
      <c r="AD120" s="302"/>
      <c r="AE120" s="302"/>
    </row>
    <row r="121" spans="1:31" s="2" customFormat="1" ht="6.95" customHeight="1">
      <c r="A121" s="302"/>
      <c r="B121" s="29"/>
      <c r="C121" s="302"/>
      <c r="D121" s="302"/>
      <c r="E121" s="302"/>
      <c r="F121" s="302"/>
      <c r="G121" s="302"/>
      <c r="H121" s="302"/>
      <c r="I121" s="302"/>
      <c r="J121" s="302"/>
      <c r="K121" s="302"/>
      <c r="L121" s="36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31" s="2" customFormat="1" ht="12" customHeight="1">
      <c r="A122" s="302"/>
      <c r="B122" s="29"/>
      <c r="C122" s="305" t="s">
        <v>14</v>
      </c>
      <c r="D122" s="302"/>
      <c r="E122" s="302"/>
      <c r="F122" s="302"/>
      <c r="G122" s="302"/>
      <c r="H122" s="302"/>
      <c r="I122" s="302"/>
      <c r="J122" s="302"/>
      <c r="K122" s="302"/>
      <c r="L122" s="36"/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3" spans="1:31" s="2" customFormat="1" ht="16.5" customHeight="1">
      <c r="A123" s="302"/>
      <c r="B123" s="29"/>
      <c r="C123" s="302"/>
      <c r="D123" s="302"/>
      <c r="E123" s="407" t="str">
        <f>E7</f>
        <v>Obnova sídliskového vnútrobloku Agátka v Trnave</v>
      </c>
      <c r="F123" s="415"/>
      <c r="G123" s="415"/>
      <c r="H123" s="415"/>
      <c r="I123" s="302"/>
      <c r="J123" s="302"/>
      <c r="K123" s="302"/>
      <c r="L123" s="36"/>
      <c r="S123" s="302"/>
      <c r="T123" s="302"/>
      <c r="U123" s="302"/>
      <c r="V123" s="302"/>
      <c r="W123" s="302"/>
      <c r="X123" s="302"/>
      <c r="Y123" s="302"/>
      <c r="Z123" s="302"/>
      <c r="AA123" s="302"/>
      <c r="AB123" s="302"/>
      <c r="AC123" s="302"/>
      <c r="AD123" s="302"/>
      <c r="AE123" s="302"/>
    </row>
    <row r="124" spans="1:31" s="1" customFormat="1" ht="12" customHeight="1">
      <c r="A124" s="288"/>
      <c r="B124" s="21"/>
      <c r="C124" s="305" t="s">
        <v>139</v>
      </c>
      <c r="D124" s="288"/>
      <c r="E124" s="288"/>
      <c r="F124" s="288"/>
      <c r="G124" s="288"/>
      <c r="H124" s="288"/>
      <c r="I124" s="288"/>
      <c r="J124" s="288"/>
      <c r="K124" s="288"/>
      <c r="L124" s="21"/>
      <c r="M124" s="288"/>
      <c r="N124" s="288"/>
      <c r="O124" s="288"/>
      <c r="P124" s="288"/>
      <c r="Q124" s="288"/>
      <c r="R124" s="288"/>
      <c r="S124" s="288"/>
      <c r="T124" s="288"/>
      <c r="U124" s="288"/>
      <c r="V124" s="288"/>
      <c r="W124" s="288"/>
      <c r="X124" s="288"/>
      <c r="Y124" s="288"/>
      <c r="Z124" s="288"/>
      <c r="AA124" s="288"/>
      <c r="AB124" s="288"/>
      <c r="AC124" s="288"/>
      <c r="AD124" s="288"/>
      <c r="AE124" s="288"/>
    </row>
    <row r="125" spans="1:31" s="1" customFormat="1" ht="16.5" customHeight="1">
      <c r="A125" s="288"/>
      <c r="B125" s="21"/>
      <c r="C125" s="288"/>
      <c r="D125" s="288"/>
      <c r="E125" s="407" t="s">
        <v>552</v>
      </c>
      <c r="F125" s="366"/>
      <c r="G125" s="366"/>
      <c r="H125" s="366"/>
      <c r="I125" s="288"/>
      <c r="J125" s="288"/>
      <c r="K125" s="288"/>
      <c r="L125" s="21"/>
      <c r="M125" s="288"/>
      <c r="N125" s="288"/>
      <c r="O125" s="288"/>
      <c r="P125" s="288"/>
      <c r="Q125" s="288"/>
      <c r="R125" s="288"/>
      <c r="S125" s="288"/>
      <c r="T125" s="288"/>
      <c r="U125" s="288"/>
      <c r="V125" s="288"/>
      <c r="W125" s="288"/>
      <c r="X125" s="288"/>
      <c r="Y125" s="288"/>
      <c r="Z125" s="288"/>
      <c r="AA125" s="288"/>
      <c r="AB125" s="288"/>
      <c r="AC125" s="288"/>
      <c r="AD125" s="288"/>
      <c r="AE125" s="288"/>
    </row>
    <row r="126" spans="1:31" s="1" customFormat="1" ht="12" customHeight="1">
      <c r="A126" s="288"/>
      <c r="B126" s="21"/>
      <c r="C126" s="305" t="s">
        <v>141</v>
      </c>
      <c r="D126" s="288"/>
      <c r="E126" s="288"/>
      <c r="F126" s="288"/>
      <c r="G126" s="288"/>
      <c r="H126" s="288"/>
      <c r="I126" s="288"/>
      <c r="J126" s="288"/>
      <c r="K126" s="288"/>
      <c r="L126" s="21"/>
      <c r="M126" s="288"/>
      <c r="N126" s="288"/>
      <c r="O126" s="288"/>
      <c r="P126" s="288"/>
      <c r="Q126" s="288"/>
      <c r="R126" s="288"/>
      <c r="S126" s="288"/>
      <c r="T126" s="288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  <c r="AE126" s="288"/>
    </row>
    <row r="127" spans="1:31" s="2" customFormat="1" ht="16.5" customHeight="1">
      <c r="A127" s="302"/>
      <c r="B127" s="29"/>
      <c r="C127" s="302"/>
      <c r="D127" s="302"/>
      <c r="E127" s="420" t="s">
        <v>926</v>
      </c>
      <c r="F127" s="406"/>
      <c r="G127" s="406"/>
      <c r="H127" s="406"/>
      <c r="I127" s="302"/>
      <c r="J127" s="302"/>
      <c r="K127" s="302"/>
      <c r="L127" s="36"/>
      <c r="S127" s="302"/>
      <c r="T127" s="302"/>
      <c r="U127" s="302"/>
      <c r="V127" s="302"/>
      <c r="W127" s="302"/>
      <c r="X127" s="302"/>
      <c r="Y127" s="302"/>
      <c r="Z127" s="302"/>
      <c r="AA127" s="302"/>
      <c r="AB127" s="302"/>
      <c r="AC127" s="302"/>
      <c r="AD127" s="302"/>
      <c r="AE127" s="302"/>
    </row>
    <row r="128" spans="1:31" s="2" customFormat="1" ht="12" customHeight="1">
      <c r="A128" s="302"/>
      <c r="B128" s="29"/>
      <c r="C128" s="305" t="s">
        <v>551</v>
      </c>
      <c r="D128" s="302"/>
      <c r="E128" s="302"/>
      <c r="F128" s="302"/>
      <c r="G128" s="302"/>
      <c r="H128" s="302"/>
      <c r="I128" s="302"/>
      <c r="J128" s="302"/>
      <c r="K128" s="302"/>
      <c r="L128" s="36"/>
      <c r="S128" s="302"/>
      <c r="T128" s="302"/>
      <c r="U128" s="302"/>
      <c r="V128" s="302"/>
      <c r="W128" s="302"/>
      <c r="X128" s="302"/>
      <c r="Y128" s="302"/>
      <c r="Z128" s="302"/>
      <c r="AA128" s="302"/>
      <c r="AB128" s="302"/>
      <c r="AC128" s="302"/>
      <c r="AD128" s="302"/>
      <c r="AE128" s="302"/>
    </row>
    <row r="129" spans="1:65" s="2" customFormat="1" ht="16.5" customHeight="1">
      <c r="A129" s="302"/>
      <c r="B129" s="29"/>
      <c r="C129" s="302"/>
      <c r="D129" s="302"/>
      <c r="E129" s="384" t="str">
        <f>E13</f>
        <v>SO 03.5 Vzduchotechnika</v>
      </c>
      <c r="F129" s="406"/>
      <c r="G129" s="406"/>
      <c r="H129" s="406"/>
      <c r="I129" s="302"/>
      <c r="J129" s="302"/>
      <c r="K129" s="302"/>
      <c r="L129" s="36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65" s="2" customFormat="1" ht="6.95" customHeight="1">
      <c r="A130" s="302"/>
      <c r="B130" s="29"/>
      <c r="C130" s="302"/>
      <c r="D130" s="302"/>
      <c r="E130" s="302"/>
      <c r="F130" s="302"/>
      <c r="G130" s="302"/>
      <c r="H130" s="302"/>
      <c r="I130" s="302"/>
      <c r="J130" s="302"/>
      <c r="K130" s="302"/>
      <c r="L130" s="36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65" s="2" customFormat="1" ht="12" customHeight="1">
      <c r="A131" s="302"/>
      <c r="B131" s="29"/>
      <c r="C131" s="305" t="s">
        <v>18</v>
      </c>
      <c r="D131" s="302"/>
      <c r="E131" s="302"/>
      <c r="F131" s="290" t="str">
        <f>F16</f>
        <v xml:space="preserve"> </v>
      </c>
      <c r="G131" s="302"/>
      <c r="H131" s="302"/>
      <c r="I131" s="305" t="s">
        <v>20</v>
      </c>
      <c r="J131" s="298" t="str">
        <f>IF(J16="","",J16)</f>
        <v>20. 4. 2021</v>
      </c>
      <c r="K131" s="302"/>
      <c r="L131" s="36"/>
      <c r="S131" s="302"/>
      <c r="T131" s="302"/>
      <c r="U131" s="302"/>
      <c r="V131" s="302"/>
      <c r="W131" s="302"/>
      <c r="X131" s="302"/>
      <c r="Y131" s="302"/>
      <c r="Z131" s="302"/>
      <c r="AA131" s="302"/>
      <c r="AB131" s="302"/>
      <c r="AC131" s="302"/>
      <c r="AD131" s="302"/>
      <c r="AE131" s="302"/>
    </row>
    <row r="132" spans="1:65" s="2" customFormat="1" ht="6.95" customHeight="1">
      <c r="A132" s="302"/>
      <c r="B132" s="29"/>
      <c r="C132" s="302"/>
      <c r="D132" s="302"/>
      <c r="E132" s="302"/>
      <c r="F132" s="302"/>
      <c r="G132" s="302"/>
      <c r="H132" s="302"/>
      <c r="I132" s="302"/>
      <c r="J132" s="302"/>
      <c r="K132" s="302"/>
      <c r="L132" s="36"/>
      <c r="S132" s="302"/>
      <c r="T132" s="302"/>
      <c r="U132" s="302"/>
      <c r="V132" s="302"/>
      <c r="W132" s="302"/>
      <c r="X132" s="302"/>
      <c r="Y132" s="302"/>
      <c r="Z132" s="302"/>
      <c r="AA132" s="302"/>
      <c r="AB132" s="302"/>
      <c r="AC132" s="302"/>
      <c r="AD132" s="302"/>
      <c r="AE132" s="302"/>
    </row>
    <row r="133" spans="1:65" s="2" customFormat="1" ht="25.7" customHeight="1">
      <c r="A133" s="302"/>
      <c r="B133" s="29"/>
      <c r="C133" s="305" t="s">
        <v>22</v>
      </c>
      <c r="D133" s="302"/>
      <c r="E133" s="302"/>
      <c r="F133" s="290" t="str">
        <f>E19</f>
        <v>Mesto Trnava</v>
      </c>
      <c r="G133" s="302"/>
      <c r="H133" s="302"/>
      <c r="I133" s="305" t="s">
        <v>28</v>
      </c>
      <c r="J133" s="301" t="str">
        <f>E25</f>
        <v>Ing. Ivana Štigová Kučírková, MSc.</v>
      </c>
      <c r="K133" s="302"/>
      <c r="L133" s="36"/>
      <c r="S133" s="302"/>
      <c r="T133" s="302"/>
      <c r="U133" s="302"/>
      <c r="V133" s="302"/>
      <c r="W133" s="302"/>
      <c r="X133" s="302"/>
      <c r="Y133" s="302"/>
      <c r="Z133" s="302"/>
      <c r="AA133" s="302"/>
      <c r="AB133" s="302"/>
      <c r="AC133" s="302"/>
      <c r="AD133" s="302"/>
      <c r="AE133" s="302"/>
    </row>
    <row r="134" spans="1:65" s="2" customFormat="1" ht="15.2" customHeight="1">
      <c r="A134" s="302"/>
      <c r="B134" s="29"/>
      <c r="C134" s="305" t="s">
        <v>26</v>
      </c>
      <c r="D134" s="302"/>
      <c r="E134" s="302"/>
      <c r="F134" s="290" t="str">
        <f>IF(E22="","",E22)</f>
        <v>Vyplň údaj</v>
      </c>
      <c r="G134" s="302"/>
      <c r="H134" s="302"/>
      <c r="I134" s="305" t="s">
        <v>31</v>
      </c>
      <c r="J134" s="301" t="str">
        <f>E28</f>
        <v>Rosoft, s.r.o.</v>
      </c>
      <c r="K134" s="302"/>
      <c r="L134" s="36"/>
      <c r="S134" s="302"/>
      <c r="T134" s="302"/>
      <c r="U134" s="302"/>
      <c r="V134" s="302"/>
      <c r="W134" s="302"/>
      <c r="X134" s="302"/>
      <c r="Y134" s="302"/>
      <c r="Z134" s="302"/>
      <c r="AA134" s="302"/>
      <c r="AB134" s="302"/>
      <c r="AC134" s="302"/>
      <c r="AD134" s="302"/>
      <c r="AE134" s="302"/>
    </row>
    <row r="135" spans="1:65" s="2" customFormat="1" ht="10.35" customHeight="1">
      <c r="A135" s="302"/>
      <c r="B135" s="29"/>
      <c r="C135" s="302"/>
      <c r="D135" s="302"/>
      <c r="E135" s="302"/>
      <c r="F135" s="302"/>
      <c r="G135" s="302"/>
      <c r="H135" s="302"/>
      <c r="I135" s="302"/>
      <c r="J135" s="302"/>
      <c r="K135" s="302"/>
      <c r="L135" s="36"/>
      <c r="S135" s="302"/>
      <c r="T135" s="302"/>
      <c r="U135" s="302"/>
      <c r="V135" s="302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65" s="11" customFormat="1" ht="29.25" customHeight="1">
      <c r="A136" s="131"/>
      <c r="B136" s="132"/>
      <c r="C136" s="133" t="s">
        <v>171</v>
      </c>
      <c r="D136" s="134" t="s">
        <v>63</v>
      </c>
      <c r="E136" s="134" t="s">
        <v>59</v>
      </c>
      <c r="F136" s="134" t="s">
        <v>60</v>
      </c>
      <c r="G136" s="134" t="s">
        <v>172</v>
      </c>
      <c r="H136" s="134" t="s">
        <v>173</v>
      </c>
      <c r="I136" s="134" t="s">
        <v>174</v>
      </c>
      <c r="J136" s="135" t="s">
        <v>146</v>
      </c>
      <c r="K136" s="136" t="s">
        <v>175</v>
      </c>
      <c r="L136" s="137"/>
      <c r="M136" s="55" t="s">
        <v>1</v>
      </c>
      <c r="N136" s="56" t="s">
        <v>42</v>
      </c>
      <c r="O136" s="56" t="s">
        <v>176</v>
      </c>
      <c r="P136" s="56" t="s">
        <v>177</v>
      </c>
      <c r="Q136" s="56" t="s">
        <v>178</v>
      </c>
      <c r="R136" s="56" t="s">
        <v>179</v>
      </c>
      <c r="S136" s="56" t="s">
        <v>180</v>
      </c>
      <c r="T136" s="57" t="s">
        <v>181</v>
      </c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131"/>
    </row>
    <row r="137" spans="1:65" s="2" customFormat="1" ht="22.9" customHeight="1">
      <c r="A137" s="302"/>
      <c r="B137" s="29"/>
      <c r="C137" s="62" t="s">
        <v>143</v>
      </c>
      <c r="D137" s="302"/>
      <c r="E137" s="302"/>
      <c r="F137" s="302"/>
      <c r="G137" s="302"/>
      <c r="H137" s="302"/>
      <c r="I137" s="302"/>
      <c r="J137" s="138">
        <f>BK137</f>
        <v>0</v>
      </c>
      <c r="K137" s="302"/>
      <c r="L137" s="29"/>
      <c r="M137" s="58"/>
      <c r="N137" s="49"/>
      <c r="O137" s="59"/>
      <c r="P137" s="139">
        <f>P138</f>
        <v>0</v>
      </c>
      <c r="Q137" s="59"/>
      <c r="R137" s="139">
        <f>R138</f>
        <v>0</v>
      </c>
      <c r="S137" s="59"/>
      <c r="T137" s="140">
        <f>T138</f>
        <v>0</v>
      </c>
      <c r="U137" s="302"/>
      <c r="V137" s="302"/>
      <c r="W137" s="302"/>
      <c r="X137" s="302"/>
      <c r="Y137" s="302"/>
      <c r="Z137" s="302"/>
      <c r="AA137" s="302"/>
      <c r="AB137" s="302"/>
      <c r="AC137" s="302"/>
      <c r="AD137" s="302"/>
      <c r="AE137" s="302"/>
      <c r="AT137" s="18" t="s">
        <v>77</v>
      </c>
      <c r="AU137" s="18" t="s">
        <v>148</v>
      </c>
      <c r="BK137" s="141">
        <f>BK138</f>
        <v>0</v>
      </c>
    </row>
    <row r="138" spans="1:65" s="12" customFormat="1" ht="25.9" customHeight="1">
      <c r="B138" s="142"/>
      <c r="D138" s="143" t="s">
        <v>77</v>
      </c>
      <c r="E138" s="144" t="s">
        <v>476</v>
      </c>
      <c r="F138" s="144" t="s">
        <v>477</v>
      </c>
      <c r="I138" s="145"/>
      <c r="J138" s="146">
        <f>BK138</f>
        <v>0</v>
      </c>
      <c r="L138" s="142"/>
      <c r="M138" s="147"/>
      <c r="N138" s="148"/>
      <c r="O138" s="148"/>
      <c r="P138" s="149">
        <f>P139</f>
        <v>0</v>
      </c>
      <c r="Q138" s="148"/>
      <c r="R138" s="149">
        <f>R139</f>
        <v>0</v>
      </c>
      <c r="S138" s="148"/>
      <c r="T138" s="150">
        <f>T139</f>
        <v>0</v>
      </c>
      <c r="AR138" s="143" t="s">
        <v>91</v>
      </c>
      <c r="AT138" s="151" t="s">
        <v>77</v>
      </c>
      <c r="AU138" s="151" t="s">
        <v>78</v>
      </c>
      <c r="AY138" s="143" t="s">
        <v>184</v>
      </c>
      <c r="BK138" s="152">
        <f>BK139</f>
        <v>0</v>
      </c>
    </row>
    <row r="139" spans="1:65" s="12" customFormat="1" ht="22.9" customHeight="1">
      <c r="B139" s="142"/>
      <c r="D139" s="143" t="s">
        <v>77</v>
      </c>
      <c r="E139" s="153" t="s">
        <v>1934</v>
      </c>
      <c r="F139" s="153" t="s">
        <v>1935</v>
      </c>
      <c r="I139" s="145"/>
      <c r="J139" s="154">
        <f>BK139</f>
        <v>0</v>
      </c>
      <c r="L139" s="309" t="s">
        <v>554</v>
      </c>
      <c r="M139" s="147"/>
      <c r="N139" s="148"/>
      <c r="O139" s="148"/>
      <c r="P139" s="149">
        <f>SUM(P140:P142)</f>
        <v>0</v>
      </c>
      <c r="Q139" s="148"/>
      <c r="R139" s="149">
        <f>SUM(R140:R142)</f>
        <v>0</v>
      </c>
      <c r="S139" s="148"/>
      <c r="T139" s="150">
        <f>SUM(T140:T142)</f>
        <v>0</v>
      </c>
      <c r="AR139" s="143" t="s">
        <v>91</v>
      </c>
      <c r="AT139" s="151" t="s">
        <v>77</v>
      </c>
      <c r="AU139" s="151" t="s">
        <v>85</v>
      </c>
      <c r="AY139" s="143" t="s">
        <v>184</v>
      </c>
      <c r="BK139" s="152">
        <f>SUM(BK140:BK142)</f>
        <v>0</v>
      </c>
    </row>
    <row r="140" spans="1:65" s="2" customFormat="1" ht="55.5" customHeight="1">
      <c r="A140" s="302"/>
      <c r="B140" s="124"/>
      <c r="C140" s="327">
        <v>1</v>
      </c>
      <c r="D140" s="327" t="s">
        <v>187</v>
      </c>
      <c r="E140" s="328" t="s">
        <v>1936</v>
      </c>
      <c r="F140" s="329" t="s">
        <v>1937</v>
      </c>
      <c r="G140" s="330" t="s">
        <v>244</v>
      </c>
      <c r="H140" s="331">
        <v>3</v>
      </c>
      <c r="I140" s="332"/>
      <c r="J140" s="332">
        <f>ROUND(I140*H140,2)</f>
        <v>0</v>
      </c>
      <c r="K140" s="162"/>
      <c r="L140" s="250"/>
      <c r="M140" s="163" t="s">
        <v>1</v>
      </c>
      <c r="N140" s="164" t="s">
        <v>44</v>
      </c>
      <c r="O140" s="51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02"/>
      <c r="V140" s="302"/>
      <c r="W140" s="302"/>
      <c r="X140" s="302"/>
      <c r="Y140" s="302"/>
      <c r="Z140" s="302"/>
      <c r="AA140" s="302"/>
      <c r="AB140" s="302"/>
      <c r="AC140" s="302"/>
      <c r="AD140" s="302"/>
      <c r="AE140" s="302"/>
      <c r="AR140" s="167" t="s">
        <v>272</v>
      </c>
      <c r="AT140" s="167" t="s">
        <v>187</v>
      </c>
      <c r="AU140" s="167" t="s">
        <v>91</v>
      </c>
      <c r="AY140" s="18" t="s">
        <v>184</v>
      </c>
      <c r="BE140" s="92">
        <f>IF(N140="základná",J140,0)</f>
        <v>0</v>
      </c>
      <c r="BF140" s="92">
        <f>IF(N140="znížená",J140,0)</f>
        <v>0</v>
      </c>
      <c r="BG140" s="92">
        <f>IF(N140="zákl. prenesená",J140,0)</f>
        <v>0</v>
      </c>
      <c r="BH140" s="92">
        <f>IF(N140="zníž. prenesená",J140,0)</f>
        <v>0</v>
      </c>
      <c r="BI140" s="92">
        <f>IF(N140="nulová",J140,0)</f>
        <v>0</v>
      </c>
      <c r="BJ140" s="18" t="s">
        <v>91</v>
      </c>
      <c r="BK140" s="92">
        <f>ROUND(I140*H140,2)</f>
        <v>0</v>
      </c>
      <c r="BL140" s="18" t="s">
        <v>272</v>
      </c>
      <c r="BM140" s="167" t="s">
        <v>1938</v>
      </c>
    </row>
    <row r="141" spans="1:65" s="2" customFormat="1" ht="16.5" customHeight="1">
      <c r="A141" s="302"/>
      <c r="B141" s="124"/>
      <c r="C141" s="155" t="s">
        <v>91</v>
      </c>
      <c r="D141" s="155" t="s">
        <v>187</v>
      </c>
      <c r="E141" s="156" t="s">
        <v>1939</v>
      </c>
      <c r="F141" s="157" t="s">
        <v>1940</v>
      </c>
      <c r="G141" s="158" t="s">
        <v>244</v>
      </c>
      <c r="H141" s="159">
        <v>3</v>
      </c>
      <c r="I141" s="160"/>
      <c r="J141" s="161">
        <f>ROUND(I141*H141,2)</f>
        <v>0</v>
      </c>
      <c r="K141" s="162"/>
      <c r="L141" s="250"/>
      <c r="M141" s="163" t="s">
        <v>1</v>
      </c>
      <c r="N141" s="164" t="s">
        <v>44</v>
      </c>
      <c r="O141" s="51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02"/>
      <c r="V141" s="302"/>
      <c r="W141" s="302"/>
      <c r="X141" s="302"/>
      <c r="Y141" s="302"/>
      <c r="Z141" s="302"/>
      <c r="AA141" s="302"/>
      <c r="AB141" s="302"/>
      <c r="AC141" s="302"/>
      <c r="AD141" s="302"/>
      <c r="AE141" s="302"/>
      <c r="AR141" s="167" t="s">
        <v>272</v>
      </c>
      <c r="AT141" s="167" t="s">
        <v>187</v>
      </c>
      <c r="AU141" s="167" t="s">
        <v>91</v>
      </c>
      <c r="AY141" s="18" t="s">
        <v>184</v>
      </c>
      <c r="BE141" s="92">
        <f>IF(N141="základná",J141,0)</f>
        <v>0</v>
      </c>
      <c r="BF141" s="92">
        <f>IF(N141="znížená",J141,0)</f>
        <v>0</v>
      </c>
      <c r="BG141" s="92">
        <f>IF(N141="zákl. prenesená",J141,0)</f>
        <v>0</v>
      </c>
      <c r="BH141" s="92">
        <f>IF(N141="zníž. prenesená",J141,0)</f>
        <v>0</v>
      </c>
      <c r="BI141" s="92">
        <f>IF(N141="nulová",J141,0)</f>
        <v>0</v>
      </c>
      <c r="BJ141" s="18" t="s">
        <v>91</v>
      </c>
      <c r="BK141" s="92">
        <f>ROUND(I141*H141,2)</f>
        <v>0</v>
      </c>
      <c r="BL141" s="18" t="s">
        <v>272</v>
      </c>
      <c r="BM141" s="167" t="s">
        <v>1941</v>
      </c>
    </row>
    <row r="142" spans="1:65" s="2" customFormat="1" ht="16.5" customHeight="1">
      <c r="A142" s="302"/>
      <c r="B142" s="124"/>
      <c r="C142" s="155" t="s">
        <v>97</v>
      </c>
      <c r="D142" s="155" t="s">
        <v>187</v>
      </c>
      <c r="E142" s="156" t="s">
        <v>1942</v>
      </c>
      <c r="F142" s="157" t="s">
        <v>1943</v>
      </c>
      <c r="G142" s="158" t="s">
        <v>244</v>
      </c>
      <c r="H142" s="159">
        <v>1.5</v>
      </c>
      <c r="I142" s="160"/>
      <c r="J142" s="161">
        <f>ROUND(I142*H142,2)</f>
        <v>0</v>
      </c>
      <c r="K142" s="162"/>
      <c r="L142" s="250"/>
      <c r="M142" s="208" t="s">
        <v>1</v>
      </c>
      <c r="N142" s="209" t="s">
        <v>44</v>
      </c>
      <c r="O142" s="21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02"/>
      <c r="V142" s="302"/>
      <c r="W142" s="302"/>
      <c r="X142" s="302"/>
      <c r="Y142" s="302"/>
      <c r="Z142" s="302"/>
      <c r="AA142" s="302"/>
      <c r="AB142" s="302"/>
      <c r="AC142" s="302"/>
      <c r="AD142" s="302"/>
      <c r="AE142" s="302"/>
      <c r="AR142" s="167" t="s">
        <v>272</v>
      </c>
      <c r="AT142" s="167" t="s">
        <v>187</v>
      </c>
      <c r="AU142" s="167" t="s">
        <v>91</v>
      </c>
      <c r="AY142" s="18" t="s">
        <v>184</v>
      </c>
      <c r="BE142" s="92">
        <f>IF(N142="základná",J142,0)</f>
        <v>0</v>
      </c>
      <c r="BF142" s="92">
        <f>IF(N142="znížená",J142,0)</f>
        <v>0</v>
      </c>
      <c r="BG142" s="92">
        <f>IF(N142="zákl. prenesená",J142,0)</f>
        <v>0</v>
      </c>
      <c r="BH142" s="92">
        <f>IF(N142="zníž. prenesená",J142,0)</f>
        <v>0</v>
      </c>
      <c r="BI142" s="92">
        <f>IF(N142="nulová",J142,0)</f>
        <v>0</v>
      </c>
      <c r="BJ142" s="18" t="s">
        <v>91</v>
      </c>
      <c r="BK142" s="92">
        <f>ROUND(I142*H142,2)</f>
        <v>0</v>
      </c>
      <c r="BL142" s="18" t="s">
        <v>272</v>
      </c>
      <c r="BM142" s="167" t="s">
        <v>1944</v>
      </c>
    </row>
    <row r="143" spans="1:65" s="2" customFormat="1" ht="6.95" customHeight="1">
      <c r="A143" s="302"/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29"/>
      <c r="M143" s="302"/>
      <c r="O143" s="302"/>
      <c r="P143" s="302"/>
      <c r="Q143" s="302"/>
      <c r="R143" s="302"/>
      <c r="S143" s="302"/>
      <c r="T143" s="302"/>
      <c r="U143" s="302"/>
      <c r="V143" s="302"/>
      <c r="W143" s="302"/>
      <c r="X143" s="302"/>
      <c r="Y143" s="302"/>
      <c r="Z143" s="302"/>
      <c r="AA143" s="302"/>
      <c r="AB143" s="302"/>
      <c r="AC143" s="302"/>
      <c r="AD143" s="302"/>
      <c r="AE143" s="302"/>
    </row>
  </sheetData>
  <autoFilter ref="C136:K142" xr:uid="{00000000-0009-0000-0000-00000A000000}"/>
  <mergeCells count="20">
    <mergeCell ref="E123:H123"/>
    <mergeCell ref="E127:H127"/>
    <mergeCell ref="E125:H125"/>
    <mergeCell ref="E129:H129"/>
    <mergeCell ref="D111:F111"/>
    <mergeCell ref="L2:V2"/>
    <mergeCell ref="D107:F107"/>
    <mergeCell ref="D108:F108"/>
    <mergeCell ref="D109:F109"/>
    <mergeCell ref="D110:F110"/>
    <mergeCell ref="E31:H31"/>
    <mergeCell ref="E86:H86"/>
    <mergeCell ref="E90:H90"/>
    <mergeCell ref="E88:H88"/>
    <mergeCell ref="E92:H92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52"/>
  <sheetViews>
    <sheetView showGridLines="0" topLeftCell="A129" workbookViewId="0">
      <selection activeCell="D34" sqref="D34:J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365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128</v>
      </c>
    </row>
    <row r="3" spans="1:4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</row>
    <row r="4" spans="1:4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1"/>
      <c r="M4" s="97" t="s">
        <v>9</v>
      </c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</row>
    <row r="5" spans="1:4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1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</row>
    <row r="6" spans="1:4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1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</row>
    <row r="7" spans="1:4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1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4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1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</row>
    <row r="9" spans="1:46" s="1" customFormat="1" ht="16.5" customHeight="1">
      <c r="A9" s="288"/>
      <c r="B9" s="21"/>
      <c r="C9" s="288"/>
      <c r="D9" s="288"/>
      <c r="E9" s="407" t="s">
        <v>83</v>
      </c>
      <c r="F9" s="366"/>
      <c r="G9" s="366"/>
      <c r="H9" s="366"/>
      <c r="I9" s="288"/>
      <c r="J9" s="288"/>
      <c r="K9" s="288"/>
      <c r="L9" s="21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</row>
    <row r="10" spans="1:4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1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</row>
    <row r="11" spans="1:46" s="2" customFormat="1" ht="16.5" customHeight="1">
      <c r="A11" s="302"/>
      <c r="B11" s="29"/>
      <c r="C11" s="302"/>
      <c r="D11" s="302"/>
      <c r="E11" s="420" t="s">
        <v>103</v>
      </c>
      <c r="F11" s="406"/>
      <c r="G11" s="406"/>
      <c r="H11" s="406"/>
      <c r="I11" s="302"/>
      <c r="J11" s="302"/>
      <c r="K11" s="302"/>
      <c r="L11" s="36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4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36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46" s="2" customFormat="1" ht="16.5" customHeight="1">
      <c r="A13" s="302"/>
      <c r="B13" s="29"/>
      <c r="C13" s="302"/>
      <c r="D13" s="302"/>
      <c r="E13" s="384" t="s">
        <v>1945</v>
      </c>
      <c r="F13" s="406"/>
      <c r="G13" s="406"/>
      <c r="H13" s="406"/>
      <c r="I13" s="302"/>
      <c r="J13" s="302"/>
      <c r="K13" s="302"/>
      <c r="L13" s="36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4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36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4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36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4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36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36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36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36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36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36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36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36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36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36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36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36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36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6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36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6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36"/>
      <c r="S33" s="302"/>
      <c r="T33" s="302"/>
      <c r="U33" s="30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36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36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36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36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36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36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36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36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ROUND((SUM(BG107:BG114) + SUM(BG138:BG151)),  2)</f>
        <v>0</v>
      </c>
      <c r="G42" s="302"/>
      <c r="H42" s="302"/>
      <c r="I42" s="103">
        <v>0.2</v>
      </c>
      <c r="J42" s="102">
        <f>0</f>
        <v>0</v>
      </c>
      <c r="K42" s="302"/>
      <c r="L42" s="36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ROUND((SUM(BH107:BH114) + SUM(BH138:BH151)),  2)</f>
        <v>0</v>
      </c>
      <c r="G43" s="302"/>
      <c r="H43" s="302"/>
      <c r="I43" s="103">
        <v>0.2</v>
      </c>
      <c r="J43" s="102">
        <f>0</f>
        <v>0</v>
      </c>
      <c r="K43" s="302"/>
      <c r="L43" s="36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ROUND((SUM(BI107:BI114) + SUM(BI138:BI151)),  2)</f>
        <v>0</v>
      </c>
      <c r="G44" s="302"/>
      <c r="H44" s="302"/>
      <c r="I44" s="103">
        <v>0</v>
      </c>
      <c r="J44" s="102">
        <f>0</f>
        <v>0</v>
      </c>
      <c r="K44" s="302"/>
      <c r="L44" s="36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36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36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36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1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1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1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36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1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1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1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1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1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1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1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1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1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1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36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1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1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1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36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1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1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1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1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1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1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1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1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1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1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36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6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6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36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6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36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36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1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1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1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926</v>
      </c>
      <c r="F90" s="406"/>
      <c r="G90" s="406"/>
      <c r="H90" s="406"/>
      <c r="I90" s="302"/>
      <c r="J90" s="302"/>
      <c r="K90" s="302"/>
      <c r="L90" s="36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36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6.5" customHeight="1">
      <c r="A92" s="302"/>
      <c r="B92" s="29"/>
      <c r="C92" s="302"/>
      <c r="D92" s="302"/>
      <c r="E92" s="384" t="str">
        <f>E13</f>
        <v xml:space="preserve"> SO 03.6 Prekládka optického kábla</v>
      </c>
      <c r="F92" s="406"/>
      <c r="G92" s="406"/>
      <c r="H92" s="406"/>
      <c r="I92" s="302"/>
      <c r="J92" s="302"/>
      <c r="K92" s="302"/>
      <c r="L92" s="36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36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36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36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36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65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36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65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36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65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36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65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36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65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J138</f>
        <v>0</v>
      </c>
      <c r="K101" s="302"/>
      <c r="L101" s="36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65" s="9" customFormat="1" ht="24.95" customHeight="1">
      <c r="B102" s="114"/>
      <c r="D102" s="115" t="s">
        <v>1372</v>
      </c>
      <c r="E102" s="116"/>
      <c r="F102" s="116"/>
      <c r="G102" s="116"/>
      <c r="H102" s="116"/>
      <c r="I102" s="116"/>
      <c r="J102" s="117">
        <f>J139</f>
        <v>0</v>
      </c>
      <c r="L102" s="114"/>
    </row>
    <row r="103" spans="1:65" s="10" customFormat="1" ht="19.899999999999999" customHeight="1">
      <c r="A103" s="285"/>
      <c r="B103" s="118"/>
      <c r="C103" s="285"/>
      <c r="D103" s="119" t="s">
        <v>1666</v>
      </c>
      <c r="E103" s="120"/>
      <c r="F103" s="120"/>
      <c r="G103" s="120"/>
      <c r="H103" s="120"/>
      <c r="I103" s="120"/>
      <c r="J103" s="121">
        <f>J140</f>
        <v>0</v>
      </c>
      <c r="K103" s="285"/>
      <c r="L103" s="118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  <c r="AV103" s="285"/>
      <c r="AW103" s="285"/>
      <c r="AX103" s="285"/>
      <c r="AY103" s="285"/>
      <c r="AZ103" s="285"/>
      <c r="BA103" s="285"/>
      <c r="BB103" s="285"/>
      <c r="BC103" s="285"/>
      <c r="BD103" s="285"/>
      <c r="BE103" s="285"/>
      <c r="BF103" s="285"/>
      <c r="BG103" s="285"/>
      <c r="BH103" s="285"/>
      <c r="BI103" s="285"/>
      <c r="BJ103" s="285"/>
      <c r="BK103" s="285"/>
      <c r="BL103" s="285"/>
      <c r="BM103" s="285"/>
    </row>
    <row r="104" spans="1:65" s="10" customFormat="1" ht="19.899999999999999" customHeight="1">
      <c r="A104" s="285"/>
      <c r="B104" s="118"/>
      <c r="C104" s="285"/>
      <c r="D104" s="119" t="s">
        <v>1667</v>
      </c>
      <c r="E104" s="120"/>
      <c r="F104" s="120"/>
      <c r="G104" s="120"/>
      <c r="H104" s="120"/>
      <c r="I104" s="120"/>
      <c r="J104" s="121">
        <f>J144</f>
        <v>0</v>
      </c>
      <c r="K104" s="285"/>
      <c r="L104" s="118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5"/>
      <c r="AH104" s="285"/>
      <c r="AI104" s="285"/>
      <c r="AJ104" s="285"/>
      <c r="AK104" s="285"/>
      <c r="AL104" s="285"/>
      <c r="AM104" s="285"/>
      <c r="AN104" s="285"/>
      <c r="AO104" s="285"/>
      <c r="AP104" s="285"/>
      <c r="AQ104" s="285"/>
      <c r="AR104" s="285"/>
      <c r="AS104" s="285"/>
      <c r="AT104" s="285"/>
      <c r="AU104" s="285"/>
      <c r="AV104" s="285"/>
      <c r="AW104" s="285"/>
      <c r="AX104" s="285"/>
      <c r="AY104" s="285"/>
      <c r="AZ104" s="285"/>
      <c r="BA104" s="285"/>
      <c r="BB104" s="285"/>
      <c r="BC104" s="285"/>
      <c r="BD104" s="285"/>
      <c r="BE104" s="285"/>
      <c r="BF104" s="285"/>
      <c r="BG104" s="285"/>
      <c r="BH104" s="285"/>
      <c r="BI104" s="285"/>
      <c r="BJ104" s="285"/>
      <c r="BK104" s="285"/>
      <c r="BL104" s="285"/>
      <c r="BM104" s="285"/>
    </row>
    <row r="105" spans="1:65" s="2" customFormat="1" ht="21.75" customHeight="1">
      <c r="A105" s="302"/>
      <c r="B105" s="29"/>
      <c r="C105" s="302"/>
      <c r="D105" s="302"/>
      <c r="E105" s="302"/>
      <c r="F105" s="302"/>
      <c r="G105" s="302"/>
      <c r="H105" s="302"/>
      <c r="I105" s="302"/>
      <c r="J105" s="302"/>
      <c r="K105" s="302"/>
      <c r="L105" s="36"/>
      <c r="S105" s="302"/>
      <c r="T105" s="302"/>
      <c r="U105" s="302"/>
      <c r="V105" s="302"/>
      <c r="W105" s="302"/>
      <c r="X105" s="302"/>
      <c r="Y105" s="302"/>
      <c r="Z105" s="302"/>
      <c r="AA105" s="302"/>
      <c r="AB105" s="302"/>
      <c r="AC105" s="302"/>
      <c r="AD105" s="302"/>
      <c r="AE105" s="302"/>
    </row>
    <row r="106" spans="1:65" s="2" customFormat="1" ht="6.95" customHeight="1">
      <c r="A106" s="302"/>
      <c r="B106" s="29"/>
      <c r="C106" s="302"/>
      <c r="D106" s="302"/>
      <c r="E106" s="302"/>
      <c r="F106" s="302"/>
      <c r="G106" s="302"/>
      <c r="H106" s="302"/>
      <c r="I106" s="302"/>
      <c r="J106" s="302"/>
      <c r="K106" s="302"/>
      <c r="L106" s="36"/>
      <c r="S106" s="302"/>
      <c r="T106" s="302"/>
      <c r="U106" s="302"/>
      <c r="V106" s="302"/>
      <c r="W106" s="302"/>
      <c r="X106" s="302"/>
      <c r="Y106" s="302"/>
      <c r="Z106" s="302"/>
      <c r="AA106" s="302"/>
      <c r="AB106" s="302"/>
      <c r="AC106" s="302"/>
      <c r="AD106" s="302"/>
      <c r="AE106" s="302"/>
    </row>
    <row r="107" spans="1:65" s="2" customFormat="1" ht="29.25" customHeight="1">
      <c r="A107" s="302"/>
      <c r="B107" s="29"/>
      <c r="C107" s="113" t="s">
        <v>161</v>
      </c>
      <c r="D107" s="302"/>
      <c r="E107" s="302"/>
      <c r="F107" s="302"/>
      <c r="G107" s="302"/>
      <c r="H107" s="302"/>
      <c r="I107" s="302"/>
      <c r="J107" s="122">
        <f>ROUND(J108 + J109 + J110 + J111 + J112 + J113,2)</f>
        <v>0</v>
      </c>
      <c r="K107" s="302"/>
      <c r="L107" s="36"/>
      <c r="N107" s="123" t="s">
        <v>42</v>
      </c>
      <c r="S107" s="302"/>
      <c r="T107" s="302"/>
      <c r="U107" s="302"/>
      <c r="V107" s="302"/>
      <c r="W107" s="302"/>
      <c r="X107" s="302"/>
      <c r="Y107" s="302"/>
      <c r="Z107" s="302"/>
      <c r="AA107" s="302"/>
      <c r="AB107" s="302"/>
      <c r="AC107" s="302"/>
      <c r="AD107" s="302"/>
      <c r="AE107" s="302"/>
    </row>
    <row r="108" spans="1:65" s="2" customFormat="1" ht="18" customHeight="1">
      <c r="A108" s="302"/>
      <c r="B108" s="124"/>
      <c r="C108" s="125"/>
      <c r="D108" s="379" t="s">
        <v>162</v>
      </c>
      <c r="E108" s="414"/>
      <c r="F108" s="414"/>
      <c r="G108" s="125"/>
      <c r="H108" s="125"/>
      <c r="I108" s="125"/>
      <c r="J108" s="293">
        <v>0</v>
      </c>
      <c r="K108" s="125"/>
      <c r="L108" s="126"/>
      <c r="M108" s="127"/>
      <c r="N108" s="128" t="s">
        <v>44</v>
      </c>
      <c r="O108" s="127"/>
      <c r="P108" s="127"/>
      <c r="Q108" s="127"/>
      <c r="R108" s="127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7"/>
      <c r="AG108" s="127"/>
      <c r="AH108" s="127"/>
      <c r="AI108" s="127"/>
      <c r="AJ108" s="127"/>
      <c r="AK108" s="127"/>
      <c r="AL108" s="127"/>
      <c r="AM108" s="127"/>
      <c r="AN108" s="127"/>
      <c r="AO108" s="127"/>
      <c r="AP108" s="127"/>
      <c r="AQ108" s="127"/>
      <c r="AR108" s="127"/>
      <c r="AS108" s="127"/>
      <c r="AT108" s="127"/>
      <c r="AU108" s="127"/>
      <c r="AV108" s="127"/>
      <c r="AW108" s="127"/>
      <c r="AX108" s="127"/>
      <c r="AY108" s="129" t="s">
        <v>163</v>
      </c>
      <c r="AZ108" s="127"/>
      <c r="BA108" s="127"/>
      <c r="BB108" s="127"/>
      <c r="BC108" s="127"/>
      <c r="BD108" s="127"/>
      <c r="BE108" s="130">
        <f t="shared" ref="BE108:BE113" si="0">IF(N108="základná",J108,0)</f>
        <v>0</v>
      </c>
      <c r="BF108" s="130">
        <f t="shared" ref="BF108:BF113" si="1">IF(N108="znížená",J108,0)</f>
        <v>0</v>
      </c>
      <c r="BG108" s="130">
        <f t="shared" ref="BG108:BG113" si="2">IF(N108="zákl. prenesená",J108,0)</f>
        <v>0</v>
      </c>
      <c r="BH108" s="130">
        <f t="shared" ref="BH108:BH113" si="3">IF(N108="zníž. prenesená",J108,0)</f>
        <v>0</v>
      </c>
      <c r="BI108" s="130">
        <f t="shared" ref="BI108:BI113" si="4">IF(N108="nulová",J108,0)</f>
        <v>0</v>
      </c>
      <c r="BJ108" s="129" t="s">
        <v>91</v>
      </c>
      <c r="BK108" s="127"/>
      <c r="BL108" s="127"/>
      <c r="BM108" s="127"/>
    </row>
    <row r="109" spans="1:65" s="2" customFormat="1" ht="18" customHeight="1">
      <c r="A109" s="302"/>
      <c r="B109" s="124"/>
      <c r="C109" s="125"/>
      <c r="D109" s="379" t="s">
        <v>164</v>
      </c>
      <c r="E109" s="414"/>
      <c r="F109" s="414"/>
      <c r="G109" s="125"/>
      <c r="H109" s="125"/>
      <c r="I109" s="125"/>
      <c r="J109" s="293">
        <v>0</v>
      </c>
      <c r="K109" s="125"/>
      <c r="L109" s="126"/>
      <c r="M109" s="127"/>
      <c r="N109" s="128" t="s">
        <v>44</v>
      </c>
      <c r="O109" s="127"/>
      <c r="P109" s="127"/>
      <c r="Q109" s="127"/>
      <c r="R109" s="127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7"/>
      <c r="AG109" s="127"/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9" t="s">
        <v>163</v>
      </c>
      <c r="AZ109" s="127"/>
      <c r="BA109" s="127"/>
      <c r="BB109" s="127"/>
      <c r="BC109" s="127"/>
      <c r="BD109" s="127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91</v>
      </c>
      <c r="BK109" s="127"/>
      <c r="BL109" s="127"/>
      <c r="BM109" s="127"/>
    </row>
    <row r="110" spans="1:65" s="2" customFormat="1" ht="18" customHeight="1">
      <c r="A110" s="302"/>
      <c r="B110" s="124"/>
      <c r="C110" s="125"/>
      <c r="D110" s="379" t="s">
        <v>165</v>
      </c>
      <c r="E110" s="414"/>
      <c r="F110" s="414"/>
      <c r="G110" s="125"/>
      <c r="H110" s="125"/>
      <c r="I110" s="125"/>
      <c r="J110" s="293">
        <v>0</v>
      </c>
      <c r="K110" s="125"/>
      <c r="L110" s="126"/>
      <c r="M110" s="127"/>
      <c r="N110" s="128" t="s">
        <v>44</v>
      </c>
      <c r="O110" s="127"/>
      <c r="P110" s="127"/>
      <c r="Q110" s="127"/>
      <c r="R110" s="127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7"/>
      <c r="AG110" s="127"/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9" t="s">
        <v>163</v>
      </c>
      <c r="AZ110" s="127"/>
      <c r="BA110" s="127"/>
      <c r="BB110" s="127"/>
      <c r="BC110" s="127"/>
      <c r="BD110" s="127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91</v>
      </c>
      <c r="BK110" s="127"/>
      <c r="BL110" s="127"/>
      <c r="BM110" s="127"/>
    </row>
    <row r="111" spans="1:65" s="2" customFormat="1" ht="18" customHeight="1">
      <c r="A111" s="302"/>
      <c r="B111" s="124"/>
      <c r="C111" s="125"/>
      <c r="D111" s="379" t="s">
        <v>166</v>
      </c>
      <c r="E111" s="414"/>
      <c r="F111" s="414"/>
      <c r="G111" s="125"/>
      <c r="H111" s="125"/>
      <c r="I111" s="125"/>
      <c r="J111" s="293">
        <v>0</v>
      </c>
      <c r="K111" s="125"/>
      <c r="L111" s="126"/>
      <c r="M111" s="127"/>
      <c r="N111" s="128" t="s">
        <v>44</v>
      </c>
      <c r="O111" s="127"/>
      <c r="P111" s="127"/>
      <c r="Q111" s="127"/>
      <c r="R111" s="127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7"/>
      <c r="AG111" s="127"/>
      <c r="AH111" s="127"/>
      <c r="AI111" s="127"/>
      <c r="AJ111" s="127"/>
      <c r="AK111" s="127"/>
      <c r="AL111" s="127"/>
      <c r="AM111" s="127"/>
      <c r="AN111" s="127"/>
      <c r="AO111" s="127"/>
      <c r="AP111" s="127"/>
      <c r="AQ111" s="127"/>
      <c r="AR111" s="127"/>
      <c r="AS111" s="127"/>
      <c r="AT111" s="127"/>
      <c r="AU111" s="127"/>
      <c r="AV111" s="127"/>
      <c r="AW111" s="127"/>
      <c r="AX111" s="127"/>
      <c r="AY111" s="129" t="s">
        <v>163</v>
      </c>
      <c r="AZ111" s="127"/>
      <c r="BA111" s="127"/>
      <c r="BB111" s="127"/>
      <c r="BC111" s="127"/>
      <c r="BD111" s="127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91</v>
      </c>
      <c r="BK111" s="127"/>
      <c r="BL111" s="127"/>
      <c r="BM111" s="127"/>
    </row>
    <row r="112" spans="1:65" s="2" customFormat="1" ht="18" customHeight="1">
      <c r="A112" s="302"/>
      <c r="B112" s="124"/>
      <c r="C112" s="125"/>
      <c r="D112" s="379" t="s">
        <v>167</v>
      </c>
      <c r="E112" s="414"/>
      <c r="F112" s="414"/>
      <c r="G112" s="125"/>
      <c r="H112" s="125"/>
      <c r="I112" s="125"/>
      <c r="J112" s="293">
        <v>0</v>
      </c>
      <c r="K112" s="125"/>
      <c r="L112" s="126"/>
      <c r="M112" s="127"/>
      <c r="N112" s="128" t="s">
        <v>44</v>
      </c>
      <c r="O112" s="127"/>
      <c r="P112" s="127"/>
      <c r="Q112" s="127"/>
      <c r="R112" s="127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7"/>
      <c r="AG112" s="127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27"/>
      <c r="AS112" s="127"/>
      <c r="AT112" s="127"/>
      <c r="AU112" s="127"/>
      <c r="AV112" s="127"/>
      <c r="AW112" s="127"/>
      <c r="AX112" s="127"/>
      <c r="AY112" s="129" t="s">
        <v>163</v>
      </c>
      <c r="AZ112" s="127"/>
      <c r="BA112" s="127"/>
      <c r="BB112" s="127"/>
      <c r="BC112" s="127"/>
      <c r="BD112" s="127"/>
      <c r="BE112" s="130">
        <f t="shared" si="0"/>
        <v>0</v>
      </c>
      <c r="BF112" s="130">
        <f t="shared" si="1"/>
        <v>0</v>
      </c>
      <c r="BG112" s="130">
        <f t="shared" si="2"/>
        <v>0</v>
      </c>
      <c r="BH112" s="130">
        <f t="shared" si="3"/>
        <v>0</v>
      </c>
      <c r="BI112" s="130">
        <f t="shared" si="4"/>
        <v>0</v>
      </c>
      <c r="BJ112" s="129" t="s">
        <v>91</v>
      </c>
      <c r="BK112" s="127"/>
      <c r="BL112" s="127"/>
      <c r="BM112" s="127"/>
    </row>
    <row r="113" spans="1:65" s="2" customFormat="1" ht="18" customHeight="1">
      <c r="A113" s="302"/>
      <c r="B113" s="124"/>
      <c r="C113" s="125"/>
      <c r="D113" s="304" t="s">
        <v>168</v>
      </c>
      <c r="E113" s="125"/>
      <c r="F113" s="125"/>
      <c r="G113" s="125"/>
      <c r="H113" s="125"/>
      <c r="I113" s="125"/>
      <c r="J113" s="293">
        <f>ROUND(J34*T113,2)</f>
        <v>0</v>
      </c>
      <c r="K113" s="125"/>
      <c r="L113" s="126"/>
      <c r="M113" s="127"/>
      <c r="N113" s="128" t="s">
        <v>44</v>
      </c>
      <c r="O113" s="127"/>
      <c r="P113" s="127"/>
      <c r="Q113" s="127"/>
      <c r="R113" s="127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7"/>
      <c r="AG113" s="127"/>
      <c r="AH113" s="127"/>
      <c r="AI113" s="127"/>
      <c r="AJ113" s="127"/>
      <c r="AK113" s="127"/>
      <c r="AL113" s="127"/>
      <c r="AM113" s="127"/>
      <c r="AN113" s="127"/>
      <c r="AO113" s="127"/>
      <c r="AP113" s="127"/>
      <c r="AQ113" s="127"/>
      <c r="AR113" s="127"/>
      <c r="AS113" s="127"/>
      <c r="AT113" s="127"/>
      <c r="AU113" s="127"/>
      <c r="AV113" s="127"/>
      <c r="AW113" s="127"/>
      <c r="AX113" s="127"/>
      <c r="AY113" s="129" t="s">
        <v>169</v>
      </c>
      <c r="AZ113" s="127"/>
      <c r="BA113" s="127"/>
      <c r="BB113" s="127"/>
      <c r="BC113" s="127"/>
      <c r="BD113" s="127"/>
      <c r="BE113" s="130">
        <f t="shared" si="0"/>
        <v>0</v>
      </c>
      <c r="BF113" s="130">
        <f t="shared" si="1"/>
        <v>0</v>
      </c>
      <c r="BG113" s="130">
        <f t="shared" si="2"/>
        <v>0</v>
      </c>
      <c r="BH113" s="130">
        <f t="shared" si="3"/>
        <v>0</v>
      </c>
      <c r="BI113" s="130">
        <f t="shared" si="4"/>
        <v>0</v>
      </c>
      <c r="BJ113" s="129" t="s">
        <v>91</v>
      </c>
      <c r="BK113" s="127"/>
      <c r="BL113" s="127"/>
      <c r="BM113" s="127"/>
    </row>
    <row r="114" spans="1:65" s="2" customFormat="1">
      <c r="A114" s="302"/>
      <c r="B114" s="29"/>
      <c r="C114" s="302"/>
      <c r="D114" s="302"/>
      <c r="E114" s="302"/>
      <c r="F114" s="302"/>
      <c r="G114" s="302"/>
      <c r="H114" s="302"/>
      <c r="I114" s="302"/>
      <c r="J114" s="302"/>
      <c r="K114" s="302"/>
      <c r="L114" s="36"/>
      <c r="S114" s="302"/>
      <c r="T114" s="302"/>
      <c r="U114" s="302"/>
      <c r="V114" s="302"/>
      <c r="W114" s="302"/>
      <c r="X114" s="302"/>
      <c r="Y114" s="302"/>
      <c r="Z114" s="302"/>
      <c r="AA114" s="302"/>
      <c r="AB114" s="302"/>
      <c r="AC114" s="302"/>
      <c r="AD114" s="302"/>
      <c r="AE114" s="302"/>
    </row>
    <row r="115" spans="1:65" s="2" customFormat="1" ht="29.25" customHeight="1">
      <c r="A115" s="302"/>
      <c r="B115" s="29"/>
      <c r="C115" s="95" t="s">
        <v>137</v>
      </c>
      <c r="D115" s="96"/>
      <c r="E115" s="96"/>
      <c r="F115" s="96"/>
      <c r="G115" s="96"/>
      <c r="H115" s="96"/>
      <c r="I115" s="96"/>
      <c r="J115" s="296">
        <f>ROUND(J101+J107,2)</f>
        <v>0</v>
      </c>
      <c r="K115" s="96"/>
      <c r="L115" s="36"/>
      <c r="S115" s="302"/>
      <c r="T115" s="302"/>
      <c r="U115" s="302"/>
      <c r="V115" s="302"/>
      <c r="W115" s="302"/>
      <c r="X115" s="302"/>
      <c r="Y115" s="302"/>
      <c r="Z115" s="302"/>
      <c r="AA115" s="302"/>
      <c r="AB115" s="302"/>
      <c r="AC115" s="302"/>
      <c r="AD115" s="302"/>
      <c r="AE115" s="302"/>
    </row>
    <row r="116" spans="1:65" s="2" customFormat="1" ht="6.95" customHeight="1">
      <c r="A116" s="302"/>
      <c r="B116" s="41"/>
      <c r="C116" s="42"/>
      <c r="D116" s="42"/>
      <c r="E116" s="42"/>
      <c r="F116" s="42"/>
      <c r="G116" s="42"/>
      <c r="H116" s="42"/>
      <c r="I116" s="42"/>
      <c r="J116" s="42"/>
      <c r="K116" s="42"/>
      <c r="L116" s="36"/>
      <c r="S116" s="302"/>
      <c r="T116" s="302"/>
      <c r="U116" s="302"/>
      <c r="V116" s="302"/>
      <c r="W116" s="302"/>
      <c r="X116" s="302"/>
      <c r="Y116" s="302"/>
      <c r="Z116" s="302"/>
      <c r="AA116" s="302"/>
      <c r="AB116" s="302"/>
      <c r="AC116" s="302"/>
      <c r="AD116" s="302"/>
      <c r="AE116" s="302"/>
    </row>
    <row r="120" spans="1:65" s="2" customFormat="1" ht="6.95" customHeight="1">
      <c r="A120" s="302"/>
      <c r="B120" s="43"/>
      <c r="C120" s="44"/>
      <c r="D120" s="44"/>
      <c r="E120" s="44"/>
      <c r="F120" s="44"/>
      <c r="G120" s="44"/>
      <c r="H120" s="44"/>
      <c r="I120" s="44"/>
      <c r="J120" s="44"/>
      <c r="K120" s="44"/>
      <c r="L120" s="36"/>
      <c r="S120" s="302"/>
      <c r="T120" s="302"/>
      <c r="U120" s="302"/>
      <c r="V120" s="302"/>
      <c r="W120" s="302"/>
      <c r="X120" s="302"/>
      <c r="Y120" s="302"/>
      <c r="Z120" s="302"/>
      <c r="AA120" s="302"/>
      <c r="AB120" s="302"/>
      <c r="AC120" s="302"/>
      <c r="AD120" s="302"/>
      <c r="AE120" s="302"/>
    </row>
    <row r="121" spans="1:65" s="2" customFormat="1" ht="24.95" customHeight="1">
      <c r="A121" s="302"/>
      <c r="B121" s="29"/>
      <c r="C121" s="22" t="s">
        <v>170</v>
      </c>
      <c r="D121" s="302"/>
      <c r="E121" s="302"/>
      <c r="F121" s="302"/>
      <c r="G121" s="302"/>
      <c r="H121" s="302"/>
      <c r="I121" s="302"/>
      <c r="J121" s="302"/>
      <c r="K121" s="302"/>
      <c r="L121" s="36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65" s="2" customFormat="1" ht="6.95" customHeight="1">
      <c r="A122" s="302"/>
      <c r="B122" s="29"/>
      <c r="C122" s="302"/>
      <c r="D122" s="302"/>
      <c r="E122" s="302"/>
      <c r="F122" s="302"/>
      <c r="G122" s="302"/>
      <c r="H122" s="302"/>
      <c r="I122" s="302"/>
      <c r="J122" s="302"/>
      <c r="K122" s="302"/>
      <c r="L122" s="36"/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3" spans="1:65" s="2" customFormat="1" ht="12" customHeight="1">
      <c r="A123" s="302"/>
      <c r="B123" s="29"/>
      <c r="C123" s="305" t="s">
        <v>14</v>
      </c>
      <c r="D123" s="302"/>
      <c r="E123" s="302"/>
      <c r="F123" s="302"/>
      <c r="G123" s="302"/>
      <c r="H123" s="302"/>
      <c r="I123" s="302"/>
      <c r="J123" s="302"/>
      <c r="K123" s="302"/>
      <c r="L123" s="36"/>
      <c r="S123" s="302"/>
      <c r="T123" s="302"/>
      <c r="U123" s="302"/>
      <c r="V123" s="302"/>
      <c r="W123" s="302"/>
      <c r="X123" s="302"/>
      <c r="Y123" s="302"/>
      <c r="Z123" s="302"/>
      <c r="AA123" s="302"/>
      <c r="AB123" s="302"/>
      <c r="AC123" s="302"/>
      <c r="AD123" s="302"/>
      <c r="AE123" s="302"/>
    </row>
    <row r="124" spans="1:65" s="2" customFormat="1" ht="16.5" customHeight="1">
      <c r="A124" s="302"/>
      <c r="B124" s="29"/>
      <c r="C124" s="302"/>
      <c r="D124" s="302"/>
      <c r="E124" s="407" t="str">
        <f>E7</f>
        <v>Obnova sídliskového vnútrobloku Agátka v Trnave</v>
      </c>
      <c r="F124" s="415"/>
      <c r="G124" s="415"/>
      <c r="H124" s="415"/>
      <c r="I124" s="302"/>
      <c r="J124" s="302"/>
      <c r="K124" s="302"/>
      <c r="L124" s="36"/>
      <c r="S124" s="302"/>
      <c r="T124" s="302"/>
      <c r="U124" s="302"/>
      <c r="V124" s="302"/>
      <c r="W124" s="302"/>
      <c r="X124" s="302"/>
      <c r="Y124" s="302"/>
      <c r="Z124" s="302"/>
      <c r="AA124" s="302"/>
      <c r="AB124" s="302"/>
      <c r="AC124" s="302"/>
      <c r="AD124" s="302"/>
      <c r="AE124" s="302"/>
    </row>
    <row r="125" spans="1:65" s="1" customFormat="1" ht="12" customHeight="1">
      <c r="A125" s="288"/>
      <c r="B125" s="21"/>
      <c r="C125" s="305" t="s">
        <v>139</v>
      </c>
      <c r="D125" s="288"/>
      <c r="E125" s="288"/>
      <c r="F125" s="288"/>
      <c r="G125" s="288"/>
      <c r="H125" s="288"/>
      <c r="I125" s="288"/>
      <c r="J125" s="288"/>
      <c r="K125" s="288"/>
      <c r="L125" s="21"/>
      <c r="M125" s="288"/>
      <c r="N125" s="288"/>
      <c r="O125" s="288"/>
      <c r="P125" s="288"/>
      <c r="Q125" s="288"/>
      <c r="R125" s="288"/>
      <c r="S125" s="288"/>
      <c r="T125" s="288"/>
      <c r="U125" s="288"/>
      <c r="V125" s="288"/>
      <c r="W125" s="288"/>
      <c r="X125" s="288"/>
      <c r="Y125" s="288"/>
      <c r="Z125" s="288"/>
      <c r="AA125" s="288"/>
      <c r="AB125" s="288"/>
      <c r="AC125" s="288"/>
      <c r="AD125" s="288"/>
      <c r="AE125" s="288"/>
      <c r="AF125" s="288"/>
      <c r="AG125" s="288"/>
      <c r="AH125" s="288"/>
      <c r="AI125" s="288"/>
      <c r="AJ125" s="288"/>
      <c r="AK125" s="288"/>
      <c r="AL125" s="288"/>
      <c r="AM125" s="288"/>
      <c r="AN125" s="288"/>
      <c r="AO125" s="288"/>
      <c r="AP125" s="288"/>
      <c r="AQ125" s="288"/>
      <c r="AR125" s="288"/>
      <c r="AS125" s="288"/>
      <c r="AT125" s="288"/>
      <c r="AU125" s="288"/>
      <c r="AV125" s="288"/>
      <c r="AW125" s="288"/>
      <c r="AX125" s="288"/>
      <c r="AY125" s="288"/>
      <c r="AZ125" s="288"/>
      <c r="BA125" s="288"/>
      <c r="BB125" s="288"/>
      <c r="BC125" s="288"/>
      <c r="BD125" s="288"/>
      <c r="BE125" s="288"/>
      <c r="BF125" s="288"/>
      <c r="BG125" s="288"/>
      <c r="BH125" s="288"/>
      <c r="BI125" s="288"/>
      <c r="BJ125" s="288"/>
      <c r="BK125" s="288"/>
      <c r="BL125" s="288"/>
      <c r="BM125" s="288"/>
    </row>
    <row r="126" spans="1:65" s="1" customFormat="1" ht="16.5" customHeight="1">
      <c r="A126" s="288"/>
      <c r="B126" s="21"/>
      <c r="C126" s="288"/>
      <c r="D126" s="288"/>
      <c r="E126" s="407" t="s">
        <v>552</v>
      </c>
      <c r="F126" s="366"/>
      <c r="G126" s="366"/>
      <c r="H126" s="366"/>
      <c r="I126" s="288"/>
      <c r="J126" s="288"/>
      <c r="K126" s="288"/>
      <c r="L126" s="21"/>
      <c r="M126" s="288"/>
      <c r="N126" s="288"/>
      <c r="O126" s="288"/>
      <c r="P126" s="288"/>
      <c r="Q126" s="288"/>
      <c r="R126" s="288"/>
      <c r="S126" s="288"/>
      <c r="T126" s="288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  <c r="AE126" s="288"/>
      <c r="AF126" s="288"/>
      <c r="AG126" s="288"/>
      <c r="AH126" s="288"/>
      <c r="AI126" s="288"/>
      <c r="AJ126" s="288"/>
      <c r="AK126" s="288"/>
      <c r="AL126" s="288"/>
      <c r="AM126" s="288"/>
      <c r="AN126" s="288"/>
      <c r="AO126" s="288"/>
      <c r="AP126" s="288"/>
      <c r="AQ126" s="288"/>
      <c r="AR126" s="288"/>
      <c r="AS126" s="288"/>
      <c r="AT126" s="288"/>
      <c r="AU126" s="288"/>
      <c r="AV126" s="288"/>
      <c r="AW126" s="288"/>
      <c r="AX126" s="288"/>
      <c r="AY126" s="288"/>
      <c r="AZ126" s="288"/>
      <c r="BA126" s="288"/>
      <c r="BB126" s="288"/>
      <c r="BC126" s="288"/>
      <c r="BD126" s="288"/>
      <c r="BE126" s="288"/>
      <c r="BF126" s="288"/>
      <c r="BG126" s="288"/>
      <c r="BH126" s="288"/>
      <c r="BI126" s="288"/>
      <c r="BJ126" s="288"/>
      <c r="BK126" s="288"/>
      <c r="BL126" s="288"/>
      <c r="BM126" s="288"/>
    </row>
    <row r="127" spans="1:65" s="1" customFormat="1" ht="12" customHeight="1">
      <c r="A127" s="288"/>
      <c r="B127" s="21"/>
      <c r="C127" s="305" t="s">
        <v>141</v>
      </c>
      <c r="D127" s="288"/>
      <c r="E127" s="288"/>
      <c r="F127" s="288"/>
      <c r="G127" s="288"/>
      <c r="H127" s="288"/>
      <c r="I127" s="288"/>
      <c r="J127" s="288"/>
      <c r="K127" s="288"/>
      <c r="L127" s="21"/>
      <c r="M127" s="288"/>
      <c r="N127" s="288"/>
      <c r="O127" s="288"/>
      <c r="P127" s="288"/>
      <c r="Q127" s="288"/>
      <c r="R127" s="288"/>
      <c r="S127" s="288"/>
      <c r="T127" s="288"/>
      <c r="U127" s="288"/>
      <c r="V127" s="288"/>
      <c r="W127" s="288"/>
      <c r="X127" s="288"/>
      <c r="Y127" s="288"/>
      <c r="Z127" s="288"/>
      <c r="AA127" s="288"/>
      <c r="AB127" s="288"/>
      <c r="AC127" s="288"/>
      <c r="AD127" s="288"/>
      <c r="AE127" s="288"/>
      <c r="AF127" s="288"/>
      <c r="AG127" s="288"/>
      <c r="AH127" s="288"/>
      <c r="AI127" s="288"/>
      <c r="AJ127" s="288"/>
      <c r="AK127" s="288"/>
      <c r="AL127" s="288"/>
      <c r="AM127" s="288"/>
      <c r="AN127" s="288"/>
      <c r="AO127" s="288"/>
      <c r="AP127" s="288"/>
      <c r="AQ127" s="288"/>
      <c r="AR127" s="288"/>
      <c r="AS127" s="288"/>
      <c r="AT127" s="288"/>
      <c r="AU127" s="288"/>
      <c r="AV127" s="288"/>
      <c r="AW127" s="288"/>
      <c r="AX127" s="288"/>
      <c r="AY127" s="288"/>
      <c r="AZ127" s="288"/>
      <c r="BA127" s="288"/>
      <c r="BB127" s="288"/>
      <c r="BC127" s="288"/>
      <c r="BD127" s="288"/>
      <c r="BE127" s="288"/>
      <c r="BF127" s="288"/>
      <c r="BG127" s="288"/>
      <c r="BH127" s="288"/>
      <c r="BI127" s="288"/>
      <c r="BJ127" s="288"/>
      <c r="BK127" s="288"/>
      <c r="BL127" s="288"/>
      <c r="BM127" s="288"/>
    </row>
    <row r="128" spans="1:65" s="2" customFormat="1" ht="16.5" customHeight="1">
      <c r="A128" s="302"/>
      <c r="B128" s="29"/>
      <c r="C128" s="302"/>
      <c r="D128" s="302"/>
      <c r="E128" s="420" t="s">
        <v>926</v>
      </c>
      <c r="F128" s="406"/>
      <c r="G128" s="406"/>
      <c r="H128" s="406"/>
      <c r="I128" s="302"/>
      <c r="J128" s="302"/>
      <c r="K128" s="302"/>
      <c r="L128" s="36"/>
      <c r="S128" s="302"/>
      <c r="T128" s="302"/>
      <c r="U128" s="302"/>
      <c r="V128" s="302"/>
      <c r="W128" s="302"/>
      <c r="X128" s="302"/>
      <c r="Y128" s="302"/>
      <c r="Z128" s="302"/>
      <c r="AA128" s="302"/>
      <c r="AB128" s="302"/>
      <c r="AC128" s="302"/>
      <c r="AD128" s="302"/>
      <c r="AE128" s="302"/>
    </row>
    <row r="129" spans="1:65" s="2" customFormat="1" ht="12" customHeight="1">
      <c r="A129" s="302"/>
      <c r="B129" s="29"/>
      <c r="C129" s="305" t="s">
        <v>551</v>
      </c>
      <c r="D129" s="302"/>
      <c r="E129" s="302"/>
      <c r="F129" s="302"/>
      <c r="G129" s="302"/>
      <c r="H129" s="302"/>
      <c r="I129" s="302"/>
      <c r="J129" s="302"/>
      <c r="K129" s="302"/>
      <c r="L129" s="36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65" s="2" customFormat="1" ht="16.5" customHeight="1">
      <c r="A130" s="302"/>
      <c r="B130" s="29"/>
      <c r="C130" s="302"/>
      <c r="D130" s="302"/>
      <c r="E130" s="384" t="str">
        <f>E13</f>
        <v xml:space="preserve"> SO 03.6 Prekládka optického kábla</v>
      </c>
      <c r="F130" s="406"/>
      <c r="G130" s="406"/>
      <c r="H130" s="406"/>
      <c r="I130" s="302"/>
      <c r="J130" s="302"/>
      <c r="K130" s="302"/>
      <c r="L130" s="36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65" s="2" customFormat="1" ht="6.95" customHeight="1">
      <c r="A131" s="302"/>
      <c r="B131" s="29"/>
      <c r="C131" s="302"/>
      <c r="D131" s="302"/>
      <c r="E131" s="302"/>
      <c r="F131" s="302"/>
      <c r="G131" s="302"/>
      <c r="H131" s="302"/>
      <c r="I131" s="302"/>
      <c r="J131" s="302"/>
      <c r="K131" s="302"/>
      <c r="L131" s="36"/>
      <c r="S131" s="302"/>
      <c r="T131" s="302"/>
      <c r="U131" s="302"/>
      <c r="V131" s="302"/>
      <c r="W131" s="302"/>
      <c r="X131" s="302"/>
      <c r="Y131" s="302"/>
      <c r="Z131" s="302"/>
      <c r="AA131" s="302"/>
      <c r="AB131" s="302"/>
      <c r="AC131" s="302"/>
      <c r="AD131" s="302"/>
      <c r="AE131" s="302"/>
    </row>
    <row r="132" spans="1:65" s="2" customFormat="1" ht="12" customHeight="1">
      <c r="A132" s="302"/>
      <c r="B132" s="29"/>
      <c r="C132" s="305" t="s">
        <v>18</v>
      </c>
      <c r="D132" s="302"/>
      <c r="E132" s="302"/>
      <c r="F132" s="290" t="str">
        <f>F16</f>
        <v xml:space="preserve"> </v>
      </c>
      <c r="G132" s="302"/>
      <c r="H132" s="302"/>
      <c r="I132" s="305" t="s">
        <v>20</v>
      </c>
      <c r="J132" s="298" t="str">
        <f>IF(J16="","",J16)</f>
        <v>20. 4. 2021</v>
      </c>
      <c r="K132" s="302"/>
      <c r="L132" s="36"/>
      <c r="S132" s="302"/>
      <c r="T132" s="302"/>
      <c r="U132" s="302"/>
      <c r="V132" s="302"/>
      <c r="W132" s="302"/>
      <c r="X132" s="302"/>
      <c r="Y132" s="302"/>
      <c r="Z132" s="302"/>
      <c r="AA132" s="302"/>
      <c r="AB132" s="302"/>
      <c r="AC132" s="302"/>
      <c r="AD132" s="302"/>
      <c r="AE132" s="302"/>
    </row>
    <row r="133" spans="1:65" s="2" customFormat="1" ht="6.95" customHeight="1">
      <c r="A133" s="302"/>
      <c r="B133" s="29"/>
      <c r="C133" s="302"/>
      <c r="D133" s="302"/>
      <c r="E133" s="302"/>
      <c r="F133" s="302"/>
      <c r="G133" s="302"/>
      <c r="H133" s="302"/>
      <c r="I133" s="302"/>
      <c r="J133" s="302"/>
      <c r="K133" s="302"/>
      <c r="L133" s="36"/>
      <c r="S133" s="302"/>
      <c r="T133" s="302"/>
      <c r="U133" s="302"/>
      <c r="V133" s="302"/>
      <c r="W133" s="302"/>
      <c r="X133" s="302"/>
      <c r="Y133" s="302"/>
      <c r="Z133" s="302"/>
      <c r="AA133" s="302"/>
      <c r="AB133" s="302"/>
      <c r="AC133" s="302"/>
      <c r="AD133" s="302"/>
      <c r="AE133" s="302"/>
    </row>
    <row r="134" spans="1:65" s="2" customFormat="1" ht="25.7" customHeight="1">
      <c r="A134" s="302"/>
      <c r="B134" s="29"/>
      <c r="C134" s="305" t="s">
        <v>22</v>
      </c>
      <c r="D134" s="302"/>
      <c r="E134" s="302"/>
      <c r="F134" s="290" t="str">
        <f>E19</f>
        <v>Mesto Trnava</v>
      </c>
      <c r="G134" s="302"/>
      <c r="H134" s="302"/>
      <c r="I134" s="305" t="s">
        <v>28</v>
      </c>
      <c r="J134" s="301" t="str">
        <f>E25</f>
        <v>Ing. Ivana Štigová Kučírková, MSc.</v>
      </c>
      <c r="K134" s="302"/>
      <c r="L134" s="36"/>
      <c r="S134" s="302"/>
      <c r="T134" s="302"/>
      <c r="U134" s="302"/>
      <c r="V134" s="302"/>
      <c r="W134" s="302"/>
      <c r="X134" s="302"/>
      <c r="Y134" s="302"/>
      <c r="Z134" s="302"/>
      <c r="AA134" s="302"/>
      <c r="AB134" s="302"/>
      <c r="AC134" s="302"/>
      <c r="AD134" s="302"/>
      <c r="AE134" s="302"/>
    </row>
    <row r="135" spans="1:65" s="2" customFormat="1" ht="15.2" customHeight="1">
      <c r="A135" s="302"/>
      <c r="B135" s="29"/>
      <c r="C135" s="305" t="s">
        <v>26</v>
      </c>
      <c r="D135" s="302"/>
      <c r="E135" s="302"/>
      <c r="F135" s="290" t="str">
        <f>IF(E22="","",E22)</f>
        <v>Vyplň údaj</v>
      </c>
      <c r="G135" s="302"/>
      <c r="H135" s="302"/>
      <c r="I135" s="305" t="s">
        <v>31</v>
      </c>
      <c r="J135" s="301" t="str">
        <f>E28</f>
        <v>Rosoft, s.r.o.</v>
      </c>
      <c r="K135" s="302"/>
      <c r="L135" s="36"/>
      <c r="S135" s="302"/>
      <c r="T135" s="302"/>
      <c r="U135" s="302"/>
      <c r="V135" s="302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65" s="2" customFormat="1" ht="10.35" customHeight="1">
      <c r="A136" s="302"/>
      <c r="B136" s="29"/>
      <c r="C136" s="302"/>
      <c r="D136" s="302"/>
      <c r="E136" s="302"/>
      <c r="F136" s="302"/>
      <c r="G136" s="302"/>
      <c r="H136" s="302"/>
      <c r="I136" s="302"/>
      <c r="J136" s="302"/>
      <c r="K136" s="302"/>
      <c r="L136" s="36"/>
      <c r="S136" s="302"/>
      <c r="T136" s="302"/>
      <c r="U136" s="302"/>
      <c r="V136" s="302"/>
      <c r="W136" s="302"/>
      <c r="X136" s="302"/>
      <c r="Y136" s="302"/>
      <c r="Z136" s="302"/>
      <c r="AA136" s="302"/>
      <c r="AB136" s="302"/>
      <c r="AC136" s="302"/>
      <c r="AD136" s="302"/>
      <c r="AE136" s="302"/>
    </row>
    <row r="137" spans="1:65" s="11" customFormat="1" ht="29.25" customHeight="1">
      <c r="A137" s="131"/>
      <c r="B137" s="132"/>
      <c r="C137" s="133" t="s">
        <v>171</v>
      </c>
      <c r="D137" s="134" t="s">
        <v>63</v>
      </c>
      <c r="E137" s="134" t="s">
        <v>59</v>
      </c>
      <c r="F137" s="134" t="s">
        <v>60</v>
      </c>
      <c r="G137" s="134" t="s">
        <v>172</v>
      </c>
      <c r="H137" s="134" t="s">
        <v>173</v>
      </c>
      <c r="I137" s="134" t="s">
        <v>174</v>
      </c>
      <c r="J137" s="135" t="s">
        <v>146</v>
      </c>
      <c r="K137" s="136" t="s">
        <v>175</v>
      </c>
      <c r="L137" s="137"/>
      <c r="M137" s="55" t="s">
        <v>1</v>
      </c>
      <c r="N137" s="56" t="s">
        <v>42</v>
      </c>
      <c r="O137" s="56" t="s">
        <v>176</v>
      </c>
      <c r="P137" s="56" t="s">
        <v>177</v>
      </c>
      <c r="Q137" s="56" t="s">
        <v>178</v>
      </c>
      <c r="R137" s="56" t="s">
        <v>179</v>
      </c>
      <c r="S137" s="56" t="s">
        <v>180</v>
      </c>
      <c r="T137" s="57" t="s">
        <v>181</v>
      </c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</row>
    <row r="138" spans="1:65" s="2" customFormat="1" ht="22.9" customHeight="1">
      <c r="A138" s="302"/>
      <c r="B138" s="29"/>
      <c r="C138" s="62" t="s">
        <v>143</v>
      </c>
      <c r="D138" s="302"/>
      <c r="E138" s="302"/>
      <c r="F138" s="302"/>
      <c r="G138" s="302"/>
      <c r="H138" s="302"/>
      <c r="I138" s="302"/>
      <c r="J138" s="138">
        <f>BK138</f>
        <v>0</v>
      </c>
      <c r="K138" s="302"/>
      <c r="L138" s="29"/>
      <c r="M138" s="58"/>
      <c r="N138" s="49"/>
      <c r="O138" s="59"/>
      <c r="P138" s="139">
        <f>P139</f>
        <v>0</v>
      </c>
      <c r="Q138" s="59"/>
      <c r="R138" s="139">
        <f>R139</f>
        <v>4.2000000000000006E-3</v>
      </c>
      <c r="S138" s="59"/>
      <c r="T138" s="140">
        <f>T139</f>
        <v>0</v>
      </c>
      <c r="U138" s="302"/>
      <c r="V138" s="302"/>
      <c r="W138" s="302"/>
      <c r="X138" s="302"/>
      <c r="Y138" s="302"/>
      <c r="Z138" s="302"/>
      <c r="AA138" s="302"/>
      <c r="AB138" s="302"/>
      <c r="AC138" s="302"/>
      <c r="AD138" s="302"/>
      <c r="AE138" s="302"/>
      <c r="AT138" s="18" t="s">
        <v>77</v>
      </c>
      <c r="AU138" s="18" t="s">
        <v>148</v>
      </c>
      <c r="BK138" s="141">
        <f>BK139</f>
        <v>0</v>
      </c>
    </row>
    <row r="139" spans="1:65" s="12" customFormat="1" ht="25.9" customHeight="1">
      <c r="B139" s="142"/>
      <c r="D139" s="143" t="s">
        <v>77</v>
      </c>
      <c r="E139" s="144" t="s">
        <v>236</v>
      </c>
      <c r="F139" s="144" t="s">
        <v>1406</v>
      </c>
      <c r="I139" s="145"/>
      <c r="J139" s="146">
        <f>BK139</f>
        <v>0</v>
      </c>
      <c r="L139" s="142"/>
      <c r="M139" s="147"/>
      <c r="N139" s="148"/>
      <c r="O139" s="148"/>
      <c r="P139" s="149">
        <f>P140+P144</f>
        <v>0</v>
      </c>
      <c r="Q139" s="148"/>
      <c r="R139" s="149">
        <f>R140+R144</f>
        <v>4.2000000000000006E-3</v>
      </c>
      <c r="S139" s="148"/>
      <c r="T139" s="150">
        <f>T140+T144</f>
        <v>0</v>
      </c>
      <c r="AR139" s="143" t="s">
        <v>97</v>
      </c>
      <c r="AT139" s="151" t="s">
        <v>77</v>
      </c>
      <c r="AU139" s="151" t="s">
        <v>78</v>
      </c>
      <c r="AY139" s="143" t="s">
        <v>184</v>
      </c>
      <c r="BK139" s="152">
        <f>BK140+BK144</f>
        <v>0</v>
      </c>
    </row>
    <row r="140" spans="1:65" s="12" customFormat="1" ht="22.9" customHeight="1">
      <c r="B140" s="142"/>
      <c r="D140" s="143" t="s">
        <v>77</v>
      </c>
      <c r="E140" s="153" t="s">
        <v>1809</v>
      </c>
      <c r="F140" s="153" t="s">
        <v>1810</v>
      </c>
      <c r="I140" s="145"/>
      <c r="J140" s="154">
        <f>BK140</f>
        <v>0</v>
      </c>
      <c r="L140" s="142"/>
      <c r="M140" s="147"/>
      <c r="N140" s="148"/>
      <c r="O140" s="148"/>
      <c r="P140" s="149">
        <f>SUM(P141:P143)</f>
        <v>0</v>
      </c>
      <c r="Q140" s="148"/>
      <c r="R140" s="149">
        <f>SUM(R141:R143)</f>
        <v>0</v>
      </c>
      <c r="S140" s="148"/>
      <c r="T140" s="150">
        <f>SUM(T141:T143)</f>
        <v>0</v>
      </c>
      <c r="AR140" s="143" t="s">
        <v>97</v>
      </c>
      <c r="AT140" s="151" t="s">
        <v>77</v>
      </c>
      <c r="AU140" s="151" t="s">
        <v>85</v>
      </c>
      <c r="AY140" s="143" t="s">
        <v>184</v>
      </c>
      <c r="BK140" s="152">
        <f>SUM(BK141:BK143)</f>
        <v>0</v>
      </c>
    </row>
    <row r="141" spans="1:65" s="2" customFormat="1" ht="33" customHeight="1">
      <c r="A141" s="302"/>
      <c r="B141" s="124"/>
      <c r="C141" s="155" t="s">
        <v>85</v>
      </c>
      <c r="D141" s="155" t="s">
        <v>187</v>
      </c>
      <c r="E141" s="156" t="s">
        <v>1946</v>
      </c>
      <c r="F141" s="157" t="s">
        <v>1947</v>
      </c>
      <c r="G141" s="158" t="s">
        <v>360</v>
      </c>
      <c r="H141" s="159">
        <v>20</v>
      </c>
      <c r="I141" s="160"/>
      <c r="J141" s="161">
        <f>ROUND(I141*H141,2)</f>
        <v>0</v>
      </c>
      <c r="K141" s="162"/>
      <c r="L141" s="29"/>
      <c r="M141" s="163" t="s">
        <v>1</v>
      </c>
      <c r="N141" s="164" t="s">
        <v>44</v>
      </c>
      <c r="O141" s="51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02"/>
      <c r="V141" s="302"/>
      <c r="W141" s="302"/>
      <c r="X141" s="302"/>
      <c r="Y141" s="302"/>
      <c r="Z141" s="302"/>
      <c r="AA141" s="302"/>
      <c r="AB141" s="302"/>
      <c r="AC141" s="302"/>
      <c r="AD141" s="302"/>
      <c r="AE141" s="302"/>
      <c r="AR141" s="167" t="s">
        <v>500</v>
      </c>
      <c r="AT141" s="167" t="s">
        <v>187</v>
      </c>
      <c r="AU141" s="167" t="s">
        <v>91</v>
      </c>
      <c r="AY141" s="18" t="s">
        <v>184</v>
      </c>
      <c r="BE141" s="92">
        <f>IF(N141="základná",J141,0)</f>
        <v>0</v>
      </c>
      <c r="BF141" s="92">
        <f>IF(N141="znížená",J141,0)</f>
        <v>0</v>
      </c>
      <c r="BG141" s="92">
        <f>IF(N141="zákl. prenesená",J141,0)</f>
        <v>0</v>
      </c>
      <c r="BH141" s="92">
        <f>IF(N141="zníž. prenesená",J141,0)</f>
        <v>0</v>
      </c>
      <c r="BI141" s="92">
        <f>IF(N141="nulová",J141,0)</f>
        <v>0</v>
      </c>
      <c r="BJ141" s="18" t="s">
        <v>91</v>
      </c>
      <c r="BK141" s="92">
        <f>ROUND(I141*H141,2)</f>
        <v>0</v>
      </c>
      <c r="BL141" s="18" t="s">
        <v>500</v>
      </c>
      <c r="BM141" s="167" t="s">
        <v>1948</v>
      </c>
    </row>
    <row r="142" spans="1:65" s="2" customFormat="1" ht="21.75" customHeight="1">
      <c r="A142" s="302"/>
      <c r="B142" s="124"/>
      <c r="C142" s="155" t="s">
        <v>91</v>
      </c>
      <c r="D142" s="155" t="s">
        <v>187</v>
      </c>
      <c r="E142" s="156" t="s">
        <v>1949</v>
      </c>
      <c r="F142" s="157" t="s">
        <v>1950</v>
      </c>
      <c r="G142" s="158" t="s">
        <v>360</v>
      </c>
      <c r="H142" s="159">
        <v>20</v>
      </c>
      <c r="I142" s="160"/>
      <c r="J142" s="161">
        <f>ROUND(I142*H142,2)</f>
        <v>0</v>
      </c>
      <c r="K142" s="162"/>
      <c r="L142" s="29"/>
      <c r="M142" s="163" t="s">
        <v>1</v>
      </c>
      <c r="N142" s="164" t="s">
        <v>44</v>
      </c>
      <c r="O142" s="51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02"/>
      <c r="V142" s="302"/>
      <c r="W142" s="302"/>
      <c r="X142" s="302"/>
      <c r="Y142" s="302"/>
      <c r="Z142" s="302"/>
      <c r="AA142" s="302"/>
      <c r="AB142" s="302"/>
      <c r="AC142" s="302"/>
      <c r="AD142" s="302"/>
      <c r="AE142" s="302"/>
      <c r="AR142" s="167" t="s">
        <v>500</v>
      </c>
      <c r="AT142" s="167" t="s">
        <v>187</v>
      </c>
      <c r="AU142" s="167" t="s">
        <v>91</v>
      </c>
      <c r="AY142" s="18" t="s">
        <v>184</v>
      </c>
      <c r="BE142" s="92">
        <f>IF(N142="základná",J142,0)</f>
        <v>0</v>
      </c>
      <c r="BF142" s="92">
        <f>IF(N142="znížená",J142,0)</f>
        <v>0</v>
      </c>
      <c r="BG142" s="92">
        <f>IF(N142="zákl. prenesená",J142,0)</f>
        <v>0</v>
      </c>
      <c r="BH142" s="92">
        <f>IF(N142="zníž. prenesená",J142,0)</f>
        <v>0</v>
      </c>
      <c r="BI142" s="92">
        <f>IF(N142="nulová",J142,0)</f>
        <v>0</v>
      </c>
      <c r="BJ142" s="18" t="s">
        <v>91</v>
      </c>
      <c r="BK142" s="92">
        <f>ROUND(I142*H142,2)</f>
        <v>0</v>
      </c>
      <c r="BL142" s="18" t="s">
        <v>500</v>
      </c>
      <c r="BM142" s="167" t="s">
        <v>1951</v>
      </c>
    </row>
    <row r="143" spans="1:65" s="2" customFormat="1" ht="16.5" customHeight="1">
      <c r="A143" s="302"/>
      <c r="B143" s="124"/>
      <c r="C143" s="155" t="s">
        <v>97</v>
      </c>
      <c r="D143" s="155" t="s">
        <v>187</v>
      </c>
      <c r="E143" s="156" t="s">
        <v>1952</v>
      </c>
      <c r="F143" s="157" t="s">
        <v>1953</v>
      </c>
      <c r="G143" s="158" t="s">
        <v>244</v>
      </c>
      <c r="H143" s="159">
        <v>1</v>
      </c>
      <c r="I143" s="160"/>
      <c r="J143" s="161">
        <f>ROUND(I143*H143,2)</f>
        <v>0</v>
      </c>
      <c r="K143" s="162"/>
      <c r="L143" s="29"/>
      <c r="M143" s="163" t="s">
        <v>1</v>
      </c>
      <c r="N143" s="164" t="s">
        <v>44</v>
      </c>
      <c r="O143" s="51"/>
      <c r="P143" s="165">
        <f>O143*H143</f>
        <v>0</v>
      </c>
      <c r="Q143" s="165">
        <v>0</v>
      </c>
      <c r="R143" s="165">
        <f>Q143*H143</f>
        <v>0</v>
      </c>
      <c r="S143" s="165">
        <v>0</v>
      </c>
      <c r="T143" s="166">
        <f>S143*H143</f>
        <v>0</v>
      </c>
      <c r="U143" s="302"/>
      <c r="V143" s="302"/>
      <c r="W143" s="302"/>
      <c r="X143" s="302"/>
      <c r="Y143" s="302"/>
      <c r="Z143" s="302"/>
      <c r="AA143" s="302"/>
      <c r="AB143" s="302"/>
      <c r="AC143" s="302"/>
      <c r="AD143" s="302"/>
      <c r="AE143" s="302"/>
      <c r="AR143" s="167" t="s">
        <v>500</v>
      </c>
      <c r="AT143" s="167" t="s">
        <v>187</v>
      </c>
      <c r="AU143" s="167" t="s">
        <v>91</v>
      </c>
      <c r="AY143" s="18" t="s">
        <v>184</v>
      </c>
      <c r="BE143" s="92">
        <f>IF(N143="základná",J143,0)</f>
        <v>0</v>
      </c>
      <c r="BF143" s="92">
        <f>IF(N143="znížená",J143,0)</f>
        <v>0</v>
      </c>
      <c r="BG143" s="92">
        <f>IF(N143="zákl. prenesená",J143,0)</f>
        <v>0</v>
      </c>
      <c r="BH143" s="92">
        <f>IF(N143="zníž. prenesená",J143,0)</f>
        <v>0</v>
      </c>
      <c r="BI143" s="92">
        <f>IF(N143="nulová",J143,0)</f>
        <v>0</v>
      </c>
      <c r="BJ143" s="18" t="s">
        <v>91</v>
      </c>
      <c r="BK143" s="92">
        <f>ROUND(I143*H143,2)</f>
        <v>0</v>
      </c>
      <c r="BL143" s="18" t="s">
        <v>500</v>
      </c>
      <c r="BM143" s="167" t="s">
        <v>1954</v>
      </c>
    </row>
    <row r="144" spans="1:65" s="12" customFormat="1" ht="22.9" customHeight="1">
      <c r="B144" s="142"/>
      <c r="D144" s="143" t="s">
        <v>77</v>
      </c>
      <c r="E144" s="153" t="s">
        <v>1826</v>
      </c>
      <c r="F144" s="153" t="s">
        <v>1827</v>
      </c>
      <c r="I144" s="145"/>
      <c r="J144" s="154">
        <f>BK144</f>
        <v>0</v>
      </c>
      <c r="L144" s="142"/>
      <c r="M144" s="147"/>
      <c r="N144" s="148"/>
      <c r="O144" s="148"/>
      <c r="P144" s="149">
        <f>SUM(P145:P151)</f>
        <v>0</v>
      </c>
      <c r="Q144" s="148"/>
      <c r="R144" s="149">
        <f>SUM(R145:R151)</f>
        <v>4.2000000000000006E-3</v>
      </c>
      <c r="S144" s="148"/>
      <c r="T144" s="150">
        <f>SUM(T145:T151)</f>
        <v>0</v>
      </c>
      <c r="AR144" s="143" t="s">
        <v>97</v>
      </c>
      <c r="AT144" s="151" t="s">
        <v>77</v>
      </c>
      <c r="AU144" s="151" t="s">
        <v>85</v>
      </c>
      <c r="AY144" s="143" t="s">
        <v>184</v>
      </c>
      <c r="BK144" s="152">
        <f>SUM(BK145:BK151)</f>
        <v>0</v>
      </c>
    </row>
    <row r="145" spans="1:65" s="2" customFormat="1" ht="16.5" customHeight="1">
      <c r="A145" s="302"/>
      <c r="B145" s="124"/>
      <c r="C145" s="155" t="s">
        <v>191</v>
      </c>
      <c r="D145" s="155" t="s">
        <v>187</v>
      </c>
      <c r="E145" s="156" t="s">
        <v>1955</v>
      </c>
      <c r="F145" s="157" t="s">
        <v>1956</v>
      </c>
      <c r="G145" s="158" t="s">
        <v>244</v>
      </c>
      <c r="H145" s="159">
        <v>1</v>
      </c>
      <c r="I145" s="160"/>
      <c r="J145" s="161">
        <f t="shared" ref="J145:J151" si="5">ROUND(I145*H145,2)</f>
        <v>0</v>
      </c>
      <c r="K145" s="162"/>
      <c r="L145" s="29"/>
      <c r="M145" s="163" t="s">
        <v>1</v>
      </c>
      <c r="N145" s="164" t="s">
        <v>44</v>
      </c>
      <c r="O145" s="51"/>
      <c r="P145" s="165">
        <f t="shared" ref="P145:P151" si="6">O145*H145</f>
        <v>0</v>
      </c>
      <c r="Q145" s="165">
        <v>0</v>
      </c>
      <c r="R145" s="165">
        <f t="shared" ref="R145:R151" si="7">Q145*H145</f>
        <v>0</v>
      </c>
      <c r="S145" s="165">
        <v>0</v>
      </c>
      <c r="T145" s="166">
        <f t="shared" ref="T145:T151" si="8">S145*H145</f>
        <v>0</v>
      </c>
      <c r="U145" s="302"/>
      <c r="V145" s="302"/>
      <c r="W145" s="302"/>
      <c r="X145" s="302"/>
      <c r="Y145" s="302"/>
      <c r="Z145" s="302"/>
      <c r="AA145" s="302"/>
      <c r="AB145" s="302"/>
      <c r="AC145" s="302"/>
      <c r="AD145" s="302"/>
      <c r="AE145" s="302"/>
      <c r="AR145" s="167" t="s">
        <v>500</v>
      </c>
      <c r="AT145" s="167" t="s">
        <v>187</v>
      </c>
      <c r="AU145" s="167" t="s">
        <v>91</v>
      </c>
      <c r="AY145" s="18" t="s">
        <v>184</v>
      </c>
      <c r="BE145" s="92">
        <f t="shared" ref="BE145:BE151" si="9">IF(N145="základná",J145,0)</f>
        <v>0</v>
      </c>
      <c r="BF145" s="92">
        <f t="shared" ref="BF145:BF151" si="10">IF(N145="znížená",J145,0)</f>
        <v>0</v>
      </c>
      <c r="BG145" s="92">
        <f t="shared" ref="BG145:BG151" si="11">IF(N145="zákl. prenesená",J145,0)</f>
        <v>0</v>
      </c>
      <c r="BH145" s="92">
        <f t="shared" ref="BH145:BH151" si="12">IF(N145="zníž. prenesená",J145,0)</f>
        <v>0</v>
      </c>
      <c r="BI145" s="92">
        <f t="shared" ref="BI145:BI151" si="13">IF(N145="nulová",J145,0)</f>
        <v>0</v>
      </c>
      <c r="BJ145" s="18" t="s">
        <v>91</v>
      </c>
      <c r="BK145" s="92">
        <f t="shared" ref="BK145:BK151" si="14">ROUND(I145*H145,2)</f>
        <v>0</v>
      </c>
      <c r="BL145" s="18" t="s">
        <v>500</v>
      </c>
      <c r="BM145" s="167" t="s">
        <v>1957</v>
      </c>
    </row>
    <row r="146" spans="1:65" s="2" customFormat="1" ht="21.75" customHeight="1">
      <c r="A146" s="302"/>
      <c r="B146" s="124"/>
      <c r="C146" s="155" t="s">
        <v>212</v>
      </c>
      <c r="D146" s="155" t="s">
        <v>187</v>
      </c>
      <c r="E146" s="156" t="s">
        <v>1958</v>
      </c>
      <c r="F146" s="157" t="s">
        <v>1959</v>
      </c>
      <c r="G146" s="158" t="s">
        <v>360</v>
      </c>
      <c r="H146" s="159">
        <v>20</v>
      </c>
      <c r="I146" s="160"/>
      <c r="J146" s="161">
        <f t="shared" si="5"/>
        <v>0</v>
      </c>
      <c r="K146" s="162"/>
      <c r="L146" s="29"/>
      <c r="M146" s="163" t="s">
        <v>1</v>
      </c>
      <c r="N146" s="164" t="s">
        <v>44</v>
      </c>
      <c r="O146" s="51"/>
      <c r="P146" s="165">
        <f t="shared" si="6"/>
        <v>0</v>
      </c>
      <c r="Q146" s="165">
        <v>0</v>
      </c>
      <c r="R146" s="165">
        <f t="shared" si="7"/>
        <v>0</v>
      </c>
      <c r="S146" s="165">
        <v>0</v>
      </c>
      <c r="T146" s="166">
        <f t="shared" si="8"/>
        <v>0</v>
      </c>
      <c r="U146" s="302"/>
      <c r="V146" s="302"/>
      <c r="W146" s="302"/>
      <c r="X146" s="302"/>
      <c r="Y146" s="302"/>
      <c r="Z146" s="302"/>
      <c r="AA146" s="302"/>
      <c r="AB146" s="302"/>
      <c r="AC146" s="302"/>
      <c r="AD146" s="302"/>
      <c r="AE146" s="302"/>
      <c r="AR146" s="167" t="s">
        <v>500</v>
      </c>
      <c r="AT146" s="167" t="s">
        <v>187</v>
      </c>
      <c r="AU146" s="167" t="s">
        <v>91</v>
      </c>
      <c r="AY146" s="18" t="s">
        <v>184</v>
      </c>
      <c r="BE146" s="92">
        <f t="shared" si="9"/>
        <v>0</v>
      </c>
      <c r="BF146" s="92">
        <f t="shared" si="10"/>
        <v>0</v>
      </c>
      <c r="BG146" s="92">
        <f t="shared" si="11"/>
        <v>0</v>
      </c>
      <c r="BH146" s="92">
        <f t="shared" si="12"/>
        <v>0</v>
      </c>
      <c r="BI146" s="92">
        <f t="shared" si="13"/>
        <v>0</v>
      </c>
      <c r="BJ146" s="18" t="s">
        <v>91</v>
      </c>
      <c r="BK146" s="92">
        <f t="shared" si="14"/>
        <v>0</v>
      </c>
      <c r="BL146" s="18" t="s">
        <v>500</v>
      </c>
      <c r="BM146" s="167" t="s">
        <v>1960</v>
      </c>
    </row>
    <row r="147" spans="1:65" s="2" customFormat="1" ht="21.75" customHeight="1">
      <c r="A147" s="302"/>
      <c r="B147" s="124"/>
      <c r="C147" s="155" t="s">
        <v>218</v>
      </c>
      <c r="D147" s="155" t="s">
        <v>187</v>
      </c>
      <c r="E147" s="156" t="s">
        <v>1834</v>
      </c>
      <c r="F147" s="157" t="s">
        <v>1835</v>
      </c>
      <c r="G147" s="158" t="s">
        <v>360</v>
      </c>
      <c r="H147" s="159">
        <v>20</v>
      </c>
      <c r="I147" s="160"/>
      <c r="J147" s="161">
        <f t="shared" si="5"/>
        <v>0</v>
      </c>
      <c r="K147" s="162"/>
      <c r="L147" s="29"/>
      <c r="M147" s="163" t="s">
        <v>1</v>
      </c>
      <c r="N147" s="164" t="s">
        <v>44</v>
      </c>
      <c r="O147" s="51"/>
      <c r="P147" s="165">
        <f t="shared" si="6"/>
        <v>0</v>
      </c>
      <c r="Q147" s="165">
        <v>0</v>
      </c>
      <c r="R147" s="165">
        <f t="shared" si="7"/>
        <v>0</v>
      </c>
      <c r="S147" s="165">
        <v>0</v>
      </c>
      <c r="T147" s="166">
        <f t="shared" si="8"/>
        <v>0</v>
      </c>
      <c r="U147" s="302"/>
      <c r="V147" s="302"/>
      <c r="W147" s="302"/>
      <c r="X147" s="302"/>
      <c r="Y147" s="302"/>
      <c r="Z147" s="302"/>
      <c r="AA147" s="302"/>
      <c r="AB147" s="302"/>
      <c r="AC147" s="302"/>
      <c r="AD147" s="302"/>
      <c r="AE147" s="302"/>
      <c r="AR147" s="167" t="s">
        <v>500</v>
      </c>
      <c r="AT147" s="167" t="s">
        <v>187</v>
      </c>
      <c r="AU147" s="167" t="s">
        <v>91</v>
      </c>
      <c r="AY147" s="18" t="s">
        <v>184</v>
      </c>
      <c r="BE147" s="92">
        <f t="shared" si="9"/>
        <v>0</v>
      </c>
      <c r="BF147" s="92">
        <f t="shared" si="10"/>
        <v>0</v>
      </c>
      <c r="BG147" s="92">
        <f t="shared" si="11"/>
        <v>0</v>
      </c>
      <c r="BH147" s="92">
        <f t="shared" si="12"/>
        <v>0</v>
      </c>
      <c r="BI147" s="92">
        <f t="shared" si="13"/>
        <v>0</v>
      </c>
      <c r="BJ147" s="18" t="s">
        <v>91</v>
      </c>
      <c r="BK147" s="92">
        <f t="shared" si="14"/>
        <v>0</v>
      </c>
      <c r="BL147" s="18" t="s">
        <v>500</v>
      </c>
      <c r="BM147" s="167" t="s">
        <v>1961</v>
      </c>
    </row>
    <row r="148" spans="1:65" s="2" customFormat="1" ht="21.75" customHeight="1">
      <c r="A148" s="302"/>
      <c r="B148" s="124"/>
      <c r="C148" s="155" t="s">
        <v>222</v>
      </c>
      <c r="D148" s="155" t="s">
        <v>187</v>
      </c>
      <c r="E148" s="156" t="s">
        <v>1837</v>
      </c>
      <c r="F148" s="157" t="s">
        <v>1838</v>
      </c>
      <c r="G148" s="158" t="s">
        <v>360</v>
      </c>
      <c r="H148" s="159">
        <v>20</v>
      </c>
      <c r="I148" s="160"/>
      <c r="J148" s="161">
        <f t="shared" si="5"/>
        <v>0</v>
      </c>
      <c r="K148" s="162"/>
      <c r="L148" s="29"/>
      <c r="M148" s="163" t="s">
        <v>1</v>
      </c>
      <c r="N148" s="164" t="s">
        <v>44</v>
      </c>
      <c r="O148" s="51"/>
      <c r="P148" s="165">
        <f t="shared" si="6"/>
        <v>0</v>
      </c>
      <c r="Q148" s="165">
        <v>0</v>
      </c>
      <c r="R148" s="165">
        <f t="shared" si="7"/>
        <v>0</v>
      </c>
      <c r="S148" s="165">
        <v>0</v>
      </c>
      <c r="T148" s="166">
        <f t="shared" si="8"/>
        <v>0</v>
      </c>
      <c r="U148" s="302"/>
      <c r="V148" s="302"/>
      <c r="W148" s="302"/>
      <c r="X148" s="302"/>
      <c r="Y148" s="302"/>
      <c r="Z148" s="302"/>
      <c r="AA148" s="302"/>
      <c r="AB148" s="302"/>
      <c r="AC148" s="302"/>
      <c r="AD148" s="302"/>
      <c r="AE148" s="302"/>
      <c r="AR148" s="167" t="s">
        <v>500</v>
      </c>
      <c r="AT148" s="167" t="s">
        <v>187</v>
      </c>
      <c r="AU148" s="167" t="s">
        <v>91</v>
      </c>
      <c r="AY148" s="18" t="s">
        <v>184</v>
      </c>
      <c r="BE148" s="92">
        <f t="shared" si="9"/>
        <v>0</v>
      </c>
      <c r="BF148" s="92">
        <f t="shared" si="10"/>
        <v>0</v>
      </c>
      <c r="BG148" s="92">
        <f t="shared" si="11"/>
        <v>0</v>
      </c>
      <c r="BH148" s="92">
        <f t="shared" si="12"/>
        <v>0</v>
      </c>
      <c r="BI148" s="92">
        <f t="shared" si="13"/>
        <v>0</v>
      </c>
      <c r="BJ148" s="18" t="s">
        <v>91</v>
      </c>
      <c r="BK148" s="92">
        <f t="shared" si="14"/>
        <v>0</v>
      </c>
      <c r="BL148" s="18" t="s">
        <v>500</v>
      </c>
      <c r="BM148" s="167" t="s">
        <v>1962</v>
      </c>
    </row>
    <row r="149" spans="1:65" s="2" customFormat="1" ht="21.75" customHeight="1">
      <c r="A149" s="302"/>
      <c r="B149" s="124"/>
      <c r="C149" s="192" t="s">
        <v>229</v>
      </c>
      <c r="D149" s="192" t="s">
        <v>236</v>
      </c>
      <c r="E149" s="193" t="s">
        <v>1840</v>
      </c>
      <c r="F149" s="194" t="s">
        <v>1841</v>
      </c>
      <c r="G149" s="195" t="s">
        <v>360</v>
      </c>
      <c r="H149" s="196">
        <v>20</v>
      </c>
      <c r="I149" s="197"/>
      <c r="J149" s="198">
        <f t="shared" si="5"/>
        <v>0</v>
      </c>
      <c r="K149" s="199"/>
      <c r="L149" s="200"/>
      <c r="M149" s="201" t="s">
        <v>1</v>
      </c>
      <c r="N149" s="202" t="s">
        <v>44</v>
      </c>
      <c r="O149" s="51"/>
      <c r="P149" s="165">
        <f t="shared" si="6"/>
        <v>0</v>
      </c>
      <c r="Q149" s="165">
        <v>2.1000000000000001E-4</v>
      </c>
      <c r="R149" s="165">
        <f t="shared" si="7"/>
        <v>4.2000000000000006E-3</v>
      </c>
      <c r="S149" s="165">
        <v>0</v>
      </c>
      <c r="T149" s="166">
        <f t="shared" si="8"/>
        <v>0</v>
      </c>
      <c r="U149" s="302"/>
      <c r="V149" s="302"/>
      <c r="W149" s="302"/>
      <c r="X149" s="302"/>
      <c r="Y149" s="302"/>
      <c r="Z149" s="302"/>
      <c r="AA149" s="302"/>
      <c r="AB149" s="302"/>
      <c r="AC149" s="302"/>
      <c r="AD149" s="302"/>
      <c r="AE149" s="302"/>
      <c r="AR149" s="167" t="s">
        <v>1560</v>
      </c>
      <c r="AT149" s="167" t="s">
        <v>236</v>
      </c>
      <c r="AU149" s="167" t="s">
        <v>91</v>
      </c>
      <c r="AY149" s="18" t="s">
        <v>184</v>
      </c>
      <c r="BE149" s="92">
        <f t="shared" si="9"/>
        <v>0</v>
      </c>
      <c r="BF149" s="92">
        <f t="shared" si="10"/>
        <v>0</v>
      </c>
      <c r="BG149" s="92">
        <f t="shared" si="11"/>
        <v>0</v>
      </c>
      <c r="BH149" s="92">
        <f t="shared" si="12"/>
        <v>0</v>
      </c>
      <c r="BI149" s="92">
        <f t="shared" si="13"/>
        <v>0</v>
      </c>
      <c r="BJ149" s="18" t="s">
        <v>91</v>
      </c>
      <c r="BK149" s="92">
        <f t="shared" si="14"/>
        <v>0</v>
      </c>
      <c r="BL149" s="18" t="s">
        <v>1560</v>
      </c>
      <c r="BM149" s="167" t="s">
        <v>1963</v>
      </c>
    </row>
    <row r="150" spans="1:65" s="2" customFormat="1" ht="33" customHeight="1">
      <c r="A150" s="302"/>
      <c r="B150" s="124"/>
      <c r="C150" s="155" t="s">
        <v>235</v>
      </c>
      <c r="D150" s="155" t="s">
        <v>187</v>
      </c>
      <c r="E150" s="156" t="s">
        <v>1964</v>
      </c>
      <c r="F150" s="157" t="s">
        <v>1965</v>
      </c>
      <c r="G150" s="158" t="s">
        <v>360</v>
      </c>
      <c r="H150" s="159">
        <v>20</v>
      </c>
      <c r="I150" s="160"/>
      <c r="J150" s="161">
        <f t="shared" si="5"/>
        <v>0</v>
      </c>
      <c r="K150" s="162"/>
      <c r="L150" s="29"/>
      <c r="M150" s="163" t="s">
        <v>1</v>
      </c>
      <c r="N150" s="164" t="s">
        <v>44</v>
      </c>
      <c r="O150" s="51"/>
      <c r="P150" s="165">
        <f t="shared" si="6"/>
        <v>0</v>
      </c>
      <c r="Q150" s="165">
        <v>0</v>
      </c>
      <c r="R150" s="165">
        <f t="shared" si="7"/>
        <v>0</v>
      </c>
      <c r="S150" s="165">
        <v>0</v>
      </c>
      <c r="T150" s="166">
        <f t="shared" si="8"/>
        <v>0</v>
      </c>
      <c r="U150" s="302"/>
      <c r="V150" s="302"/>
      <c r="W150" s="302"/>
      <c r="X150" s="302"/>
      <c r="Y150" s="302"/>
      <c r="Z150" s="302"/>
      <c r="AA150" s="302"/>
      <c r="AB150" s="302"/>
      <c r="AC150" s="302"/>
      <c r="AD150" s="302"/>
      <c r="AE150" s="302"/>
      <c r="AR150" s="167" t="s">
        <v>500</v>
      </c>
      <c r="AT150" s="167" t="s">
        <v>187</v>
      </c>
      <c r="AU150" s="167" t="s">
        <v>91</v>
      </c>
      <c r="AY150" s="18" t="s">
        <v>184</v>
      </c>
      <c r="BE150" s="92">
        <f t="shared" si="9"/>
        <v>0</v>
      </c>
      <c r="BF150" s="92">
        <f t="shared" si="10"/>
        <v>0</v>
      </c>
      <c r="BG150" s="92">
        <f t="shared" si="11"/>
        <v>0</v>
      </c>
      <c r="BH150" s="92">
        <f t="shared" si="12"/>
        <v>0</v>
      </c>
      <c r="BI150" s="92">
        <f t="shared" si="13"/>
        <v>0</v>
      </c>
      <c r="BJ150" s="18" t="s">
        <v>91</v>
      </c>
      <c r="BK150" s="92">
        <f t="shared" si="14"/>
        <v>0</v>
      </c>
      <c r="BL150" s="18" t="s">
        <v>500</v>
      </c>
      <c r="BM150" s="167" t="s">
        <v>1966</v>
      </c>
    </row>
    <row r="151" spans="1:65" s="2" customFormat="1" ht="33" customHeight="1">
      <c r="A151" s="302"/>
      <c r="B151" s="124"/>
      <c r="C151" s="155" t="s">
        <v>241</v>
      </c>
      <c r="D151" s="155" t="s">
        <v>187</v>
      </c>
      <c r="E151" s="156" t="s">
        <v>1846</v>
      </c>
      <c r="F151" s="157" t="s">
        <v>1847</v>
      </c>
      <c r="G151" s="158" t="s">
        <v>225</v>
      </c>
      <c r="H151" s="159">
        <v>8</v>
      </c>
      <c r="I151" s="160"/>
      <c r="J151" s="161">
        <f t="shared" si="5"/>
        <v>0</v>
      </c>
      <c r="K151" s="162"/>
      <c r="L151" s="29"/>
      <c r="M151" s="208" t="s">
        <v>1</v>
      </c>
      <c r="N151" s="209" t="s">
        <v>44</v>
      </c>
      <c r="O151" s="210"/>
      <c r="P151" s="211">
        <f t="shared" si="6"/>
        <v>0</v>
      </c>
      <c r="Q151" s="211">
        <v>0</v>
      </c>
      <c r="R151" s="211">
        <f t="shared" si="7"/>
        <v>0</v>
      </c>
      <c r="S151" s="211">
        <v>0</v>
      </c>
      <c r="T151" s="212">
        <f t="shared" si="8"/>
        <v>0</v>
      </c>
      <c r="U151" s="302"/>
      <c r="V151" s="302"/>
      <c r="W151" s="302"/>
      <c r="X151" s="302"/>
      <c r="Y151" s="302"/>
      <c r="Z151" s="302"/>
      <c r="AA151" s="302"/>
      <c r="AB151" s="302"/>
      <c r="AC151" s="302"/>
      <c r="AD151" s="302"/>
      <c r="AE151" s="302"/>
      <c r="AR151" s="167" t="s">
        <v>500</v>
      </c>
      <c r="AT151" s="167" t="s">
        <v>187</v>
      </c>
      <c r="AU151" s="167" t="s">
        <v>91</v>
      </c>
      <c r="AY151" s="18" t="s">
        <v>184</v>
      </c>
      <c r="BE151" s="92">
        <f t="shared" si="9"/>
        <v>0</v>
      </c>
      <c r="BF151" s="92">
        <f t="shared" si="10"/>
        <v>0</v>
      </c>
      <c r="BG151" s="92">
        <f t="shared" si="11"/>
        <v>0</v>
      </c>
      <c r="BH151" s="92">
        <f t="shared" si="12"/>
        <v>0</v>
      </c>
      <c r="BI151" s="92">
        <f t="shared" si="13"/>
        <v>0</v>
      </c>
      <c r="BJ151" s="18" t="s">
        <v>91</v>
      </c>
      <c r="BK151" s="92">
        <f t="shared" si="14"/>
        <v>0</v>
      </c>
      <c r="BL151" s="18" t="s">
        <v>500</v>
      </c>
      <c r="BM151" s="167" t="s">
        <v>1967</v>
      </c>
    </row>
    <row r="152" spans="1:65" s="2" customFormat="1" ht="6.95" customHeight="1">
      <c r="A152" s="302"/>
      <c r="B152" s="41"/>
      <c r="C152" s="42"/>
      <c r="D152" s="42"/>
      <c r="E152" s="42"/>
      <c r="F152" s="42"/>
      <c r="G152" s="42"/>
      <c r="H152" s="42"/>
      <c r="I152" s="42"/>
      <c r="J152" s="42"/>
      <c r="K152" s="42"/>
      <c r="L152" s="29"/>
      <c r="M152" s="302"/>
      <c r="O152" s="302"/>
      <c r="P152" s="302"/>
      <c r="Q152" s="302"/>
      <c r="R152" s="302"/>
      <c r="S152" s="302"/>
      <c r="T152" s="302"/>
      <c r="U152" s="302"/>
      <c r="V152" s="302"/>
      <c r="W152" s="302"/>
      <c r="X152" s="302"/>
      <c r="Y152" s="302"/>
      <c r="Z152" s="302"/>
      <c r="AA152" s="302"/>
      <c r="AB152" s="302"/>
      <c r="AC152" s="302"/>
      <c r="AD152" s="302"/>
      <c r="AE152" s="302"/>
    </row>
  </sheetData>
  <autoFilter ref="C137:K151" xr:uid="{00000000-0009-0000-0000-00000B000000}"/>
  <mergeCells count="20">
    <mergeCell ref="E124:H124"/>
    <mergeCell ref="E128:H128"/>
    <mergeCell ref="E126:H126"/>
    <mergeCell ref="E130:H130"/>
    <mergeCell ref="D112:F112"/>
    <mergeCell ref="L2:V2"/>
    <mergeCell ref="D108:F108"/>
    <mergeCell ref="D109:F109"/>
    <mergeCell ref="D110:F110"/>
    <mergeCell ref="D111:F111"/>
    <mergeCell ref="E31:H31"/>
    <mergeCell ref="E86:H86"/>
    <mergeCell ref="E90:H90"/>
    <mergeCell ref="E88:H88"/>
    <mergeCell ref="E92:H92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A1E7-F551-4200-B18C-B19DB93CA9C5}">
  <dimension ref="A1:H6"/>
  <sheetViews>
    <sheetView tabSelected="1" workbookViewId="0">
      <selection activeCell="F12" sqref="F12"/>
    </sheetView>
  </sheetViews>
  <sheetFormatPr defaultRowHeight="13.5"/>
  <cols>
    <col min="1" max="7" width="16.5" style="227" customWidth="1"/>
    <col min="8" max="16384" width="9.33203125" style="227"/>
  </cols>
  <sheetData>
    <row r="1" spans="1:8" s="224" customFormat="1" ht="18.75" customHeight="1">
      <c r="A1" s="224" t="s">
        <v>1968</v>
      </c>
      <c r="B1" s="308"/>
      <c r="C1" s="308"/>
      <c r="D1" s="308"/>
      <c r="E1" s="308"/>
      <c r="F1" s="225"/>
      <c r="G1" s="225"/>
      <c r="H1" s="225"/>
    </row>
    <row r="2" spans="1:8" s="224" customFormat="1" ht="36" customHeight="1">
      <c r="A2" s="423" t="s">
        <v>1969</v>
      </c>
      <c r="B2" s="424"/>
      <c r="C2" s="424"/>
      <c r="D2" s="424"/>
      <c r="E2" s="424"/>
      <c r="F2" s="424"/>
      <c r="G2" s="424"/>
      <c r="H2" s="226"/>
    </row>
    <row r="3" spans="1:8" s="224" customFormat="1" ht="56.25" customHeight="1">
      <c r="A3" s="423" t="s">
        <v>1970</v>
      </c>
      <c r="B3" s="423"/>
      <c r="C3" s="423"/>
      <c r="D3" s="423"/>
      <c r="E3" s="423"/>
      <c r="F3" s="423"/>
      <c r="G3" s="423"/>
      <c r="H3" s="226"/>
    </row>
    <row r="4" spans="1:8" s="224" customFormat="1" ht="45.75" customHeight="1">
      <c r="A4" s="423" t="s">
        <v>1971</v>
      </c>
      <c r="B4" s="423"/>
      <c r="C4" s="423"/>
      <c r="D4" s="423"/>
      <c r="E4" s="423"/>
      <c r="F4" s="423"/>
      <c r="G4" s="423"/>
      <c r="H4" s="226"/>
    </row>
    <row r="5" spans="1:8" s="224" customFormat="1" ht="34.5" customHeight="1">
      <c r="A5" s="423" t="s">
        <v>1972</v>
      </c>
      <c r="B5" s="423"/>
      <c r="C5" s="423"/>
      <c r="D5" s="423"/>
      <c r="E5" s="423"/>
      <c r="F5" s="423"/>
      <c r="G5" s="423"/>
      <c r="H5" s="226"/>
    </row>
    <row r="6" spans="1:8" s="224" customFormat="1" ht="47.25" customHeight="1">
      <c r="A6" s="423" t="s">
        <v>1973</v>
      </c>
      <c r="B6" s="423"/>
      <c r="C6" s="423"/>
      <c r="D6" s="423"/>
      <c r="E6" s="423"/>
      <c r="F6" s="423"/>
      <c r="G6" s="423"/>
      <c r="H6" s="225"/>
    </row>
  </sheetData>
  <mergeCells count="5">
    <mergeCell ref="A2:G2"/>
    <mergeCell ref="A3:G3"/>
    <mergeCell ref="A4:G4"/>
    <mergeCell ref="A5:G5"/>
    <mergeCell ref="A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421"/>
  <sheetViews>
    <sheetView showGridLines="0" topLeftCell="A282" workbookViewId="0">
      <selection activeCell="I287" sqref="I28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19.6640625" style="232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88"/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288"/>
      <c r="AR1" s="288"/>
      <c r="AS1" s="288"/>
      <c r="AT1" s="288"/>
    </row>
    <row r="2" spans="1:4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412" t="s">
        <v>5</v>
      </c>
      <c r="M2" s="413"/>
      <c r="N2" s="413"/>
      <c r="O2" s="413"/>
      <c r="P2" s="413"/>
      <c r="Q2" s="413"/>
      <c r="R2" s="413"/>
      <c r="S2" s="413"/>
      <c r="T2" s="413"/>
      <c r="U2" s="413"/>
      <c r="V2" s="413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92</v>
      </c>
    </row>
    <row r="3" spans="1:4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</row>
    <row r="4" spans="1:4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303"/>
      <c r="M4" s="233" t="s">
        <v>9</v>
      </c>
      <c r="N4" s="303"/>
      <c r="O4" s="303"/>
      <c r="P4" s="303"/>
      <c r="Q4" s="303"/>
      <c r="R4" s="303"/>
      <c r="S4" s="303"/>
      <c r="T4" s="303"/>
      <c r="U4" s="303"/>
      <c r="V4" s="303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</row>
    <row r="5" spans="1:4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</row>
    <row r="6" spans="1:4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</row>
    <row r="7" spans="1:4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46" s="1" customFormat="1" ht="12" customHeight="1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</row>
    <row r="9" spans="1:46" s="2" customFormat="1" ht="16.5" customHeight="1">
      <c r="A9" s="302"/>
      <c r="B9" s="29"/>
      <c r="C9" s="302"/>
      <c r="D9" s="302"/>
      <c r="E9" s="407" t="s">
        <v>140</v>
      </c>
      <c r="F9" s="406"/>
      <c r="G9" s="406"/>
      <c r="H9" s="406"/>
      <c r="I9" s="302"/>
      <c r="J9" s="302"/>
      <c r="K9" s="302"/>
      <c r="L9" s="234"/>
      <c r="M9" s="234"/>
      <c r="N9" s="234"/>
      <c r="O9" s="234"/>
      <c r="P9" s="234"/>
      <c r="Q9" s="234"/>
      <c r="R9" s="234"/>
      <c r="S9" s="51"/>
      <c r="T9" s="51"/>
      <c r="U9" s="51"/>
      <c r="V9" s="51"/>
      <c r="W9" s="302"/>
      <c r="X9" s="302"/>
      <c r="Y9" s="302"/>
      <c r="Z9" s="302"/>
      <c r="AA9" s="302"/>
      <c r="AB9" s="302"/>
      <c r="AC9" s="302"/>
      <c r="AD9" s="302"/>
      <c r="AE9" s="302"/>
    </row>
    <row r="10" spans="1:46" s="2" customFormat="1" ht="12" customHeight="1">
      <c r="A10" s="302"/>
      <c r="B10" s="29"/>
      <c r="C10" s="302"/>
      <c r="D10" s="305" t="s">
        <v>141</v>
      </c>
      <c r="E10" s="302"/>
      <c r="F10" s="302"/>
      <c r="G10" s="302"/>
      <c r="H10" s="302"/>
      <c r="I10" s="302"/>
      <c r="J10" s="302"/>
      <c r="K10" s="302"/>
      <c r="L10" s="234"/>
      <c r="M10" s="234"/>
      <c r="N10" s="234"/>
      <c r="O10" s="234"/>
      <c r="P10" s="234"/>
      <c r="Q10" s="234"/>
      <c r="R10" s="234"/>
      <c r="S10" s="51"/>
      <c r="T10" s="51"/>
      <c r="U10" s="51"/>
      <c r="V10" s="51"/>
      <c r="W10" s="302"/>
      <c r="X10" s="302"/>
      <c r="Y10" s="302"/>
      <c r="Z10" s="302"/>
      <c r="AA10" s="302"/>
      <c r="AB10" s="302"/>
      <c r="AC10" s="302"/>
      <c r="AD10" s="302"/>
      <c r="AE10" s="302"/>
    </row>
    <row r="11" spans="1:46" s="2" customFormat="1" ht="16.5" customHeight="1">
      <c r="A11" s="302"/>
      <c r="B11" s="29"/>
      <c r="C11" s="302"/>
      <c r="D11" s="302"/>
      <c r="E11" s="384" t="s">
        <v>89</v>
      </c>
      <c r="F11" s="406"/>
      <c r="G11" s="406"/>
      <c r="H11" s="406"/>
      <c r="I11" s="302"/>
      <c r="J11" s="302"/>
      <c r="K11" s="302"/>
      <c r="L11" s="234"/>
      <c r="M11" s="234"/>
      <c r="N11" s="234"/>
      <c r="O11" s="234"/>
      <c r="P11" s="234"/>
      <c r="Q11" s="234"/>
      <c r="R11" s="234"/>
      <c r="S11" s="51"/>
      <c r="T11" s="51"/>
      <c r="U11" s="51"/>
      <c r="V11" s="51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46" s="2" customFormat="1">
      <c r="A12" s="302"/>
      <c r="B12" s="29"/>
      <c r="C12" s="302"/>
      <c r="D12" s="302"/>
      <c r="E12" s="302"/>
      <c r="F12" s="302"/>
      <c r="G12" s="302"/>
      <c r="H12" s="302"/>
      <c r="I12" s="302"/>
      <c r="J12" s="302"/>
      <c r="K12" s="302"/>
      <c r="L12" s="234"/>
      <c r="M12" s="234"/>
      <c r="N12" s="234"/>
      <c r="O12" s="234"/>
      <c r="P12" s="234"/>
      <c r="Q12" s="234"/>
      <c r="R12" s="234"/>
      <c r="S12" s="51"/>
      <c r="T12" s="51"/>
      <c r="U12" s="51"/>
      <c r="V12" s="51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46" s="2" customFormat="1" ht="12" customHeight="1">
      <c r="A13" s="302"/>
      <c r="B13" s="29"/>
      <c r="C13" s="302"/>
      <c r="D13" s="305" t="s">
        <v>16</v>
      </c>
      <c r="E13" s="302"/>
      <c r="F13" s="290" t="s">
        <v>1</v>
      </c>
      <c r="G13" s="302"/>
      <c r="H13" s="302"/>
      <c r="I13" s="305" t="s">
        <v>17</v>
      </c>
      <c r="J13" s="290" t="s">
        <v>1</v>
      </c>
      <c r="K13" s="302"/>
      <c r="L13" s="234"/>
      <c r="M13" s="234"/>
      <c r="N13" s="234"/>
      <c r="O13" s="234"/>
      <c r="P13" s="234"/>
      <c r="Q13" s="234"/>
      <c r="R13" s="234"/>
      <c r="S13" s="51"/>
      <c r="T13" s="51"/>
      <c r="U13" s="51"/>
      <c r="V13" s="51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46" s="2" customFormat="1" ht="12" customHeight="1">
      <c r="A14" s="302"/>
      <c r="B14" s="29"/>
      <c r="C14" s="302"/>
      <c r="D14" s="305" t="s">
        <v>18</v>
      </c>
      <c r="E14" s="302"/>
      <c r="F14" s="290" t="s">
        <v>19</v>
      </c>
      <c r="G14" s="302"/>
      <c r="H14" s="302"/>
      <c r="I14" s="305" t="s">
        <v>20</v>
      </c>
      <c r="J14" s="298" t="str">
        <f>'Rekapitulácia stavby'!AN8</f>
        <v>20. 4. 2021</v>
      </c>
      <c r="K14" s="302"/>
      <c r="L14" s="234"/>
      <c r="M14" s="234"/>
      <c r="N14" s="234"/>
      <c r="O14" s="234"/>
      <c r="P14" s="234"/>
      <c r="Q14" s="234"/>
      <c r="R14" s="234"/>
      <c r="S14" s="51"/>
      <c r="T14" s="51"/>
      <c r="U14" s="51"/>
      <c r="V14" s="51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46" s="2" customFormat="1" ht="10.9" customHeight="1">
      <c r="A15" s="302"/>
      <c r="B15" s="29"/>
      <c r="C15" s="302"/>
      <c r="D15" s="302"/>
      <c r="E15" s="302"/>
      <c r="F15" s="302"/>
      <c r="G15" s="302"/>
      <c r="H15" s="302"/>
      <c r="I15" s="302"/>
      <c r="J15" s="302"/>
      <c r="K15" s="302"/>
      <c r="L15" s="234"/>
      <c r="M15" s="234"/>
      <c r="N15" s="234"/>
      <c r="O15" s="234"/>
      <c r="P15" s="234"/>
      <c r="Q15" s="234"/>
      <c r="R15" s="234"/>
      <c r="S15" s="51"/>
      <c r="T15" s="51"/>
      <c r="U15" s="51"/>
      <c r="V15" s="51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46" s="2" customFormat="1" ht="12" customHeight="1">
      <c r="A16" s="302"/>
      <c r="B16" s="29"/>
      <c r="C16" s="302"/>
      <c r="D16" s="305" t="s">
        <v>22</v>
      </c>
      <c r="E16" s="302"/>
      <c r="F16" s="302"/>
      <c r="G16" s="302"/>
      <c r="H16" s="302"/>
      <c r="I16" s="305" t="s">
        <v>23</v>
      </c>
      <c r="J16" s="290" t="s">
        <v>1</v>
      </c>
      <c r="K16" s="302"/>
      <c r="L16" s="234"/>
      <c r="M16" s="234"/>
      <c r="N16" s="234"/>
      <c r="O16" s="234"/>
      <c r="P16" s="234"/>
      <c r="Q16" s="234"/>
      <c r="R16" s="234"/>
      <c r="S16" s="51"/>
      <c r="T16" s="51"/>
      <c r="U16" s="51"/>
      <c r="V16" s="51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8" customHeight="1">
      <c r="A17" s="302"/>
      <c r="B17" s="29"/>
      <c r="C17" s="302"/>
      <c r="D17" s="302"/>
      <c r="E17" s="290" t="s">
        <v>24</v>
      </c>
      <c r="F17" s="302"/>
      <c r="G17" s="302"/>
      <c r="H17" s="302"/>
      <c r="I17" s="305" t="s">
        <v>25</v>
      </c>
      <c r="J17" s="290" t="s">
        <v>1</v>
      </c>
      <c r="K17" s="302"/>
      <c r="L17" s="234"/>
      <c r="M17" s="234"/>
      <c r="N17" s="234"/>
      <c r="O17" s="234"/>
      <c r="P17" s="234"/>
      <c r="Q17" s="234"/>
      <c r="R17" s="234"/>
      <c r="S17" s="51"/>
      <c r="T17" s="51"/>
      <c r="U17" s="51"/>
      <c r="V17" s="51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6.95" customHeight="1">
      <c r="A18" s="302"/>
      <c r="B18" s="29"/>
      <c r="C18" s="302"/>
      <c r="D18" s="302"/>
      <c r="E18" s="302"/>
      <c r="F18" s="302"/>
      <c r="G18" s="302"/>
      <c r="H18" s="302"/>
      <c r="I18" s="302"/>
      <c r="J18" s="302"/>
      <c r="K18" s="302"/>
      <c r="L18" s="234"/>
      <c r="M18" s="234"/>
      <c r="N18" s="234"/>
      <c r="O18" s="234"/>
      <c r="P18" s="234"/>
      <c r="Q18" s="234"/>
      <c r="R18" s="234"/>
      <c r="S18" s="51"/>
      <c r="T18" s="51"/>
      <c r="U18" s="51"/>
      <c r="V18" s="51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2" customHeight="1">
      <c r="A19" s="302"/>
      <c r="B19" s="29"/>
      <c r="C19" s="302"/>
      <c r="D19" s="305" t="s">
        <v>26</v>
      </c>
      <c r="E19" s="302"/>
      <c r="F19" s="302"/>
      <c r="G19" s="302"/>
      <c r="H19" s="302"/>
      <c r="I19" s="305" t="s">
        <v>23</v>
      </c>
      <c r="J19" s="300" t="str">
        <f>'Rekapitulácia stavby'!AN13</f>
        <v>Vyplň údaj</v>
      </c>
      <c r="K19" s="302"/>
      <c r="L19" s="234"/>
      <c r="M19" s="234"/>
      <c r="N19" s="234"/>
      <c r="O19" s="234"/>
      <c r="P19" s="234"/>
      <c r="Q19" s="234"/>
      <c r="R19" s="234"/>
      <c r="S19" s="51"/>
      <c r="T19" s="51"/>
      <c r="U19" s="51"/>
      <c r="V19" s="51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18" customHeight="1">
      <c r="A20" s="302"/>
      <c r="B20" s="29"/>
      <c r="C20" s="302"/>
      <c r="D20" s="302"/>
      <c r="E20" s="416" t="str">
        <f>'Rekapitulácia stavby'!E14</f>
        <v>Vyplň údaj</v>
      </c>
      <c r="F20" s="371"/>
      <c r="G20" s="371"/>
      <c r="H20" s="371"/>
      <c r="I20" s="305" t="s">
        <v>25</v>
      </c>
      <c r="J20" s="300" t="str">
        <f>'Rekapitulácia stavby'!AN14</f>
        <v>Vyplň údaj</v>
      </c>
      <c r="K20" s="302"/>
      <c r="L20" s="234"/>
      <c r="M20" s="234"/>
      <c r="N20" s="234"/>
      <c r="O20" s="234"/>
      <c r="P20" s="234"/>
      <c r="Q20" s="234"/>
      <c r="R20" s="234"/>
      <c r="S20" s="51"/>
      <c r="T20" s="51"/>
      <c r="U20" s="51"/>
      <c r="V20" s="51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6.95" customHeight="1">
      <c r="A21" s="302"/>
      <c r="B21" s="29"/>
      <c r="C21" s="302"/>
      <c r="D21" s="302"/>
      <c r="E21" s="302"/>
      <c r="F21" s="302"/>
      <c r="G21" s="302"/>
      <c r="H21" s="302"/>
      <c r="I21" s="302"/>
      <c r="J21" s="302"/>
      <c r="K21" s="302"/>
      <c r="L21" s="234"/>
      <c r="M21" s="234"/>
      <c r="N21" s="234"/>
      <c r="O21" s="234"/>
      <c r="P21" s="234"/>
      <c r="Q21" s="234"/>
      <c r="R21" s="234"/>
      <c r="S21" s="51"/>
      <c r="T21" s="51"/>
      <c r="U21" s="51"/>
      <c r="V21" s="51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2" customHeight="1">
      <c r="A22" s="302"/>
      <c r="B22" s="29"/>
      <c r="C22" s="302"/>
      <c r="D22" s="305" t="s">
        <v>28</v>
      </c>
      <c r="E22" s="302"/>
      <c r="F22" s="302"/>
      <c r="G22" s="302"/>
      <c r="H22" s="302"/>
      <c r="I22" s="305" t="s">
        <v>23</v>
      </c>
      <c r="J22" s="290" t="s">
        <v>1</v>
      </c>
      <c r="K22" s="302"/>
      <c r="L22" s="234"/>
      <c r="M22" s="234"/>
      <c r="N22" s="234"/>
      <c r="O22" s="234"/>
      <c r="P22" s="234"/>
      <c r="Q22" s="234"/>
      <c r="R22" s="234"/>
      <c r="S22" s="51"/>
      <c r="T22" s="51"/>
      <c r="U22" s="51"/>
      <c r="V22" s="51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18" customHeight="1">
      <c r="A23" s="302"/>
      <c r="B23" s="29"/>
      <c r="C23" s="302"/>
      <c r="D23" s="302"/>
      <c r="E23" s="290" t="s">
        <v>29</v>
      </c>
      <c r="F23" s="302"/>
      <c r="G23" s="302"/>
      <c r="H23" s="302"/>
      <c r="I23" s="305" t="s">
        <v>25</v>
      </c>
      <c r="J23" s="290" t="s">
        <v>1</v>
      </c>
      <c r="K23" s="302"/>
      <c r="L23" s="234"/>
      <c r="M23" s="234"/>
      <c r="N23" s="234"/>
      <c r="O23" s="234"/>
      <c r="P23" s="234"/>
      <c r="Q23" s="234"/>
      <c r="R23" s="234"/>
      <c r="S23" s="51"/>
      <c r="T23" s="51"/>
      <c r="U23" s="51"/>
      <c r="V23" s="51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6.95" customHeight="1">
      <c r="A24" s="302"/>
      <c r="B24" s="29"/>
      <c r="C24" s="302"/>
      <c r="D24" s="302"/>
      <c r="E24" s="302"/>
      <c r="F24" s="302"/>
      <c r="G24" s="302"/>
      <c r="H24" s="302"/>
      <c r="I24" s="302"/>
      <c r="J24" s="302"/>
      <c r="K24" s="302"/>
      <c r="L24" s="234"/>
      <c r="M24" s="234"/>
      <c r="N24" s="234"/>
      <c r="O24" s="234"/>
      <c r="P24" s="234"/>
      <c r="Q24" s="234"/>
      <c r="R24" s="234"/>
      <c r="S24" s="51"/>
      <c r="T24" s="51"/>
      <c r="U24" s="51"/>
      <c r="V24" s="51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2" customHeight="1">
      <c r="A25" s="302"/>
      <c r="B25" s="29"/>
      <c r="C25" s="302"/>
      <c r="D25" s="305" t="s">
        <v>31</v>
      </c>
      <c r="E25" s="302"/>
      <c r="F25" s="302"/>
      <c r="G25" s="302"/>
      <c r="H25" s="302"/>
      <c r="I25" s="305" t="s">
        <v>23</v>
      </c>
      <c r="J25" s="290" t="s">
        <v>1</v>
      </c>
      <c r="K25" s="302"/>
      <c r="L25" s="234"/>
      <c r="M25" s="234"/>
      <c r="N25" s="234"/>
      <c r="O25" s="234"/>
      <c r="P25" s="234"/>
      <c r="Q25" s="234"/>
      <c r="R25" s="234"/>
      <c r="S25" s="51"/>
      <c r="T25" s="51"/>
      <c r="U25" s="51"/>
      <c r="V25" s="51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18" customHeight="1">
      <c r="A26" s="302"/>
      <c r="B26" s="29"/>
      <c r="C26" s="302"/>
      <c r="D26" s="302"/>
      <c r="E26" s="290" t="s">
        <v>32</v>
      </c>
      <c r="F26" s="302"/>
      <c r="G26" s="302"/>
      <c r="H26" s="302"/>
      <c r="I26" s="305" t="s">
        <v>25</v>
      </c>
      <c r="J26" s="290" t="s">
        <v>1</v>
      </c>
      <c r="K26" s="302"/>
      <c r="L26" s="234"/>
      <c r="M26" s="234"/>
      <c r="N26" s="234"/>
      <c r="O26" s="234"/>
      <c r="P26" s="234"/>
      <c r="Q26" s="234"/>
      <c r="R26" s="234"/>
      <c r="S26" s="51"/>
      <c r="T26" s="51"/>
      <c r="U26" s="51"/>
      <c r="V26" s="51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6.95" customHeight="1">
      <c r="A27" s="302"/>
      <c r="B27" s="29"/>
      <c r="C27" s="302"/>
      <c r="D27" s="302"/>
      <c r="E27" s="302"/>
      <c r="F27" s="302"/>
      <c r="G27" s="302"/>
      <c r="H27" s="302"/>
      <c r="I27" s="302"/>
      <c r="J27" s="302"/>
      <c r="K27" s="302"/>
      <c r="L27" s="234"/>
      <c r="M27" s="234"/>
      <c r="N27" s="234"/>
      <c r="O27" s="234"/>
      <c r="P27" s="234"/>
      <c r="Q27" s="234"/>
      <c r="R27" s="234"/>
      <c r="S27" s="51"/>
      <c r="T27" s="51"/>
      <c r="U27" s="51"/>
      <c r="V27" s="51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2" customHeight="1">
      <c r="A28" s="302"/>
      <c r="B28" s="29"/>
      <c r="C28" s="302"/>
      <c r="D28" s="305" t="s">
        <v>33</v>
      </c>
      <c r="E28" s="302"/>
      <c r="F28" s="302"/>
      <c r="G28" s="302"/>
      <c r="H28" s="302"/>
      <c r="I28" s="302"/>
      <c r="J28" s="302"/>
      <c r="K28" s="302"/>
      <c r="L28" s="234"/>
      <c r="M28" s="234"/>
      <c r="N28" s="234"/>
      <c r="O28" s="234"/>
      <c r="P28" s="234"/>
      <c r="Q28" s="234"/>
      <c r="R28" s="234"/>
      <c r="S28" s="51"/>
      <c r="T28" s="51"/>
      <c r="U28" s="51"/>
      <c r="V28" s="51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8" customFormat="1" ht="16.5" customHeight="1">
      <c r="A29" s="98"/>
      <c r="B29" s="99"/>
      <c r="C29" s="98"/>
      <c r="D29" s="98"/>
      <c r="E29" s="417" t="s">
        <v>142</v>
      </c>
      <c r="F29" s="417"/>
      <c r="G29" s="417"/>
      <c r="H29" s="417"/>
      <c r="I29" s="98"/>
      <c r="J29" s="98"/>
      <c r="K29" s="98"/>
      <c r="L29" s="235"/>
      <c r="M29" s="235"/>
      <c r="N29" s="235"/>
      <c r="O29" s="235"/>
      <c r="P29" s="235"/>
      <c r="Q29" s="235"/>
      <c r="R29" s="235"/>
      <c r="S29" s="236"/>
      <c r="T29" s="236"/>
      <c r="U29" s="236"/>
      <c r="V29" s="236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2"/>
      <c r="B30" s="29"/>
      <c r="C30" s="302"/>
      <c r="D30" s="302"/>
      <c r="E30" s="302"/>
      <c r="F30" s="302"/>
      <c r="G30" s="302"/>
      <c r="H30" s="302"/>
      <c r="I30" s="302"/>
      <c r="J30" s="302"/>
      <c r="K30" s="302"/>
      <c r="L30" s="234"/>
      <c r="M30" s="234"/>
      <c r="N30" s="234"/>
      <c r="O30" s="234"/>
      <c r="P30" s="234"/>
      <c r="Q30" s="234"/>
      <c r="R30" s="234"/>
      <c r="S30" s="51"/>
      <c r="T30" s="51"/>
      <c r="U30" s="51"/>
      <c r="V30" s="51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2" customFormat="1" ht="6.95" customHeight="1">
      <c r="A31" s="302"/>
      <c r="B31" s="29"/>
      <c r="C31" s="302"/>
      <c r="D31" s="59"/>
      <c r="E31" s="59"/>
      <c r="F31" s="59"/>
      <c r="G31" s="59"/>
      <c r="H31" s="59"/>
      <c r="I31" s="59"/>
      <c r="J31" s="59"/>
      <c r="K31" s="59"/>
      <c r="L31" s="234"/>
      <c r="M31" s="234"/>
      <c r="N31" s="234"/>
      <c r="O31" s="234"/>
      <c r="P31" s="234"/>
      <c r="Q31" s="234"/>
      <c r="R31" s="234"/>
      <c r="S31" s="51"/>
      <c r="T31" s="51"/>
      <c r="U31" s="51"/>
      <c r="V31" s="51"/>
      <c r="W31" s="302"/>
      <c r="X31" s="302"/>
      <c r="Y31" s="302"/>
      <c r="Z31" s="302"/>
      <c r="AA31" s="302"/>
      <c r="AB31" s="302"/>
      <c r="AC31" s="302"/>
      <c r="AD31" s="302"/>
      <c r="AE31" s="302"/>
    </row>
    <row r="32" spans="1:31" s="2" customFormat="1" ht="14.45" customHeight="1">
      <c r="A32" s="302"/>
      <c r="B32" s="29"/>
      <c r="C32" s="302"/>
      <c r="D32" s="290" t="s">
        <v>143</v>
      </c>
      <c r="J32" s="289">
        <f>J99-J34</f>
        <v>0</v>
      </c>
      <c r="K32" s="302"/>
      <c r="L32" s="234"/>
      <c r="M32" s="234"/>
      <c r="N32" s="234"/>
      <c r="O32" s="234"/>
      <c r="P32" s="234"/>
      <c r="Q32" s="234"/>
      <c r="R32" s="234"/>
      <c r="S32" s="51"/>
      <c r="T32" s="51"/>
      <c r="U32" s="51"/>
      <c r="V32" s="51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14.45" customHeight="1">
      <c r="A33" s="302"/>
      <c r="B33" s="29"/>
      <c r="C33" s="302"/>
      <c r="D33" s="28" t="s">
        <v>132</v>
      </c>
      <c r="J33" s="289">
        <f>J105</f>
        <v>0</v>
      </c>
      <c r="K33" s="302"/>
      <c r="L33" s="234"/>
      <c r="M33" s="234"/>
      <c r="N33" s="234"/>
      <c r="O33" s="234"/>
      <c r="P33" s="234"/>
      <c r="Q33" s="234"/>
      <c r="R33" s="234"/>
      <c r="S33" s="51"/>
      <c r="T33" s="51"/>
      <c r="U33" s="51"/>
      <c r="V33" s="51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23" t="s">
        <v>37</v>
      </c>
      <c r="J34" s="289">
        <v>0</v>
      </c>
      <c r="K34" s="302"/>
      <c r="L34" s="234"/>
      <c r="M34" s="234"/>
      <c r="N34" s="234"/>
      <c r="O34" s="234"/>
      <c r="P34" s="234"/>
      <c r="Q34" s="234"/>
      <c r="R34" s="234"/>
      <c r="S34" s="51"/>
      <c r="T34" s="51"/>
      <c r="U34" s="51"/>
      <c r="V34" s="51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25.35" customHeight="1">
      <c r="A35" s="302"/>
      <c r="B35" s="29"/>
      <c r="C35" s="302"/>
      <c r="D35" s="101" t="s">
        <v>38</v>
      </c>
      <c r="J35" s="294">
        <f>ROUND(J32 + J33+J34, 2)</f>
        <v>0</v>
      </c>
      <c r="K35" s="302"/>
      <c r="L35" s="234"/>
      <c r="M35" s="234"/>
      <c r="N35" s="234"/>
      <c r="O35" s="234"/>
      <c r="P35" s="234"/>
      <c r="Q35" s="234"/>
      <c r="R35" s="234"/>
      <c r="S35" s="51"/>
      <c r="T35" s="51"/>
      <c r="U35" s="51"/>
      <c r="V35" s="51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6.95" customHeight="1">
      <c r="A36" s="302"/>
      <c r="B36" s="29"/>
      <c r="C36" s="302"/>
      <c r="D36" s="49"/>
      <c r="E36" s="49"/>
      <c r="F36" s="49"/>
      <c r="G36" s="49"/>
      <c r="H36" s="49"/>
      <c r="I36" s="49"/>
      <c r="J36" s="49"/>
      <c r="K36" s="59"/>
      <c r="L36" s="234"/>
      <c r="M36" s="234"/>
      <c r="N36" s="234"/>
      <c r="O36" s="234"/>
      <c r="P36" s="234"/>
      <c r="Q36" s="234"/>
      <c r="R36" s="234"/>
      <c r="S36" s="51"/>
      <c r="T36" s="51"/>
      <c r="U36" s="51"/>
      <c r="V36" s="51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14.45" customHeight="1">
      <c r="A37" s="302"/>
      <c r="B37" s="29"/>
      <c r="C37" s="302"/>
      <c r="F37" s="292" t="s">
        <v>40</v>
      </c>
      <c r="I37" s="292" t="s">
        <v>39</v>
      </c>
      <c r="J37" s="292" t="s">
        <v>41</v>
      </c>
      <c r="K37" s="302"/>
      <c r="L37" s="234"/>
      <c r="M37" s="234"/>
      <c r="N37" s="234"/>
      <c r="O37" s="234"/>
      <c r="P37" s="234"/>
      <c r="Q37" s="234"/>
      <c r="R37" s="234"/>
      <c r="S37" s="51"/>
      <c r="T37" s="51"/>
      <c r="U37" s="51"/>
      <c r="V37" s="51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14.45" customHeight="1">
      <c r="A38" s="302"/>
      <c r="B38" s="29"/>
      <c r="C38" s="302"/>
      <c r="D38" s="306" t="s">
        <v>42</v>
      </c>
      <c r="E38" s="305" t="s">
        <v>43</v>
      </c>
      <c r="F38" s="102">
        <f>ROUND((SUM(BE113:BE120) + SUM(BE142:BE420)),  2)</f>
        <v>0</v>
      </c>
      <c r="I38" s="103">
        <v>0.2</v>
      </c>
      <c r="J38" s="102">
        <f>ROUND(((SUM(BE113:BE120) + SUM(BE142:BE420))*I38),  2)</f>
        <v>0</v>
      </c>
      <c r="K38" s="302"/>
      <c r="L38" s="234"/>
      <c r="M38" s="234"/>
      <c r="N38" s="234"/>
      <c r="O38" s="234"/>
      <c r="P38" s="234"/>
      <c r="Q38" s="234"/>
      <c r="R38" s="234"/>
      <c r="S38" s="51"/>
      <c r="T38" s="51"/>
      <c r="U38" s="51"/>
      <c r="V38" s="51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E39" s="305" t="s">
        <v>44</v>
      </c>
      <c r="F39" s="102">
        <f>J32</f>
        <v>0</v>
      </c>
      <c r="I39" s="103">
        <v>0.2</v>
      </c>
      <c r="J39" s="102">
        <f>F39*0.2</f>
        <v>0</v>
      </c>
      <c r="K39" s="302"/>
      <c r="L39" s="234"/>
      <c r="M39" s="234"/>
      <c r="N39" s="234"/>
      <c r="O39" s="234"/>
      <c r="P39" s="234"/>
      <c r="Q39" s="234"/>
      <c r="R39" s="234"/>
      <c r="S39" s="51"/>
      <c r="T39" s="51"/>
      <c r="U39" s="51"/>
      <c r="V39" s="51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hidden="1" customHeight="1">
      <c r="A40" s="302"/>
      <c r="B40" s="29"/>
      <c r="C40" s="302"/>
      <c r="D40" s="302"/>
      <c r="E40" s="305" t="s">
        <v>45</v>
      </c>
      <c r="F40" s="102">
        <f>ROUND((SUM(BG114:BG121) + SUM(BG143:BG301)),  2)</f>
        <v>0</v>
      </c>
      <c r="G40" s="302"/>
      <c r="H40" s="302"/>
      <c r="I40" s="103">
        <v>0.2</v>
      </c>
      <c r="J40" s="102">
        <f>0</f>
        <v>0</v>
      </c>
      <c r="K40" s="302"/>
      <c r="L40" s="234"/>
      <c r="M40" s="234"/>
      <c r="N40" s="234"/>
      <c r="O40" s="234"/>
      <c r="P40" s="234"/>
      <c r="Q40" s="234"/>
      <c r="R40" s="234"/>
      <c r="S40" s="51"/>
      <c r="T40" s="51"/>
      <c r="U40" s="51"/>
      <c r="V40" s="51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hidden="1" customHeight="1">
      <c r="A41" s="302"/>
      <c r="B41" s="29"/>
      <c r="C41" s="302"/>
      <c r="D41" s="302"/>
      <c r="E41" s="305" t="s">
        <v>46</v>
      </c>
      <c r="F41" s="102">
        <f>ROUND((SUM(BH114:BH121) + SUM(BH143:BH301)),  2)</f>
        <v>0</v>
      </c>
      <c r="G41" s="302"/>
      <c r="H41" s="302"/>
      <c r="I41" s="103">
        <v>0.2</v>
      </c>
      <c r="J41" s="102">
        <f>0</f>
        <v>0</v>
      </c>
      <c r="K41" s="302"/>
      <c r="L41" s="234"/>
      <c r="M41" s="234"/>
      <c r="N41" s="234"/>
      <c r="O41" s="234"/>
      <c r="P41" s="234"/>
      <c r="Q41" s="234"/>
      <c r="R41" s="234"/>
      <c r="S41" s="51"/>
      <c r="T41" s="51"/>
      <c r="U41" s="51"/>
      <c r="V41" s="51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47</v>
      </c>
      <c r="F42" s="102">
        <f>ROUND((SUM(BI114:BI121) + SUM(BI143:BI301)),  2)</f>
        <v>0</v>
      </c>
      <c r="G42" s="302"/>
      <c r="H42" s="302"/>
      <c r="I42" s="103">
        <v>0</v>
      </c>
      <c r="J42" s="102">
        <f>0</f>
        <v>0</v>
      </c>
      <c r="K42" s="302"/>
      <c r="L42" s="234"/>
      <c r="M42" s="234"/>
      <c r="N42" s="234"/>
      <c r="O42" s="234"/>
      <c r="P42" s="234"/>
      <c r="Q42" s="234"/>
      <c r="R42" s="234"/>
      <c r="S42" s="51"/>
      <c r="T42" s="51"/>
      <c r="U42" s="51"/>
      <c r="V42" s="51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6.95" customHeight="1">
      <c r="A43" s="302"/>
      <c r="B43" s="29"/>
      <c r="C43" s="302"/>
      <c r="D43" s="302"/>
      <c r="E43" s="302"/>
      <c r="F43" s="302"/>
      <c r="G43" s="302"/>
      <c r="H43" s="302"/>
      <c r="I43" s="302"/>
      <c r="J43" s="302"/>
      <c r="K43" s="302"/>
      <c r="L43" s="234"/>
      <c r="M43" s="234"/>
      <c r="N43" s="234"/>
      <c r="O43" s="234"/>
      <c r="P43" s="234"/>
      <c r="Q43" s="234"/>
      <c r="R43" s="234"/>
      <c r="S43" s="51"/>
      <c r="T43" s="51"/>
      <c r="U43" s="51"/>
      <c r="V43" s="51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25.35" customHeight="1">
      <c r="A44" s="302"/>
      <c r="B44" s="29"/>
      <c r="C44" s="96"/>
      <c r="D44" s="104" t="s">
        <v>48</v>
      </c>
      <c r="E44" s="53"/>
      <c r="F44" s="53"/>
      <c r="G44" s="105" t="s">
        <v>49</v>
      </c>
      <c r="H44" s="106" t="s">
        <v>50</v>
      </c>
      <c r="I44" s="53"/>
      <c r="J44" s="107">
        <f>SUM(J35:J42)</f>
        <v>0</v>
      </c>
      <c r="K44" s="53"/>
      <c r="L44" s="234"/>
      <c r="M44" s="234"/>
      <c r="N44" s="234"/>
      <c r="O44" s="234"/>
      <c r="P44" s="234"/>
      <c r="Q44" s="234"/>
      <c r="R44" s="234"/>
      <c r="S44" s="51"/>
      <c r="T44" s="51"/>
      <c r="U44" s="51"/>
      <c r="V44" s="51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14.4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234"/>
      <c r="M45" s="234"/>
      <c r="N45" s="234"/>
      <c r="O45" s="234"/>
      <c r="P45" s="234"/>
      <c r="Q45" s="234"/>
      <c r="R45" s="234"/>
      <c r="S45" s="51"/>
      <c r="T45" s="51"/>
      <c r="U45" s="51"/>
      <c r="V45" s="51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1" customFormat="1" ht="14.45" customHeight="1">
      <c r="A46" s="288"/>
      <c r="B46" s="21"/>
      <c r="C46" s="288"/>
      <c r="D46" s="288"/>
      <c r="E46" s="288"/>
      <c r="F46" s="288"/>
      <c r="G46" s="288"/>
      <c r="H46" s="288"/>
      <c r="I46" s="288"/>
      <c r="J46" s="288"/>
      <c r="K46" s="288"/>
      <c r="L46" s="303"/>
      <c r="M46" s="303"/>
      <c r="N46" s="303"/>
      <c r="O46" s="303"/>
      <c r="P46" s="303"/>
      <c r="Q46" s="303"/>
      <c r="R46" s="303"/>
      <c r="S46" s="303"/>
      <c r="T46" s="303"/>
      <c r="U46" s="303"/>
      <c r="V46" s="303"/>
      <c r="W46" s="288"/>
      <c r="X46" s="288"/>
      <c r="Y46" s="288"/>
      <c r="Z46" s="288"/>
      <c r="AA46" s="288"/>
      <c r="AB46" s="288"/>
      <c r="AC46" s="288"/>
      <c r="AD46" s="288"/>
      <c r="AE46" s="288"/>
    </row>
    <row r="47" spans="1:31" s="1" customFormat="1" ht="14.45" customHeight="1">
      <c r="A47" s="288"/>
      <c r="B47" s="21"/>
      <c r="C47" s="288"/>
      <c r="D47" s="288"/>
      <c r="E47" s="288"/>
      <c r="F47" s="288"/>
      <c r="G47" s="288"/>
      <c r="H47" s="288"/>
      <c r="I47" s="288"/>
      <c r="J47" s="288"/>
      <c r="K47" s="288"/>
      <c r="L47" s="303"/>
      <c r="M47" s="303"/>
      <c r="N47" s="303"/>
      <c r="O47" s="303"/>
      <c r="P47" s="303"/>
      <c r="Q47" s="303"/>
      <c r="R47" s="303"/>
      <c r="S47" s="303"/>
      <c r="T47" s="303"/>
      <c r="U47" s="303"/>
      <c r="V47" s="303"/>
      <c r="W47" s="288"/>
      <c r="X47" s="288"/>
      <c r="Y47" s="288"/>
      <c r="Z47" s="288"/>
      <c r="AA47" s="288"/>
      <c r="AB47" s="288"/>
      <c r="AC47" s="288"/>
      <c r="AD47" s="288"/>
      <c r="AE47" s="288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303"/>
      <c r="M48" s="303"/>
      <c r="N48" s="303"/>
      <c r="O48" s="303"/>
      <c r="P48" s="303"/>
      <c r="Q48" s="303"/>
      <c r="R48" s="303"/>
      <c r="S48" s="303"/>
      <c r="T48" s="303"/>
      <c r="U48" s="303"/>
      <c r="V48" s="303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303"/>
      <c r="M50" s="303"/>
      <c r="N50" s="303"/>
      <c r="O50" s="303"/>
      <c r="P50" s="303"/>
      <c r="Q50" s="303"/>
      <c r="R50" s="303"/>
      <c r="S50" s="303"/>
      <c r="T50" s="303"/>
      <c r="U50" s="303"/>
      <c r="V50" s="303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303"/>
      <c r="M52" s="303"/>
      <c r="N52" s="303"/>
      <c r="O52" s="303"/>
      <c r="P52" s="303"/>
      <c r="Q52" s="303"/>
      <c r="R52" s="303"/>
      <c r="S52" s="303"/>
      <c r="T52" s="303"/>
      <c r="U52" s="303"/>
      <c r="V52" s="303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303"/>
      <c r="M53" s="303"/>
      <c r="N53" s="303"/>
      <c r="O53" s="303"/>
      <c r="P53" s="303"/>
      <c r="Q53" s="303"/>
      <c r="R53" s="303"/>
      <c r="S53" s="303"/>
      <c r="T53" s="303"/>
      <c r="U53" s="303"/>
      <c r="V53" s="303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303"/>
      <c r="M54" s="303"/>
      <c r="N54" s="303"/>
      <c r="O54" s="303"/>
      <c r="P54" s="303"/>
      <c r="Q54" s="303"/>
      <c r="R54" s="303"/>
      <c r="S54" s="303"/>
      <c r="T54" s="303"/>
      <c r="U54" s="303"/>
      <c r="V54" s="303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303"/>
      <c r="M55" s="303"/>
      <c r="N55" s="303"/>
      <c r="O55" s="303"/>
      <c r="P55" s="303"/>
      <c r="Q55" s="303"/>
      <c r="R55" s="303"/>
      <c r="S55" s="303"/>
      <c r="T55" s="303"/>
      <c r="U55" s="303"/>
      <c r="V55" s="303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303"/>
      <c r="M56" s="303"/>
      <c r="N56" s="303"/>
      <c r="O56" s="303"/>
      <c r="P56" s="303"/>
      <c r="Q56" s="303"/>
      <c r="R56" s="303"/>
      <c r="S56" s="303"/>
      <c r="T56" s="303"/>
      <c r="U56" s="303"/>
      <c r="V56" s="303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303"/>
      <c r="M57" s="303"/>
      <c r="N57" s="303"/>
      <c r="O57" s="303"/>
      <c r="P57" s="303"/>
      <c r="Q57" s="303"/>
      <c r="R57" s="303"/>
      <c r="S57" s="303"/>
      <c r="T57" s="303"/>
      <c r="U57" s="303"/>
      <c r="V57" s="303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303"/>
      <c r="M58" s="303"/>
      <c r="N58" s="303"/>
      <c r="O58" s="303"/>
      <c r="P58" s="303"/>
      <c r="Q58" s="303"/>
      <c r="R58" s="303"/>
      <c r="S58" s="303"/>
      <c r="T58" s="303"/>
      <c r="U58" s="303"/>
      <c r="V58" s="303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303"/>
      <c r="M59" s="303"/>
      <c r="N59" s="303"/>
      <c r="O59" s="303"/>
      <c r="P59" s="303"/>
      <c r="Q59" s="303"/>
      <c r="R59" s="303"/>
      <c r="S59" s="303"/>
      <c r="T59" s="303"/>
      <c r="U59" s="303"/>
      <c r="V59" s="303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303"/>
      <c r="M60" s="303"/>
      <c r="N60" s="303"/>
      <c r="O60" s="303"/>
      <c r="P60" s="303"/>
      <c r="Q60" s="303"/>
      <c r="R60" s="303"/>
      <c r="S60" s="303"/>
      <c r="T60" s="303"/>
      <c r="U60" s="303"/>
      <c r="V60" s="303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303"/>
      <c r="M61" s="303"/>
      <c r="N61" s="303"/>
      <c r="O61" s="303"/>
      <c r="P61" s="303"/>
      <c r="Q61" s="303"/>
      <c r="R61" s="303"/>
      <c r="S61" s="303"/>
      <c r="T61" s="303"/>
      <c r="U61" s="303"/>
      <c r="V61" s="303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234"/>
      <c r="M62" s="234"/>
      <c r="N62" s="234"/>
      <c r="O62" s="234"/>
      <c r="P62" s="234"/>
      <c r="Q62" s="234"/>
      <c r="R62" s="234"/>
      <c r="S62" s="51"/>
      <c r="T62" s="51"/>
      <c r="U62" s="51"/>
      <c r="V62" s="51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303"/>
      <c r="M63" s="303"/>
      <c r="N63" s="303"/>
      <c r="O63" s="303"/>
      <c r="P63" s="303"/>
      <c r="Q63" s="303"/>
      <c r="R63" s="303"/>
      <c r="S63" s="303"/>
      <c r="T63" s="303"/>
      <c r="U63" s="303"/>
      <c r="V63" s="303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303"/>
      <c r="M64" s="303"/>
      <c r="N64" s="303"/>
      <c r="O64" s="303"/>
      <c r="P64" s="303"/>
      <c r="Q64" s="303"/>
      <c r="R64" s="303"/>
      <c r="S64" s="303"/>
      <c r="T64" s="303"/>
      <c r="U64" s="303"/>
      <c r="V64" s="303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303"/>
      <c r="M65" s="303"/>
      <c r="N65" s="303"/>
      <c r="O65" s="303"/>
      <c r="P65" s="303"/>
      <c r="Q65" s="303"/>
      <c r="R65" s="303"/>
      <c r="S65" s="303"/>
      <c r="T65" s="303"/>
      <c r="U65" s="303"/>
      <c r="V65" s="303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234"/>
      <c r="M66" s="234"/>
      <c r="N66" s="234"/>
      <c r="O66" s="234"/>
      <c r="P66" s="234"/>
      <c r="Q66" s="234"/>
      <c r="R66" s="234"/>
      <c r="S66" s="51"/>
      <c r="T66" s="51"/>
      <c r="U66" s="51"/>
      <c r="V66" s="51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303"/>
      <c r="M67" s="303"/>
      <c r="N67" s="303"/>
      <c r="O67" s="303"/>
      <c r="P67" s="303"/>
      <c r="Q67" s="303"/>
      <c r="R67" s="303"/>
      <c r="S67" s="303"/>
      <c r="T67" s="303"/>
      <c r="U67" s="303"/>
      <c r="V67" s="303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303"/>
      <c r="M68" s="303"/>
      <c r="N68" s="303"/>
      <c r="O68" s="303"/>
      <c r="P68" s="303"/>
      <c r="Q68" s="303"/>
      <c r="R68" s="303"/>
      <c r="S68" s="303"/>
      <c r="T68" s="303"/>
      <c r="U68" s="303"/>
      <c r="V68" s="303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303"/>
      <c r="M69" s="303"/>
      <c r="N69" s="303"/>
      <c r="O69" s="303"/>
      <c r="P69" s="303"/>
      <c r="Q69" s="303"/>
      <c r="R69" s="303"/>
      <c r="S69" s="303"/>
      <c r="T69" s="303"/>
      <c r="U69" s="303"/>
      <c r="V69" s="303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303"/>
      <c r="M70" s="303"/>
      <c r="N70" s="303"/>
      <c r="O70" s="303"/>
      <c r="P70" s="303"/>
      <c r="Q70" s="303"/>
      <c r="R70" s="303"/>
      <c r="S70" s="303"/>
      <c r="T70" s="303"/>
      <c r="U70" s="303"/>
      <c r="V70" s="303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303"/>
      <c r="M71" s="303"/>
      <c r="N71" s="303"/>
      <c r="O71" s="303"/>
      <c r="P71" s="303"/>
      <c r="Q71" s="303"/>
      <c r="R71" s="303"/>
      <c r="S71" s="303"/>
      <c r="T71" s="303"/>
      <c r="U71" s="303"/>
      <c r="V71" s="303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303"/>
      <c r="M72" s="303"/>
      <c r="N72" s="303"/>
      <c r="O72" s="303"/>
      <c r="P72" s="303"/>
      <c r="Q72" s="303"/>
      <c r="R72" s="303"/>
      <c r="S72" s="303"/>
      <c r="T72" s="303"/>
      <c r="U72" s="303"/>
      <c r="V72" s="303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303"/>
      <c r="M73" s="303"/>
      <c r="N73" s="303"/>
      <c r="O73" s="303"/>
      <c r="P73" s="303"/>
      <c r="Q73" s="303"/>
      <c r="R73" s="303"/>
      <c r="S73" s="303"/>
      <c r="T73" s="303"/>
      <c r="U73" s="303"/>
      <c r="V73" s="303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303"/>
      <c r="M74" s="303"/>
      <c r="N74" s="303"/>
      <c r="O74" s="303"/>
      <c r="P74" s="303"/>
      <c r="Q74" s="303"/>
      <c r="R74" s="303"/>
      <c r="S74" s="303"/>
      <c r="T74" s="303"/>
      <c r="U74" s="303"/>
      <c r="V74" s="303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303"/>
      <c r="M75" s="303"/>
      <c r="N75" s="303"/>
      <c r="O75" s="303"/>
      <c r="P75" s="303"/>
      <c r="Q75" s="303"/>
      <c r="R75" s="303"/>
      <c r="S75" s="303"/>
      <c r="T75" s="303"/>
      <c r="U75" s="303"/>
      <c r="V75" s="303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303"/>
      <c r="M76" s="303"/>
      <c r="N76" s="303"/>
      <c r="O76" s="303"/>
      <c r="P76" s="303"/>
      <c r="Q76" s="303"/>
      <c r="R76" s="303"/>
      <c r="S76" s="303"/>
      <c r="T76" s="303"/>
      <c r="U76" s="303"/>
      <c r="V76" s="303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234"/>
      <c r="M77" s="234"/>
      <c r="N77" s="234"/>
      <c r="O77" s="234"/>
      <c r="P77" s="234"/>
      <c r="Q77" s="234"/>
      <c r="R77" s="234"/>
      <c r="S77" s="51"/>
      <c r="T77" s="51"/>
      <c r="U77" s="51"/>
      <c r="V77" s="51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234"/>
      <c r="M78" s="234"/>
      <c r="N78" s="234"/>
      <c r="O78" s="234"/>
      <c r="P78" s="234"/>
      <c r="Q78" s="234"/>
      <c r="R78" s="234"/>
      <c r="S78" s="51"/>
      <c r="T78" s="51"/>
      <c r="U78" s="51"/>
      <c r="V78" s="51"/>
      <c r="W78" s="302"/>
      <c r="X78" s="302"/>
      <c r="Y78" s="302"/>
      <c r="Z78" s="302"/>
      <c r="AA78" s="302"/>
      <c r="AB78" s="302"/>
      <c r="AC78" s="302"/>
      <c r="AD78" s="302"/>
      <c r="AE78" s="302"/>
    </row>
    <row r="79" spans="1:31">
      <c r="A79" s="288"/>
      <c r="B79" s="288"/>
      <c r="C79" s="288"/>
      <c r="D79" s="288"/>
      <c r="E79" s="288"/>
      <c r="F79" s="288"/>
      <c r="G79" s="288"/>
      <c r="H79" s="288"/>
      <c r="I79" s="288"/>
      <c r="J79" s="288"/>
      <c r="K79" s="288"/>
      <c r="L79" s="303"/>
      <c r="M79" s="303"/>
      <c r="N79" s="303"/>
      <c r="O79" s="303"/>
      <c r="P79" s="303"/>
      <c r="Q79" s="303"/>
      <c r="R79" s="303"/>
      <c r="S79" s="303"/>
      <c r="T79" s="303"/>
      <c r="U79" s="303"/>
      <c r="V79" s="303"/>
      <c r="W79" s="288"/>
      <c r="X79" s="288"/>
      <c r="Y79" s="288"/>
      <c r="Z79" s="288"/>
      <c r="AA79" s="288"/>
      <c r="AB79" s="288"/>
      <c r="AC79" s="288"/>
      <c r="AD79" s="288"/>
      <c r="AE79" s="288"/>
    </row>
    <row r="80" spans="1:31">
      <c r="A80" s="288"/>
      <c r="B80" s="288"/>
      <c r="C80" s="288"/>
      <c r="D80" s="288"/>
      <c r="E80" s="288"/>
      <c r="F80" s="288"/>
      <c r="G80" s="288"/>
      <c r="H80" s="288"/>
      <c r="I80" s="288"/>
      <c r="J80" s="288"/>
      <c r="K80" s="288"/>
      <c r="L80" s="303"/>
      <c r="M80" s="303"/>
      <c r="N80" s="303"/>
      <c r="O80" s="303"/>
      <c r="P80" s="303"/>
      <c r="Q80" s="303"/>
      <c r="R80" s="303"/>
      <c r="S80" s="303"/>
      <c r="T80" s="303"/>
      <c r="U80" s="303"/>
      <c r="V80" s="303"/>
      <c r="W80" s="288"/>
      <c r="X80" s="288"/>
      <c r="Y80" s="288"/>
      <c r="Z80" s="288"/>
      <c r="AA80" s="288"/>
      <c r="AB80" s="288"/>
      <c r="AC80" s="288"/>
      <c r="AD80" s="288"/>
      <c r="AE80" s="288"/>
    </row>
    <row r="81" spans="1:31">
      <c r="A81" s="288"/>
      <c r="B81" s="288"/>
      <c r="C81" s="288"/>
      <c r="D81" s="288"/>
      <c r="E81" s="288"/>
      <c r="F81" s="288"/>
      <c r="G81" s="288"/>
      <c r="H81" s="288"/>
      <c r="I81" s="288"/>
      <c r="J81" s="288"/>
      <c r="K81" s="288"/>
      <c r="L81" s="303"/>
      <c r="M81" s="303"/>
      <c r="N81" s="303"/>
      <c r="O81" s="303"/>
      <c r="P81" s="303"/>
      <c r="Q81" s="303"/>
      <c r="R81" s="303"/>
      <c r="S81" s="303"/>
      <c r="T81" s="303"/>
      <c r="U81" s="303"/>
      <c r="V81" s="303"/>
      <c r="W81" s="288"/>
      <c r="X81" s="288"/>
      <c r="Y81" s="288"/>
      <c r="Z81" s="288"/>
      <c r="AA81" s="288"/>
      <c r="AB81" s="288"/>
      <c r="AC81" s="288"/>
      <c r="AD81" s="288"/>
      <c r="AE81" s="288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234"/>
      <c r="M82" s="234"/>
      <c r="N82" s="234"/>
      <c r="O82" s="234"/>
      <c r="P82" s="234"/>
      <c r="Q82" s="234"/>
      <c r="R82" s="234"/>
      <c r="S82" s="51"/>
      <c r="T82" s="51"/>
      <c r="U82" s="51"/>
      <c r="V82" s="51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234"/>
      <c r="M83" s="234"/>
      <c r="N83" s="234"/>
      <c r="O83" s="234"/>
      <c r="P83" s="234"/>
      <c r="Q83" s="234"/>
      <c r="R83" s="234"/>
      <c r="S83" s="51"/>
      <c r="T83" s="51"/>
      <c r="U83" s="51"/>
      <c r="V83" s="51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234"/>
      <c r="M84" s="234"/>
      <c r="N84" s="234"/>
      <c r="O84" s="234"/>
      <c r="P84" s="234"/>
      <c r="Q84" s="234"/>
      <c r="R84" s="234"/>
      <c r="S84" s="51"/>
      <c r="T84" s="51"/>
      <c r="U84" s="51"/>
      <c r="V84" s="51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234"/>
      <c r="M85" s="234"/>
      <c r="N85" s="234"/>
      <c r="O85" s="234"/>
      <c r="P85" s="234"/>
      <c r="Q85" s="234"/>
      <c r="R85" s="234"/>
      <c r="S85" s="51"/>
      <c r="T85" s="51"/>
      <c r="U85" s="51"/>
      <c r="V85" s="51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234"/>
      <c r="M86" s="234"/>
      <c r="N86" s="234"/>
      <c r="O86" s="234"/>
      <c r="P86" s="234"/>
      <c r="Q86" s="234"/>
      <c r="R86" s="234"/>
      <c r="S86" s="51"/>
      <c r="T86" s="51"/>
      <c r="U86" s="51"/>
      <c r="V86" s="51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303"/>
      <c r="M87" s="303"/>
      <c r="N87" s="303"/>
      <c r="O87" s="303"/>
      <c r="P87" s="303"/>
      <c r="Q87" s="303"/>
      <c r="R87" s="303"/>
      <c r="S87" s="303"/>
      <c r="T87" s="303"/>
      <c r="U87" s="303"/>
      <c r="V87" s="303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2" customFormat="1" ht="16.5" customHeight="1">
      <c r="A88" s="302"/>
      <c r="B88" s="29"/>
      <c r="C88" s="302"/>
      <c r="D88" s="302"/>
      <c r="E88" s="407" t="s">
        <v>83</v>
      </c>
      <c r="F88" s="406"/>
      <c r="G88" s="406"/>
      <c r="H88" s="406"/>
      <c r="I88" s="302"/>
      <c r="J88" s="302"/>
      <c r="K88" s="302"/>
      <c r="L88" s="234"/>
      <c r="M88" s="234"/>
      <c r="N88" s="234"/>
      <c r="O88" s="234"/>
      <c r="P88" s="234"/>
      <c r="Q88" s="234"/>
      <c r="R88" s="234"/>
      <c r="S88" s="51"/>
      <c r="T88" s="51"/>
      <c r="U88" s="51"/>
      <c r="V88" s="51"/>
      <c r="W88" s="302"/>
      <c r="X88" s="302"/>
      <c r="Y88" s="302"/>
      <c r="Z88" s="302"/>
      <c r="AA88" s="302"/>
      <c r="AB88" s="302"/>
      <c r="AC88" s="302"/>
      <c r="AD88" s="302"/>
      <c r="AE88" s="302"/>
    </row>
    <row r="89" spans="1:31" s="2" customFormat="1" ht="12" customHeight="1">
      <c r="A89" s="302"/>
      <c r="B89" s="29"/>
      <c r="C89" s="305" t="s">
        <v>141</v>
      </c>
      <c r="D89" s="302"/>
      <c r="E89" s="302"/>
      <c r="F89" s="302"/>
      <c r="G89" s="302"/>
      <c r="H89" s="302"/>
      <c r="I89" s="302"/>
      <c r="J89" s="302"/>
      <c r="K89" s="302"/>
      <c r="L89" s="234"/>
      <c r="M89" s="234"/>
      <c r="N89" s="234"/>
      <c r="O89" s="234"/>
      <c r="P89" s="234"/>
      <c r="Q89" s="234"/>
      <c r="R89" s="234"/>
      <c r="S89" s="51"/>
      <c r="T89" s="51"/>
      <c r="U89" s="51"/>
      <c r="V89" s="51"/>
      <c r="W89" s="302"/>
      <c r="X89" s="302"/>
      <c r="Y89" s="302"/>
      <c r="Z89" s="302"/>
      <c r="AA89" s="302"/>
      <c r="AB89" s="302"/>
      <c r="AC89" s="302"/>
      <c r="AD89" s="302"/>
      <c r="AE89" s="302"/>
    </row>
    <row r="90" spans="1:31" s="2" customFormat="1" ht="16.5" customHeight="1">
      <c r="A90" s="302"/>
      <c r="B90" s="29"/>
      <c r="C90" s="302"/>
      <c r="D90" s="302"/>
      <c r="E90" s="384" t="str">
        <f>E11</f>
        <v>SO 01 Krajinná architektúra</v>
      </c>
      <c r="F90" s="406"/>
      <c r="G90" s="406"/>
      <c r="H90" s="406"/>
      <c r="I90" s="302"/>
      <c r="J90" s="302"/>
      <c r="K90" s="302"/>
      <c r="L90" s="234"/>
      <c r="M90" s="234"/>
      <c r="N90" s="234"/>
      <c r="O90" s="234"/>
      <c r="P90" s="234"/>
      <c r="Q90" s="234"/>
      <c r="R90" s="234"/>
      <c r="S90" s="51"/>
      <c r="T90" s="51"/>
      <c r="U90" s="51"/>
      <c r="V90" s="51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6.95" customHeight="1">
      <c r="A91" s="302"/>
      <c r="B91" s="29"/>
      <c r="C91" s="302"/>
      <c r="D91" s="302"/>
      <c r="E91" s="302"/>
      <c r="F91" s="302"/>
      <c r="G91" s="302"/>
      <c r="H91" s="302"/>
      <c r="I91" s="302"/>
      <c r="J91" s="302"/>
      <c r="K91" s="302"/>
      <c r="L91" s="234"/>
      <c r="M91" s="234"/>
      <c r="N91" s="234"/>
      <c r="O91" s="234"/>
      <c r="P91" s="234"/>
      <c r="Q91" s="234"/>
      <c r="R91" s="234"/>
      <c r="S91" s="51"/>
      <c r="T91" s="51"/>
      <c r="U91" s="51"/>
      <c r="V91" s="51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2" customHeight="1">
      <c r="A92" s="302"/>
      <c r="B92" s="29"/>
      <c r="C92" s="305" t="s">
        <v>18</v>
      </c>
      <c r="D92" s="302"/>
      <c r="E92" s="302"/>
      <c r="F92" s="290" t="str">
        <f>F14</f>
        <v xml:space="preserve"> </v>
      </c>
      <c r="G92" s="302"/>
      <c r="H92" s="302"/>
      <c r="I92" s="305" t="s">
        <v>20</v>
      </c>
      <c r="J92" s="298" t="str">
        <f>IF(J14="","",J14)</f>
        <v>20. 4. 2021</v>
      </c>
      <c r="K92" s="302"/>
      <c r="L92" s="234"/>
      <c r="M92" s="234"/>
      <c r="N92" s="234"/>
      <c r="O92" s="234"/>
      <c r="P92" s="234"/>
      <c r="Q92" s="234"/>
      <c r="R92" s="234"/>
      <c r="S92" s="51"/>
      <c r="T92" s="51"/>
      <c r="U92" s="51"/>
      <c r="V92" s="51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234"/>
      <c r="M93" s="234"/>
      <c r="N93" s="234"/>
      <c r="O93" s="234"/>
      <c r="P93" s="234"/>
      <c r="Q93" s="234"/>
      <c r="R93" s="234"/>
      <c r="S93" s="51"/>
      <c r="T93" s="51"/>
      <c r="U93" s="51"/>
      <c r="V93" s="51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25.7" customHeight="1">
      <c r="A94" s="302"/>
      <c r="B94" s="29"/>
      <c r="C94" s="305" t="s">
        <v>22</v>
      </c>
      <c r="D94" s="302"/>
      <c r="E94" s="302"/>
      <c r="F94" s="290" t="str">
        <f>E17</f>
        <v>Mesto Trnava</v>
      </c>
      <c r="G94" s="302"/>
      <c r="H94" s="302"/>
      <c r="I94" s="305" t="s">
        <v>28</v>
      </c>
      <c r="J94" s="301" t="str">
        <f>E23</f>
        <v>Ing. Ivana Štigová Kučírková, MSc.</v>
      </c>
      <c r="K94" s="302"/>
      <c r="L94" s="234"/>
      <c r="M94" s="234"/>
      <c r="N94" s="234"/>
      <c r="O94" s="234"/>
      <c r="P94" s="234"/>
      <c r="Q94" s="234"/>
      <c r="R94" s="234"/>
      <c r="S94" s="51"/>
      <c r="T94" s="51"/>
      <c r="U94" s="51"/>
      <c r="V94" s="51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15.2" customHeight="1">
      <c r="A95" s="302"/>
      <c r="B95" s="29"/>
      <c r="C95" s="305" t="s">
        <v>26</v>
      </c>
      <c r="D95" s="302"/>
      <c r="E95" s="302"/>
      <c r="F95" s="290" t="str">
        <f>IF(E20="","",E20)</f>
        <v>Vyplň údaj</v>
      </c>
      <c r="G95" s="302"/>
      <c r="H95" s="302"/>
      <c r="I95" s="305" t="s">
        <v>31</v>
      </c>
      <c r="J95" s="301" t="str">
        <f>E26</f>
        <v>Rosoft, s.r.o.</v>
      </c>
      <c r="K95" s="302"/>
      <c r="L95" s="234"/>
      <c r="M95" s="234"/>
      <c r="N95" s="234"/>
      <c r="O95" s="234"/>
      <c r="P95" s="234"/>
      <c r="Q95" s="234"/>
      <c r="R95" s="234"/>
      <c r="S95" s="51"/>
      <c r="T95" s="51"/>
      <c r="U95" s="51"/>
      <c r="V95" s="51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10.35" customHeight="1">
      <c r="A96" s="302"/>
      <c r="B96" s="29"/>
      <c r="C96" s="302"/>
      <c r="D96" s="302"/>
      <c r="E96" s="302"/>
      <c r="F96" s="302"/>
      <c r="G96" s="302"/>
      <c r="H96" s="302"/>
      <c r="I96" s="302"/>
      <c r="J96" s="302"/>
      <c r="K96" s="302"/>
      <c r="L96" s="234"/>
      <c r="M96" s="234"/>
      <c r="N96" s="234"/>
      <c r="O96" s="234"/>
      <c r="P96" s="234"/>
      <c r="Q96" s="234"/>
      <c r="R96" s="234"/>
      <c r="S96" s="51"/>
      <c r="T96" s="51"/>
      <c r="U96" s="51"/>
      <c r="V96" s="51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47" s="2" customFormat="1" ht="29.25" customHeight="1">
      <c r="A97" s="302"/>
      <c r="B97" s="29"/>
      <c r="C97" s="111" t="s">
        <v>145</v>
      </c>
      <c r="D97" s="96"/>
      <c r="E97" s="96"/>
      <c r="F97" s="96"/>
      <c r="G97" s="96"/>
      <c r="H97" s="96"/>
      <c r="I97" s="96"/>
      <c r="J97" s="112" t="s">
        <v>146</v>
      </c>
      <c r="K97" s="96"/>
      <c r="L97" s="234"/>
      <c r="M97" s="234"/>
      <c r="N97" s="234"/>
      <c r="O97" s="234"/>
      <c r="P97" s="234"/>
      <c r="Q97" s="234"/>
      <c r="R97" s="234"/>
      <c r="S97" s="51"/>
      <c r="T97" s="51"/>
      <c r="U97" s="51"/>
      <c r="V97" s="51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47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234"/>
      <c r="M98" s="234"/>
      <c r="N98" s="234"/>
      <c r="O98" s="234"/>
      <c r="P98" s="234"/>
      <c r="Q98" s="234"/>
      <c r="R98" s="234"/>
      <c r="S98" s="51"/>
      <c r="T98" s="51"/>
      <c r="U98" s="51"/>
      <c r="V98" s="51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47" s="2" customFormat="1" ht="22.9" customHeight="1">
      <c r="A99" s="302"/>
      <c r="B99" s="29"/>
      <c r="C99" s="113" t="s">
        <v>147</v>
      </c>
      <c r="D99" s="302"/>
      <c r="E99" s="302"/>
      <c r="F99" s="302"/>
      <c r="G99" s="302"/>
      <c r="H99" s="302"/>
      <c r="I99" s="302"/>
      <c r="J99" s="294">
        <f>J143</f>
        <v>0</v>
      </c>
      <c r="K99" s="302"/>
      <c r="L99" s="234"/>
      <c r="M99" s="234"/>
      <c r="N99" s="234"/>
      <c r="O99" s="234"/>
      <c r="P99" s="234"/>
      <c r="Q99" s="234"/>
      <c r="R99" s="234"/>
      <c r="S99" s="51"/>
      <c r="T99" s="51"/>
      <c r="U99" s="51"/>
      <c r="V99" s="51"/>
      <c r="W99" s="302"/>
      <c r="X99" s="302"/>
      <c r="Y99" s="302"/>
      <c r="Z99" s="302"/>
      <c r="AA99" s="302"/>
      <c r="AB99" s="302"/>
      <c r="AC99" s="302"/>
      <c r="AD99" s="302"/>
      <c r="AE99" s="302"/>
      <c r="AU99" s="18" t="s">
        <v>148</v>
      </c>
    </row>
    <row r="100" spans="1:47" s="9" customFormat="1" ht="24.95" customHeight="1">
      <c r="B100" s="114"/>
      <c r="D100" s="115" t="s">
        <v>149</v>
      </c>
      <c r="E100" s="116"/>
      <c r="F100" s="116"/>
      <c r="G100" s="116"/>
      <c r="H100" s="116"/>
      <c r="I100" s="116"/>
      <c r="J100" s="117">
        <f>J144</f>
        <v>0</v>
      </c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</row>
    <row r="101" spans="1:47" s="10" customFormat="1" ht="19.899999999999999" customHeight="1">
      <c r="A101" s="285"/>
      <c r="B101" s="118"/>
      <c r="C101" s="285"/>
      <c r="D101" s="119" t="s">
        <v>150</v>
      </c>
      <c r="E101" s="120"/>
      <c r="F101" s="120"/>
      <c r="G101" s="120"/>
      <c r="H101" s="120"/>
      <c r="I101" s="120"/>
      <c r="J101" s="121">
        <f>J145</f>
        <v>0</v>
      </c>
      <c r="K101" s="285"/>
      <c r="L101" s="238"/>
      <c r="M101" s="238"/>
      <c r="N101" s="238"/>
      <c r="O101" s="238"/>
      <c r="P101" s="238"/>
      <c r="Q101" s="238"/>
      <c r="R101" s="238"/>
      <c r="S101" s="238"/>
      <c r="T101" s="238"/>
      <c r="U101" s="238"/>
      <c r="V101" s="238"/>
      <c r="W101" s="285"/>
      <c r="X101" s="285"/>
      <c r="Y101" s="285"/>
      <c r="Z101" s="285"/>
      <c r="AA101" s="285"/>
      <c r="AB101" s="285"/>
      <c r="AC101" s="285"/>
      <c r="AD101" s="285"/>
      <c r="AE101" s="285"/>
      <c r="AF101" s="285"/>
      <c r="AG101" s="285"/>
      <c r="AH101" s="285"/>
      <c r="AI101" s="285"/>
      <c r="AJ101" s="285"/>
      <c r="AK101" s="285"/>
      <c r="AL101" s="285"/>
      <c r="AM101" s="285"/>
      <c r="AN101" s="285"/>
      <c r="AO101" s="285"/>
      <c r="AP101" s="285"/>
      <c r="AQ101" s="285"/>
      <c r="AR101" s="285"/>
      <c r="AS101" s="285"/>
      <c r="AT101" s="285"/>
      <c r="AU101" s="285"/>
    </row>
    <row r="102" spans="1:47" s="10" customFormat="1" ht="19.899999999999999" customHeight="1">
      <c r="A102" s="285"/>
      <c r="B102" s="118"/>
      <c r="C102" s="285"/>
      <c r="D102" s="119" t="s">
        <v>151</v>
      </c>
      <c r="E102" s="120"/>
      <c r="F102" s="120"/>
      <c r="G102" s="120"/>
      <c r="H102" s="120"/>
      <c r="I102" s="120"/>
      <c r="J102" s="121">
        <f>J233</f>
        <v>0</v>
      </c>
      <c r="K102" s="285"/>
      <c r="L102" s="238"/>
      <c r="M102" s="238"/>
      <c r="N102" s="238"/>
      <c r="O102" s="238"/>
      <c r="P102" s="238"/>
      <c r="Q102" s="238"/>
      <c r="R102" s="238"/>
      <c r="S102" s="238"/>
      <c r="T102" s="238"/>
      <c r="U102" s="238"/>
      <c r="V102" s="238"/>
      <c r="W102" s="285"/>
      <c r="X102" s="285"/>
      <c r="Y102" s="285"/>
      <c r="Z102" s="285"/>
      <c r="AA102" s="285"/>
      <c r="AB102" s="285"/>
      <c r="AC102" s="285"/>
      <c r="AD102" s="285"/>
      <c r="AE102" s="285"/>
      <c r="AF102" s="285"/>
      <c r="AG102" s="285"/>
      <c r="AH102" s="285"/>
      <c r="AI102" s="285"/>
      <c r="AJ102" s="285"/>
      <c r="AK102" s="285"/>
      <c r="AL102" s="285"/>
      <c r="AM102" s="285"/>
      <c r="AN102" s="285"/>
      <c r="AO102" s="285"/>
      <c r="AP102" s="285"/>
      <c r="AQ102" s="285"/>
      <c r="AR102" s="285"/>
      <c r="AS102" s="285"/>
      <c r="AT102" s="285"/>
      <c r="AU102" s="285"/>
    </row>
    <row r="103" spans="1:47" s="10" customFormat="1" ht="19.899999999999999" customHeight="1">
      <c r="A103" s="285"/>
      <c r="B103" s="118"/>
      <c r="C103" s="285"/>
      <c r="D103" s="119" t="s">
        <v>152</v>
      </c>
      <c r="E103" s="120"/>
      <c r="F103" s="120"/>
      <c r="G103" s="120"/>
      <c r="H103" s="120"/>
      <c r="I103" s="120"/>
      <c r="J103" s="121">
        <f>J245</f>
        <v>0</v>
      </c>
      <c r="K103" s="285"/>
      <c r="L103" s="238"/>
      <c r="M103" s="238"/>
      <c r="N103" s="238"/>
      <c r="O103" s="238"/>
      <c r="P103" s="238"/>
      <c r="Q103" s="238"/>
      <c r="R103" s="238"/>
      <c r="S103" s="238"/>
      <c r="T103" s="238"/>
      <c r="U103" s="238"/>
      <c r="V103" s="238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</row>
    <row r="104" spans="1:47" s="10" customFormat="1" ht="19.899999999999999" customHeight="1">
      <c r="A104" s="285"/>
      <c r="B104" s="118"/>
      <c r="C104" s="285"/>
      <c r="D104" s="119" t="s">
        <v>153</v>
      </c>
      <c r="E104" s="120"/>
      <c r="F104" s="120"/>
      <c r="G104" s="120"/>
      <c r="H104" s="120"/>
      <c r="I104" s="120"/>
      <c r="J104" s="121">
        <f>J257</f>
        <v>0</v>
      </c>
      <c r="K104" s="285"/>
      <c r="L104" s="238"/>
      <c r="M104" s="238"/>
      <c r="N104" s="238"/>
      <c r="O104" s="238"/>
      <c r="P104" s="238"/>
      <c r="Q104" s="238"/>
      <c r="R104" s="238"/>
      <c r="S104" s="238"/>
      <c r="T104" s="238"/>
      <c r="U104" s="238"/>
      <c r="V104" s="238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5"/>
      <c r="AH104" s="285"/>
      <c r="AI104" s="285"/>
      <c r="AJ104" s="285"/>
      <c r="AK104" s="285"/>
      <c r="AL104" s="285"/>
      <c r="AM104" s="285"/>
      <c r="AN104" s="285"/>
      <c r="AO104" s="285"/>
      <c r="AP104" s="285"/>
      <c r="AQ104" s="285"/>
      <c r="AR104" s="285"/>
      <c r="AS104" s="285"/>
      <c r="AT104" s="285"/>
      <c r="AU104" s="285"/>
    </row>
    <row r="105" spans="1:47" s="10" customFormat="1" ht="19.899999999999999" customHeight="1">
      <c r="A105" s="285"/>
      <c r="B105" s="118"/>
      <c r="C105" s="285"/>
      <c r="D105" s="119" t="s">
        <v>154</v>
      </c>
      <c r="E105" s="120"/>
      <c r="F105" s="120"/>
      <c r="G105" s="120"/>
      <c r="H105" s="120"/>
      <c r="I105" s="120"/>
      <c r="J105" s="121">
        <f>J261</f>
        <v>0</v>
      </c>
      <c r="K105" s="285"/>
      <c r="L105" s="238"/>
      <c r="M105" s="238"/>
      <c r="N105" s="238"/>
      <c r="O105" s="238"/>
      <c r="P105" s="238"/>
      <c r="Q105" s="238"/>
      <c r="R105" s="238"/>
      <c r="S105" s="238"/>
      <c r="T105" s="238"/>
      <c r="U105" s="238"/>
      <c r="V105" s="238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285"/>
      <c r="AH105" s="285"/>
      <c r="AI105" s="285"/>
      <c r="AJ105" s="285"/>
      <c r="AK105" s="285"/>
      <c r="AL105" s="285"/>
      <c r="AM105" s="285"/>
      <c r="AN105" s="285"/>
      <c r="AO105" s="285"/>
      <c r="AP105" s="285"/>
      <c r="AQ105" s="285"/>
      <c r="AR105" s="285"/>
      <c r="AS105" s="285"/>
      <c r="AT105" s="285"/>
      <c r="AU105" s="285"/>
    </row>
    <row r="106" spans="1:47" s="10" customFormat="1" ht="19.899999999999999" customHeight="1">
      <c r="A106" s="285"/>
      <c r="B106" s="118"/>
      <c r="C106" s="285"/>
      <c r="D106" s="119" t="s">
        <v>155</v>
      </c>
      <c r="E106" s="120"/>
      <c r="F106" s="120"/>
      <c r="G106" s="120"/>
      <c r="H106" s="120"/>
      <c r="I106" s="120"/>
      <c r="J106" s="121">
        <f>J268</f>
        <v>0</v>
      </c>
      <c r="K106" s="285"/>
      <c r="L106" s="238"/>
      <c r="M106" s="238"/>
      <c r="N106" s="238"/>
      <c r="O106" s="238"/>
      <c r="P106" s="238"/>
      <c r="Q106" s="238"/>
      <c r="R106" s="238"/>
      <c r="S106" s="238"/>
      <c r="T106" s="238"/>
      <c r="U106" s="238"/>
      <c r="V106" s="238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285"/>
      <c r="AH106" s="285"/>
      <c r="AI106" s="285"/>
      <c r="AJ106" s="285"/>
      <c r="AK106" s="285"/>
      <c r="AL106" s="285"/>
      <c r="AM106" s="285"/>
      <c r="AN106" s="285"/>
      <c r="AO106" s="285"/>
      <c r="AP106" s="285"/>
      <c r="AQ106" s="285"/>
      <c r="AR106" s="285"/>
      <c r="AS106" s="285"/>
      <c r="AT106" s="285"/>
      <c r="AU106" s="285"/>
    </row>
    <row r="107" spans="1:47" s="10" customFormat="1" ht="19.899999999999999" customHeight="1">
      <c r="A107" s="285"/>
      <c r="B107" s="118"/>
      <c r="C107" s="285"/>
      <c r="D107" s="119" t="s">
        <v>156</v>
      </c>
      <c r="E107" s="120"/>
      <c r="F107" s="120"/>
      <c r="G107" s="120"/>
      <c r="H107" s="120"/>
      <c r="I107" s="120"/>
      <c r="J107" s="121">
        <f>J270</f>
        <v>0</v>
      </c>
      <c r="K107" s="285"/>
      <c r="L107" s="238"/>
      <c r="M107" s="238"/>
      <c r="N107" s="238"/>
      <c r="O107" s="238"/>
      <c r="P107" s="238"/>
      <c r="Q107" s="238"/>
      <c r="R107" s="238"/>
      <c r="S107" s="238"/>
      <c r="T107" s="238"/>
      <c r="U107" s="238"/>
      <c r="V107" s="238"/>
      <c r="W107" s="285"/>
      <c r="X107" s="285"/>
      <c r="Y107" s="285"/>
      <c r="Z107" s="285"/>
      <c r="AA107" s="285"/>
      <c r="AB107" s="285"/>
      <c r="AC107" s="285"/>
      <c r="AD107" s="285"/>
      <c r="AE107" s="285"/>
      <c r="AF107" s="285"/>
      <c r="AG107" s="285"/>
      <c r="AH107" s="285"/>
      <c r="AI107" s="285"/>
      <c r="AJ107" s="285"/>
      <c r="AK107" s="285"/>
      <c r="AL107" s="285"/>
      <c r="AM107" s="285"/>
      <c r="AN107" s="285"/>
      <c r="AO107" s="285"/>
      <c r="AP107" s="285"/>
      <c r="AQ107" s="285"/>
      <c r="AR107" s="285"/>
      <c r="AS107" s="285"/>
      <c r="AT107" s="285"/>
      <c r="AU107" s="285"/>
    </row>
    <row r="108" spans="1:47" s="9" customFormat="1" ht="24.95" customHeight="1">
      <c r="B108" s="114"/>
      <c r="D108" s="115" t="s">
        <v>157</v>
      </c>
      <c r="E108" s="116"/>
      <c r="F108" s="116"/>
      <c r="G108" s="116"/>
      <c r="H108" s="116"/>
      <c r="I108" s="116"/>
      <c r="J108" s="117">
        <f>J272</f>
        <v>0</v>
      </c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</row>
    <row r="109" spans="1:47" s="10" customFormat="1" ht="19.899999999999999" customHeight="1">
      <c r="A109" s="285"/>
      <c r="B109" s="118"/>
      <c r="C109" s="285"/>
      <c r="D109" s="119" t="s">
        <v>158</v>
      </c>
      <c r="E109" s="120"/>
      <c r="F109" s="120"/>
      <c r="G109" s="120"/>
      <c r="H109" s="120"/>
      <c r="I109" s="120"/>
      <c r="J109" s="121">
        <f>J273</f>
        <v>0</v>
      </c>
      <c r="K109" s="285"/>
      <c r="L109" s="238"/>
      <c r="M109" s="238"/>
      <c r="N109" s="238"/>
      <c r="O109" s="238"/>
      <c r="P109" s="238"/>
      <c r="Q109" s="238"/>
      <c r="R109" s="238"/>
      <c r="S109" s="238"/>
      <c r="T109" s="238"/>
      <c r="U109" s="238"/>
      <c r="V109" s="238"/>
      <c r="W109" s="285"/>
      <c r="X109" s="285"/>
      <c r="Y109" s="285"/>
      <c r="Z109" s="285"/>
      <c r="AA109" s="285"/>
      <c r="AB109" s="285"/>
      <c r="AC109" s="285"/>
      <c r="AD109" s="285"/>
      <c r="AE109" s="285"/>
      <c r="AF109" s="285"/>
      <c r="AG109" s="285"/>
      <c r="AH109" s="285"/>
      <c r="AI109" s="285"/>
      <c r="AJ109" s="285"/>
      <c r="AK109" s="285"/>
      <c r="AL109" s="285"/>
      <c r="AM109" s="285"/>
      <c r="AN109" s="285"/>
      <c r="AO109" s="285"/>
      <c r="AP109" s="285"/>
      <c r="AQ109" s="285"/>
      <c r="AR109" s="285"/>
      <c r="AS109" s="285"/>
      <c r="AT109" s="285"/>
      <c r="AU109" s="285"/>
    </row>
    <row r="110" spans="1:47" s="10" customFormat="1" ht="19.899999999999999" customHeight="1">
      <c r="A110" s="285"/>
      <c r="B110" s="118"/>
      <c r="C110" s="285"/>
      <c r="D110" s="119" t="s">
        <v>159</v>
      </c>
      <c r="E110" s="120"/>
      <c r="F110" s="120"/>
      <c r="G110" s="120"/>
      <c r="H110" s="120"/>
      <c r="I110" s="120"/>
      <c r="J110" s="121">
        <f>J287</f>
        <v>0</v>
      </c>
      <c r="K110" s="285"/>
      <c r="L110" s="238"/>
      <c r="M110" s="238"/>
      <c r="N110" s="238"/>
      <c r="O110" s="238"/>
      <c r="P110" s="238"/>
      <c r="Q110" s="238"/>
      <c r="R110" s="238"/>
      <c r="S110" s="238"/>
      <c r="T110" s="238"/>
      <c r="U110" s="238"/>
      <c r="V110" s="238"/>
      <c r="W110" s="285"/>
      <c r="X110" s="285"/>
      <c r="Y110" s="285"/>
      <c r="Z110" s="285"/>
      <c r="AA110" s="285"/>
      <c r="AB110" s="285"/>
      <c r="AC110" s="285"/>
      <c r="AD110" s="285"/>
      <c r="AE110" s="285"/>
      <c r="AF110" s="285"/>
      <c r="AG110" s="285"/>
      <c r="AH110" s="285"/>
      <c r="AI110" s="285"/>
      <c r="AJ110" s="285"/>
      <c r="AK110" s="285"/>
      <c r="AL110" s="285"/>
      <c r="AM110" s="285"/>
      <c r="AN110" s="285"/>
      <c r="AO110" s="285"/>
      <c r="AP110" s="285"/>
      <c r="AQ110" s="285"/>
      <c r="AR110" s="285"/>
      <c r="AS110" s="285"/>
      <c r="AT110" s="285"/>
      <c r="AU110" s="285"/>
    </row>
    <row r="111" spans="1:47" s="10" customFormat="1" ht="19.899999999999999" customHeight="1">
      <c r="A111" s="285"/>
      <c r="B111" s="118"/>
      <c r="C111" s="285"/>
      <c r="D111" s="119" t="s">
        <v>160</v>
      </c>
      <c r="E111" s="120"/>
      <c r="F111" s="120"/>
      <c r="G111" s="120"/>
      <c r="H111" s="120"/>
      <c r="I111" s="120"/>
      <c r="J111" s="121">
        <f>J296</f>
        <v>0</v>
      </c>
      <c r="K111" s="285"/>
      <c r="L111" s="238"/>
      <c r="M111" s="238"/>
      <c r="N111" s="238"/>
      <c r="O111" s="238"/>
      <c r="P111" s="238"/>
      <c r="Q111" s="238"/>
      <c r="R111" s="238"/>
      <c r="S111" s="238"/>
      <c r="T111" s="238"/>
      <c r="U111" s="238"/>
      <c r="V111" s="238"/>
      <c r="W111" s="285"/>
      <c r="X111" s="285"/>
      <c r="Y111" s="285"/>
      <c r="Z111" s="285"/>
      <c r="AA111" s="285"/>
      <c r="AB111" s="285"/>
      <c r="AC111" s="285"/>
      <c r="AD111" s="285"/>
      <c r="AE111" s="285"/>
      <c r="AF111" s="285"/>
      <c r="AG111" s="285"/>
      <c r="AH111" s="285"/>
      <c r="AI111" s="285"/>
      <c r="AJ111" s="285"/>
      <c r="AK111" s="285"/>
      <c r="AL111" s="285"/>
      <c r="AM111" s="285"/>
      <c r="AN111" s="285"/>
      <c r="AO111" s="285"/>
      <c r="AP111" s="285"/>
      <c r="AQ111" s="285"/>
      <c r="AR111" s="285"/>
      <c r="AS111" s="285"/>
      <c r="AT111" s="285"/>
      <c r="AU111" s="285"/>
    </row>
    <row r="112" spans="1:47" s="2" customFormat="1" ht="21.75" customHeight="1">
      <c r="A112" s="302"/>
      <c r="B112" s="29"/>
      <c r="C112" s="302"/>
      <c r="D112" s="302"/>
      <c r="E112" s="302"/>
      <c r="F112" s="302"/>
      <c r="G112" s="302"/>
      <c r="H112" s="302"/>
      <c r="I112" s="302"/>
      <c r="J112" s="302"/>
      <c r="K112" s="302"/>
      <c r="L112" s="234"/>
      <c r="M112" s="234"/>
      <c r="N112" s="234"/>
      <c r="O112" s="234"/>
      <c r="P112" s="234"/>
      <c r="Q112" s="234"/>
      <c r="R112" s="234"/>
      <c r="S112" s="51"/>
      <c r="T112" s="51"/>
      <c r="U112" s="51"/>
      <c r="V112" s="51"/>
      <c r="W112" s="302"/>
      <c r="X112" s="302"/>
      <c r="Y112" s="302"/>
      <c r="Z112" s="302"/>
      <c r="AA112" s="302"/>
      <c r="AB112" s="302"/>
      <c r="AC112" s="302"/>
      <c r="AD112" s="302"/>
      <c r="AE112" s="302"/>
    </row>
    <row r="113" spans="1:65" s="2" customFormat="1" ht="6.95" customHeight="1">
      <c r="A113" s="302"/>
      <c r="B113" s="29"/>
      <c r="C113" s="302"/>
      <c r="D113" s="302"/>
      <c r="E113" s="302"/>
      <c r="F113" s="302"/>
      <c r="G113" s="302"/>
      <c r="H113" s="302"/>
      <c r="I113" s="302"/>
      <c r="J113" s="302"/>
      <c r="K113" s="302"/>
      <c r="L113" s="234"/>
      <c r="M113" s="234"/>
      <c r="N113" s="234"/>
      <c r="O113" s="234"/>
      <c r="P113" s="234"/>
      <c r="Q113" s="234"/>
      <c r="R113" s="234"/>
      <c r="S113" s="51"/>
      <c r="T113" s="51"/>
      <c r="U113" s="51"/>
      <c r="V113" s="51"/>
      <c r="W113" s="302"/>
      <c r="X113" s="302"/>
      <c r="Y113" s="302"/>
      <c r="Z113" s="302"/>
      <c r="AA113" s="302"/>
      <c r="AB113" s="302"/>
      <c r="AC113" s="302"/>
      <c r="AD113" s="302"/>
      <c r="AE113" s="302"/>
    </row>
    <row r="114" spans="1:65" s="2" customFormat="1" ht="29.25" customHeight="1">
      <c r="A114" s="302"/>
      <c r="B114" s="29"/>
      <c r="C114" s="113" t="s">
        <v>161</v>
      </c>
      <c r="D114" s="302"/>
      <c r="E114" s="302"/>
      <c r="F114" s="302"/>
      <c r="G114" s="302"/>
      <c r="H114" s="302"/>
      <c r="I114" s="302"/>
      <c r="J114" s="122">
        <f>ROUND(J115 + J116 + J117 + J118 + J119 + J120,2)</f>
        <v>0</v>
      </c>
      <c r="K114" s="302"/>
      <c r="L114" s="234"/>
      <c r="M114" s="234"/>
      <c r="N114" s="164" t="s">
        <v>42</v>
      </c>
      <c r="O114" s="234"/>
      <c r="P114" s="234"/>
      <c r="Q114" s="234"/>
      <c r="R114" s="234"/>
      <c r="S114" s="51"/>
      <c r="T114" s="51"/>
      <c r="U114" s="51"/>
      <c r="V114" s="51"/>
      <c r="W114" s="302"/>
      <c r="X114" s="302"/>
      <c r="Y114" s="302"/>
      <c r="Z114" s="302"/>
      <c r="AA114" s="302"/>
      <c r="AB114" s="302"/>
      <c r="AC114" s="302"/>
      <c r="AD114" s="302"/>
      <c r="AE114" s="302"/>
    </row>
    <row r="115" spans="1:65" s="2" customFormat="1" ht="18" customHeight="1">
      <c r="A115" s="302"/>
      <c r="B115" s="124"/>
      <c r="C115" s="125"/>
      <c r="D115" s="379" t="s">
        <v>162</v>
      </c>
      <c r="E115" s="414"/>
      <c r="F115" s="414"/>
      <c r="G115" s="125"/>
      <c r="H115" s="125"/>
      <c r="I115" s="125"/>
      <c r="J115" s="293">
        <v>0</v>
      </c>
      <c r="K115" s="125"/>
      <c r="L115" s="239"/>
      <c r="M115" s="239"/>
      <c r="N115" s="240" t="s">
        <v>44</v>
      </c>
      <c r="O115" s="239"/>
      <c r="P115" s="239"/>
      <c r="Q115" s="239"/>
      <c r="R115" s="239"/>
      <c r="S115" s="241"/>
      <c r="T115" s="241"/>
      <c r="U115" s="241"/>
      <c r="V115" s="241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7"/>
      <c r="AG115" s="127"/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9" t="s">
        <v>163</v>
      </c>
      <c r="AZ115" s="127"/>
      <c r="BA115" s="127"/>
      <c r="BB115" s="127"/>
      <c r="BC115" s="127"/>
      <c r="BD115" s="127"/>
      <c r="BE115" s="130">
        <f t="shared" ref="BE115:BE120" si="0">IF(N115="základná",J115,0)</f>
        <v>0</v>
      </c>
      <c r="BF115" s="130">
        <f t="shared" ref="BF115:BF120" si="1">IF(N115="znížená",J115,0)</f>
        <v>0</v>
      </c>
      <c r="BG115" s="130">
        <f t="shared" ref="BG115:BG120" si="2">IF(N115="zákl. prenesená",J115,0)</f>
        <v>0</v>
      </c>
      <c r="BH115" s="130">
        <f t="shared" ref="BH115:BH120" si="3">IF(N115="zníž. prenesená",J115,0)</f>
        <v>0</v>
      </c>
      <c r="BI115" s="130">
        <f t="shared" ref="BI115:BI120" si="4">IF(N115="nulová",J115,0)</f>
        <v>0</v>
      </c>
      <c r="BJ115" s="129" t="s">
        <v>91</v>
      </c>
      <c r="BK115" s="127"/>
      <c r="BL115" s="127"/>
      <c r="BM115" s="127"/>
    </row>
    <row r="116" spans="1:65" s="2" customFormat="1" ht="18" customHeight="1">
      <c r="A116" s="302"/>
      <c r="B116" s="124"/>
      <c r="C116" s="125"/>
      <c r="D116" s="379" t="s">
        <v>164</v>
      </c>
      <c r="E116" s="414"/>
      <c r="F116" s="414"/>
      <c r="G116" s="125"/>
      <c r="H116" s="125"/>
      <c r="I116" s="125"/>
      <c r="J116" s="293">
        <v>0</v>
      </c>
      <c r="K116" s="125"/>
      <c r="L116" s="239"/>
      <c r="M116" s="239"/>
      <c r="N116" s="240" t="s">
        <v>44</v>
      </c>
      <c r="O116" s="239"/>
      <c r="P116" s="239"/>
      <c r="Q116" s="239"/>
      <c r="R116" s="239"/>
      <c r="S116" s="241"/>
      <c r="T116" s="241"/>
      <c r="U116" s="241"/>
      <c r="V116" s="241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7"/>
      <c r="AG116" s="127"/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9" t="s">
        <v>163</v>
      </c>
      <c r="AZ116" s="127"/>
      <c r="BA116" s="127"/>
      <c r="BB116" s="127"/>
      <c r="BC116" s="127"/>
      <c r="BD116" s="127"/>
      <c r="BE116" s="130">
        <f t="shared" si="0"/>
        <v>0</v>
      </c>
      <c r="BF116" s="130">
        <f t="shared" si="1"/>
        <v>0</v>
      </c>
      <c r="BG116" s="130">
        <f t="shared" si="2"/>
        <v>0</v>
      </c>
      <c r="BH116" s="130">
        <f t="shared" si="3"/>
        <v>0</v>
      </c>
      <c r="BI116" s="130">
        <f t="shared" si="4"/>
        <v>0</v>
      </c>
      <c r="BJ116" s="129" t="s">
        <v>91</v>
      </c>
      <c r="BK116" s="127"/>
      <c r="BL116" s="127"/>
      <c r="BM116" s="127"/>
    </row>
    <row r="117" spans="1:65" s="2" customFormat="1" ht="18" customHeight="1">
      <c r="A117" s="302"/>
      <c r="B117" s="124"/>
      <c r="C117" s="125"/>
      <c r="D117" s="379" t="s">
        <v>165</v>
      </c>
      <c r="E117" s="414"/>
      <c r="F117" s="414"/>
      <c r="G117" s="125"/>
      <c r="H117" s="125"/>
      <c r="I117" s="125"/>
      <c r="J117" s="293">
        <v>0</v>
      </c>
      <c r="K117" s="125"/>
      <c r="L117" s="239"/>
      <c r="M117" s="239"/>
      <c r="N117" s="240" t="s">
        <v>44</v>
      </c>
      <c r="O117" s="239"/>
      <c r="P117" s="239"/>
      <c r="Q117" s="239"/>
      <c r="R117" s="239"/>
      <c r="S117" s="241"/>
      <c r="T117" s="241"/>
      <c r="U117" s="241"/>
      <c r="V117" s="241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7"/>
      <c r="AG117" s="127"/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9" t="s">
        <v>163</v>
      </c>
      <c r="AZ117" s="127"/>
      <c r="BA117" s="127"/>
      <c r="BB117" s="127"/>
      <c r="BC117" s="127"/>
      <c r="BD117" s="127"/>
      <c r="BE117" s="130">
        <f t="shared" si="0"/>
        <v>0</v>
      </c>
      <c r="BF117" s="130">
        <f t="shared" si="1"/>
        <v>0</v>
      </c>
      <c r="BG117" s="130">
        <f t="shared" si="2"/>
        <v>0</v>
      </c>
      <c r="BH117" s="130">
        <f t="shared" si="3"/>
        <v>0</v>
      </c>
      <c r="BI117" s="130">
        <f t="shared" si="4"/>
        <v>0</v>
      </c>
      <c r="BJ117" s="129" t="s">
        <v>91</v>
      </c>
      <c r="BK117" s="127"/>
      <c r="BL117" s="127"/>
      <c r="BM117" s="127"/>
    </row>
    <row r="118" spans="1:65" s="2" customFormat="1" ht="18" customHeight="1">
      <c r="A118" s="302"/>
      <c r="B118" s="124"/>
      <c r="C118" s="125"/>
      <c r="D118" s="379" t="s">
        <v>166</v>
      </c>
      <c r="E118" s="414"/>
      <c r="F118" s="414"/>
      <c r="G118" s="125"/>
      <c r="H118" s="125"/>
      <c r="I118" s="125"/>
      <c r="J118" s="293">
        <v>0</v>
      </c>
      <c r="K118" s="125"/>
      <c r="L118" s="239"/>
      <c r="M118" s="239"/>
      <c r="N118" s="240" t="s">
        <v>44</v>
      </c>
      <c r="O118" s="239"/>
      <c r="P118" s="239"/>
      <c r="Q118" s="239"/>
      <c r="R118" s="239"/>
      <c r="S118" s="241"/>
      <c r="T118" s="241"/>
      <c r="U118" s="241"/>
      <c r="V118" s="241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163</v>
      </c>
      <c r="AZ118" s="127"/>
      <c r="BA118" s="127"/>
      <c r="BB118" s="127"/>
      <c r="BC118" s="127"/>
      <c r="BD118" s="127"/>
      <c r="BE118" s="130">
        <f t="shared" si="0"/>
        <v>0</v>
      </c>
      <c r="BF118" s="130">
        <f t="shared" si="1"/>
        <v>0</v>
      </c>
      <c r="BG118" s="130">
        <f t="shared" si="2"/>
        <v>0</v>
      </c>
      <c r="BH118" s="130">
        <f t="shared" si="3"/>
        <v>0</v>
      </c>
      <c r="BI118" s="130">
        <f t="shared" si="4"/>
        <v>0</v>
      </c>
      <c r="BJ118" s="129" t="s">
        <v>91</v>
      </c>
      <c r="BK118" s="127"/>
      <c r="BL118" s="127"/>
      <c r="BM118" s="127"/>
    </row>
    <row r="119" spans="1:65" s="2" customFormat="1" ht="18" customHeight="1">
      <c r="A119" s="302"/>
      <c r="B119" s="124"/>
      <c r="C119" s="125"/>
      <c r="D119" s="379" t="s">
        <v>167</v>
      </c>
      <c r="E119" s="414"/>
      <c r="F119" s="414"/>
      <c r="G119" s="125"/>
      <c r="H119" s="125"/>
      <c r="I119" s="125"/>
      <c r="J119" s="293">
        <v>0</v>
      </c>
      <c r="K119" s="125"/>
      <c r="L119" s="239"/>
      <c r="M119" s="239"/>
      <c r="N119" s="240" t="s">
        <v>44</v>
      </c>
      <c r="O119" s="239"/>
      <c r="P119" s="239"/>
      <c r="Q119" s="239"/>
      <c r="R119" s="239"/>
      <c r="S119" s="241"/>
      <c r="T119" s="241"/>
      <c r="U119" s="241"/>
      <c r="V119" s="241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7"/>
      <c r="AG119" s="127"/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9" t="s">
        <v>163</v>
      </c>
      <c r="AZ119" s="127"/>
      <c r="BA119" s="127"/>
      <c r="BB119" s="127"/>
      <c r="BC119" s="127"/>
      <c r="BD119" s="127"/>
      <c r="BE119" s="130">
        <f t="shared" si="0"/>
        <v>0</v>
      </c>
      <c r="BF119" s="130">
        <f t="shared" si="1"/>
        <v>0</v>
      </c>
      <c r="BG119" s="130">
        <f t="shared" si="2"/>
        <v>0</v>
      </c>
      <c r="BH119" s="130">
        <f t="shared" si="3"/>
        <v>0</v>
      </c>
      <c r="BI119" s="130">
        <f t="shared" si="4"/>
        <v>0</v>
      </c>
      <c r="BJ119" s="129" t="s">
        <v>91</v>
      </c>
      <c r="BK119" s="127"/>
      <c r="BL119" s="127"/>
      <c r="BM119" s="127"/>
    </row>
    <row r="120" spans="1:65" s="2" customFormat="1" ht="18" customHeight="1">
      <c r="A120" s="302"/>
      <c r="B120" s="124"/>
      <c r="C120" s="125"/>
      <c r="D120" s="304" t="s">
        <v>168</v>
      </c>
      <c r="E120" s="125"/>
      <c r="F120" s="125"/>
      <c r="G120" s="125"/>
      <c r="H120" s="125"/>
      <c r="I120" s="125"/>
      <c r="J120" s="293">
        <f>ROUND(J32*T120,2)</f>
        <v>0</v>
      </c>
      <c r="K120" s="125"/>
      <c r="L120" s="239"/>
      <c r="M120" s="239"/>
      <c r="N120" s="240" t="s">
        <v>44</v>
      </c>
      <c r="O120" s="239"/>
      <c r="P120" s="239"/>
      <c r="Q120" s="239"/>
      <c r="R120" s="239"/>
      <c r="S120" s="241"/>
      <c r="T120" s="241"/>
      <c r="U120" s="241"/>
      <c r="V120" s="241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7"/>
      <c r="AG120" s="127"/>
      <c r="AH120" s="127"/>
      <c r="AI120" s="127"/>
      <c r="AJ120" s="127"/>
      <c r="AK120" s="127"/>
      <c r="AL120" s="127"/>
      <c r="AM120" s="127"/>
      <c r="AN120" s="127"/>
      <c r="AO120" s="127"/>
      <c r="AP120" s="127"/>
      <c r="AQ120" s="127"/>
      <c r="AR120" s="127"/>
      <c r="AS120" s="127"/>
      <c r="AT120" s="127"/>
      <c r="AU120" s="127"/>
      <c r="AV120" s="127"/>
      <c r="AW120" s="127"/>
      <c r="AX120" s="127"/>
      <c r="AY120" s="129" t="s">
        <v>169</v>
      </c>
      <c r="AZ120" s="127"/>
      <c r="BA120" s="127"/>
      <c r="BB120" s="127"/>
      <c r="BC120" s="127"/>
      <c r="BD120" s="127"/>
      <c r="BE120" s="130">
        <f t="shared" si="0"/>
        <v>0</v>
      </c>
      <c r="BF120" s="130">
        <f t="shared" si="1"/>
        <v>0</v>
      </c>
      <c r="BG120" s="130">
        <f t="shared" si="2"/>
        <v>0</v>
      </c>
      <c r="BH120" s="130">
        <f t="shared" si="3"/>
        <v>0</v>
      </c>
      <c r="BI120" s="130">
        <f t="shared" si="4"/>
        <v>0</v>
      </c>
      <c r="BJ120" s="129" t="s">
        <v>91</v>
      </c>
      <c r="BK120" s="127"/>
      <c r="BL120" s="127"/>
      <c r="BM120" s="127"/>
    </row>
    <row r="121" spans="1:65" s="2" customFormat="1">
      <c r="A121" s="302"/>
      <c r="B121" s="29"/>
      <c r="C121" s="302"/>
      <c r="D121" s="302"/>
      <c r="E121" s="302"/>
      <c r="F121" s="302"/>
      <c r="G121" s="302"/>
      <c r="H121" s="302"/>
      <c r="I121" s="302"/>
      <c r="J121" s="302"/>
      <c r="K121" s="302"/>
      <c r="L121" s="234"/>
      <c r="M121" s="234"/>
      <c r="N121" s="234"/>
      <c r="O121" s="234"/>
      <c r="P121" s="234"/>
      <c r="Q121" s="234"/>
      <c r="R121" s="234"/>
      <c r="S121" s="51"/>
      <c r="T121" s="51"/>
      <c r="U121" s="51"/>
      <c r="V121" s="51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65" s="2" customFormat="1" ht="29.25" customHeight="1">
      <c r="A122" s="302"/>
      <c r="B122" s="29"/>
      <c r="C122" s="95" t="s">
        <v>137</v>
      </c>
      <c r="D122" s="96"/>
      <c r="E122" s="96"/>
      <c r="F122" s="96"/>
      <c r="G122" s="96"/>
      <c r="H122" s="96"/>
      <c r="I122" s="96"/>
      <c r="J122" s="296">
        <f>ROUND(J99+J114,2)</f>
        <v>0</v>
      </c>
      <c r="K122" s="96"/>
      <c r="L122" s="234"/>
      <c r="M122" s="234"/>
      <c r="N122" s="234"/>
      <c r="O122" s="234"/>
      <c r="P122" s="234"/>
      <c r="Q122" s="234"/>
      <c r="R122" s="234"/>
      <c r="S122" s="51"/>
      <c r="T122" s="51"/>
      <c r="U122" s="51"/>
      <c r="V122" s="51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3" spans="1:65" s="2" customFormat="1" ht="6.95" customHeight="1">
      <c r="A123" s="302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234"/>
      <c r="M123" s="234"/>
      <c r="N123" s="234"/>
      <c r="O123" s="234"/>
      <c r="P123" s="234"/>
      <c r="Q123" s="234"/>
      <c r="R123" s="234"/>
      <c r="S123" s="51"/>
      <c r="T123" s="51"/>
      <c r="U123" s="51"/>
      <c r="V123" s="51"/>
      <c r="W123" s="302"/>
      <c r="X123" s="302"/>
      <c r="Y123" s="302"/>
      <c r="Z123" s="302"/>
      <c r="AA123" s="302"/>
      <c r="AB123" s="302"/>
      <c r="AC123" s="302"/>
      <c r="AD123" s="302"/>
      <c r="AE123" s="302"/>
    </row>
    <row r="124" spans="1:65">
      <c r="A124" s="288"/>
      <c r="B124" s="288"/>
      <c r="C124" s="288"/>
      <c r="D124" s="288"/>
      <c r="E124" s="288"/>
      <c r="F124" s="288"/>
      <c r="G124" s="288"/>
      <c r="H124" s="288"/>
      <c r="I124" s="288"/>
      <c r="J124" s="288"/>
      <c r="K124" s="288"/>
      <c r="L124" s="303"/>
      <c r="M124" s="303"/>
      <c r="N124" s="303"/>
      <c r="O124" s="303"/>
      <c r="P124" s="303"/>
      <c r="Q124" s="303"/>
      <c r="R124" s="303"/>
      <c r="S124" s="303"/>
      <c r="T124" s="303"/>
      <c r="U124" s="303"/>
      <c r="V124" s="303"/>
      <c r="W124" s="288"/>
      <c r="X124" s="288"/>
      <c r="Y124" s="288"/>
      <c r="Z124" s="288"/>
      <c r="AA124" s="288"/>
      <c r="AB124" s="288"/>
      <c r="AC124" s="288"/>
      <c r="AD124" s="288"/>
      <c r="AE124" s="288"/>
      <c r="AF124" s="288"/>
      <c r="AG124" s="288"/>
      <c r="AH124" s="288"/>
      <c r="AI124" s="288"/>
      <c r="AJ124" s="288"/>
      <c r="AK124" s="288"/>
      <c r="AL124" s="288"/>
      <c r="AM124" s="288"/>
      <c r="AN124" s="288"/>
      <c r="AO124" s="288"/>
      <c r="AP124" s="288"/>
      <c r="AQ124" s="288"/>
      <c r="AR124" s="288"/>
      <c r="AS124" s="288"/>
      <c r="AT124" s="288"/>
      <c r="AU124" s="288"/>
      <c r="AV124" s="288"/>
      <c r="AW124" s="288"/>
      <c r="AX124" s="288"/>
      <c r="AY124" s="288"/>
      <c r="AZ124" s="288"/>
      <c r="BA124" s="288"/>
      <c r="BB124" s="288"/>
      <c r="BC124" s="288"/>
      <c r="BD124" s="288"/>
      <c r="BE124" s="288"/>
      <c r="BF124" s="288"/>
      <c r="BG124" s="288"/>
      <c r="BH124" s="288"/>
      <c r="BI124" s="288"/>
      <c r="BJ124" s="288"/>
      <c r="BK124" s="288"/>
      <c r="BL124" s="288"/>
      <c r="BM124" s="288"/>
    </row>
    <row r="125" spans="1:65">
      <c r="A125" s="288"/>
      <c r="B125" s="288"/>
      <c r="C125" s="288"/>
      <c r="D125" s="288"/>
      <c r="E125" s="288"/>
      <c r="F125" s="288"/>
      <c r="G125" s="288"/>
      <c r="H125" s="288"/>
      <c r="I125" s="288"/>
      <c r="J125" s="288"/>
      <c r="K125" s="288"/>
      <c r="L125" s="303"/>
      <c r="M125" s="303"/>
      <c r="N125" s="303"/>
      <c r="O125" s="303"/>
      <c r="P125" s="303"/>
      <c r="Q125" s="303"/>
      <c r="R125" s="303"/>
      <c r="S125" s="303"/>
      <c r="T125" s="303"/>
      <c r="U125" s="303"/>
      <c r="V125" s="303"/>
      <c r="W125" s="288"/>
      <c r="X125" s="288"/>
      <c r="Y125" s="288"/>
      <c r="Z125" s="288"/>
      <c r="AA125" s="288"/>
      <c r="AB125" s="288"/>
      <c r="AC125" s="288"/>
      <c r="AD125" s="288"/>
      <c r="AE125" s="288"/>
      <c r="AF125" s="288"/>
      <c r="AG125" s="288"/>
      <c r="AH125" s="288"/>
      <c r="AI125" s="288"/>
      <c r="AJ125" s="288"/>
      <c r="AK125" s="288"/>
      <c r="AL125" s="288"/>
      <c r="AM125" s="288"/>
      <c r="AN125" s="288"/>
      <c r="AO125" s="288"/>
      <c r="AP125" s="288"/>
      <c r="AQ125" s="288"/>
      <c r="AR125" s="288"/>
      <c r="AS125" s="288"/>
      <c r="AT125" s="288"/>
      <c r="AU125" s="288"/>
      <c r="AV125" s="288"/>
      <c r="AW125" s="288"/>
      <c r="AX125" s="288"/>
      <c r="AY125" s="288"/>
      <c r="AZ125" s="288"/>
      <c r="BA125" s="288"/>
      <c r="BB125" s="288"/>
      <c r="BC125" s="288"/>
      <c r="BD125" s="288"/>
      <c r="BE125" s="288"/>
      <c r="BF125" s="288"/>
      <c r="BG125" s="288"/>
      <c r="BH125" s="288"/>
      <c r="BI125" s="288"/>
      <c r="BJ125" s="288"/>
      <c r="BK125" s="288"/>
      <c r="BL125" s="288"/>
      <c r="BM125" s="288"/>
    </row>
    <row r="126" spans="1:65">
      <c r="A126" s="288"/>
      <c r="B126" s="288"/>
      <c r="C126" s="288"/>
      <c r="D126" s="288"/>
      <c r="E126" s="288"/>
      <c r="F126" s="288"/>
      <c r="G126" s="288"/>
      <c r="H126" s="288"/>
      <c r="I126" s="288"/>
      <c r="J126" s="288"/>
      <c r="K126" s="288"/>
      <c r="L126" s="303"/>
      <c r="M126" s="303"/>
      <c r="N126" s="303"/>
      <c r="O126" s="303"/>
      <c r="P126" s="303"/>
      <c r="Q126" s="303"/>
      <c r="R126" s="303"/>
      <c r="S126" s="303"/>
      <c r="T126" s="303"/>
      <c r="U126" s="303"/>
      <c r="V126" s="303"/>
      <c r="W126" s="288"/>
      <c r="X126" s="288"/>
      <c r="Y126" s="288"/>
      <c r="Z126" s="288"/>
      <c r="AA126" s="288"/>
      <c r="AB126" s="288"/>
      <c r="AC126" s="288"/>
      <c r="AD126" s="288"/>
      <c r="AE126" s="288"/>
      <c r="AF126" s="288"/>
      <c r="AG126" s="288"/>
      <c r="AH126" s="288"/>
      <c r="AI126" s="288"/>
      <c r="AJ126" s="288"/>
      <c r="AK126" s="288"/>
      <c r="AL126" s="288"/>
      <c r="AM126" s="288"/>
      <c r="AN126" s="288"/>
      <c r="AO126" s="288"/>
      <c r="AP126" s="288"/>
      <c r="AQ126" s="288"/>
      <c r="AR126" s="288"/>
      <c r="AS126" s="288"/>
      <c r="AT126" s="288"/>
      <c r="AU126" s="288"/>
      <c r="AV126" s="288"/>
      <c r="AW126" s="288"/>
      <c r="AX126" s="288"/>
      <c r="AY126" s="288"/>
      <c r="AZ126" s="288"/>
      <c r="BA126" s="288"/>
      <c r="BB126" s="288"/>
      <c r="BC126" s="288"/>
      <c r="BD126" s="288"/>
      <c r="BE126" s="288"/>
      <c r="BF126" s="288"/>
      <c r="BG126" s="288"/>
      <c r="BH126" s="288"/>
      <c r="BI126" s="288"/>
      <c r="BJ126" s="288"/>
      <c r="BK126" s="288"/>
      <c r="BL126" s="288"/>
      <c r="BM126" s="288"/>
    </row>
    <row r="127" spans="1:65" s="2" customFormat="1" ht="6.95" customHeight="1">
      <c r="A127" s="302"/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234"/>
      <c r="M127" s="234"/>
      <c r="N127" s="234"/>
      <c r="O127" s="234"/>
      <c r="P127" s="234"/>
      <c r="Q127" s="234"/>
      <c r="R127" s="234"/>
      <c r="S127" s="51"/>
      <c r="T127" s="51"/>
      <c r="U127" s="51"/>
      <c r="V127" s="51"/>
      <c r="W127" s="302"/>
      <c r="X127" s="302"/>
      <c r="Y127" s="302"/>
      <c r="Z127" s="302"/>
      <c r="AA127" s="302"/>
      <c r="AB127" s="302"/>
      <c r="AC127" s="302"/>
      <c r="AD127" s="302"/>
      <c r="AE127" s="302"/>
    </row>
    <row r="128" spans="1:65" s="2" customFormat="1" ht="24.95" customHeight="1">
      <c r="A128" s="302"/>
      <c r="B128" s="29"/>
      <c r="C128" s="22" t="s">
        <v>170</v>
      </c>
      <c r="D128" s="302"/>
      <c r="E128" s="302"/>
      <c r="F128" s="302"/>
      <c r="G128" s="302"/>
      <c r="H128" s="302"/>
      <c r="I128" s="302"/>
      <c r="J128" s="302"/>
      <c r="K128" s="302"/>
      <c r="L128" s="234"/>
      <c r="M128" s="234"/>
      <c r="N128" s="234"/>
      <c r="O128" s="234"/>
      <c r="P128" s="234"/>
      <c r="Q128" s="234"/>
      <c r="R128" s="234"/>
      <c r="S128" s="51"/>
      <c r="T128" s="51"/>
      <c r="U128" s="51"/>
      <c r="V128" s="51"/>
      <c r="W128" s="302"/>
      <c r="X128" s="302"/>
      <c r="Y128" s="302"/>
      <c r="Z128" s="302"/>
      <c r="AA128" s="302"/>
      <c r="AB128" s="302"/>
      <c r="AC128" s="302"/>
      <c r="AD128" s="302"/>
      <c r="AE128" s="302"/>
    </row>
    <row r="129" spans="1:63" s="2" customFormat="1" ht="6.95" customHeight="1">
      <c r="A129" s="302"/>
      <c r="B129" s="29"/>
      <c r="C129" s="302"/>
      <c r="D129" s="302"/>
      <c r="E129" s="302"/>
      <c r="F129" s="302"/>
      <c r="G129" s="302"/>
      <c r="H129" s="302"/>
      <c r="I129" s="302"/>
      <c r="J129" s="302"/>
      <c r="K129" s="302"/>
      <c r="L129" s="234"/>
      <c r="M129" s="234"/>
      <c r="N129" s="234"/>
      <c r="O129" s="234"/>
      <c r="P129" s="234"/>
      <c r="Q129" s="234"/>
      <c r="R129" s="234"/>
      <c r="S129" s="51"/>
      <c r="T129" s="51"/>
      <c r="U129" s="51"/>
      <c r="V129" s="51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63" s="2" customFormat="1" ht="12" customHeight="1">
      <c r="A130" s="302"/>
      <c r="B130" s="29"/>
      <c r="C130" s="305" t="s">
        <v>14</v>
      </c>
      <c r="D130" s="302"/>
      <c r="E130" s="302"/>
      <c r="F130" s="302"/>
      <c r="G130" s="302"/>
      <c r="H130" s="302"/>
      <c r="I130" s="302"/>
      <c r="J130" s="302"/>
      <c r="K130" s="302"/>
      <c r="L130" s="234"/>
      <c r="M130" s="234"/>
      <c r="N130" s="234"/>
      <c r="O130" s="234"/>
      <c r="P130" s="234"/>
      <c r="Q130" s="234"/>
      <c r="R130" s="234"/>
      <c r="S130" s="51"/>
      <c r="T130" s="51"/>
      <c r="U130" s="51"/>
      <c r="V130" s="51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63" s="2" customFormat="1" ht="16.5" customHeight="1">
      <c r="A131" s="302"/>
      <c r="B131" s="29"/>
      <c r="C131" s="302"/>
      <c r="D131" s="302"/>
      <c r="E131" s="407" t="str">
        <f>E7</f>
        <v>Obnova sídliskového vnútrobloku Agátka v Trnave</v>
      </c>
      <c r="F131" s="415"/>
      <c r="G131" s="415"/>
      <c r="H131" s="415"/>
      <c r="I131" s="302"/>
      <c r="J131" s="302"/>
      <c r="K131" s="302"/>
      <c r="L131" s="234"/>
      <c r="M131" s="234"/>
      <c r="N131" s="234"/>
      <c r="O131" s="234"/>
      <c r="P131" s="234"/>
      <c r="Q131" s="234"/>
      <c r="R131" s="234"/>
      <c r="S131" s="51"/>
      <c r="T131" s="51"/>
      <c r="U131" s="51"/>
      <c r="V131" s="51"/>
      <c r="W131" s="302"/>
      <c r="X131" s="302"/>
      <c r="Y131" s="302"/>
      <c r="Z131" s="302"/>
      <c r="AA131" s="302"/>
      <c r="AB131" s="302"/>
      <c r="AC131" s="302"/>
      <c r="AD131" s="302"/>
      <c r="AE131" s="302"/>
    </row>
    <row r="132" spans="1:63" s="1" customFormat="1" ht="12" customHeight="1">
      <c r="A132" s="288"/>
      <c r="B132" s="21"/>
      <c r="C132" s="305" t="s">
        <v>139</v>
      </c>
      <c r="D132" s="288"/>
      <c r="E132" s="288"/>
      <c r="F132" s="288"/>
      <c r="G132" s="288"/>
      <c r="H132" s="288"/>
      <c r="I132" s="288"/>
      <c r="J132" s="288"/>
      <c r="K132" s="288"/>
      <c r="L132" s="303"/>
      <c r="M132" s="303"/>
      <c r="N132" s="303"/>
      <c r="O132" s="303"/>
      <c r="P132" s="303"/>
      <c r="Q132" s="303"/>
      <c r="R132" s="303"/>
      <c r="S132" s="303"/>
      <c r="T132" s="303"/>
      <c r="U132" s="303"/>
      <c r="V132" s="303"/>
      <c r="W132" s="288"/>
      <c r="X132" s="288"/>
      <c r="Y132" s="288"/>
      <c r="Z132" s="288"/>
      <c r="AA132" s="288"/>
      <c r="AB132" s="288"/>
      <c r="AC132" s="288"/>
      <c r="AD132" s="288"/>
      <c r="AE132" s="288"/>
      <c r="AF132" s="288"/>
      <c r="AG132" s="288"/>
      <c r="AH132" s="288"/>
      <c r="AI132" s="288"/>
      <c r="AJ132" s="288"/>
      <c r="AK132" s="288"/>
      <c r="AL132" s="288"/>
      <c r="AM132" s="288"/>
      <c r="AN132" s="288"/>
      <c r="AO132" s="288"/>
      <c r="AP132" s="288"/>
      <c r="AQ132" s="288"/>
      <c r="AR132" s="288"/>
      <c r="AS132" s="288"/>
      <c r="AT132" s="288"/>
      <c r="AU132" s="288"/>
      <c r="AV132" s="288"/>
      <c r="AW132" s="288"/>
      <c r="AX132" s="288"/>
      <c r="AY132" s="288"/>
      <c r="AZ132" s="288"/>
      <c r="BA132" s="288"/>
      <c r="BB132" s="288"/>
      <c r="BC132" s="288"/>
      <c r="BD132" s="288"/>
      <c r="BE132" s="288"/>
      <c r="BF132" s="288"/>
      <c r="BG132" s="288"/>
      <c r="BH132" s="288"/>
      <c r="BI132" s="288"/>
      <c r="BJ132" s="288"/>
      <c r="BK132" s="288"/>
    </row>
    <row r="133" spans="1:63" s="2" customFormat="1" ht="16.5" customHeight="1">
      <c r="A133" s="302"/>
      <c r="B133" s="29"/>
      <c r="C133" s="302"/>
      <c r="D133" s="302"/>
      <c r="E133" s="407" t="s">
        <v>83</v>
      </c>
      <c r="F133" s="406"/>
      <c r="G133" s="406"/>
      <c r="H133" s="406"/>
      <c r="I133" s="302"/>
      <c r="J133" s="302"/>
      <c r="K133" s="302"/>
      <c r="L133" s="234"/>
      <c r="M133" s="234"/>
      <c r="N133" s="234"/>
      <c r="O133" s="234"/>
      <c r="P133" s="234"/>
      <c r="Q133" s="234"/>
      <c r="R133" s="234"/>
      <c r="S133" s="51"/>
      <c r="T133" s="51"/>
      <c r="U133" s="51"/>
      <c r="V133" s="51"/>
      <c r="W133" s="302"/>
      <c r="X133" s="302"/>
      <c r="Y133" s="302"/>
      <c r="Z133" s="302"/>
      <c r="AA133" s="302"/>
      <c r="AB133" s="302"/>
      <c r="AC133" s="302"/>
      <c r="AD133" s="302"/>
      <c r="AE133" s="302"/>
    </row>
    <row r="134" spans="1:63" s="2" customFormat="1" ht="12" customHeight="1">
      <c r="A134" s="302"/>
      <c r="B134" s="29"/>
      <c r="C134" s="305" t="s">
        <v>141</v>
      </c>
      <c r="D134" s="302"/>
      <c r="E134" s="302"/>
      <c r="F134" s="302"/>
      <c r="G134" s="302"/>
      <c r="H134" s="302"/>
      <c r="I134" s="302"/>
      <c r="J134" s="302"/>
      <c r="K134" s="302"/>
      <c r="L134" s="234"/>
      <c r="M134" s="234"/>
      <c r="N134" s="234"/>
      <c r="O134" s="234"/>
      <c r="P134" s="234"/>
      <c r="Q134" s="234"/>
      <c r="R134" s="234"/>
      <c r="S134" s="51"/>
      <c r="T134" s="51"/>
      <c r="U134" s="51"/>
      <c r="V134" s="51"/>
      <c r="W134" s="302"/>
      <c r="X134" s="302"/>
      <c r="Y134" s="302"/>
      <c r="Z134" s="302"/>
      <c r="AA134" s="302"/>
      <c r="AB134" s="302"/>
      <c r="AC134" s="302"/>
      <c r="AD134" s="302"/>
      <c r="AE134" s="302"/>
    </row>
    <row r="135" spans="1:63" s="2" customFormat="1" ht="16.5" customHeight="1">
      <c r="A135" s="302"/>
      <c r="B135" s="29"/>
      <c r="C135" s="302"/>
      <c r="D135" s="302"/>
      <c r="E135" s="384" t="str">
        <f>E11</f>
        <v>SO 01 Krajinná architektúra</v>
      </c>
      <c r="F135" s="406"/>
      <c r="G135" s="406"/>
      <c r="H135" s="406"/>
      <c r="I135" s="302"/>
      <c r="J135" s="302"/>
      <c r="K135" s="302"/>
      <c r="L135" s="234"/>
      <c r="M135" s="234"/>
      <c r="N135" s="234"/>
      <c r="O135" s="234"/>
      <c r="P135" s="234"/>
      <c r="Q135" s="234"/>
      <c r="R135" s="234"/>
      <c r="S135" s="51"/>
      <c r="T135" s="51"/>
      <c r="U135" s="51"/>
      <c r="V135" s="51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63" s="2" customFormat="1" ht="6.95" customHeight="1">
      <c r="A136" s="302"/>
      <c r="B136" s="29"/>
      <c r="C136" s="302"/>
      <c r="D136" s="302"/>
      <c r="E136" s="302"/>
      <c r="F136" s="302"/>
      <c r="G136" s="302"/>
      <c r="H136" s="302"/>
      <c r="I136" s="302"/>
      <c r="J136" s="302"/>
      <c r="K136" s="302"/>
      <c r="L136" s="234"/>
      <c r="M136" s="234"/>
      <c r="N136" s="234"/>
      <c r="O136" s="234"/>
      <c r="P136" s="234"/>
      <c r="Q136" s="234"/>
      <c r="R136" s="234"/>
      <c r="S136" s="51"/>
      <c r="T136" s="51"/>
      <c r="U136" s="51"/>
      <c r="V136" s="51"/>
      <c r="W136" s="302"/>
      <c r="X136" s="302"/>
      <c r="Y136" s="302"/>
      <c r="Z136" s="302"/>
      <c r="AA136" s="302"/>
      <c r="AB136" s="302"/>
      <c r="AC136" s="302"/>
      <c r="AD136" s="302"/>
      <c r="AE136" s="302"/>
    </row>
    <row r="137" spans="1:63" s="2" customFormat="1" ht="12" customHeight="1">
      <c r="A137" s="302"/>
      <c r="B137" s="29"/>
      <c r="C137" s="305" t="s">
        <v>18</v>
      </c>
      <c r="D137" s="302"/>
      <c r="E137" s="302"/>
      <c r="F137" s="290" t="str">
        <f>F14</f>
        <v xml:space="preserve"> </v>
      </c>
      <c r="G137" s="302"/>
      <c r="H137" s="302"/>
      <c r="I137" s="305" t="s">
        <v>20</v>
      </c>
      <c r="J137" s="298" t="str">
        <f>IF(J14="","",J14)</f>
        <v>20. 4. 2021</v>
      </c>
      <c r="K137" s="302"/>
      <c r="L137" s="234"/>
      <c r="M137" s="234"/>
      <c r="N137" s="234"/>
      <c r="O137" s="234"/>
      <c r="P137" s="234"/>
      <c r="Q137" s="234"/>
      <c r="R137" s="234"/>
      <c r="S137" s="51"/>
      <c r="T137" s="51"/>
      <c r="U137" s="51"/>
      <c r="V137" s="51"/>
      <c r="W137" s="302"/>
      <c r="X137" s="302"/>
      <c r="Y137" s="302"/>
      <c r="Z137" s="302"/>
      <c r="AA137" s="302"/>
      <c r="AB137" s="302"/>
      <c r="AC137" s="302"/>
      <c r="AD137" s="302"/>
      <c r="AE137" s="302"/>
    </row>
    <row r="138" spans="1:63" s="2" customFormat="1" ht="6.95" customHeight="1">
      <c r="A138" s="302"/>
      <c r="B138" s="29"/>
      <c r="C138" s="302"/>
      <c r="D138" s="302"/>
      <c r="E138" s="302"/>
      <c r="F138" s="302"/>
      <c r="G138" s="302"/>
      <c r="H138" s="302"/>
      <c r="I138" s="302"/>
      <c r="J138" s="302"/>
      <c r="K138" s="302"/>
      <c r="L138" s="234"/>
      <c r="M138" s="234"/>
      <c r="N138" s="234"/>
      <c r="O138" s="234"/>
      <c r="P138" s="234"/>
      <c r="Q138" s="234"/>
      <c r="R138" s="234"/>
      <c r="S138" s="51"/>
      <c r="T138" s="51"/>
      <c r="U138" s="51"/>
      <c r="V138" s="51"/>
      <c r="W138" s="302"/>
      <c r="X138" s="302"/>
      <c r="Y138" s="302"/>
      <c r="Z138" s="302"/>
      <c r="AA138" s="302"/>
      <c r="AB138" s="302"/>
      <c r="AC138" s="302"/>
      <c r="AD138" s="302"/>
      <c r="AE138" s="302"/>
    </row>
    <row r="139" spans="1:63" s="2" customFormat="1" ht="25.7" customHeight="1">
      <c r="A139" s="302"/>
      <c r="B139" s="29"/>
      <c r="C139" s="305" t="s">
        <v>22</v>
      </c>
      <c r="D139" s="302"/>
      <c r="E139" s="302"/>
      <c r="F139" s="290" t="str">
        <f>E17</f>
        <v>Mesto Trnava</v>
      </c>
      <c r="G139" s="302"/>
      <c r="H139" s="302"/>
      <c r="I139" s="305" t="s">
        <v>28</v>
      </c>
      <c r="J139" s="301" t="str">
        <f>E23</f>
        <v>Ing. Ivana Štigová Kučírková, MSc.</v>
      </c>
      <c r="K139" s="302"/>
      <c r="L139" s="234"/>
      <c r="M139" s="234"/>
      <c r="N139" s="234"/>
      <c r="O139" s="234"/>
      <c r="P139" s="234"/>
      <c r="Q139" s="234"/>
      <c r="R139" s="234"/>
      <c r="S139" s="51"/>
      <c r="T139" s="51"/>
      <c r="U139" s="51"/>
      <c r="V139" s="51"/>
      <c r="W139" s="302"/>
      <c r="X139" s="302"/>
      <c r="Y139" s="302"/>
      <c r="Z139" s="302"/>
      <c r="AA139" s="302"/>
      <c r="AB139" s="302"/>
      <c r="AC139" s="302"/>
      <c r="AD139" s="302"/>
      <c r="AE139" s="302"/>
    </row>
    <row r="140" spans="1:63" s="2" customFormat="1" ht="15.2" customHeight="1">
      <c r="A140" s="302"/>
      <c r="B140" s="29"/>
      <c r="C140" s="305" t="s">
        <v>26</v>
      </c>
      <c r="D140" s="302"/>
      <c r="E140" s="302"/>
      <c r="F140" s="290" t="str">
        <f>IF(E20="","",E20)</f>
        <v>Vyplň údaj</v>
      </c>
      <c r="G140" s="302"/>
      <c r="H140" s="302"/>
      <c r="I140" s="305" t="s">
        <v>31</v>
      </c>
      <c r="J140" s="301" t="str">
        <f>E26</f>
        <v>Rosoft, s.r.o.</v>
      </c>
      <c r="K140" s="302"/>
      <c r="L140" s="234"/>
      <c r="M140" s="234"/>
      <c r="N140" s="234"/>
      <c r="O140" s="234"/>
      <c r="P140" s="234"/>
      <c r="Q140" s="234"/>
      <c r="R140" s="234"/>
      <c r="S140" s="51"/>
      <c r="T140" s="51"/>
      <c r="U140" s="51"/>
      <c r="V140" s="51"/>
      <c r="W140" s="302"/>
      <c r="X140" s="302"/>
      <c r="Y140" s="302"/>
      <c r="Z140" s="302"/>
      <c r="AA140" s="302"/>
      <c r="AB140" s="302"/>
      <c r="AC140" s="302"/>
      <c r="AD140" s="302"/>
      <c r="AE140" s="302"/>
    </row>
    <row r="141" spans="1:63" s="2" customFormat="1" ht="10.35" customHeight="1">
      <c r="A141" s="302"/>
      <c r="B141" s="29"/>
      <c r="C141" s="302"/>
      <c r="D141" s="302"/>
      <c r="E141" s="302"/>
      <c r="F141" s="302"/>
      <c r="G141" s="302"/>
      <c r="H141" s="302"/>
      <c r="I141" s="302"/>
      <c r="J141" s="302"/>
      <c r="K141" s="302"/>
      <c r="L141" s="234"/>
      <c r="M141" s="234"/>
      <c r="N141" s="234"/>
      <c r="O141" s="234"/>
      <c r="P141" s="234"/>
      <c r="Q141" s="234"/>
      <c r="R141" s="234"/>
      <c r="S141" s="51"/>
      <c r="T141" s="51"/>
      <c r="U141" s="51"/>
      <c r="V141" s="51"/>
      <c r="W141" s="302"/>
      <c r="X141" s="302"/>
      <c r="Y141" s="302"/>
      <c r="Z141" s="302"/>
      <c r="AA141" s="302"/>
      <c r="AB141" s="302"/>
      <c r="AC141" s="302"/>
      <c r="AD141" s="302"/>
      <c r="AE141" s="302"/>
    </row>
    <row r="142" spans="1:63" s="11" customFormat="1" ht="29.25" customHeight="1">
      <c r="A142" s="131"/>
      <c r="B142" s="132"/>
      <c r="C142" s="133" t="s">
        <v>171</v>
      </c>
      <c r="D142" s="134" t="s">
        <v>63</v>
      </c>
      <c r="E142" s="134" t="s">
        <v>59</v>
      </c>
      <c r="F142" s="134" t="s">
        <v>60</v>
      </c>
      <c r="G142" s="134" t="s">
        <v>172</v>
      </c>
      <c r="H142" s="134" t="s">
        <v>173</v>
      </c>
      <c r="I142" s="134" t="s">
        <v>174</v>
      </c>
      <c r="J142" s="135" t="s">
        <v>146</v>
      </c>
      <c r="K142" s="136" t="s">
        <v>175</v>
      </c>
      <c r="L142" s="242"/>
      <c r="M142" s="243" t="s">
        <v>1</v>
      </c>
      <c r="N142" s="243" t="s">
        <v>42</v>
      </c>
      <c r="O142" s="243" t="s">
        <v>176</v>
      </c>
      <c r="P142" s="243" t="s">
        <v>177</v>
      </c>
      <c r="Q142" s="243" t="s">
        <v>178</v>
      </c>
      <c r="R142" s="243" t="s">
        <v>179</v>
      </c>
      <c r="S142" s="243" t="s">
        <v>180</v>
      </c>
      <c r="T142" s="243" t="s">
        <v>181</v>
      </c>
      <c r="U142" s="244"/>
      <c r="V142" s="244"/>
      <c r="W142" s="131"/>
      <c r="X142" s="131"/>
      <c r="Y142" s="131"/>
      <c r="Z142" s="131"/>
      <c r="AA142" s="131"/>
      <c r="AB142" s="131"/>
      <c r="AC142" s="131"/>
      <c r="AD142" s="131"/>
      <c r="AE142" s="131"/>
    </row>
    <row r="143" spans="1:63" s="2" customFormat="1" ht="22.9" customHeight="1">
      <c r="A143" s="302"/>
      <c r="B143" s="29"/>
      <c r="C143" s="62" t="s">
        <v>143</v>
      </c>
      <c r="D143" s="302"/>
      <c r="E143" s="302"/>
      <c r="F143" s="302"/>
      <c r="G143" s="302"/>
      <c r="H143" s="302"/>
      <c r="I143" s="302"/>
      <c r="J143" s="138">
        <f>BK143</f>
        <v>0</v>
      </c>
      <c r="K143" s="302"/>
      <c r="L143" s="51"/>
      <c r="M143" s="51"/>
      <c r="N143" s="234"/>
      <c r="O143" s="51"/>
      <c r="P143" s="245">
        <f>P144+P272</f>
        <v>0</v>
      </c>
      <c r="Q143" s="51"/>
      <c r="R143" s="245">
        <f>R144+R272</f>
        <v>25.932019780000001</v>
      </c>
      <c r="S143" s="51"/>
      <c r="T143" s="245">
        <f>T144+T272</f>
        <v>0</v>
      </c>
      <c r="U143" s="51"/>
      <c r="V143" s="51"/>
      <c r="W143" s="302"/>
      <c r="X143" s="302"/>
      <c r="Y143" s="302"/>
      <c r="Z143" s="302"/>
      <c r="AA143" s="302"/>
      <c r="AB143" s="302"/>
      <c r="AC143" s="302"/>
      <c r="AD143" s="302"/>
      <c r="AE143" s="302"/>
      <c r="AT143" s="18" t="s">
        <v>77</v>
      </c>
      <c r="AU143" s="18" t="s">
        <v>148</v>
      </c>
      <c r="BK143" s="141">
        <f>BK144+BK272</f>
        <v>0</v>
      </c>
    </row>
    <row r="144" spans="1:63" s="12" customFormat="1" ht="25.9" customHeight="1">
      <c r="B144" s="142"/>
      <c r="D144" s="143" t="s">
        <v>77</v>
      </c>
      <c r="E144" s="144" t="s">
        <v>182</v>
      </c>
      <c r="F144" s="144" t="s">
        <v>183</v>
      </c>
      <c r="I144" s="145"/>
      <c r="J144" s="146">
        <f>BK144</f>
        <v>0</v>
      </c>
      <c r="L144" s="148"/>
      <c r="M144" s="148"/>
      <c r="N144" s="148"/>
      <c r="O144" s="148"/>
      <c r="P144" s="149">
        <f>P145+P233+P245+P257+P261+P268+P270</f>
        <v>0</v>
      </c>
      <c r="Q144" s="148"/>
      <c r="R144" s="149">
        <f>R145+R233+R245+R257+R261+R268+R270</f>
        <v>25.221325820000001</v>
      </c>
      <c r="S144" s="148"/>
      <c r="T144" s="149">
        <f>T145+T233+T245+T257+T261+T268+T270</f>
        <v>0</v>
      </c>
      <c r="U144" s="148"/>
      <c r="V144" s="148"/>
      <c r="AR144" s="143" t="s">
        <v>85</v>
      </c>
      <c r="AT144" s="151" t="s">
        <v>77</v>
      </c>
      <c r="AU144" s="151" t="s">
        <v>78</v>
      </c>
      <c r="AY144" s="143" t="s">
        <v>184</v>
      </c>
      <c r="BK144" s="152">
        <f>BK145+BK233+BK245+BK257+BK261+BK268+BK270</f>
        <v>0</v>
      </c>
    </row>
    <row r="145" spans="1:65" s="12" customFormat="1" ht="22.9" customHeight="1">
      <c r="B145" s="142"/>
      <c r="D145" s="143" t="s">
        <v>77</v>
      </c>
      <c r="E145" s="153" t="s">
        <v>85</v>
      </c>
      <c r="F145" s="153" t="s">
        <v>185</v>
      </c>
      <c r="I145" s="145"/>
      <c r="J145" s="154">
        <f>BK145</f>
        <v>0</v>
      </c>
      <c r="L145" s="309" t="s">
        <v>186</v>
      </c>
      <c r="M145" s="148"/>
      <c r="N145" s="148"/>
      <c r="O145" s="148"/>
      <c r="P145" s="149">
        <f>SUM(P146:P232)</f>
        <v>0</v>
      </c>
      <c r="Q145" s="148"/>
      <c r="R145" s="149">
        <f>SUM(R146:R232)</f>
        <v>10.79636</v>
      </c>
      <c r="S145" s="148"/>
      <c r="T145" s="149">
        <f>SUM(T146:T232)</f>
        <v>0</v>
      </c>
      <c r="U145" s="148"/>
      <c r="V145" s="148"/>
      <c r="AR145" s="143" t="s">
        <v>85</v>
      </c>
      <c r="AT145" s="151" t="s">
        <v>77</v>
      </c>
      <c r="AU145" s="151" t="s">
        <v>85</v>
      </c>
      <c r="AY145" s="143" t="s">
        <v>184</v>
      </c>
      <c r="BK145" s="152">
        <f>SUM(BK146:BK232)</f>
        <v>0</v>
      </c>
    </row>
    <row r="146" spans="1:65" s="2" customFormat="1" ht="21.75" customHeight="1">
      <c r="A146" s="302"/>
      <c r="B146" s="124"/>
      <c r="C146" s="155" t="s">
        <v>85</v>
      </c>
      <c r="D146" s="155" t="s">
        <v>187</v>
      </c>
      <c r="E146" s="156" t="s">
        <v>188</v>
      </c>
      <c r="F146" s="157" t="s">
        <v>189</v>
      </c>
      <c r="G146" s="158" t="s">
        <v>190</v>
      </c>
      <c r="H146" s="159">
        <v>6.6020000000000003</v>
      </c>
      <c r="I146" s="160"/>
      <c r="J146" s="161">
        <f>ROUND(I146*H146,2)</f>
        <v>0</v>
      </c>
      <c r="K146" s="228"/>
      <c r="M146" s="230" t="s">
        <v>1</v>
      </c>
      <c r="N146" s="164" t="s">
        <v>44</v>
      </c>
      <c r="O146" s="51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02"/>
      <c r="V146" s="302"/>
      <c r="W146" s="302"/>
      <c r="X146" s="302"/>
      <c r="Y146" s="302"/>
      <c r="Z146" s="302"/>
      <c r="AA146" s="302"/>
      <c r="AB146" s="302"/>
      <c r="AC146" s="302"/>
      <c r="AD146" s="302"/>
      <c r="AE146" s="302"/>
      <c r="AR146" s="167" t="s">
        <v>191</v>
      </c>
      <c r="AT146" s="167" t="s">
        <v>187</v>
      </c>
      <c r="AU146" s="167" t="s">
        <v>91</v>
      </c>
      <c r="AY146" s="18" t="s">
        <v>184</v>
      </c>
      <c r="BE146" s="92">
        <f>IF(N146="základná",J146,0)</f>
        <v>0</v>
      </c>
      <c r="BF146" s="92">
        <f>IF(N146="znížená",J146,0)</f>
        <v>0</v>
      </c>
      <c r="BG146" s="92">
        <f>IF(N146="zákl. prenesená",J146,0)</f>
        <v>0</v>
      </c>
      <c r="BH146" s="92">
        <f>IF(N146="zníž. prenesená",J146,0)</f>
        <v>0</v>
      </c>
      <c r="BI146" s="92">
        <f>IF(N146="nulová",J146,0)</f>
        <v>0</v>
      </c>
      <c r="BJ146" s="18" t="s">
        <v>91</v>
      </c>
      <c r="BK146" s="92">
        <f>ROUND(I146*H146,2)</f>
        <v>0</v>
      </c>
      <c r="BL146" s="18" t="s">
        <v>191</v>
      </c>
      <c r="BM146" s="167" t="s">
        <v>192</v>
      </c>
    </row>
    <row r="147" spans="1:65" s="13" customFormat="1">
      <c r="B147" s="168"/>
      <c r="D147" s="169" t="s">
        <v>193</v>
      </c>
      <c r="E147" s="170" t="s">
        <v>1</v>
      </c>
      <c r="F147" s="171" t="s">
        <v>194</v>
      </c>
      <c r="H147" s="170" t="s">
        <v>1</v>
      </c>
      <c r="I147" s="172"/>
      <c r="L147" s="409"/>
      <c r="M147" s="174"/>
      <c r="N147" s="174"/>
      <c r="O147" s="174"/>
      <c r="P147" s="174"/>
      <c r="Q147" s="174"/>
      <c r="R147" s="174"/>
      <c r="S147" s="174"/>
      <c r="T147" s="175"/>
      <c r="AT147" s="170" t="s">
        <v>193</v>
      </c>
      <c r="AU147" s="170" t="s">
        <v>91</v>
      </c>
      <c r="AV147" s="13" t="s">
        <v>85</v>
      </c>
      <c r="AW147" s="13" t="s">
        <v>30</v>
      </c>
      <c r="AX147" s="13" t="s">
        <v>78</v>
      </c>
      <c r="AY147" s="170" t="s">
        <v>184</v>
      </c>
    </row>
    <row r="148" spans="1:65" s="14" customFormat="1">
      <c r="B148" s="176"/>
      <c r="D148" s="169" t="s">
        <v>193</v>
      </c>
      <c r="E148" s="177" t="s">
        <v>1</v>
      </c>
      <c r="F148" s="178" t="s">
        <v>195</v>
      </c>
      <c r="H148" s="179">
        <v>3.802</v>
      </c>
      <c r="I148" s="180"/>
      <c r="L148" s="410"/>
      <c r="M148" s="182"/>
      <c r="N148" s="182"/>
      <c r="O148" s="182"/>
      <c r="P148" s="182"/>
      <c r="Q148" s="182"/>
      <c r="R148" s="182"/>
      <c r="S148" s="182"/>
      <c r="T148" s="183"/>
      <c r="AT148" s="177" t="s">
        <v>193</v>
      </c>
      <c r="AU148" s="177" t="s">
        <v>91</v>
      </c>
      <c r="AV148" s="14" t="s">
        <v>91</v>
      </c>
      <c r="AW148" s="14" t="s">
        <v>30</v>
      </c>
      <c r="AX148" s="14" t="s">
        <v>78</v>
      </c>
      <c r="AY148" s="177" t="s">
        <v>184</v>
      </c>
    </row>
    <row r="149" spans="1:65" s="13" customFormat="1">
      <c r="B149" s="168"/>
      <c r="D149" s="169" t="s">
        <v>193</v>
      </c>
      <c r="E149" s="170" t="s">
        <v>1</v>
      </c>
      <c r="F149" s="171" t="s">
        <v>196</v>
      </c>
      <c r="H149" s="170" t="s">
        <v>1</v>
      </c>
      <c r="I149" s="172"/>
      <c r="L149" s="410"/>
      <c r="M149" s="174"/>
      <c r="N149" s="174"/>
      <c r="O149" s="174"/>
      <c r="P149" s="174"/>
      <c r="Q149" s="174"/>
      <c r="R149" s="174"/>
      <c r="S149" s="174"/>
      <c r="T149" s="175"/>
      <c r="AT149" s="170" t="s">
        <v>193</v>
      </c>
      <c r="AU149" s="170" t="s">
        <v>91</v>
      </c>
      <c r="AV149" s="13" t="s">
        <v>85</v>
      </c>
      <c r="AW149" s="13" t="s">
        <v>30</v>
      </c>
      <c r="AX149" s="13" t="s">
        <v>78</v>
      </c>
      <c r="AY149" s="170" t="s">
        <v>184</v>
      </c>
    </row>
    <row r="150" spans="1:65" s="14" customFormat="1">
      <c r="B150" s="176"/>
      <c r="D150" s="169" t="s">
        <v>193</v>
      </c>
      <c r="E150" s="177" t="s">
        <v>1</v>
      </c>
      <c r="F150" s="178" t="s">
        <v>197</v>
      </c>
      <c r="H150" s="179">
        <v>0.9</v>
      </c>
      <c r="I150" s="180"/>
      <c r="L150" s="410"/>
      <c r="M150" s="182"/>
      <c r="N150" s="182"/>
      <c r="O150" s="182"/>
      <c r="P150" s="182"/>
      <c r="Q150" s="182"/>
      <c r="R150" s="182"/>
      <c r="S150" s="182"/>
      <c r="T150" s="183"/>
      <c r="AT150" s="177" t="s">
        <v>193</v>
      </c>
      <c r="AU150" s="177" t="s">
        <v>91</v>
      </c>
      <c r="AV150" s="14" t="s">
        <v>91</v>
      </c>
      <c r="AW150" s="14" t="s">
        <v>30</v>
      </c>
      <c r="AX150" s="14" t="s">
        <v>78</v>
      </c>
      <c r="AY150" s="177" t="s">
        <v>184</v>
      </c>
    </row>
    <row r="151" spans="1:65" s="13" customFormat="1">
      <c r="B151" s="168"/>
      <c r="D151" s="169" t="s">
        <v>193</v>
      </c>
      <c r="E151" s="170" t="s">
        <v>1</v>
      </c>
      <c r="F151" s="171" t="s">
        <v>198</v>
      </c>
      <c r="H151" s="170" t="s">
        <v>1</v>
      </c>
      <c r="I151" s="172"/>
      <c r="L151" s="410"/>
      <c r="M151" s="174"/>
      <c r="N151" s="174"/>
      <c r="O151" s="174"/>
      <c r="P151" s="174"/>
      <c r="Q151" s="174"/>
      <c r="R151" s="174"/>
      <c r="S151" s="174"/>
      <c r="T151" s="175"/>
      <c r="AT151" s="170" t="s">
        <v>193</v>
      </c>
      <c r="AU151" s="170" t="s">
        <v>91</v>
      </c>
      <c r="AV151" s="13" t="s">
        <v>85</v>
      </c>
      <c r="AW151" s="13" t="s">
        <v>30</v>
      </c>
      <c r="AX151" s="13" t="s">
        <v>78</v>
      </c>
      <c r="AY151" s="170" t="s">
        <v>184</v>
      </c>
    </row>
    <row r="152" spans="1:65" s="14" customFormat="1">
      <c r="B152" s="176"/>
      <c r="D152" s="169" t="s">
        <v>193</v>
      </c>
      <c r="E152" s="177" t="s">
        <v>1</v>
      </c>
      <c r="F152" s="178" t="s">
        <v>199</v>
      </c>
      <c r="H152" s="179">
        <v>1.9</v>
      </c>
      <c r="I152" s="180"/>
      <c r="L152" s="411"/>
      <c r="M152" s="182"/>
      <c r="N152" s="182"/>
      <c r="O152" s="182"/>
      <c r="P152" s="182"/>
      <c r="Q152" s="182"/>
      <c r="R152" s="182"/>
      <c r="S152" s="182"/>
      <c r="T152" s="183"/>
      <c r="AT152" s="177" t="s">
        <v>193</v>
      </c>
      <c r="AU152" s="177" t="s">
        <v>91</v>
      </c>
      <c r="AV152" s="14" t="s">
        <v>91</v>
      </c>
      <c r="AW152" s="14" t="s">
        <v>30</v>
      </c>
      <c r="AX152" s="14" t="s">
        <v>78</v>
      </c>
      <c r="AY152" s="177" t="s">
        <v>184</v>
      </c>
    </row>
    <row r="153" spans="1:65" s="15" customFormat="1">
      <c r="B153" s="184"/>
      <c r="D153" s="169" t="s">
        <v>193</v>
      </c>
      <c r="E153" s="185" t="s">
        <v>1</v>
      </c>
      <c r="F153" s="186" t="s">
        <v>200</v>
      </c>
      <c r="H153" s="187">
        <v>6.6020000000000003</v>
      </c>
      <c r="I153" s="188"/>
      <c r="L153" s="249"/>
      <c r="M153" s="190"/>
      <c r="N153" s="190"/>
      <c r="O153" s="190"/>
      <c r="P153" s="190"/>
      <c r="Q153" s="190"/>
      <c r="R153" s="190"/>
      <c r="S153" s="190"/>
      <c r="T153" s="191"/>
      <c r="AT153" s="185" t="s">
        <v>193</v>
      </c>
      <c r="AU153" s="185" t="s">
        <v>91</v>
      </c>
      <c r="AV153" s="15" t="s">
        <v>191</v>
      </c>
      <c r="AW153" s="15" t="s">
        <v>30</v>
      </c>
      <c r="AX153" s="15" t="s">
        <v>85</v>
      </c>
      <c r="AY153" s="185" t="s">
        <v>184</v>
      </c>
    </row>
    <row r="154" spans="1:65" s="2" customFormat="1" ht="21.75" customHeight="1">
      <c r="A154" s="302"/>
      <c r="B154" s="124"/>
      <c r="C154" s="155" t="s">
        <v>91</v>
      </c>
      <c r="D154" s="155" t="s">
        <v>187</v>
      </c>
      <c r="E154" s="156" t="s">
        <v>201</v>
      </c>
      <c r="F154" s="157" t="s">
        <v>202</v>
      </c>
      <c r="G154" s="158" t="s">
        <v>190</v>
      </c>
      <c r="H154" s="159">
        <v>1.9810000000000001</v>
      </c>
      <c r="I154" s="160"/>
      <c r="J154" s="161">
        <f>ROUND(I154*H154,2)</f>
        <v>0</v>
      </c>
      <c r="K154" s="228"/>
      <c r="L154" s="250"/>
      <c r="M154" s="230" t="s">
        <v>1</v>
      </c>
      <c r="N154" s="164" t="s">
        <v>44</v>
      </c>
      <c r="O154" s="51"/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U154" s="302"/>
      <c r="V154" s="302"/>
      <c r="W154" s="302"/>
      <c r="X154" s="302"/>
      <c r="Y154" s="302"/>
      <c r="Z154" s="302"/>
      <c r="AA154" s="302"/>
      <c r="AB154" s="302"/>
      <c r="AC154" s="302"/>
      <c r="AD154" s="302"/>
      <c r="AE154" s="302"/>
      <c r="AR154" s="167" t="s">
        <v>191</v>
      </c>
      <c r="AT154" s="167" t="s">
        <v>187</v>
      </c>
      <c r="AU154" s="167" t="s">
        <v>91</v>
      </c>
      <c r="AY154" s="18" t="s">
        <v>184</v>
      </c>
      <c r="BE154" s="92">
        <f>IF(N154="základná",J154,0)</f>
        <v>0</v>
      </c>
      <c r="BF154" s="92">
        <f>IF(N154="znížená",J154,0)</f>
        <v>0</v>
      </c>
      <c r="BG154" s="92">
        <f>IF(N154="zákl. prenesená",J154,0)</f>
        <v>0</v>
      </c>
      <c r="BH154" s="92">
        <f>IF(N154="zníž. prenesená",J154,0)</f>
        <v>0</v>
      </c>
      <c r="BI154" s="92">
        <f>IF(N154="nulová",J154,0)</f>
        <v>0</v>
      </c>
      <c r="BJ154" s="18" t="s">
        <v>91</v>
      </c>
      <c r="BK154" s="92">
        <f>ROUND(I154*H154,2)</f>
        <v>0</v>
      </c>
      <c r="BL154" s="18" t="s">
        <v>191</v>
      </c>
      <c r="BM154" s="167" t="s">
        <v>203</v>
      </c>
    </row>
    <row r="155" spans="1:65" s="14" customFormat="1">
      <c r="B155" s="176"/>
      <c r="D155" s="169" t="s">
        <v>193</v>
      </c>
      <c r="E155" s="177" t="s">
        <v>1</v>
      </c>
      <c r="F155" s="178" t="s">
        <v>204</v>
      </c>
      <c r="H155" s="179">
        <v>1.9810000000000001</v>
      </c>
      <c r="I155" s="180"/>
      <c r="L155" s="248"/>
      <c r="M155" s="182"/>
      <c r="N155" s="182"/>
      <c r="O155" s="182"/>
      <c r="P155" s="182"/>
      <c r="Q155" s="182"/>
      <c r="R155" s="182"/>
      <c r="S155" s="182"/>
      <c r="T155" s="183"/>
      <c r="AT155" s="177" t="s">
        <v>193</v>
      </c>
      <c r="AU155" s="177" t="s">
        <v>91</v>
      </c>
      <c r="AV155" s="14" t="s">
        <v>91</v>
      </c>
      <c r="AW155" s="14" t="s">
        <v>30</v>
      </c>
      <c r="AX155" s="14" t="s">
        <v>85</v>
      </c>
      <c r="AY155" s="177" t="s">
        <v>184</v>
      </c>
    </row>
    <row r="156" spans="1:65" s="2" customFormat="1" ht="33" customHeight="1">
      <c r="A156" s="302"/>
      <c r="B156" s="124"/>
      <c r="C156" s="155" t="s">
        <v>97</v>
      </c>
      <c r="D156" s="155" t="s">
        <v>187</v>
      </c>
      <c r="E156" s="156" t="s">
        <v>205</v>
      </c>
      <c r="F156" s="157" t="s">
        <v>206</v>
      </c>
      <c r="G156" s="158" t="s">
        <v>190</v>
      </c>
      <c r="H156" s="159">
        <v>6.6020000000000003</v>
      </c>
      <c r="I156" s="160"/>
      <c r="J156" s="161">
        <f>ROUND(I156*H156,2)</f>
        <v>0</v>
      </c>
      <c r="K156" s="228"/>
      <c r="L156" s="250"/>
      <c r="M156" s="230" t="s">
        <v>1</v>
      </c>
      <c r="N156" s="164" t="s">
        <v>44</v>
      </c>
      <c r="O156" s="51"/>
      <c r="P156" s="165">
        <f>O156*H156</f>
        <v>0</v>
      </c>
      <c r="Q156" s="165">
        <v>0</v>
      </c>
      <c r="R156" s="165">
        <f>Q156*H156</f>
        <v>0</v>
      </c>
      <c r="S156" s="165">
        <v>0</v>
      </c>
      <c r="T156" s="166">
        <f>S156*H156</f>
        <v>0</v>
      </c>
      <c r="U156" s="302"/>
      <c r="V156" s="302"/>
      <c r="W156" s="302"/>
      <c r="X156" s="302"/>
      <c r="Y156" s="302"/>
      <c r="Z156" s="302"/>
      <c r="AA156" s="302"/>
      <c r="AB156" s="302"/>
      <c r="AC156" s="302"/>
      <c r="AD156" s="302"/>
      <c r="AE156" s="302"/>
      <c r="AR156" s="167" t="s">
        <v>191</v>
      </c>
      <c r="AT156" s="167" t="s">
        <v>187</v>
      </c>
      <c r="AU156" s="167" t="s">
        <v>91</v>
      </c>
      <c r="AY156" s="18" t="s">
        <v>184</v>
      </c>
      <c r="BE156" s="92">
        <f>IF(N156="základná",J156,0)</f>
        <v>0</v>
      </c>
      <c r="BF156" s="92">
        <f>IF(N156="znížená",J156,0)</f>
        <v>0</v>
      </c>
      <c r="BG156" s="92">
        <f>IF(N156="zákl. prenesená",J156,0)</f>
        <v>0</v>
      </c>
      <c r="BH156" s="92">
        <f>IF(N156="zníž. prenesená",J156,0)</f>
        <v>0</v>
      </c>
      <c r="BI156" s="92">
        <f>IF(N156="nulová",J156,0)</f>
        <v>0</v>
      </c>
      <c r="BJ156" s="18" t="s">
        <v>91</v>
      </c>
      <c r="BK156" s="92">
        <f>ROUND(I156*H156,2)</f>
        <v>0</v>
      </c>
      <c r="BL156" s="18" t="s">
        <v>191</v>
      </c>
      <c r="BM156" s="167" t="s">
        <v>207</v>
      </c>
    </row>
    <row r="157" spans="1:65" s="2" customFormat="1" ht="33" customHeight="1">
      <c r="A157" s="302"/>
      <c r="B157" s="124"/>
      <c r="C157" s="155" t="s">
        <v>191</v>
      </c>
      <c r="D157" s="155" t="s">
        <v>187</v>
      </c>
      <c r="E157" s="156" t="s">
        <v>208</v>
      </c>
      <c r="F157" s="157" t="s">
        <v>209</v>
      </c>
      <c r="G157" s="158" t="s">
        <v>190</v>
      </c>
      <c r="H157" s="159">
        <v>13.204000000000001</v>
      </c>
      <c r="I157" s="160"/>
      <c r="J157" s="161">
        <f>ROUND(I157*H157,2)</f>
        <v>0</v>
      </c>
      <c r="K157" s="228"/>
      <c r="L157" s="250"/>
      <c r="M157" s="230" t="s">
        <v>1</v>
      </c>
      <c r="N157" s="164" t="s">
        <v>44</v>
      </c>
      <c r="O157" s="51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302"/>
      <c r="V157" s="302"/>
      <c r="W157" s="302"/>
      <c r="X157" s="302"/>
      <c r="Y157" s="302"/>
      <c r="Z157" s="302"/>
      <c r="AA157" s="302"/>
      <c r="AB157" s="302"/>
      <c r="AC157" s="302"/>
      <c r="AD157" s="302"/>
      <c r="AE157" s="302"/>
      <c r="AR157" s="167" t="s">
        <v>191</v>
      </c>
      <c r="AT157" s="167" t="s">
        <v>187</v>
      </c>
      <c r="AU157" s="167" t="s">
        <v>91</v>
      </c>
      <c r="AY157" s="18" t="s">
        <v>184</v>
      </c>
      <c r="BE157" s="92">
        <f>IF(N157="základná",J157,0)</f>
        <v>0</v>
      </c>
      <c r="BF157" s="92">
        <f>IF(N157="znížená",J157,0)</f>
        <v>0</v>
      </c>
      <c r="BG157" s="92">
        <f>IF(N157="zákl. prenesená",J157,0)</f>
        <v>0</v>
      </c>
      <c r="BH157" s="92">
        <f>IF(N157="zníž. prenesená",J157,0)</f>
        <v>0</v>
      </c>
      <c r="BI157" s="92">
        <f>IF(N157="nulová",J157,0)</f>
        <v>0</v>
      </c>
      <c r="BJ157" s="18" t="s">
        <v>91</v>
      </c>
      <c r="BK157" s="92">
        <f>ROUND(I157*H157,2)</f>
        <v>0</v>
      </c>
      <c r="BL157" s="18" t="s">
        <v>191</v>
      </c>
      <c r="BM157" s="167" t="s">
        <v>210</v>
      </c>
    </row>
    <row r="158" spans="1:65" s="14" customFormat="1">
      <c r="B158" s="176"/>
      <c r="D158" s="169" t="s">
        <v>193</v>
      </c>
      <c r="E158" s="177" t="s">
        <v>1</v>
      </c>
      <c r="F158" s="178" t="s">
        <v>211</v>
      </c>
      <c r="H158" s="179">
        <v>13.204000000000001</v>
      </c>
      <c r="I158" s="180"/>
      <c r="L158" s="248"/>
      <c r="M158" s="182"/>
      <c r="N158" s="182"/>
      <c r="O158" s="182"/>
      <c r="P158" s="182"/>
      <c r="Q158" s="182"/>
      <c r="R158" s="182"/>
      <c r="S158" s="182"/>
      <c r="T158" s="183"/>
      <c r="AT158" s="177" t="s">
        <v>193</v>
      </c>
      <c r="AU158" s="177" t="s">
        <v>91</v>
      </c>
      <c r="AV158" s="14" t="s">
        <v>91</v>
      </c>
      <c r="AW158" s="14" t="s">
        <v>30</v>
      </c>
      <c r="AX158" s="14" t="s">
        <v>85</v>
      </c>
      <c r="AY158" s="177" t="s">
        <v>184</v>
      </c>
    </row>
    <row r="159" spans="1:65" s="2" customFormat="1" ht="16.5" customHeight="1">
      <c r="A159" s="302"/>
      <c r="B159" s="124"/>
      <c r="C159" s="155" t="s">
        <v>212</v>
      </c>
      <c r="D159" s="155" t="s">
        <v>187</v>
      </c>
      <c r="E159" s="156" t="s">
        <v>213</v>
      </c>
      <c r="F159" s="157" t="s">
        <v>214</v>
      </c>
      <c r="G159" s="158" t="s">
        <v>215</v>
      </c>
      <c r="H159" s="159">
        <v>11.223000000000001</v>
      </c>
      <c r="I159" s="160"/>
      <c r="J159" s="161">
        <f>ROUND(I159*H159,2)</f>
        <v>0</v>
      </c>
      <c r="K159" s="228"/>
      <c r="L159" s="250"/>
      <c r="M159" s="230" t="s">
        <v>1</v>
      </c>
      <c r="N159" s="164" t="s">
        <v>44</v>
      </c>
      <c r="O159" s="51"/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U159" s="302"/>
      <c r="V159" s="302"/>
      <c r="W159" s="302"/>
      <c r="X159" s="302"/>
      <c r="Y159" s="302"/>
      <c r="Z159" s="302"/>
      <c r="AA159" s="302"/>
      <c r="AB159" s="302"/>
      <c r="AC159" s="302"/>
      <c r="AD159" s="302"/>
      <c r="AE159" s="302"/>
      <c r="AR159" s="167" t="s">
        <v>191</v>
      </c>
      <c r="AT159" s="167" t="s">
        <v>187</v>
      </c>
      <c r="AU159" s="167" t="s">
        <v>91</v>
      </c>
      <c r="AY159" s="18" t="s">
        <v>184</v>
      </c>
      <c r="BE159" s="92">
        <f>IF(N159="základná",J159,0)</f>
        <v>0</v>
      </c>
      <c r="BF159" s="92">
        <f>IF(N159="znížená",J159,0)</f>
        <v>0</v>
      </c>
      <c r="BG159" s="92">
        <f>IF(N159="zákl. prenesená",J159,0)</f>
        <v>0</v>
      </c>
      <c r="BH159" s="92">
        <f>IF(N159="zníž. prenesená",J159,0)</f>
        <v>0</v>
      </c>
      <c r="BI159" s="92">
        <f>IF(N159="nulová",J159,0)</f>
        <v>0</v>
      </c>
      <c r="BJ159" s="18" t="s">
        <v>91</v>
      </c>
      <c r="BK159" s="92">
        <f>ROUND(I159*H159,2)</f>
        <v>0</v>
      </c>
      <c r="BL159" s="18" t="s">
        <v>191</v>
      </c>
      <c r="BM159" s="167" t="s">
        <v>216</v>
      </c>
    </row>
    <row r="160" spans="1:65" s="14" customFormat="1">
      <c r="B160" s="176"/>
      <c r="D160" s="169" t="s">
        <v>193</v>
      </c>
      <c r="E160" s="177" t="s">
        <v>1</v>
      </c>
      <c r="F160" s="178" t="s">
        <v>217</v>
      </c>
      <c r="H160" s="179">
        <v>11.223000000000001</v>
      </c>
      <c r="I160" s="180"/>
      <c r="L160" s="248"/>
      <c r="M160" s="182"/>
      <c r="N160" s="182"/>
      <c r="O160" s="182"/>
      <c r="P160" s="182"/>
      <c r="Q160" s="182"/>
      <c r="R160" s="182"/>
      <c r="S160" s="182"/>
      <c r="T160" s="183"/>
      <c r="AT160" s="177" t="s">
        <v>193</v>
      </c>
      <c r="AU160" s="177" t="s">
        <v>91</v>
      </c>
      <c r="AV160" s="14" t="s">
        <v>91</v>
      </c>
      <c r="AW160" s="14" t="s">
        <v>30</v>
      </c>
      <c r="AX160" s="14" t="s">
        <v>85</v>
      </c>
      <c r="AY160" s="177" t="s">
        <v>184</v>
      </c>
    </row>
    <row r="161" spans="1:65" s="2" customFormat="1" ht="16.5" customHeight="1">
      <c r="A161" s="302"/>
      <c r="B161" s="124"/>
      <c r="C161" s="155" t="s">
        <v>218</v>
      </c>
      <c r="D161" s="155" t="s">
        <v>187</v>
      </c>
      <c r="E161" s="156" t="s">
        <v>219</v>
      </c>
      <c r="F161" s="157" t="s">
        <v>220</v>
      </c>
      <c r="G161" s="158" t="s">
        <v>215</v>
      </c>
      <c r="H161" s="159">
        <v>11.223000000000001</v>
      </c>
      <c r="I161" s="160"/>
      <c r="J161" s="161">
        <f>ROUND(I161*H161,2)</f>
        <v>0</v>
      </c>
      <c r="K161" s="228"/>
      <c r="L161" s="250"/>
      <c r="M161" s="230" t="s">
        <v>1</v>
      </c>
      <c r="N161" s="164" t="s">
        <v>44</v>
      </c>
      <c r="O161" s="51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302"/>
      <c r="V161" s="302"/>
      <c r="W161" s="302"/>
      <c r="X161" s="302"/>
      <c r="Y161" s="302"/>
      <c r="Z161" s="302"/>
      <c r="AA161" s="302"/>
      <c r="AB161" s="302"/>
      <c r="AC161" s="302"/>
      <c r="AD161" s="302"/>
      <c r="AE161" s="302"/>
      <c r="AR161" s="167" t="s">
        <v>191</v>
      </c>
      <c r="AT161" s="167" t="s">
        <v>187</v>
      </c>
      <c r="AU161" s="167" t="s">
        <v>91</v>
      </c>
      <c r="AY161" s="18" t="s">
        <v>184</v>
      </c>
      <c r="BE161" s="92">
        <f>IF(N161="základná",J161,0)</f>
        <v>0</v>
      </c>
      <c r="BF161" s="92">
        <f>IF(N161="znížená",J161,0)</f>
        <v>0</v>
      </c>
      <c r="BG161" s="92">
        <f>IF(N161="zákl. prenesená",J161,0)</f>
        <v>0</v>
      </c>
      <c r="BH161" s="92">
        <f>IF(N161="zníž. prenesená",J161,0)</f>
        <v>0</v>
      </c>
      <c r="BI161" s="92">
        <f>IF(N161="nulová",J161,0)</f>
        <v>0</v>
      </c>
      <c r="BJ161" s="18" t="s">
        <v>91</v>
      </c>
      <c r="BK161" s="92">
        <f>ROUND(I161*H161,2)</f>
        <v>0</v>
      </c>
      <c r="BL161" s="18" t="s">
        <v>191</v>
      </c>
      <c r="BM161" s="167" t="s">
        <v>221</v>
      </c>
    </row>
    <row r="162" spans="1:65" s="14" customFormat="1">
      <c r="B162" s="176"/>
      <c r="D162" s="169" t="s">
        <v>193</v>
      </c>
      <c r="E162" s="177" t="s">
        <v>1</v>
      </c>
      <c r="F162" s="178" t="s">
        <v>217</v>
      </c>
      <c r="H162" s="179">
        <v>11.223000000000001</v>
      </c>
      <c r="I162" s="180"/>
      <c r="L162" s="248"/>
      <c r="M162" s="182"/>
      <c r="N162" s="182"/>
      <c r="O162" s="182"/>
      <c r="P162" s="182"/>
      <c r="Q162" s="182"/>
      <c r="R162" s="182"/>
      <c r="S162" s="182"/>
      <c r="T162" s="183"/>
      <c r="AT162" s="177" t="s">
        <v>193</v>
      </c>
      <c r="AU162" s="177" t="s">
        <v>91</v>
      </c>
      <c r="AV162" s="14" t="s">
        <v>91</v>
      </c>
      <c r="AW162" s="14" t="s">
        <v>30</v>
      </c>
      <c r="AX162" s="14" t="s">
        <v>85</v>
      </c>
      <c r="AY162" s="177" t="s">
        <v>184</v>
      </c>
    </row>
    <row r="163" spans="1:65" s="2" customFormat="1" ht="21.75" customHeight="1">
      <c r="A163" s="302"/>
      <c r="B163" s="124"/>
      <c r="C163" s="155" t="s">
        <v>222</v>
      </c>
      <c r="D163" s="155" t="s">
        <v>187</v>
      </c>
      <c r="E163" s="156" t="s">
        <v>223</v>
      </c>
      <c r="F163" s="157" t="s">
        <v>224</v>
      </c>
      <c r="G163" s="158" t="s">
        <v>225</v>
      </c>
      <c r="H163" s="159">
        <v>19</v>
      </c>
      <c r="I163" s="160"/>
      <c r="J163" s="161">
        <f>ROUND(I163*H163,2)</f>
        <v>0</v>
      </c>
      <c r="K163" s="228"/>
      <c r="L163" s="250"/>
      <c r="M163" s="230" t="s">
        <v>1</v>
      </c>
      <c r="N163" s="164" t="s">
        <v>44</v>
      </c>
      <c r="O163" s="51"/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U163" s="302"/>
      <c r="V163" s="302"/>
      <c r="W163" s="302"/>
      <c r="X163" s="302"/>
      <c r="Y163" s="302"/>
      <c r="Z163" s="302"/>
      <c r="AA163" s="302"/>
      <c r="AB163" s="302"/>
      <c r="AC163" s="302"/>
      <c r="AD163" s="302"/>
      <c r="AE163" s="302"/>
      <c r="AR163" s="167" t="s">
        <v>191</v>
      </c>
      <c r="AT163" s="167" t="s">
        <v>187</v>
      </c>
      <c r="AU163" s="167" t="s">
        <v>91</v>
      </c>
      <c r="AY163" s="18" t="s">
        <v>184</v>
      </c>
      <c r="BE163" s="92">
        <f>IF(N163="základná",J163,0)</f>
        <v>0</v>
      </c>
      <c r="BF163" s="92">
        <f>IF(N163="znížená",J163,0)</f>
        <v>0</v>
      </c>
      <c r="BG163" s="92">
        <f>IF(N163="zákl. prenesená",J163,0)</f>
        <v>0</v>
      </c>
      <c r="BH163" s="92">
        <f>IF(N163="zníž. prenesená",J163,0)</f>
        <v>0</v>
      </c>
      <c r="BI163" s="92">
        <f>IF(N163="nulová",J163,0)</f>
        <v>0</v>
      </c>
      <c r="BJ163" s="18" t="s">
        <v>91</v>
      </c>
      <c r="BK163" s="92">
        <f>ROUND(I163*H163,2)</f>
        <v>0</v>
      </c>
      <c r="BL163" s="18" t="s">
        <v>191</v>
      </c>
      <c r="BM163" s="167" t="s">
        <v>226</v>
      </c>
    </row>
    <row r="164" spans="1:65" s="13" customFormat="1">
      <c r="B164" s="168"/>
      <c r="D164" s="169" t="s">
        <v>193</v>
      </c>
      <c r="E164" s="170" t="s">
        <v>1</v>
      </c>
      <c r="F164" s="171" t="s">
        <v>227</v>
      </c>
      <c r="H164" s="170" t="s">
        <v>1</v>
      </c>
      <c r="I164" s="172"/>
      <c r="L164" s="247"/>
      <c r="M164" s="174"/>
      <c r="N164" s="174"/>
      <c r="O164" s="174"/>
      <c r="P164" s="174"/>
      <c r="Q164" s="174"/>
      <c r="R164" s="174"/>
      <c r="S164" s="174"/>
      <c r="T164" s="175"/>
      <c r="AT164" s="170" t="s">
        <v>193</v>
      </c>
      <c r="AU164" s="170" t="s">
        <v>91</v>
      </c>
      <c r="AV164" s="13" t="s">
        <v>85</v>
      </c>
      <c r="AW164" s="13" t="s">
        <v>30</v>
      </c>
      <c r="AX164" s="13" t="s">
        <v>78</v>
      </c>
      <c r="AY164" s="170" t="s">
        <v>184</v>
      </c>
    </row>
    <row r="165" spans="1:65" s="14" customFormat="1">
      <c r="B165" s="176"/>
      <c r="D165" s="169" t="s">
        <v>193</v>
      </c>
      <c r="E165" s="177" t="s">
        <v>1</v>
      </c>
      <c r="F165" s="178" t="s">
        <v>228</v>
      </c>
      <c r="H165" s="179">
        <v>19</v>
      </c>
      <c r="I165" s="180"/>
      <c r="L165" s="248"/>
      <c r="M165" s="182"/>
      <c r="N165" s="182"/>
      <c r="O165" s="182"/>
      <c r="P165" s="182"/>
      <c r="Q165" s="182"/>
      <c r="R165" s="182"/>
      <c r="S165" s="182"/>
      <c r="T165" s="183"/>
      <c r="AT165" s="177" t="s">
        <v>193</v>
      </c>
      <c r="AU165" s="177" t="s">
        <v>91</v>
      </c>
      <c r="AV165" s="14" t="s">
        <v>91</v>
      </c>
      <c r="AW165" s="14" t="s">
        <v>30</v>
      </c>
      <c r="AX165" s="14" t="s">
        <v>85</v>
      </c>
      <c r="AY165" s="177" t="s">
        <v>184</v>
      </c>
    </row>
    <row r="166" spans="1:65" s="2" customFormat="1" ht="21.75" customHeight="1">
      <c r="A166" s="302"/>
      <c r="B166" s="124"/>
      <c r="C166" s="155" t="s">
        <v>229</v>
      </c>
      <c r="D166" s="155" t="s">
        <v>187</v>
      </c>
      <c r="E166" s="156" t="s">
        <v>230</v>
      </c>
      <c r="F166" s="157" t="s">
        <v>231</v>
      </c>
      <c r="G166" s="158" t="s">
        <v>225</v>
      </c>
      <c r="H166" s="159">
        <v>8.4</v>
      </c>
      <c r="I166" s="160"/>
      <c r="J166" s="161">
        <f>ROUND(I166*H166,2)</f>
        <v>0</v>
      </c>
      <c r="K166" s="228"/>
      <c r="L166" s="250"/>
      <c r="M166" s="230" t="s">
        <v>1</v>
      </c>
      <c r="N166" s="164" t="s">
        <v>44</v>
      </c>
      <c r="O166" s="51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02"/>
      <c r="V166" s="302"/>
      <c r="W166" s="302"/>
      <c r="X166" s="302"/>
      <c r="Y166" s="302"/>
      <c r="Z166" s="302"/>
      <c r="AA166" s="302"/>
      <c r="AB166" s="302"/>
      <c r="AC166" s="302"/>
      <c r="AD166" s="302"/>
      <c r="AE166" s="302"/>
      <c r="AR166" s="167" t="s">
        <v>191</v>
      </c>
      <c r="AT166" s="167" t="s">
        <v>187</v>
      </c>
      <c r="AU166" s="167" t="s">
        <v>91</v>
      </c>
      <c r="AY166" s="18" t="s">
        <v>184</v>
      </c>
      <c r="BE166" s="92">
        <f>IF(N166="základná",J166,0)</f>
        <v>0</v>
      </c>
      <c r="BF166" s="92">
        <f>IF(N166="znížená",J166,0)</f>
        <v>0</v>
      </c>
      <c r="BG166" s="92">
        <f>IF(N166="zákl. prenesená",J166,0)</f>
        <v>0</v>
      </c>
      <c r="BH166" s="92">
        <f>IF(N166="zníž. prenesená",J166,0)</f>
        <v>0</v>
      </c>
      <c r="BI166" s="92">
        <f>IF(N166="nulová",J166,0)</f>
        <v>0</v>
      </c>
      <c r="BJ166" s="18" t="s">
        <v>91</v>
      </c>
      <c r="BK166" s="92">
        <f>ROUND(I166*H166,2)</f>
        <v>0</v>
      </c>
      <c r="BL166" s="18" t="s">
        <v>191</v>
      </c>
      <c r="BM166" s="167" t="s">
        <v>232</v>
      </c>
    </row>
    <row r="167" spans="1:65" s="13" customFormat="1">
      <c r="B167" s="168"/>
      <c r="D167" s="169" t="s">
        <v>193</v>
      </c>
      <c r="E167" s="170" t="s">
        <v>1</v>
      </c>
      <c r="F167" s="171" t="s">
        <v>233</v>
      </c>
      <c r="H167" s="170" t="s">
        <v>1</v>
      </c>
      <c r="I167" s="172"/>
      <c r="L167" s="409"/>
      <c r="M167" s="174"/>
      <c r="N167" s="174"/>
      <c r="O167" s="174"/>
      <c r="P167" s="174"/>
      <c r="Q167" s="174"/>
      <c r="R167" s="174"/>
      <c r="S167" s="174"/>
      <c r="T167" s="175"/>
      <c r="AT167" s="170" t="s">
        <v>193</v>
      </c>
      <c r="AU167" s="170" t="s">
        <v>91</v>
      </c>
      <c r="AV167" s="13" t="s">
        <v>85</v>
      </c>
      <c r="AW167" s="13" t="s">
        <v>30</v>
      </c>
      <c r="AX167" s="13" t="s">
        <v>78</v>
      </c>
      <c r="AY167" s="170" t="s">
        <v>184</v>
      </c>
    </row>
    <row r="168" spans="1:65" s="14" customFormat="1">
      <c r="B168" s="176"/>
      <c r="D168" s="169" t="s">
        <v>193</v>
      </c>
      <c r="E168" s="177" t="s">
        <v>1</v>
      </c>
      <c r="F168" s="178" t="s">
        <v>234</v>
      </c>
      <c r="H168" s="179">
        <v>8.4</v>
      </c>
      <c r="I168" s="180"/>
      <c r="L168" s="410"/>
      <c r="M168" s="182"/>
      <c r="N168" s="182"/>
      <c r="O168" s="182"/>
      <c r="P168" s="182"/>
      <c r="Q168" s="182"/>
      <c r="R168" s="182"/>
      <c r="S168" s="182"/>
      <c r="T168" s="183"/>
      <c r="AT168" s="177" t="s">
        <v>193</v>
      </c>
      <c r="AU168" s="177" t="s">
        <v>91</v>
      </c>
      <c r="AV168" s="14" t="s">
        <v>91</v>
      </c>
      <c r="AW168" s="14" t="s">
        <v>30</v>
      </c>
      <c r="AX168" s="14" t="s">
        <v>78</v>
      </c>
      <c r="AY168" s="177" t="s">
        <v>184</v>
      </c>
    </row>
    <row r="169" spans="1:65" s="15" customFormat="1" ht="15.75" customHeight="1">
      <c r="B169" s="184"/>
      <c r="D169" s="169" t="s">
        <v>193</v>
      </c>
      <c r="E169" s="185" t="s">
        <v>1</v>
      </c>
      <c r="F169" s="186" t="s">
        <v>200</v>
      </c>
      <c r="H169" s="187">
        <v>8.4</v>
      </c>
      <c r="I169" s="188"/>
      <c r="L169" s="411"/>
      <c r="M169" s="190"/>
      <c r="N169" s="190"/>
      <c r="O169" s="190"/>
      <c r="P169" s="190"/>
      <c r="Q169" s="190"/>
      <c r="R169" s="190"/>
      <c r="S169" s="190"/>
      <c r="T169" s="191"/>
      <c r="AT169" s="185" t="s">
        <v>193</v>
      </c>
      <c r="AU169" s="185" t="s">
        <v>91</v>
      </c>
      <c r="AV169" s="15" t="s">
        <v>191</v>
      </c>
      <c r="AW169" s="15" t="s">
        <v>30</v>
      </c>
      <c r="AX169" s="15" t="s">
        <v>85</v>
      </c>
      <c r="AY169" s="185" t="s">
        <v>184</v>
      </c>
    </row>
    <row r="170" spans="1:65" s="2" customFormat="1" ht="16.5" customHeight="1">
      <c r="A170" s="302"/>
      <c r="B170" s="124"/>
      <c r="C170" s="192" t="s">
        <v>235</v>
      </c>
      <c r="D170" s="192" t="s">
        <v>236</v>
      </c>
      <c r="E170" s="193" t="s">
        <v>237</v>
      </c>
      <c r="F170" s="194" t="s">
        <v>238</v>
      </c>
      <c r="G170" s="195" t="s">
        <v>190</v>
      </c>
      <c r="H170" s="196">
        <v>5.26</v>
      </c>
      <c r="I170" s="197"/>
      <c r="J170" s="198">
        <f>ROUND(I170*H170,2)</f>
        <v>0</v>
      </c>
      <c r="K170" s="229"/>
      <c r="L170" s="247"/>
      <c r="M170" s="231" t="s">
        <v>1</v>
      </c>
      <c r="N170" s="202" t="s">
        <v>44</v>
      </c>
      <c r="O170" s="51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02"/>
      <c r="V170" s="302"/>
      <c r="W170" s="302"/>
      <c r="X170" s="302"/>
      <c r="Y170" s="302"/>
      <c r="Z170" s="302"/>
      <c r="AA170" s="302"/>
      <c r="AB170" s="302"/>
      <c r="AC170" s="302"/>
      <c r="AD170" s="302"/>
      <c r="AE170" s="302"/>
      <c r="AR170" s="167" t="s">
        <v>229</v>
      </c>
      <c r="AT170" s="167" t="s">
        <v>236</v>
      </c>
      <c r="AU170" s="167" t="s">
        <v>91</v>
      </c>
      <c r="AY170" s="18" t="s">
        <v>184</v>
      </c>
      <c r="BE170" s="92">
        <f>IF(N170="základná",J170,0)</f>
        <v>0</v>
      </c>
      <c r="BF170" s="92">
        <f>IF(N170="znížená",J170,0)</f>
        <v>0</v>
      </c>
      <c r="BG170" s="92">
        <f>IF(N170="zákl. prenesená",J170,0)</f>
        <v>0</v>
      </c>
      <c r="BH170" s="92">
        <f>IF(N170="zníž. prenesená",J170,0)</f>
        <v>0</v>
      </c>
      <c r="BI170" s="92">
        <f>IF(N170="nulová",J170,0)</f>
        <v>0</v>
      </c>
      <c r="BJ170" s="18" t="s">
        <v>91</v>
      </c>
      <c r="BK170" s="92">
        <f>ROUND(I170*H170,2)</f>
        <v>0</v>
      </c>
      <c r="BL170" s="18" t="s">
        <v>191</v>
      </c>
      <c r="BM170" s="167" t="s">
        <v>239</v>
      </c>
    </row>
    <row r="171" spans="1:65" s="14" customFormat="1">
      <c r="B171" s="176"/>
      <c r="D171" s="169" t="s">
        <v>193</v>
      </c>
      <c r="E171" s="177" t="s">
        <v>1</v>
      </c>
      <c r="F171" s="178" t="s">
        <v>199</v>
      </c>
      <c r="H171" s="179">
        <v>1.9</v>
      </c>
      <c r="I171" s="180"/>
      <c r="L171" s="401"/>
      <c r="M171" s="182"/>
      <c r="N171" s="182"/>
      <c r="O171" s="182"/>
      <c r="P171" s="182"/>
      <c r="Q171" s="182"/>
      <c r="R171" s="182"/>
      <c r="S171" s="182"/>
      <c r="T171" s="183"/>
      <c r="AT171" s="177" t="s">
        <v>193</v>
      </c>
      <c r="AU171" s="177" t="s">
        <v>91</v>
      </c>
      <c r="AV171" s="14" t="s">
        <v>91</v>
      </c>
      <c r="AW171" s="14" t="s">
        <v>30</v>
      </c>
      <c r="AX171" s="14" t="s">
        <v>78</v>
      </c>
      <c r="AY171" s="177" t="s">
        <v>184</v>
      </c>
    </row>
    <row r="172" spans="1:65" s="14" customFormat="1">
      <c r="B172" s="176"/>
      <c r="D172" s="169" t="s">
        <v>193</v>
      </c>
      <c r="E172" s="177" t="s">
        <v>1</v>
      </c>
      <c r="F172" s="178" t="s">
        <v>240</v>
      </c>
      <c r="H172" s="179">
        <v>3.36</v>
      </c>
      <c r="I172" s="180"/>
      <c r="L172" s="402"/>
      <c r="M172" s="182"/>
      <c r="N172" s="182"/>
      <c r="O172" s="182"/>
      <c r="P172" s="182"/>
      <c r="Q172" s="182"/>
      <c r="R172" s="182"/>
      <c r="S172" s="182"/>
      <c r="T172" s="183"/>
      <c r="AT172" s="177" t="s">
        <v>193</v>
      </c>
      <c r="AU172" s="177" t="s">
        <v>91</v>
      </c>
      <c r="AV172" s="14" t="s">
        <v>91</v>
      </c>
      <c r="AW172" s="14" t="s">
        <v>30</v>
      </c>
      <c r="AX172" s="14" t="s">
        <v>78</v>
      </c>
      <c r="AY172" s="177" t="s">
        <v>184</v>
      </c>
    </row>
    <row r="173" spans="1:65" s="15" customFormat="1">
      <c r="B173" s="184"/>
      <c r="D173" s="169" t="s">
        <v>193</v>
      </c>
      <c r="E173" s="185" t="s">
        <v>1</v>
      </c>
      <c r="F173" s="186" t="s">
        <v>200</v>
      </c>
      <c r="H173" s="187">
        <v>5.26</v>
      </c>
      <c r="I173" s="188"/>
      <c r="L173" s="403"/>
      <c r="M173" s="190"/>
      <c r="N173" s="190"/>
      <c r="O173" s="190"/>
      <c r="P173" s="190"/>
      <c r="Q173" s="190"/>
      <c r="R173" s="190"/>
      <c r="S173" s="190"/>
      <c r="T173" s="191"/>
      <c r="AT173" s="185" t="s">
        <v>193</v>
      </c>
      <c r="AU173" s="185" t="s">
        <v>91</v>
      </c>
      <c r="AV173" s="15" t="s">
        <v>191</v>
      </c>
      <c r="AW173" s="15" t="s">
        <v>30</v>
      </c>
      <c r="AX173" s="15" t="s">
        <v>85</v>
      </c>
      <c r="AY173" s="185" t="s">
        <v>184</v>
      </c>
    </row>
    <row r="174" spans="1:65" s="2" customFormat="1" ht="21.75" customHeight="1">
      <c r="A174" s="302"/>
      <c r="B174" s="124"/>
      <c r="C174" s="155" t="s">
        <v>241</v>
      </c>
      <c r="D174" s="155" t="s">
        <v>187</v>
      </c>
      <c r="E174" s="156" t="s">
        <v>242</v>
      </c>
      <c r="F174" s="157" t="s">
        <v>243</v>
      </c>
      <c r="G174" s="158" t="s">
        <v>244</v>
      </c>
      <c r="H174" s="159">
        <v>183</v>
      </c>
      <c r="I174" s="160"/>
      <c r="J174" s="161">
        <f>ROUND(I174*H174,2)</f>
        <v>0</v>
      </c>
      <c r="K174" s="228"/>
      <c r="L174" s="247"/>
      <c r="M174" s="230" t="s">
        <v>1</v>
      </c>
      <c r="N174" s="164" t="s">
        <v>44</v>
      </c>
      <c r="O174" s="51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02"/>
      <c r="V174" s="302"/>
      <c r="W174" s="302"/>
      <c r="X174" s="302"/>
      <c r="Y174" s="302"/>
      <c r="Z174" s="302"/>
      <c r="AA174" s="302"/>
      <c r="AB174" s="302"/>
      <c r="AC174" s="302"/>
      <c r="AD174" s="302"/>
      <c r="AE174" s="302"/>
      <c r="AR174" s="167" t="s">
        <v>191</v>
      </c>
      <c r="AT174" s="167" t="s">
        <v>187</v>
      </c>
      <c r="AU174" s="167" t="s">
        <v>91</v>
      </c>
      <c r="AY174" s="18" t="s">
        <v>184</v>
      </c>
      <c r="BE174" s="92">
        <f>IF(N174="základná",J174,0)</f>
        <v>0</v>
      </c>
      <c r="BF174" s="92">
        <f>IF(N174="znížená",J174,0)</f>
        <v>0</v>
      </c>
      <c r="BG174" s="92">
        <f>IF(N174="zákl. prenesená",J174,0)</f>
        <v>0</v>
      </c>
      <c r="BH174" s="92">
        <f>IF(N174="zníž. prenesená",J174,0)</f>
        <v>0</v>
      </c>
      <c r="BI174" s="92">
        <f>IF(N174="nulová",J174,0)</f>
        <v>0</v>
      </c>
      <c r="BJ174" s="18" t="s">
        <v>91</v>
      </c>
      <c r="BK174" s="92">
        <f>ROUND(I174*H174,2)</f>
        <v>0</v>
      </c>
      <c r="BL174" s="18" t="s">
        <v>191</v>
      </c>
      <c r="BM174" s="167" t="s">
        <v>245</v>
      </c>
    </row>
    <row r="175" spans="1:65" s="13" customFormat="1">
      <c r="B175" s="168"/>
      <c r="D175" s="169" t="s">
        <v>193</v>
      </c>
      <c r="E175" s="170" t="s">
        <v>1</v>
      </c>
      <c r="F175" s="171" t="s">
        <v>246</v>
      </c>
      <c r="H175" s="170" t="s">
        <v>1</v>
      </c>
      <c r="I175" s="172"/>
      <c r="L175" s="401"/>
      <c r="M175" s="174"/>
      <c r="N175" s="174"/>
      <c r="O175" s="174"/>
      <c r="P175" s="174"/>
      <c r="Q175" s="174"/>
      <c r="R175" s="174"/>
      <c r="S175" s="174"/>
      <c r="T175" s="175"/>
      <c r="AT175" s="170" t="s">
        <v>193</v>
      </c>
      <c r="AU175" s="170" t="s">
        <v>91</v>
      </c>
      <c r="AV175" s="13" t="s">
        <v>85</v>
      </c>
      <c r="AW175" s="13" t="s">
        <v>30</v>
      </c>
      <c r="AX175" s="13" t="s">
        <v>78</v>
      </c>
      <c r="AY175" s="170" t="s">
        <v>184</v>
      </c>
    </row>
    <row r="176" spans="1:65" s="14" customFormat="1">
      <c r="B176" s="176"/>
      <c r="D176" s="169" t="s">
        <v>193</v>
      </c>
      <c r="E176" s="177" t="s">
        <v>1</v>
      </c>
      <c r="F176" s="178" t="s">
        <v>247</v>
      </c>
      <c r="H176" s="179">
        <v>183</v>
      </c>
      <c r="I176" s="180"/>
      <c r="L176" s="402"/>
      <c r="M176" s="182"/>
      <c r="N176" s="182"/>
      <c r="O176" s="182"/>
      <c r="P176" s="182"/>
      <c r="Q176" s="182"/>
      <c r="R176" s="182"/>
      <c r="S176" s="182"/>
      <c r="T176" s="183"/>
      <c r="AT176" s="177" t="s">
        <v>193</v>
      </c>
      <c r="AU176" s="177" t="s">
        <v>91</v>
      </c>
      <c r="AV176" s="14" t="s">
        <v>91</v>
      </c>
      <c r="AW176" s="14" t="s">
        <v>30</v>
      </c>
      <c r="AX176" s="14" t="s">
        <v>78</v>
      </c>
      <c r="AY176" s="177" t="s">
        <v>184</v>
      </c>
    </row>
    <row r="177" spans="1:65" s="15" customFormat="1">
      <c r="B177" s="184"/>
      <c r="D177" s="169" t="s">
        <v>193</v>
      </c>
      <c r="E177" s="185" t="s">
        <v>1</v>
      </c>
      <c r="F177" s="186" t="s">
        <v>200</v>
      </c>
      <c r="H177" s="187">
        <v>183</v>
      </c>
      <c r="I177" s="188"/>
      <c r="L177" s="403"/>
      <c r="M177" s="190"/>
      <c r="N177" s="190"/>
      <c r="O177" s="190"/>
      <c r="P177" s="190"/>
      <c r="Q177" s="190"/>
      <c r="R177" s="190"/>
      <c r="S177" s="190"/>
      <c r="T177" s="191"/>
      <c r="AT177" s="185" t="s">
        <v>193</v>
      </c>
      <c r="AU177" s="185" t="s">
        <v>91</v>
      </c>
      <c r="AV177" s="15" t="s">
        <v>191</v>
      </c>
      <c r="AW177" s="15" t="s">
        <v>30</v>
      </c>
      <c r="AX177" s="15" t="s">
        <v>85</v>
      </c>
      <c r="AY177" s="185" t="s">
        <v>184</v>
      </c>
    </row>
    <row r="178" spans="1:65" s="2" customFormat="1" ht="21.75" customHeight="1">
      <c r="A178" s="302"/>
      <c r="B178" s="124"/>
      <c r="C178" s="155" t="s">
        <v>248</v>
      </c>
      <c r="D178" s="155" t="s">
        <v>187</v>
      </c>
      <c r="E178" s="156" t="s">
        <v>249</v>
      </c>
      <c r="F178" s="157" t="s">
        <v>250</v>
      </c>
      <c r="G178" s="158" t="s">
        <v>244</v>
      </c>
      <c r="H178" s="159">
        <v>1</v>
      </c>
      <c r="I178" s="160"/>
      <c r="J178" s="161">
        <f>ROUND(I178*H178,2)</f>
        <v>0</v>
      </c>
      <c r="K178" s="228"/>
      <c r="L178" s="248"/>
      <c r="M178" s="230" t="s">
        <v>1</v>
      </c>
      <c r="N178" s="164" t="s">
        <v>44</v>
      </c>
      <c r="O178" s="51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02"/>
      <c r="V178" s="302"/>
      <c r="W178" s="302"/>
      <c r="X178" s="302"/>
      <c r="Y178" s="302"/>
      <c r="Z178" s="302"/>
      <c r="AA178" s="302"/>
      <c r="AB178" s="302"/>
      <c r="AC178" s="302"/>
      <c r="AD178" s="302"/>
      <c r="AE178" s="302"/>
      <c r="AR178" s="167" t="s">
        <v>191</v>
      </c>
      <c r="AT178" s="167" t="s">
        <v>187</v>
      </c>
      <c r="AU178" s="167" t="s">
        <v>91</v>
      </c>
      <c r="AY178" s="18" t="s">
        <v>184</v>
      </c>
      <c r="BE178" s="92">
        <f>IF(N178="základná",J178,0)</f>
        <v>0</v>
      </c>
      <c r="BF178" s="92">
        <f>IF(N178="znížená",J178,0)</f>
        <v>0</v>
      </c>
      <c r="BG178" s="92">
        <f>IF(N178="zákl. prenesená",J178,0)</f>
        <v>0</v>
      </c>
      <c r="BH178" s="92">
        <f>IF(N178="zníž. prenesená",J178,0)</f>
        <v>0</v>
      </c>
      <c r="BI178" s="92">
        <f>IF(N178="nulová",J178,0)</f>
        <v>0</v>
      </c>
      <c r="BJ178" s="18" t="s">
        <v>91</v>
      </c>
      <c r="BK178" s="92">
        <f>ROUND(I178*H178,2)</f>
        <v>0</v>
      </c>
      <c r="BL178" s="18" t="s">
        <v>191</v>
      </c>
      <c r="BM178" s="167" t="s">
        <v>251</v>
      </c>
    </row>
    <row r="179" spans="1:65" s="13" customFormat="1">
      <c r="B179" s="168"/>
      <c r="D179" s="169" t="s">
        <v>193</v>
      </c>
      <c r="E179" s="170" t="s">
        <v>1</v>
      </c>
      <c r="F179" s="171" t="s">
        <v>227</v>
      </c>
      <c r="H179" s="170" t="s">
        <v>1</v>
      </c>
      <c r="I179" s="172"/>
      <c r="L179" s="250"/>
      <c r="M179" s="174"/>
      <c r="N179" s="174"/>
      <c r="O179" s="174"/>
      <c r="P179" s="174"/>
      <c r="Q179" s="174"/>
      <c r="R179" s="174"/>
      <c r="S179" s="174"/>
      <c r="T179" s="175"/>
      <c r="AT179" s="170" t="s">
        <v>193</v>
      </c>
      <c r="AU179" s="170" t="s">
        <v>91</v>
      </c>
      <c r="AV179" s="13" t="s">
        <v>85</v>
      </c>
      <c r="AW179" s="13" t="s">
        <v>30</v>
      </c>
      <c r="AX179" s="13" t="s">
        <v>78</v>
      </c>
      <c r="AY179" s="170" t="s">
        <v>184</v>
      </c>
    </row>
    <row r="180" spans="1:65" s="14" customFormat="1">
      <c r="B180" s="176"/>
      <c r="D180" s="169" t="s">
        <v>193</v>
      </c>
      <c r="E180" s="177" t="s">
        <v>1</v>
      </c>
      <c r="F180" s="178" t="s">
        <v>85</v>
      </c>
      <c r="H180" s="179">
        <v>1</v>
      </c>
      <c r="I180" s="180"/>
      <c r="L180" s="250"/>
      <c r="M180" s="182"/>
      <c r="N180" s="182"/>
      <c r="O180" s="182"/>
      <c r="P180" s="182"/>
      <c r="Q180" s="182"/>
      <c r="R180" s="182"/>
      <c r="S180" s="182"/>
      <c r="T180" s="183"/>
      <c r="AT180" s="177" t="s">
        <v>193</v>
      </c>
      <c r="AU180" s="177" t="s">
        <v>91</v>
      </c>
      <c r="AV180" s="14" t="s">
        <v>91</v>
      </c>
      <c r="AW180" s="14" t="s">
        <v>30</v>
      </c>
      <c r="AX180" s="14" t="s">
        <v>85</v>
      </c>
      <c r="AY180" s="177" t="s">
        <v>184</v>
      </c>
    </row>
    <row r="181" spans="1:65" s="2" customFormat="1" ht="33" customHeight="1">
      <c r="A181" s="302"/>
      <c r="B181" s="124"/>
      <c r="C181" s="155" t="s">
        <v>252</v>
      </c>
      <c r="D181" s="155" t="s">
        <v>187</v>
      </c>
      <c r="E181" s="156" t="s">
        <v>253</v>
      </c>
      <c r="F181" s="157" t="s">
        <v>254</v>
      </c>
      <c r="G181" s="158" t="s">
        <v>244</v>
      </c>
      <c r="H181" s="159">
        <v>31</v>
      </c>
      <c r="I181" s="160"/>
      <c r="J181" s="161">
        <f>ROUND(I181*H181,2)</f>
        <v>0</v>
      </c>
      <c r="K181" s="228"/>
      <c r="L181" s="248"/>
      <c r="M181" s="230" t="s">
        <v>1</v>
      </c>
      <c r="N181" s="164" t="s">
        <v>44</v>
      </c>
      <c r="O181" s="51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302"/>
      <c r="V181" s="302"/>
      <c r="W181" s="302"/>
      <c r="X181" s="302"/>
      <c r="Y181" s="302"/>
      <c r="Z181" s="302"/>
      <c r="AA181" s="302"/>
      <c r="AB181" s="302"/>
      <c r="AC181" s="302"/>
      <c r="AD181" s="302"/>
      <c r="AE181" s="302"/>
      <c r="AR181" s="167" t="s">
        <v>191</v>
      </c>
      <c r="AT181" s="167" t="s">
        <v>187</v>
      </c>
      <c r="AU181" s="167" t="s">
        <v>91</v>
      </c>
      <c r="AY181" s="18" t="s">
        <v>184</v>
      </c>
      <c r="BE181" s="92">
        <f>IF(N181="základná",J181,0)</f>
        <v>0</v>
      </c>
      <c r="BF181" s="92">
        <f>IF(N181="znížená",J181,0)</f>
        <v>0</v>
      </c>
      <c r="BG181" s="92">
        <f>IF(N181="zákl. prenesená",J181,0)</f>
        <v>0</v>
      </c>
      <c r="BH181" s="92">
        <f>IF(N181="zníž. prenesená",J181,0)</f>
        <v>0</v>
      </c>
      <c r="BI181" s="92">
        <f>IF(N181="nulová",J181,0)</f>
        <v>0</v>
      </c>
      <c r="BJ181" s="18" t="s">
        <v>91</v>
      </c>
      <c r="BK181" s="92">
        <f>ROUND(I181*H181,2)</f>
        <v>0</v>
      </c>
      <c r="BL181" s="18" t="s">
        <v>191</v>
      </c>
      <c r="BM181" s="167" t="s">
        <v>255</v>
      </c>
    </row>
    <row r="182" spans="1:65" s="2" customFormat="1" ht="16.5" customHeight="1">
      <c r="A182" s="302"/>
      <c r="B182" s="124"/>
      <c r="C182" s="192" t="s">
        <v>256</v>
      </c>
      <c r="D182" s="192" t="s">
        <v>236</v>
      </c>
      <c r="E182" s="193" t="s">
        <v>257</v>
      </c>
      <c r="F182" s="194" t="s">
        <v>258</v>
      </c>
      <c r="G182" s="195" t="s">
        <v>190</v>
      </c>
      <c r="H182" s="196">
        <v>124.125</v>
      </c>
      <c r="I182" s="197"/>
      <c r="J182" s="198">
        <f>ROUND(I182*H182,2)</f>
        <v>0</v>
      </c>
      <c r="K182" s="229"/>
      <c r="L182" s="250"/>
      <c r="M182" s="231" t="s">
        <v>1</v>
      </c>
      <c r="N182" s="202" t="s">
        <v>44</v>
      </c>
      <c r="O182" s="51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302"/>
      <c r="V182" s="302"/>
      <c r="W182" s="302"/>
      <c r="X182" s="302"/>
      <c r="Y182" s="302"/>
      <c r="Z182" s="302"/>
      <c r="AA182" s="302"/>
      <c r="AB182" s="302"/>
      <c r="AC182" s="302"/>
      <c r="AD182" s="302"/>
      <c r="AE182" s="302"/>
      <c r="AR182" s="167" t="s">
        <v>229</v>
      </c>
      <c r="AT182" s="167" t="s">
        <v>236</v>
      </c>
      <c r="AU182" s="167" t="s">
        <v>91</v>
      </c>
      <c r="AY182" s="18" t="s">
        <v>184</v>
      </c>
      <c r="BE182" s="92">
        <f>IF(N182="základná",J182,0)</f>
        <v>0</v>
      </c>
      <c r="BF182" s="92">
        <f>IF(N182="znížená",J182,0)</f>
        <v>0</v>
      </c>
      <c r="BG182" s="92">
        <f>IF(N182="zákl. prenesená",J182,0)</f>
        <v>0</v>
      </c>
      <c r="BH182" s="92">
        <f>IF(N182="zníž. prenesená",J182,0)</f>
        <v>0</v>
      </c>
      <c r="BI182" s="92">
        <f>IF(N182="nulová",J182,0)</f>
        <v>0</v>
      </c>
      <c r="BJ182" s="18" t="s">
        <v>91</v>
      </c>
      <c r="BK182" s="92">
        <f>ROUND(I182*H182,2)</f>
        <v>0</v>
      </c>
      <c r="BL182" s="18" t="s">
        <v>191</v>
      </c>
      <c r="BM182" s="167" t="s">
        <v>259</v>
      </c>
    </row>
    <row r="183" spans="1:65" s="14" customFormat="1">
      <c r="B183" s="176"/>
      <c r="D183" s="169" t="s">
        <v>193</v>
      </c>
      <c r="E183" s="177" t="s">
        <v>1</v>
      </c>
      <c r="F183" s="178" t="s">
        <v>260</v>
      </c>
      <c r="H183" s="179">
        <v>124</v>
      </c>
      <c r="I183" s="180"/>
      <c r="L183" s="401"/>
      <c r="M183" s="182"/>
      <c r="N183" s="182"/>
      <c r="O183" s="182"/>
      <c r="P183" s="182"/>
      <c r="Q183" s="182"/>
      <c r="R183" s="182"/>
      <c r="S183" s="182"/>
      <c r="T183" s="183"/>
      <c r="AT183" s="177" t="s">
        <v>193</v>
      </c>
      <c r="AU183" s="177" t="s">
        <v>91</v>
      </c>
      <c r="AV183" s="14" t="s">
        <v>91</v>
      </c>
      <c r="AW183" s="14" t="s">
        <v>30</v>
      </c>
      <c r="AX183" s="14" t="s">
        <v>78</v>
      </c>
      <c r="AY183" s="177" t="s">
        <v>184</v>
      </c>
    </row>
    <row r="184" spans="1:65" s="13" customFormat="1">
      <c r="B184" s="168"/>
      <c r="D184" s="169" t="s">
        <v>193</v>
      </c>
      <c r="E184" s="170" t="s">
        <v>1</v>
      </c>
      <c r="F184" s="171" t="s">
        <v>261</v>
      </c>
      <c r="H184" s="170" t="s">
        <v>1</v>
      </c>
      <c r="I184" s="172"/>
      <c r="L184" s="402"/>
      <c r="M184" s="174"/>
      <c r="N184" s="174"/>
      <c r="O184" s="174"/>
      <c r="P184" s="174"/>
      <c r="Q184" s="174"/>
      <c r="R184" s="174"/>
      <c r="S184" s="174"/>
      <c r="T184" s="175"/>
      <c r="AT184" s="170" t="s">
        <v>193</v>
      </c>
      <c r="AU184" s="170" t="s">
        <v>91</v>
      </c>
      <c r="AV184" s="13" t="s">
        <v>85</v>
      </c>
      <c r="AW184" s="13" t="s">
        <v>30</v>
      </c>
      <c r="AX184" s="13" t="s">
        <v>78</v>
      </c>
      <c r="AY184" s="170" t="s">
        <v>184</v>
      </c>
    </row>
    <row r="185" spans="1:65" s="14" customFormat="1">
      <c r="B185" s="176"/>
      <c r="D185" s="169" t="s">
        <v>193</v>
      </c>
      <c r="E185" s="177" t="s">
        <v>1</v>
      </c>
      <c r="F185" s="178" t="s">
        <v>262</v>
      </c>
      <c r="H185" s="179">
        <v>0.125</v>
      </c>
      <c r="I185" s="180"/>
      <c r="L185" s="402"/>
      <c r="M185" s="182"/>
      <c r="N185" s="182"/>
      <c r="O185" s="182"/>
      <c r="P185" s="182"/>
      <c r="Q185" s="182"/>
      <c r="R185" s="182"/>
      <c r="S185" s="182"/>
      <c r="T185" s="183"/>
      <c r="AT185" s="177" t="s">
        <v>193</v>
      </c>
      <c r="AU185" s="177" t="s">
        <v>91</v>
      </c>
      <c r="AV185" s="14" t="s">
        <v>91</v>
      </c>
      <c r="AW185" s="14" t="s">
        <v>30</v>
      </c>
      <c r="AX185" s="14" t="s">
        <v>78</v>
      </c>
      <c r="AY185" s="177" t="s">
        <v>184</v>
      </c>
    </row>
    <row r="186" spans="1:65" s="15" customFormat="1">
      <c r="B186" s="184"/>
      <c r="D186" s="169" t="s">
        <v>193</v>
      </c>
      <c r="E186" s="185" t="s">
        <v>1</v>
      </c>
      <c r="F186" s="186" t="s">
        <v>200</v>
      </c>
      <c r="H186" s="187">
        <v>124.125</v>
      </c>
      <c r="I186" s="188"/>
      <c r="L186" s="403"/>
      <c r="M186" s="190"/>
      <c r="N186" s="190"/>
      <c r="O186" s="190"/>
      <c r="P186" s="190"/>
      <c r="Q186" s="190"/>
      <c r="R186" s="190"/>
      <c r="S186" s="190"/>
      <c r="T186" s="191"/>
      <c r="AT186" s="185" t="s">
        <v>193</v>
      </c>
      <c r="AU186" s="185" t="s">
        <v>91</v>
      </c>
      <c r="AV186" s="15" t="s">
        <v>191</v>
      </c>
      <c r="AW186" s="15" t="s">
        <v>30</v>
      </c>
      <c r="AX186" s="15" t="s">
        <v>85</v>
      </c>
      <c r="AY186" s="185" t="s">
        <v>184</v>
      </c>
    </row>
    <row r="187" spans="1:65" s="2" customFormat="1" ht="21.75" customHeight="1">
      <c r="A187" s="302"/>
      <c r="B187" s="124"/>
      <c r="C187" s="155" t="s">
        <v>263</v>
      </c>
      <c r="D187" s="155" t="s">
        <v>187</v>
      </c>
      <c r="E187" s="156" t="s">
        <v>264</v>
      </c>
      <c r="F187" s="157" t="s">
        <v>265</v>
      </c>
      <c r="G187" s="158" t="s">
        <v>244</v>
      </c>
      <c r="H187" s="159">
        <v>184</v>
      </c>
      <c r="I187" s="160"/>
      <c r="J187" s="161">
        <f>ROUND(I187*H187,2)</f>
        <v>0</v>
      </c>
      <c r="K187" s="228"/>
      <c r="L187" s="246"/>
      <c r="M187" s="230" t="s">
        <v>1</v>
      </c>
      <c r="N187" s="164" t="s">
        <v>44</v>
      </c>
      <c r="O187" s="51"/>
      <c r="P187" s="165">
        <f>O187*H187</f>
        <v>0</v>
      </c>
      <c r="Q187" s="165">
        <v>0</v>
      </c>
      <c r="R187" s="165">
        <f>Q187*H187</f>
        <v>0</v>
      </c>
      <c r="S187" s="165">
        <v>0</v>
      </c>
      <c r="T187" s="166">
        <f>S187*H187</f>
        <v>0</v>
      </c>
      <c r="U187" s="302"/>
      <c r="V187" s="302"/>
      <c r="W187" s="302"/>
      <c r="X187" s="302"/>
      <c r="Y187" s="302"/>
      <c r="Z187" s="302"/>
      <c r="AA187" s="302"/>
      <c r="AB187" s="302"/>
      <c r="AC187" s="302"/>
      <c r="AD187" s="302"/>
      <c r="AE187" s="302"/>
      <c r="AR187" s="167" t="s">
        <v>191</v>
      </c>
      <c r="AT187" s="167" t="s">
        <v>187</v>
      </c>
      <c r="AU187" s="167" t="s">
        <v>91</v>
      </c>
      <c r="AY187" s="18" t="s">
        <v>184</v>
      </c>
      <c r="BE187" s="92">
        <f>IF(N187="základná",J187,0)</f>
        <v>0</v>
      </c>
      <c r="BF187" s="92">
        <f>IF(N187="znížená",J187,0)</f>
        <v>0</v>
      </c>
      <c r="BG187" s="92">
        <f>IF(N187="zákl. prenesená",J187,0)</f>
        <v>0</v>
      </c>
      <c r="BH187" s="92">
        <f>IF(N187="zníž. prenesená",J187,0)</f>
        <v>0</v>
      </c>
      <c r="BI187" s="92">
        <f>IF(N187="nulová",J187,0)</f>
        <v>0</v>
      </c>
      <c r="BJ187" s="18" t="s">
        <v>91</v>
      </c>
      <c r="BK187" s="92">
        <f>ROUND(I187*H187,2)</f>
        <v>0</v>
      </c>
      <c r="BL187" s="18" t="s">
        <v>191</v>
      </c>
      <c r="BM187" s="167" t="s">
        <v>266</v>
      </c>
    </row>
    <row r="188" spans="1:65" s="14" customFormat="1">
      <c r="B188" s="176"/>
      <c r="D188" s="169" t="s">
        <v>193</v>
      </c>
      <c r="E188" s="177" t="s">
        <v>1</v>
      </c>
      <c r="F188" s="178" t="s">
        <v>267</v>
      </c>
      <c r="H188" s="179">
        <v>184</v>
      </c>
      <c r="I188" s="180"/>
      <c r="L188" s="247"/>
      <c r="M188" s="182"/>
      <c r="N188" s="182"/>
      <c r="O188" s="182"/>
      <c r="P188" s="182"/>
      <c r="Q188" s="182"/>
      <c r="R188" s="182"/>
      <c r="S188" s="182"/>
      <c r="T188" s="183"/>
      <c r="AT188" s="177" t="s">
        <v>193</v>
      </c>
      <c r="AU188" s="177" t="s">
        <v>91</v>
      </c>
      <c r="AV188" s="14" t="s">
        <v>91</v>
      </c>
      <c r="AW188" s="14" t="s">
        <v>30</v>
      </c>
      <c r="AX188" s="14" t="s">
        <v>85</v>
      </c>
      <c r="AY188" s="177" t="s">
        <v>184</v>
      </c>
    </row>
    <row r="189" spans="1:65" s="2" customFormat="1" ht="16.5" customHeight="1">
      <c r="A189" s="302"/>
      <c r="B189" s="124"/>
      <c r="C189" s="192" t="s">
        <v>268</v>
      </c>
      <c r="D189" s="192" t="s">
        <v>236</v>
      </c>
      <c r="E189" s="193" t="s">
        <v>269</v>
      </c>
      <c r="F189" s="194" t="s">
        <v>270</v>
      </c>
      <c r="G189" s="195" t="s">
        <v>244</v>
      </c>
      <c r="H189" s="196">
        <v>34</v>
      </c>
      <c r="I189" s="197"/>
      <c r="J189" s="198">
        <f t="shared" ref="J189:J195" si="5">ROUND(I189*H189,2)</f>
        <v>0</v>
      </c>
      <c r="K189" s="229"/>
      <c r="L189" s="248"/>
      <c r="M189" s="231" t="s">
        <v>1</v>
      </c>
      <c r="N189" s="202" t="s">
        <v>44</v>
      </c>
      <c r="O189" s="51"/>
      <c r="P189" s="165">
        <f t="shared" ref="P189:P195" si="6">O189*H189</f>
        <v>0</v>
      </c>
      <c r="Q189" s="165">
        <v>8.0000000000000002E-3</v>
      </c>
      <c r="R189" s="165">
        <f t="shared" ref="R189:R195" si="7">Q189*H189</f>
        <v>0.27200000000000002</v>
      </c>
      <c r="S189" s="165">
        <v>0</v>
      </c>
      <c r="T189" s="166">
        <f t="shared" ref="T189:T195" si="8">S189*H189</f>
        <v>0</v>
      </c>
      <c r="U189" s="302"/>
      <c r="V189" s="302"/>
      <c r="W189" s="302"/>
      <c r="X189" s="302"/>
      <c r="Y189" s="302"/>
      <c r="Z189" s="302"/>
      <c r="AA189" s="302"/>
      <c r="AB189" s="302"/>
      <c r="AC189" s="302"/>
      <c r="AD189" s="302"/>
      <c r="AE189" s="302"/>
      <c r="AR189" s="167" t="s">
        <v>229</v>
      </c>
      <c r="AT189" s="167" t="s">
        <v>236</v>
      </c>
      <c r="AU189" s="167" t="s">
        <v>91</v>
      </c>
      <c r="AY189" s="18" t="s">
        <v>184</v>
      </c>
      <c r="BE189" s="92">
        <f t="shared" ref="BE189:BE195" si="9">IF(N189="základná",J189,0)</f>
        <v>0</v>
      </c>
      <c r="BF189" s="92">
        <f t="shared" ref="BF189:BF195" si="10">IF(N189="znížená",J189,0)</f>
        <v>0</v>
      </c>
      <c r="BG189" s="92">
        <f t="shared" ref="BG189:BG195" si="11">IF(N189="zákl. prenesená",J189,0)</f>
        <v>0</v>
      </c>
      <c r="BH189" s="92">
        <f t="shared" ref="BH189:BH195" si="12">IF(N189="zníž. prenesená",J189,0)</f>
        <v>0</v>
      </c>
      <c r="BI189" s="92">
        <f t="shared" ref="BI189:BI195" si="13">IF(N189="nulová",J189,0)</f>
        <v>0</v>
      </c>
      <c r="BJ189" s="18" t="s">
        <v>91</v>
      </c>
      <c r="BK189" s="92">
        <f t="shared" ref="BK189:BK195" si="14">ROUND(I189*H189,2)</f>
        <v>0</v>
      </c>
      <c r="BL189" s="18" t="s">
        <v>191</v>
      </c>
      <c r="BM189" s="167" t="s">
        <v>271</v>
      </c>
    </row>
    <row r="190" spans="1:65" s="2" customFormat="1" ht="16.5" customHeight="1">
      <c r="A190" s="302"/>
      <c r="B190" s="124"/>
      <c r="C190" s="192" t="s">
        <v>272</v>
      </c>
      <c r="D190" s="192" t="s">
        <v>236</v>
      </c>
      <c r="E190" s="193" t="s">
        <v>273</v>
      </c>
      <c r="F190" s="194" t="s">
        <v>274</v>
      </c>
      <c r="G190" s="195" t="s">
        <v>244</v>
      </c>
      <c r="H190" s="196">
        <v>17</v>
      </c>
      <c r="I190" s="197"/>
      <c r="J190" s="198">
        <f t="shared" si="5"/>
        <v>0</v>
      </c>
      <c r="K190" s="229"/>
      <c r="L190" s="247"/>
      <c r="M190" s="231" t="s">
        <v>1</v>
      </c>
      <c r="N190" s="202" t="s">
        <v>44</v>
      </c>
      <c r="O190" s="51"/>
      <c r="P190" s="165">
        <f t="shared" si="6"/>
        <v>0</v>
      </c>
      <c r="Q190" s="165">
        <v>8.0000000000000002E-3</v>
      </c>
      <c r="R190" s="165">
        <f t="shared" si="7"/>
        <v>0.13600000000000001</v>
      </c>
      <c r="S190" s="165">
        <v>0</v>
      </c>
      <c r="T190" s="166">
        <f t="shared" si="8"/>
        <v>0</v>
      </c>
      <c r="U190" s="302"/>
      <c r="V190" s="302"/>
      <c r="W190" s="302"/>
      <c r="X190" s="302"/>
      <c r="Y190" s="302"/>
      <c r="Z190" s="302"/>
      <c r="AA190" s="302"/>
      <c r="AB190" s="302"/>
      <c r="AC190" s="302"/>
      <c r="AD190" s="302"/>
      <c r="AE190" s="302"/>
      <c r="AR190" s="167" t="s">
        <v>229</v>
      </c>
      <c r="AT190" s="167" t="s">
        <v>236</v>
      </c>
      <c r="AU190" s="167" t="s">
        <v>91</v>
      </c>
      <c r="AY190" s="18" t="s">
        <v>184</v>
      </c>
      <c r="BE190" s="92">
        <f t="shared" si="9"/>
        <v>0</v>
      </c>
      <c r="BF190" s="92">
        <f t="shared" si="10"/>
        <v>0</v>
      </c>
      <c r="BG190" s="92">
        <f t="shared" si="11"/>
        <v>0</v>
      </c>
      <c r="BH190" s="92">
        <f t="shared" si="12"/>
        <v>0</v>
      </c>
      <c r="BI190" s="92">
        <f t="shared" si="13"/>
        <v>0</v>
      </c>
      <c r="BJ190" s="18" t="s">
        <v>91</v>
      </c>
      <c r="BK190" s="92">
        <f t="shared" si="14"/>
        <v>0</v>
      </c>
      <c r="BL190" s="18" t="s">
        <v>191</v>
      </c>
      <c r="BM190" s="167" t="s">
        <v>275</v>
      </c>
    </row>
    <row r="191" spans="1:65" s="2" customFormat="1" ht="16.5" customHeight="1">
      <c r="A191" s="302"/>
      <c r="B191" s="124"/>
      <c r="C191" s="192" t="s">
        <v>276</v>
      </c>
      <c r="D191" s="192" t="s">
        <v>236</v>
      </c>
      <c r="E191" s="193" t="s">
        <v>277</v>
      </c>
      <c r="F191" s="194" t="s">
        <v>278</v>
      </c>
      <c r="G191" s="195" t="s">
        <v>244</v>
      </c>
      <c r="H191" s="196">
        <v>25</v>
      </c>
      <c r="I191" s="197"/>
      <c r="J191" s="198">
        <f t="shared" si="5"/>
        <v>0</v>
      </c>
      <c r="K191" s="229"/>
      <c r="L191" s="248"/>
      <c r="M191" s="231" t="s">
        <v>1</v>
      </c>
      <c r="N191" s="202" t="s">
        <v>44</v>
      </c>
      <c r="O191" s="51"/>
      <c r="P191" s="165">
        <f t="shared" si="6"/>
        <v>0</v>
      </c>
      <c r="Q191" s="165">
        <v>8.0000000000000002E-3</v>
      </c>
      <c r="R191" s="165">
        <f t="shared" si="7"/>
        <v>0.2</v>
      </c>
      <c r="S191" s="165">
        <v>0</v>
      </c>
      <c r="T191" s="166">
        <f t="shared" si="8"/>
        <v>0</v>
      </c>
      <c r="U191" s="302"/>
      <c r="V191" s="302"/>
      <c r="W191" s="302"/>
      <c r="X191" s="302"/>
      <c r="Y191" s="302"/>
      <c r="Z191" s="302"/>
      <c r="AA191" s="302"/>
      <c r="AB191" s="302"/>
      <c r="AC191" s="302"/>
      <c r="AD191" s="302"/>
      <c r="AE191" s="302"/>
      <c r="AR191" s="167" t="s">
        <v>229</v>
      </c>
      <c r="AT191" s="167" t="s">
        <v>236</v>
      </c>
      <c r="AU191" s="167" t="s">
        <v>91</v>
      </c>
      <c r="AY191" s="18" t="s">
        <v>184</v>
      </c>
      <c r="BE191" s="92">
        <f t="shared" si="9"/>
        <v>0</v>
      </c>
      <c r="BF191" s="92">
        <f t="shared" si="10"/>
        <v>0</v>
      </c>
      <c r="BG191" s="92">
        <f t="shared" si="11"/>
        <v>0</v>
      </c>
      <c r="BH191" s="92">
        <f t="shared" si="12"/>
        <v>0</v>
      </c>
      <c r="BI191" s="92">
        <f t="shared" si="13"/>
        <v>0</v>
      </c>
      <c r="BJ191" s="18" t="s">
        <v>91</v>
      </c>
      <c r="BK191" s="92">
        <f t="shared" si="14"/>
        <v>0</v>
      </c>
      <c r="BL191" s="18" t="s">
        <v>191</v>
      </c>
      <c r="BM191" s="167" t="s">
        <v>279</v>
      </c>
    </row>
    <row r="192" spans="1:65" s="2" customFormat="1" ht="16.5" customHeight="1">
      <c r="A192" s="302"/>
      <c r="B192" s="124"/>
      <c r="C192" s="192" t="s">
        <v>280</v>
      </c>
      <c r="D192" s="192" t="s">
        <v>236</v>
      </c>
      <c r="E192" s="193" t="s">
        <v>281</v>
      </c>
      <c r="F192" s="194" t="s">
        <v>282</v>
      </c>
      <c r="G192" s="195" t="s">
        <v>244</v>
      </c>
      <c r="H192" s="196">
        <v>17</v>
      </c>
      <c r="I192" s="197"/>
      <c r="J192" s="198">
        <f t="shared" si="5"/>
        <v>0</v>
      </c>
      <c r="K192" s="229"/>
      <c r="L192" s="247"/>
      <c r="M192" s="231" t="s">
        <v>1</v>
      </c>
      <c r="N192" s="202" t="s">
        <v>44</v>
      </c>
      <c r="O192" s="51"/>
      <c r="P192" s="165">
        <f t="shared" si="6"/>
        <v>0</v>
      </c>
      <c r="Q192" s="165">
        <v>8.0000000000000002E-3</v>
      </c>
      <c r="R192" s="165">
        <f t="shared" si="7"/>
        <v>0.13600000000000001</v>
      </c>
      <c r="S192" s="165">
        <v>0</v>
      </c>
      <c r="T192" s="166">
        <f t="shared" si="8"/>
        <v>0</v>
      </c>
      <c r="U192" s="302"/>
      <c r="V192" s="302"/>
      <c r="W192" s="302"/>
      <c r="X192" s="302"/>
      <c r="Y192" s="302"/>
      <c r="Z192" s="302"/>
      <c r="AA192" s="302"/>
      <c r="AB192" s="302"/>
      <c r="AC192" s="302"/>
      <c r="AD192" s="302"/>
      <c r="AE192" s="302"/>
      <c r="AR192" s="167" t="s">
        <v>229</v>
      </c>
      <c r="AT192" s="167" t="s">
        <v>236</v>
      </c>
      <c r="AU192" s="167" t="s">
        <v>91</v>
      </c>
      <c r="AY192" s="18" t="s">
        <v>184</v>
      </c>
      <c r="BE192" s="92">
        <f t="shared" si="9"/>
        <v>0</v>
      </c>
      <c r="BF192" s="92">
        <f t="shared" si="10"/>
        <v>0</v>
      </c>
      <c r="BG192" s="92">
        <f t="shared" si="11"/>
        <v>0</v>
      </c>
      <c r="BH192" s="92">
        <f t="shared" si="12"/>
        <v>0</v>
      </c>
      <c r="BI192" s="92">
        <f t="shared" si="13"/>
        <v>0</v>
      </c>
      <c r="BJ192" s="18" t="s">
        <v>91</v>
      </c>
      <c r="BK192" s="92">
        <f t="shared" si="14"/>
        <v>0</v>
      </c>
      <c r="BL192" s="18" t="s">
        <v>191</v>
      </c>
      <c r="BM192" s="167" t="s">
        <v>283</v>
      </c>
    </row>
    <row r="193" spans="1:65" s="2" customFormat="1" ht="16.5" customHeight="1">
      <c r="A193" s="302"/>
      <c r="B193" s="124"/>
      <c r="C193" s="192" t="s">
        <v>228</v>
      </c>
      <c r="D193" s="192" t="s">
        <v>236</v>
      </c>
      <c r="E193" s="193" t="s">
        <v>284</v>
      </c>
      <c r="F193" s="194" t="s">
        <v>285</v>
      </c>
      <c r="G193" s="195" t="s">
        <v>244</v>
      </c>
      <c r="H193" s="196">
        <v>90</v>
      </c>
      <c r="I193" s="197"/>
      <c r="J193" s="198">
        <f t="shared" si="5"/>
        <v>0</v>
      </c>
      <c r="K193" s="229"/>
      <c r="L193" s="248"/>
      <c r="M193" s="231" t="s">
        <v>1</v>
      </c>
      <c r="N193" s="202" t="s">
        <v>44</v>
      </c>
      <c r="O193" s="51"/>
      <c r="P193" s="165">
        <f t="shared" si="6"/>
        <v>0</v>
      </c>
      <c r="Q193" s="165">
        <v>8.0000000000000002E-3</v>
      </c>
      <c r="R193" s="165">
        <f t="shared" si="7"/>
        <v>0.72</v>
      </c>
      <c r="S193" s="165">
        <v>0</v>
      </c>
      <c r="T193" s="166">
        <f t="shared" si="8"/>
        <v>0</v>
      </c>
      <c r="U193" s="302"/>
      <c r="V193" s="302"/>
      <c r="W193" s="302"/>
      <c r="X193" s="302"/>
      <c r="Y193" s="302"/>
      <c r="Z193" s="302"/>
      <c r="AA193" s="302"/>
      <c r="AB193" s="302"/>
      <c r="AC193" s="302"/>
      <c r="AD193" s="302"/>
      <c r="AE193" s="302"/>
      <c r="AR193" s="167" t="s">
        <v>229</v>
      </c>
      <c r="AT193" s="167" t="s">
        <v>236</v>
      </c>
      <c r="AU193" s="167" t="s">
        <v>91</v>
      </c>
      <c r="AY193" s="18" t="s">
        <v>184</v>
      </c>
      <c r="BE193" s="92">
        <f t="shared" si="9"/>
        <v>0</v>
      </c>
      <c r="BF193" s="92">
        <f t="shared" si="10"/>
        <v>0</v>
      </c>
      <c r="BG193" s="92">
        <f t="shared" si="11"/>
        <v>0</v>
      </c>
      <c r="BH193" s="92">
        <f t="shared" si="12"/>
        <v>0</v>
      </c>
      <c r="BI193" s="92">
        <f t="shared" si="13"/>
        <v>0</v>
      </c>
      <c r="BJ193" s="18" t="s">
        <v>91</v>
      </c>
      <c r="BK193" s="92">
        <f t="shared" si="14"/>
        <v>0</v>
      </c>
      <c r="BL193" s="18" t="s">
        <v>191</v>
      </c>
      <c r="BM193" s="167" t="s">
        <v>286</v>
      </c>
    </row>
    <row r="194" spans="1:65" s="2" customFormat="1" ht="16.5" customHeight="1">
      <c r="A194" s="302"/>
      <c r="B194" s="124"/>
      <c r="C194" s="192" t="s">
        <v>7</v>
      </c>
      <c r="D194" s="192" t="s">
        <v>236</v>
      </c>
      <c r="E194" s="193" t="s">
        <v>287</v>
      </c>
      <c r="F194" s="194" t="s">
        <v>288</v>
      </c>
      <c r="G194" s="195" t="s">
        <v>244</v>
      </c>
      <c r="H194" s="196">
        <v>1</v>
      </c>
      <c r="I194" s="197"/>
      <c r="J194" s="198">
        <f t="shared" si="5"/>
        <v>0</v>
      </c>
      <c r="K194" s="229"/>
      <c r="L194" s="249"/>
      <c r="M194" s="231" t="s">
        <v>1</v>
      </c>
      <c r="N194" s="202" t="s">
        <v>44</v>
      </c>
      <c r="O194" s="51"/>
      <c r="P194" s="165">
        <f t="shared" si="6"/>
        <v>0</v>
      </c>
      <c r="Q194" s="165">
        <v>8.0000000000000002E-3</v>
      </c>
      <c r="R194" s="165">
        <f t="shared" si="7"/>
        <v>8.0000000000000002E-3</v>
      </c>
      <c r="S194" s="165">
        <v>0</v>
      </c>
      <c r="T194" s="166">
        <f t="shared" si="8"/>
        <v>0</v>
      </c>
      <c r="U194" s="302"/>
      <c r="V194" s="302"/>
      <c r="W194" s="302"/>
      <c r="X194" s="302"/>
      <c r="Y194" s="302"/>
      <c r="Z194" s="302"/>
      <c r="AA194" s="302"/>
      <c r="AB194" s="302"/>
      <c r="AC194" s="302"/>
      <c r="AD194" s="302"/>
      <c r="AE194" s="302"/>
      <c r="AR194" s="167" t="s">
        <v>229</v>
      </c>
      <c r="AT194" s="167" t="s">
        <v>236</v>
      </c>
      <c r="AU194" s="167" t="s">
        <v>91</v>
      </c>
      <c r="AY194" s="18" t="s">
        <v>184</v>
      </c>
      <c r="BE194" s="92">
        <f t="shared" si="9"/>
        <v>0</v>
      </c>
      <c r="BF194" s="92">
        <f t="shared" si="10"/>
        <v>0</v>
      </c>
      <c r="BG194" s="92">
        <f t="shared" si="11"/>
        <v>0</v>
      </c>
      <c r="BH194" s="92">
        <f t="shared" si="12"/>
        <v>0</v>
      </c>
      <c r="BI194" s="92">
        <f t="shared" si="13"/>
        <v>0</v>
      </c>
      <c r="BJ194" s="18" t="s">
        <v>91</v>
      </c>
      <c r="BK194" s="92">
        <f t="shared" si="14"/>
        <v>0</v>
      </c>
      <c r="BL194" s="18" t="s">
        <v>191</v>
      </c>
      <c r="BM194" s="167" t="s">
        <v>289</v>
      </c>
    </row>
    <row r="195" spans="1:65" s="2" customFormat="1" ht="21.75" customHeight="1">
      <c r="A195" s="302"/>
      <c r="B195" s="124"/>
      <c r="C195" s="155" t="s">
        <v>290</v>
      </c>
      <c r="D195" s="155" t="s">
        <v>187</v>
      </c>
      <c r="E195" s="156" t="s">
        <v>291</v>
      </c>
      <c r="F195" s="157" t="s">
        <v>292</v>
      </c>
      <c r="G195" s="158" t="s">
        <v>225</v>
      </c>
      <c r="H195" s="159">
        <v>27.4</v>
      </c>
      <c r="I195" s="160"/>
      <c r="J195" s="161">
        <f t="shared" si="5"/>
        <v>0</v>
      </c>
      <c r="K195" s="228"/>
      <c r="L195" s="250"/>
      <c r="M195" s="230" t="s">
        <v>1</v>
      </c>
      <c r="N195" s="164" t="s">
        <v>44</v>
      </c>
      <c r="O195" s="51"/>
      <c r="P195" s="165">
        <f t="shared" si="6"/>
        <v>0</v>
      </c>
      <c r="Q195" s="165">
        <v>0</v>
      </c>
      <c r="R195" s="165">
        <f t="shared" si="7"/>
        <v>0</v>
      </c>
      <c r="S195" s="165">
        <v>0</v>
      </c>
      <c r="T195" s="166">
        <f t="shared" si="8"/>
        <v>0</v>
      </c>
      <c r="U195" s="302"/>
      <c r="V195" s="302"/>
      <c r="W195" s="302"/>
      <c r="X195" s="302"/>
      <c r="Y195" s="302"/>
      <c r="Z195" s="302"/>
      <c r="AA195" s="302"/>
      <c r="AB195" s="302"/>
      <c r="AC195" s="302"/>
      <c r="AD195" s="302"/>
      <c r="AE195" s="302"/>
      <c r="AR195" s="167" t="s">
        <v>191</v>
      </c>
      <c r="AT195" s="167" t="s">
        <v>187</v>
      </c>
      <c r="AU195" s="167" t="s">
        <v>91</v>
      </c>
      <c r="AY195" s="18" t="s">
        <v>184</v>
      </c>
      <c r="BE195" s="92">
        <f t="shared" si="9"/>
        <v>0</v>
      </c>
      <c r="BF195" s="92">
        <f t="shared" si="10"/>
        <v>0</v>
      </c>
      <c r="BG195" s="92">
        <f t="shared" si="11"/>
        <v>0</v>
      </c>
      <c r="BH195" s="92">
        <f t="shared" si="12"/>
        <v>0</v>
      </c>
      <c r="BI195" s="92">
        <f t="shared" si="13"/>
        <v>0</v>
      </c>
      <c r="BJ195" s="18" t="s">
        <v>91</v>
      </c>
      <c r="BK195" s="92">
        <f t="shared" si="14"/>
        <v>0</v>
      </c>
      <c r="BL195" s="18" t="s">
        <v>191</v>
      </c>
      <c r="BM195" s="167" t="s">
        <v>293</v>
      </c>
    </row>
    <row r="196" spans="1:65" s="14" customFormat="1">
      <c r="B196" s="176"/>
      <c r="D196" s="169" t="s">
        <v>193</v>
      </c>
      <c r="E196" s="177" t="s">
        <v>1</v>
      </c>
      <c r="F196" s="178" t="s">
        <v>294</v>
      </c>
      <c r="H196" s="179">
        <v>27.4</v>
      </c>
      <c r="I196" s="180"/>
      <c r="L196" s="248"/>
      <c r="M196" s="182"/>
      <c r="N196" s="182"/>
      <c r="O196" s="182"/>
      <c r="P196" s="182"/>
      <c r="Q196" s="182"/>
      <c r="R196" s="182"/>
      <c r="S196" s="182"/>
      <c r="T196" s="183"/>
      <c r="AT196" s="177" t="s">
        <v>193</v>
      </c>
      <c r="AU196" s="177" t="s">
        <v>91</v>
      </c>
      <c r="AV196" s="14" t="s">
        <v>91</v>
      </c>
      <c r="AW196" s="14" t="s">
        <v>30</v>
      </c>
      <c r="AX196" s="14" t="s">
        <v>85</v>
      </c>
      <c r="AY196" s="177" t="s">
        <v>184</v>
      </c>
    </row>
    <row r="197" spans="1:65" s="2" customFormat="1" ht="33" customHeight="1">
      <c r="A197" s="302"/>
      <c r="B197" s="124"/>
      <c r="C197" s="155" t="s">
        <v>295</v>
      </c>
      <c r="D197" s="155" t="s">
        <v>187</v>
      </c>
      <c r="E197" s="156" t="s">
        <v>296</v>
      </c>
      <c r="F197" s="157" t="s">
        <v>297</v>
      </c>
      <c r="G197" s="158" t="s">
        <v>225</v>
      </c>
      <c r="H197" s="159">
        <v>19</v>
      </c>
      <c r="I197" s="160"/>
      <c r="J197" s="161">
        <f>ROUND(I197*H197,2)</f>
        <v>0</v>
      </c>
      <c r="K197" s="228"/>
      <c r="L197" s="250"/>
      <c r="M197" s="230" t="s">
        <v>1</v>
      </c>
      <c r="N197" s="164" t="s">
        <v>44</v>
      </c>
      <c r="O197" s="51"/>
      <c r="P197" s="165">
        <f>O197*H197</f>
        <v>0</v>
      </c>
      <c r="Q197" s="165">
        <v>0</v>
      </c>
      <c r="R197" s="165">
        <f>Q197*H197</f>
        <v>0</v>
      </c>
      <c r="S197" s="165">
        <v>0</v>
      </c>
      <c r="T197" s="166">
        <f>S197*H197</f>
        <v>0</v>
      </c>
      <c r="U197" s="302"/>
      <c r="V197" s="302"/>
      <c r="W197" s="302"/>
      <c r="X197" s="302"/>
      <c r="Y197" s="302"/>
      <c r="Z197" s="302"/>
      <c r="AA197" s="302"/>
      <c r="AB197" s="302"/>
      <c r="AC197" s="302"/>
      <c r="AD197" s="302"/>
      <c r="AE197" s="302"/>
      <c r="AR197" s="167" t="s">
        <v>191</v>
      </c>
      <c r="AT197" s="167" t="s">
        <v>187</v>
      </c>
      <c r="AU197" s="167" t="s">
        <v>91</v>
      </c>
      <c r="AY197" s="18" t="s">
        <v>184</v>
      </c>
      <c r="BE197" s="92">
        <f>IF(N197="základná",J197,0)</f>
        <v>0</v>
      </c>
      <c r="BF197" s="92">
        <f>IF(N197="znížená",J197,0)</f>
        <v>0</v>
      </c>
      <c r="BG197" s="92">
        <f>IF(N197="zákl. prenesená",J197,0)</f>
        <v>0</v>
      </c>
      <c r="BH197" s="92">
        <f>IF(N197="zníž. prenesená",J197,0)</f>
        <v>0</v>
      </c>
      <c r="BI197" s="92">
        <f>IF(N197="nulová",J197,0)</f>
        <v>0</v>
      </c>
      <c r="BJ197" s="18" t="s">
        <v>91</v>
      </c>
      <c r="BK197" s="92">
        <f>ROUND(I197*H197,2)</f>
        <v>0</v>
      </c>
      <c r="BL197" s="18" t="s">
        <v>191</v>
      </c>
      <c r="BM197" s="167" t="s">
        <v>298</v>
      </c>
    </row>
    <row r="198" spans="1:65" s="13" customFormat="1">
      <c r="B198" s="168"/>
      <c r="D198" s="169" t="s">
        <v>193</v>
      </c>
      <c r="E198" s="170" t="s">
        <v>1</v>
      </c>
      <c r="F198" s="171" t="s">
        <v>198</v>
      </c>
      <c r="H198" s="170" t="s">
        <v>1</v>
      </c>
      <c r="I198" s="172"/>
      <c r="L198" s="404"/>
      <c r="M198" s="174"/>
      <c r="N198" s="174"/>
      <c r="O198" s="174"/>
      <c r="P198" s="174"/>
      <c r="Q198" s="174"/>
      <c r="R198" s="174"/>
      <c r="S198" s="174"/>
      <c r="T198" s="175"/>
      <c r="AT198" s="170" t="s">
        <v>193</v>
      </c>
      <c r="AU198" s="170" t="s">
        <v>91</v>
      </c>
      <c r="AV198" s="13" t="s">
        <v>85</v>
      </c>
      <c r="AW198" s="13" t="s">
        <v>30</v>
      </c>
      <c r="AX198" s="13" t="s">
        <v>78</v>
      </c>
      <c r="AY198" s="170" t="s">
        <v>184</v>
      </c>
    </row>
    <row r="199" spans="1:65" s="14" customFormat="1">
      <c r="B199" s="176"/>
      <c r="D199" s="169" t="s">
        <v>193</v>
      </c>
      <c r="E199" s="177" t="s">
        <v>1</v>
      </c>
      <c r="F199" s="178" t="s">
        <v>228</v>
      </c>
      <c r="H199" s="179">
        <v>19</v>
      </c>
      <c r="I199" s="180"/>
      <c r="L199" s="405"/>
      <c r="M199" s="182"/>
      <c r="N199" s="182"/>
      <c r="O199" s="182"/>
      <c r="P199" s="182"/>
      <c r="Q199" s="182"/>
      <c r="R199" s="182"/>
      <c r="S199" s="182"/>
      <c r="T199" s="183"/>
      <c r="AT199" s="177" t="s">
        <v>193</v>
      </c>
      <c r="AU199" s="177" t="s">
        <v>91</v>
      </c>
      <c r="AV199" s="14" t="s">
        <v>91</v>
      </c>
      <c r="AW199" s="14" t="s">
        <v>30</v>
      </c>
      <c r="AX199" s="14" t="s">
        <v>85</v>
      </c>
      <c r="AY199" s="177" t="s">
        <v>184</v>
      </c>
    </row>
    <row r="200" spans="1:65" s="2" customFormat="1" ht="21.75" customHeight="1">
      <c r="A200" s="302"/>
      <c r="B200" s="124"/>
      <c r="C200" s="155" t="s">
        <v>299</v>
      </c>
      <c r="D200" s="155" t="s">
        <v>187</v>
      </c>
      <c r="E200" s="156" t="s">
        <v>300</v>
      </c>
      <c r="F200" s="157" t="s">
        <v>301</v>
      </c>
      <c r="G200" s="158" t="s">
        <v>225</v>
      </c>
      <c r="H200" s="159">
        <v>27.4</v>
      </c>
      <c r="I200" s="160"/>
      <c r="J200" s="161">
        <f>ROUND(I200*H200,2)</f>
        <v>0</v>
      </c>
      <c r="K200" s="228"/>
      <c r="L200" s="250"/>
      <c r="M200" s="230" t="s">
        <v>1</v>
      </c>
      <c r="N200" s="164" t="s">
        <v>44</v>
      </c>
      <c r="O200" s="51"/>
      <c r="P200" s="165">
        <f>O200*H200</f>
        <v>0</v>
      </c>
      <c r="Q200" s="165">
        <v>0</v>
      </c>
      <c r="R200" s="165">
        <f>Q200*H200</f>
        <v>0</v>
      </c>
      <c r="S200" s="165">
        <v>0</v>
      </c>
      <c r="T200" s="166">
        <f>S200*H200</f>
        <v>0</v>
      </c>
      <c r="U200" s="302"/>
      <c r="V200" s="302"/>
      <c r="W200" s="302"/>
      <c r="X200" s="302"/>
      <c r="Y200" s="302"/>
      <c r="Z200" s="302"/>
      <c r="AA200" s="302"/>
      <c r="AB200" s="302"/>
      <c r="AC200" s="302"/>
      <c r="AD200" s="302"/>
      <c r="AE200" s="302"/>
      <c r="AR200" s="167" t="s">
        <v>191</v>
      </c>
      <c r="AT200" s="167" t="s">
        <v>187</v>
      </c>
      <c r="AU200" s="167" t="s">
        <v>91</v>
      </c>
      <c r="AY200" s="18" t="s">
        <v>184</v>
      </c>
      <c r="BE200" s="92">
        <f>IF(N200="základná",J200,0)</f>
        <v>0</v>
      </c>
      <c r="BF200" s="92">
        <f>IF(N200="znížená",J200,0)</f>
        <v>0</v>
      </c>
      <c r="BG200" s="92">
        <f>IF(N200="zákl. prenesená",J200,0)</f>
        <v>0</v>
      </c>
      <c r="BH200" s="92">
        <f>IF(N200="zníž. prenesená",J200,0)</f>
        <v>0</v>
      </c>
      <c r="BI200" s="92">
        <f>IF(N200="nulová",J200,0)</f>
        <v>0</v>
      </c>
      <c r="BJ200" s="18" t="s">
        <v>91</v>
      </c>
      <c r="BK200" s="92">
        <f>ROUND(I200*H200,2)</f>
        <v>0</v>
      </c>
      <c r="BL200" s="18" t="s">
        <v>191</v>
      </c>
      <c r="BM200" s="167" t="s">
        <v>302</v>
      </c>
    </row>
    <row r="201" spans="1:65" s="13" customFormat="1">
      <c r="B201" s="168"/>
      <c r="D201" s="169" t="s">
        <v>193</v>
      </c>
      <c r="E201" s="170" t="s">
        <v>1</v>
      </c>
      <c r="F201" s="171" t="s">
        <v>198</v>
      </c>
      <c r="H201" s="170" t="s">
        <v>1</v>
      </c>
      <c r="I201" s="172"/>
      <c r="L201" s="401"/>
      <c r="M201" s="174"/>
      <c r="N201" s="174"/>
      <c r="O201" s="174"/>
      <c r="P201" s="174"/>
      <c r="Q201" s="174"/>
      <c r="R201" s="174"/>
      <c r="S201" s="174"/>
      <c r="T201" s="175"/>
      <c r="AT201" s="170" t="s">
        <v>193</v>
      </c>
      <c r="AU201" s="170" t="s">
        <v>91</v>
      </c>
      <c r="AV201" s="13" t="s">
        <v>85</v>
      </c>
      <c r="AW201" s="13" t="s">
        <v>30</v>
      </c>
      <c r="AX201" s="13" t="s">
        <v>78</v>
      </c>
      <c r="AY201" s="170" t="s">
        <v>184</v>
      </c>
    </row>
    <row r="202" spans="1:65" s="14" customFormat="1">
      <c r="B202" s="176"/>
      <c r="D202" s="169" t="s">
        <v>193</v>
      </c>
      <c r="E202" s="177" t="s">
        <v>1</v>
      </c>
      <c r="F202" s="178" t="s">
        <v>303</v>
      </c>
      <c r="H202" s="179">
        <v>27.4</v>
      </c>
      <c r="I202" s="180"/>
      <c r="L202" s="402"/>
      <c r="M202" s="182"/>
      <c r="N202" s="182"/>
      <c r="O202" s="182"/>
      <c r="P202" s="182"/>
      <c r="Q202" s="182"/>
      <c r="R202" s="182"/>
      <c r="S202" s="182"/>
      <c r="T202" s="183"/>
      <c r="AT202" s="177" t="s">
        <v>193</v>
      </c>
      <c r="AU202" s="177" t="s">
        <v>91</v>
      </c>
      <c r="AV202" s="14" t="s">
        <v>91</v>
      </c>
      <c r="AW202" s="14" t="s">
        <v>30</v>
      </c>
      <c r="AX202" s="14" t="s">
        <v>78</v>
      </c>
      <c r="AY202" s="177" t="s">
        <v>184</v>
      </c>
    </row>
    <row r="203" spans="1:65" s="15" customFormat="1">
      <c r="B203" s="184"/>
      <c r="D203" s="169" t="s">
        <v>193</v>
      </c>
      <c r="E203" s="185" t="s">
        <v>1</v>
      </c>
      <c r="F203" s="186" t="s">
        <v>200</v>
      </c>
      <c r="H203" s="187">
        <v>27.4</v>
      </c>
      <c r="I203" s="188"/>
      <c r="L203" s="403"/>
      <c r="M203" s="190"/>
      <c r="N203" s="190"/>
      <c r="O203" s="190"/>
      <c r="P203" s="190"/>
      <c r="Q203" s="190"/>
      <c r="R203" s="190"/>
      <c r="S203" s="190"/>
      <c r="T203" s="191"/>
      <c r="AT203" s="185" t="s">
        <v>193</v>
      </c>
      <c r="AU203" s="185" t="s">
        <v>91</v>
      </c>
      <c r="AV203" s="15" t="s">
        <v>191</v>
      </c>
      <c r="AW203" s="15" t="s">
        <v>30</v>
      </c>
      <c r="AX203" s="15" t="s">
        <v>85</v>
      </c>
      <c r="AY203" s="185" t="s">
        <v>184</v>
      </c>
    </row>
    <row r="204" spans="1:65" s="2" customFormat="1" ht="33" customHeight="1">
      <c r="A204" s="302"/>
      <c r="B204" s="124"/>
      <c r="C204" s="155" t="s">
        <v>304</v>
      </c>
      <c r="D204" s="155" t="s">
        <v>187</v>
      </c>
      <c r="E204" s="156" t="s">
        <v>305</v>
      </c>
      <c r="F204" s="157" t="s">
        <v>306</v>
      </c>
      <c r="G204" s="158" t="s">
        <v>244</v>
      </c>
      <c r="H204" s="159">
        <v>26</v>
      </c>
      <c r="I204" s="160"/>
      <c r="J204" s="161">
        <f t="shared" ref="J204:J216" si="15">ROUND(I204*H204,2)</f>
        <v>0</v>
      </c>
      <c r="K204" s="228"/>
      <c r="L204" s="250"/>
      <c r="M204" s="230" t="s">
        <v>1</v>
      </c>
      <c r="N204" s="164" t="s">
        <v>44</v>
      </c>
      <c r="O204" s="51"/>
      <c r="P204" s="165">
        <f t="shared" ref="P204:P216" si="16">O204*H204</f>
        <v>0</v>
      </c>
      <c r="Q204" s="165">
        <v>0</v>
      </c>
      <c r="R204" s="165">
        <f t="shared" ref="R204:R216" si="17">Q204*H204</f>
        <v>0</v>
      </c>
      <c r="S204" s="165">
        <v>0</v>
      </c>
      <c r="T204" s="166">
        <f t="shared" ref="T204:T216" si="18">S204*H204</f>
        <v>0</v>
      </c>
      <c r="U204" s="302"/>
      <c r="V204" s="302"/>
      <c r="W204" s="302"/>
      <c r="X204" s="302"/>
      <c r="Y204" s="302"/>
      <c r="Z204" s="302"/>
      <c r="AA204" s="302"/>
      <c r="AB204" s="302"/>
      <c r="AC204" s="302"/>
      <c r="AD204" s="302"/>
      <c r="AE204" s="302"/>
      <c r="AR204" s="167" t="s">
        <v>191</v>
      </c>
      <c r="AT204" s="167" t="s">
        <v>187</v>
      </c>
      <c r="AU204" s="167" t="s">
        <v>91</v>
      </c>
      <c r="AY204" s="18" t="s">
        <v>184</v>
      </c>
      <c r="BE204" s="92">
        <f t="shared" ref="BE204:BE216" si="19">IF(N204="základná",J204,0)</f>
        <v>0</v>
      </c>
      <c r="BF204" s="92">
        <f t="shared" ref="BF204:BF216" si="20">IF(N204="znížená",J204,0)</f>
        <v>0</v>
      </c>
      <c r="BG204" s="92">
        <f t="shared" ref="BG204:BG216" si="21">IF(N204="zákl. prenesená",J204,0)</f>
        <v>0</v>
      </c>
      <c r="BH204" s="92">
        <f t="shared" ref="BH204:BH216" si="22">IF(N204="zníž. prenesená",J204,0)</f>
        <v>0</v>
      </c>
      <c r="BI204" s="92">
        <f t="shared" ref="BI204:BI216" si="23">IF(N204="nulová",J204,0)</f>
        <v>0</v>
      </c>
      <c r="BJ204" s="18" t="s">
        <v>91</v>
      </c>
      <c r="BK204" s="92">
        <f t="shared" ref="BK204:BK216" si="24">ROUND(I204*H204,2)</f>
        <v>0</v>
      </c>
      <c r="BL204" s="18" t="s">
        <v>191</v>
      </c>
      <c r="BM204" s="167" t="s">
        <v>307</v>
      </c>
    </row>
    <row r="205" spans="1:65" s="2" customFormat="1" ht="33" customHeight="1">
      <c r="A205" s="302"/>
      <c r="B205" s="124"/>
      <c r="C205" s="155" t="s">
        <v>308</v>
      </c>
      <c r="D205" s="155" t="s">
        <v>187</v>
      </c>
      <c r="E205" s="156" t="s">
        <v>309</v>
      </c>
      <c r="F205" s="157" t="s">
        <v>310</v>
      </c>
      <c r="G205" s="158" t="s">
        <v>244</v>
      </c>
      <c r="H205" s="159">
        <v>5</v>
      </c>
      <c r="I205" s="160"/>
      <c r="J205" s="161">
        <f t="shared" si="15"/>
        <v>0</v>
      </c>
      <c r="K205" s="228"/>
      <c r="L205" s="247"/>
      <c r="M205" s="230" t="s">
        <v>1</v>
      </c>
      <c r="N205" s="164" t="s">
        <v>44</v>
      </c>
      <c r="O205" s="51"/>
      <c r="P205" s="165">
        <f t="shared" si="16"/>
        <v>0</v>
      </c>
      <c r="Q205" s="165">
        <v>0</v>
      </c>
      <c r="R205" s="165">
        <f t="shared" si="17"/>
        <v>0</v>
      </c>
      <c r="S205" s="165">
        <v>0</v>
      </c>
      <c r="T205" s="166">
        <f t="shared" si="18"/>
        <v>0</v>
      </c>
      <c r="U205" s="302"/>
      <c r="V205" s="302"/>
      <c r="W205" s="302"/>
      <c r="X205" s="302"/>
      <c r="Y205" s="302"/>
      <c r="Z205" s="302"/>
      <c r="AA205" s="302"/>
      <c r="AB205" s="302"/>
      <c r="AC205" s="302"/>
      <c r="AD205" s="302"/>
      <c r="AE205" s="302"/>
      <c r="AR205" s="167" t="s">
        <v>191</v>
      </c>
      <c r="AT205" s="167" t="s">
        <v>187</v>
      </c>
      <c r="AU205" s="167" t="s">
        <v>91</v>
      </c>
      <c r="AY205" s="18" t="s">
        <v>184</v>
      </c>
      <c r="BE205" s="92">
        <f t="shared" si="19"/>
        <v>0</v>
      </c>
      <c r="BF205" s="92">
        <f t="shared" si="20"/>
        <v>0</v>
      </c>
      <c r="BG205" s="92">
        <f t="shared" si="21"/>
        <v>0</v>
      </c>
      <c r="BH205" s="92">
        <f t="shared" si="22"/>
        <v>0</v>
      </c>
      <c r="BI205" s="92">
        <f t="shared" si="23"/>
        <v>0</v>
      </c>
      <c r="BJ205" s="18" t="s">
        <v>91</v>
      </c>
      <c r="BK205" s="92">
        <f t="shared" si="24"/>
        <v>0</v>
      </c>
      <c r="BL205" s="18" t="s">
        <v>191</v>
      </c>
      <c r="BM205" s="167" t="s">
        <v>311</v>
      </c>
    </row>
    <row r="206" spans="1:65" s="2" customFormat="1" ht="16.5" customHeight="1">
      <c r="A206" s="302"/>
      <c r="B206" s="124"/>
      <c r="C206" s="192" t="s">
        <v>312</v>
      </c>
      <c r="D206" s="192" t="s">
        <v>236</v>
      </c>
      <c r="E206" s="193" t="s">
        <v>313</v>
      </c>
      <c r="F206" s="194" t="s">
        <v>314</v>
      </c>
      <c r="G206" s="195" t="s">
        <v>244</v>
      </c>
      <c r="H206" s="196">
        <v>2</v>
      </c>
      <c r="I206" s="197"/>
      <c r="J206" s="198">
        <f t="shared" si="15"/>
        <v>0</v>
      </c>
      <c r="K206" s="229"/>
      <c r="L206" s="248"/>
      <c r="M206" s="231" t="s">
        <v>1</v>
      </c>
      <c r="N206" s="202" t="s">
        <v>44</v>
      </c>
      <c r="O206" s="51"/>
      <c r="P206" s="165">
        <f t="shared" si="16"/>
        <v>0</v>
      </c>
      <c r="Q206" s="165">
        <v>0.3</v>
      </c>
      <c r="R206" s="165">
        <f t="shared" si="17"/>
        <v>0.6</v>
      </c>
      <c r="S206" s="165">
        <v>0</v>
      </c>
      <c r="T206" s="166">
        <f t="shared" si="18"/>
        <v>0</v>
      </c>
      <c r="U206" s="302"/>
      <c r="V206" s="302"/>
      <c r="W206" s="302"/>
      <c r="X206" s="302"/>
      <c r="Y206" s="302"/>
      <c r="Z206" s="302"/>
      <c r="AA206" s="302"/>
      <c r="AB206" s="302"/>
      <c r="AC206" s="302"/>
      <c r="AD206" s="302"/>
      <c r="AE206" s="302"/>
      <c r="AR206" s="167" t="s">
        <v>229</v>
      </c>
      <c r="AT206" s="167" t="s">
        <v>236</v>
      </c>
      <c r="AU206" s="167" t="s">
        <v>91</v>
      </c>
      <c r="AY206" s="18" t="s">
        <v>184</v>
      </c>
      <c r="BE206" s="92">
        <f t="shared" si="19"/>
        <v>0</v>
      </c>
      <c r="BF206" s="92">
        <f t="shared" si="20"/>
        <v>0</v>
      </c>
      <c r="BG206" s="92">
        <f t="shared" si="21"/>
        <v>0</v>
      </c>
      <c r="BH206" s="92">
        <f t="shared" si="22"/>
        <v>0</v>
      </c>
      <c r="BI206" s="92">
        <f t="shared" si="23"/>
        <v>0</v>
      </c>
      <c r="BJ206" s="18" t="s">
        <v>91</v>
      </c>
      <c r="BK206" s="92">
        <f t="shared" si="24"/>
        <v>0</v>
      </c>
      <c r="BL206" s="18" t="s">
        <v>191</v>
      </c>
      <c r="BM206" s="167" t="s">
        <v>315</v>
      </c>
    </row>
    <row r="207" spans="1:65" s="2" customFormat="1" ht="16.5" customHeight="1">
      <c r="A207" s="302"/>
      <c r="B207" s="124"/>
      <c r="C207" s="192" t="s">
        <v>316</v>
      </c>
      <c r="D207" s="192" t="s">
        <v>236</v>
      </c>
      <c r="E207" s="193" t="s">
        <v>317</v>
      </c>
      <c r="F207" s="194" t="s">
        <v>318</v>
      </c>
      <c r="G207" s="195" t="s">
        <v>244</v>
      </c>
      <c r="H207" s="196">
        <v>1</v>
      </c>
      <c r="I207" s="197"/>
      <c r="J207" s="198">
        <f t="shared" si="15"/>
        <v>0</v>
      </c>
      <c r="K207" s="229"/>
      <c r="L207" s="250"/>
      <c r="M207" s="231" t="s">
        <v>1</v>
      </c>
      <c r="N207" s="202" t="s">
        <v>44</v>
      </c>
      <c r="O207" s="51"/>
      <c r="P207" s="165">
        <f t="shared" si="16"/>
        <v>0</v>
      </c>
      <c r="Q207" s="165">
        <v>0.3</v>
      </c>
      <c r="R207" s="165">
        <f t="shared" si="17"/>
        <v>0.3</v>
      </c>
      <c r="S207" s="165">
        <v>0</v>
      </c>
      <c r="T207" s="166">
        <f t="shared" si="18"/>
        <v>0</v>
      </c>
      <c r="U207" s="302"/>
      <c r="V207" s="302"/>
      <c r="W207" s="302"/>
      <c r="X207" s="302"/>
      <c r="Y207" s="302"/>
      <c r="Z207" s="302"/>
      <c r="AA207" s="302"/>
      <c r="AB207" s="302"/>
      <c r="AC207" s="302"/>
      <c r="AD207" s="302"/>
      <c r="AE207" s="302"/>
      <c r="AR207" s="167" t="s">
        <v>229</v>
      </c>
      <c r="AT207" s="167" t="s">
        <v>236</v>
      </c>
      <c r="AU207" s="167" t="s">
        <v>91</v>
      </c>
      <c r="AY207" s="18" t="s">
        <v>184</v>
      </c>
      <c r="BE207" s="92">
        <f t="shared" si="19"/>
        <v>0</v>
      </c>
      <c r="BF207" s="92">
        <f t="shared" si="20"/>
        <v>0</v>
      </c>
      <c r="BG207" s="92">
        <f t="shared" si="21"/>
        <v>0</v>
      </c>
      <c r="BH207" s="92">
        <f t="shared" si="22"/>
        <v>0</v>
      </c>
      <c r="BI207" s="92">
        <f t="shared" si="23"/>
        <v>0</v>
      </c>
      <c r="BJ207" s="18" t="s">
        <v>91</v>
      </c>
      <c r="BK207" s="92">
        <f t="shared" si="24"/>
        <v>0</v>
      </c>
      <c r="BL207" s="18" t="s">
        <v>191</v>
      </c>
      <c r="BM207" s="167" t="s">
        <v>319</v>
      </c>
    </row>
    <row r="208" spans="1:65" s="2" customFormat="1" ht="16.5" customHeight="1">
      <c r="A208" s="302"/>
      <c r="B208" s="124"/>
      <c r="C208" s="192" t="s">
        <v>320</v>
      </c>
      <c r="D208" s="192" t="s">
        <v>236</v>
      </c>
      <c r="E208" s="193" t="s">
        <v>321</v>
      </c>
      <c r="F208" s="194" t="s">
        <v>322</v>
      </c>
      <c r="G208" s="195" t="s">
        <v>244</v>
      </c>
      <c r="H208" s="196">
        <v>1</v>
      </c>
      <c r="I208" s="197"/>
      <c r="J208" s="198">
        <f t="shared" si="15"/>
        <v>0</v>
      </c>
      <c r="K208" s="229"/>
      <c r="L208" s="247"/>
      <c r="M208" s="231" t="s">
        <v>1</v>
      </c>
      <c r="N208" s="202" t="s">
        <v>44</v>
      </c>
      <c r="O208" s="51"/>
      <c r="P208" s="165">
        <f t="shared" si="16"/>
        <v>0</v>
      </c>
      <c r="Q208" s="165">
        <v>0.3</v>
      </c>
      <c r="R208" s="165">
        <f t="shared" si="17"/>
        <v>0.3</v>
      </c>
      <c r="S208" s="165">
        <v>0</v>
      </c>
      <c r="T208" s="166">
        <f t="shared" si="18"/>
        <v>0</v>
      </c>
      <c r="U208" s="302"/>
      <c r="V208" s="302"/>
      <c r="W208" s="302"/>
      <c r="X208" s="302"/>
      <c r="Y208" s="302"/>
      <c r="Z208" s="302"/>
      <c r="AA208" s="302"/>
      <c r="AB208" s="302"/>
      <c r="AC208" s="302"/>
      <c r="AD208" s="302"/>
      <c r="AE208" s="302"/>
      <c r="AR208" s="167" t="s">
        <v>229</v>
      </c>
      <c r="AT208" s="167" t="s">
        <v>236</v>
      </c>
      <c r="AU208" s="167" t="s">
        <v>91</v>
      </c>
      <c r="AY208" s="18" t="s">
        <v>184</v>
      </c>
      <c r="BE208" s="92">
        <f t="shared" si="19"/>
        <v>0</v>
      </c>
      <c r="BF208" s="92">
        <f t="shared" si="20"/>
        <v>0</v>
      </c>
      <c r="BG208" s="92">
        <f t="shared" si="21"/>
        <v>0</v>
      </c>
      <c r="BH208" s="92">
        <f t="shared" si="22"/>
        <v>0</v>
      </c>
      <c r="BI208" s="92">
        <f t="shared" si="23"/>
        <v>0</v>
      </c>
      <c r="BJ208" s="18" t="s">
        <v>91</v>
      </c>
      <c r="BK208" s="92">
        <f t="shared" si="24"/>
        <v>0</v>
      </c>
      <c r="BL208" s="18" t="s">
        <v>191</v>
      </c>
      <c r="BM208" s="167" t="s">
        <v>323</v>
      </c>
    </row>
    <row r="209" spans="1:65" s="2" customFormat="1" ht="21.75" customHeight="1">
      <c r="A209" s="302"/>
      <c r="B209" s="124"/>
      <c r="C209" s="192" t="s">
        <v>324</v>
      </c>
      <c r="D209" s="192" t="s">
        <v>236</v>
      </c>
      <c r="E209" s="193" t="s">
        <v>325</v>
      </c>
      <c r="F209" s="194" t="s">
        <v>326</v>
      </c>
      <c r="G209" s="195" t="s">
        <v>244</v>
      </c>
      <c r="H209" s="196">
        <v>12</v>
      </c>
      <c r="I209" s="197"/>
      <c r="J209" s="198">
        <f t="shared" si="15"/>
        <v>0</v>
      </c>
      <c r="K209" s="229"/>
      <c r="L209" s="248"/>
      <c r="M209" s="231" t="s">
        <v>1</v>
      </c>
      <c r="N209" s="202" t="s">
        <v>44</v>
      </c>
      <c r="O209" s="51"/>
      <c r="P209" s="165">
        <f t="shared" si="16"/>
        <v>0</v>
      </c>
      <c r="Q209" s="165">
        <v>0.3</v>
      </c>
      <c r="R209" s="165">
        <f t="shared" si="17"/>
        <v>3.5999999999999996</v>
      </c>
      <c r="S209" s="165">
        <v>0</v>
      </c>
      <c r="T209" s="166">
        <f t="shared" si="18"/>
        <v>0</v>
      </c>
      <c r="U209" s="302"/>
      <c r="V209" s="302"/>
      <c r="W209" s="302"/>
      <c r="X209" s="302"/>
      <c r="Y209" s="302"/>
      <c r="Z209" s="302"/>
      <c r="AA209" s="302"/>
      <c r="AB209" s="302"/>
      <c r="AC209" s="302"/>
      <c r="AD209" s="302"/>
      <c r="AE209" s="302"/>
      <c r="AR209" s="167" t="s">
        <v>229</v>
      </c>
      <c r="AT209" s="167" t="s">
        <v>236</v>
      </c>
      <c r="AU209" s="167" t="s">
        <v>91</v>
      </c>
      <c r="AY209" s="18" t="s">
        <v>184</v>
      </c>
      <c r="BE209" s="92">
        <f t="shared" si="19"/>
        <v>0</v>
      </c>
      <c r="BF209" s="92">
        <f t="shared" si="20"/>
        <v>0</v>
      </c>
      <c r="BG209" s="92">
        <f t="shared" si="21"/>
        <v>0</v>
      </c>
      <c r="BH209" s="92">
        <f t="shared" si="22"/>
        <v>0</v>
      </c>
      <c r="BI209" s="92">
        <f t="shared" si="23"/>
        <v>0</v>
      </c>
      <c r="BJ209" s="18" t="s">
        <v>91</v>
      </c>
      <c r="BK209" s="92">
        <f t="shared" si="24"/>
        <v>0</v>
      </c>
      <c r="BL209" s="18" t="s">
        <v>191</v>
      </c>
      <c r="BM209" s="167" t="s">
        <v>327</v>
      </c>
    </row>
    <row r="210" spans="1:65" s="2" customFormat="1" ht="21.75" customHeight="1">
      <c r="A210" s="302"/>
      <c r="B210" s="124"/>
      <c r="C210" s="192" t="s">
        <v>328</v>
      </c>
      <c r="D210" s="192" t="s">
        <v>236</v>
      </c>
      <c r="E210" s="193" t="s">
        <v>329</v>
      </c>
      <c r="F210" s="194" t="s">
        <v>330</v>
      </c>
      <c r="G210" s="195" t="s">
        <v>244</v>
      </c>
      <c r="H210" s="196">
        <v>3</v>
      </c>
      <c r="I210" s="197"/>
      <c r="J210" s="198">
        <f t="shared" si="15"/>
        <v>0</v>
      </c>
      <c r="K210" s="229"/>
      <c r="L210" s="246"/>
      <c r="M210" s="231" t="s">
        <v>1</v>
      </c>
      <c r="N210" s="202" t="s">
        <v>44</v>
      </c>
      <c r="O210" s="51"/>
      <c r="P210" s="165">
        <f t="shared" si="16"/>
        <v>0</v>
      </c>
      <c r="Q210" s="165">
        <v>0.3</v>
      </c>
      <c r="R210" s="165">
        <f t="shared" si="17"/>
        <v>0.89999999999999991</v>
      </c>
      <c r="S210" s="165">
        <v>0</v>
      </c>
      <c r="T210" s="166">
        <f t="shared" si="18"/>
        <v>0</v>
      </c>
      <c r="U210" s="302"/>
      <c r="V210" s="302"/>
      <c r="W210" s="302"/>
      <c r="X210" s="302"/>
      <c r="Y210" s="302"/>
      <c r="Z210" s="302"/>
      <c r="AA210" s="302"/>
      <c r="AB210" s="302"/>
      <c r="AC210" s="302"/>
      <c r="AD210" s="302"/>
      <c r="AE210" s="302"/>
      <c r="AR210" s="167" t="s">
        <v>229</v>
      </c>
      <c r="AT210" s="167" t="s">
        <v>236</v>
      </c>
      <c r="AU210" s="167" t="s">
        <v>91</v>
      </c>
      <c r="AY210" s="18" t="s">
        <v>184</v>
      </c>
      <c r="BE210" s="92">
        <f t="shared" si="19"/>
        <v>0</v>
      </c>
      <c r="BF210" s="92">
        <f t="shared" si="20"/>
        <v>0</v>
      </c>
      <c r="BG210" s="92">
        <f t="shared" si="21"/>
        <v>0</v>
      </c>
      <c r="BH210" s="92">
        <f t="shared" si="22"/>
        <v>0</v>
      </c>
      <c r="BI210" s="92">
        <f t="shared" si="23"/>
        <v>0</v>
      </c>
      <c r="BJ210" s="18" t="s">
        <v>91</v>
      </c>
      <c r="BK210" s="92">
        <f t="shared" si="24"/>
        <v>0</v>
      </c>
      <c r="BL210" s="18" t="s">
        <v>191</v>
      </c>
      <c r="BM210" s="167" t="s">
        <v>331</v>
      </c>
    </row>
    <row r="211" spans="1:65" s="2" customFormat="1" ht="16.5" customHeight="1">
      <c r="A211" s="302"/>
      <c r="B211" s="124"/>
      <c r="C211" s="192" t="s">
        <v>332</v>
      </c>
      <c r="D211" s="192" t="s">
        <v>236</v>
      </c>
      <c r="E211" s="193" t="s">
        <v>333</v>
      </c>
      <c r="F211" s="194" t="s">
        <v>334</v>
      </c>
      <c r="G211" s="195" t="s">
        <v>244</v>
      </c>
      <c r="H211" s="196">
        <v>8</v>
      </c>
      <c r="I211" s="197"/>
      <c r="J211" s="198">
        <f t="shared" si="15"/>
        <v>0</v>
      </c>
      <c r="K211" s="229"/>
      <c r="L211" s="247"/>
      <c r="M211" s="231" t="s">
        <v>1</v>
      </c>
      <c r="N211" s="202" t="s">
        <v>44</v>
      </c>
      <c r="O211" s="51"/>
      <c r="P211" s="165">
        <f t="shared" si="16"/>
        <v>0</v>
      </c>
      <c r="Q211" s="165">
        <v>0.3</v>
      </c>
      <c r="R211" s="165">
        <f t="shared" si="17"/>
        <v>2.4</v>
      </c>
      <c r="S211" s="165">
        <v>0</v>
      </c>
      <c r="T211" s="166">
        <f t="shared" si="18"/>
        <v>0</v>
      </c>
      <c r="U211" s="302"/>
      <c r="V211" s="302"/>
      <c r="W211" s="302"/>
      <c r="X211" s="302"/>
      <c r="Y211" s="302"/>
      <c r="Z211" s="302"/>
      <c r="AA211" s="302"/>
      <c r="AB211" s="302"/>
      <c r="AC211" s="302"/>
      <c r="AD211" s="302"/>
      <c r="AE211" s="302"/>
      <c r="AR211" s="167" t="s">
        <v>229</v>
      </c>
      <c r="AT211" s="167" t="s">
        <v>236</v>
      </c>
      <c r="AU211" s="167" t="s">
        <v>91</v>
      </c>
      <c r="AY211" s="18" t="s">
        <v>184</v>
      </c>
      <c r="BE211" s="92">
        <f t="shared" si="19"/>
        <v>0</v>
      </c>
      <c r="BF211" s="92">
        <f t="shared" si="20"/>
        <v>0</v>
      </c>
      <c r="BG211" s="92">
        <f t="shared" si="21"/>
        <v>0</v>
      </c>
      <c r="BH211" s="92">
        <f t="shared" si="22"/>
        <v>0</v>
      </c>
      <c r="BI211" s="92">
        <f t="shared" si="23"/>
        <v>0</v>
      </c>
      <c r="BJ211" s="18" t="s">
        <v>91</v>
      </c>
      <c r="BK211" s="92">
        <f t="shared" si="24"/>
        <v>0</v>
      </c>
      <c r="BL211" s="18" t="s">
        <v>191</v>
      </c>
      <c r="BM211" s="167" t="s">
        <v>335</v>
      </c>
    </row>
    <row r="212" spans="1:65" s="2" customFormat="1" ht="21.75" customHeight="1">
      <c r="A212" s="302"/>
      <c r="B212" s="124"/>
      <c r="C212" s="192" t="s">
        <v>336</v>
      </c>
      <c r="D212" s="192" t="s">
        <v>236</v>
      </c>
      <c r="E212" s="193" t="s">
        <v>337</v>
      </c>
      <c r="F212" s="194" t="s">
        <v>338</v>
      </c>
      <c r="G212" s="195" t="s">
        <v>244</v>
      </c>
      <c r="H212" s="196">
        <v>1</v>
      </c>
      <c r="I212" s="197"/>
      <c r="J212" s="198">
        <f t="shared" si="15"/>
        <v>0</v>
      </c>
      <c r="K212" s="229"/>
      <c r="L212" s="248"/>
      <c r="M212" s="231" t="s">
        <v>1</v>
      </c>
      <c r="N212" s="202" t="s">
        <v>44</v>
      </c>
      <c r="O212" s="51"/>
      <c r="P212" s="165">
        <f t="shared" si="16"/>
        <v>0</v>
      </c>
      <c r="Q212" s="165">
        <v>0.3</v>
      </c>
      <c r="R212" s="165">
        <f t="shared" si="17"/>
        <v>0.3</v>
      </c>
      <c r="S212" s="165">
        <v>0</v>
      </c>
      <c r="T212" s="166">
        <f t="shared" si="18"/>
        <v>0</v>
      </c>
      <c r="U212" s="302"/>
      <c r="V212" s="302"/>
      <c r="W212" s="302"/>
      <c r="X212" s="302"/>
      <c r="Y212" s="302"/>
      <c r="Z212" s="302"/>
      <c r="AA212" s="302"/>
      <c r="AB212" s="302"/>
      <c r="AC212" s="302"/>
      <c r="AD212" s="302"/>
      <c r="AE212" s="302"/>
      <c r="AR212" s="167" t="s">
        <v>229</v>
      </c>
      <c r="AT212" s="167" t="s">
        <v>236</v>
      </c>
      <c r="AU212" s="167" t="s">
        <v>91</v>
      </c>
      <c r="AY212" s="18" t="s">
        <v>184</v>
      </c>
      <c r="BE212" s="92">
        <f t="shared" si="19"/>
        <v>0</v>
      </c>
      <c r="BF212" s="92">
        <f t="shared" si="20"/>
        <v>0</v>
      </c>
      <c r="BG212" s="92">
        <f t="shared" si="21"/>
        <v>0</v>
      </c>
      <c r="BH212" s="92">
        <f t="shared" si="22"/>
        <v>0</v>
      </c>
      <c r="BI212" s="92">
        <f t="shared" si="23"/>
        <v>0</v>
      </c>
      <c r="BJ212" s="18" t="s">
        <v>91</v>
      </c>
      <c r="BK212" s="92">
        <f t="shared" si="24"/>
        <v>0</v>
      </c>
      <c r="BL212" s="18" t="s">
        <v>191</v>
      </c>
      <c r="BM212" s="167" t="s">
        <v>339</v>
      </c>
    </row>
    <row r="213" spans="1:65" s="2" customFormat="1" ht="21.75" customHeight="1">
      <c r="A213" s="302"/>
      <c r="B213" s="124"/>
      <c r="C213" s="192" t="s">
        <v>340</v>
      </c>
      <c r="D213" s="192" t="s">
        <v>236</v>
      </c>
      <c r="E213" s="193" t="s">
        <v>341</v>
      </c>
      <c r="F213" s="194" t="s">
        <v>342</v>
      </c>
      <c r="G213" s="195" t="s">
        <v>244</v>
      </c>
      <c r="H213" s="196">
        <v>2</v>
      </c>
      <c r="I213" s="197"/>
      <c r="J213" s="198">
        <f t="shared" si="15"/>
        <v>0</v>
      </c>
      <c r="K213" s="229"/>
      <c r="L213" s="247"/>
      <c r="M213" s="231" t="s">
        <v>1</v>
      </c>
      <c r="N213" s="202" t="s">
        <v>44</v>
      </c>
      <c r="O213" s="51"/>
      <c r="P213" s="165">
        <f t="shared" si="16"/>
        <v>0</v>
      </c>
      <c r="Q213" s="165">
        <v>0.3</v>
      </c>
      <c r="R213" s="165">
        <f t="shared" si="17"/>
        <v>0.6</v>
      </c>
      <c r="S213" s="165">
        <v>0</v>
      </c>
      <c r="T213" s="166">
        <f t="shared" si="18"/>
        <v>0</v>
      </c>
      <c r="U213" s="302"/>
      <c r="V213" s="302"/>
      <c r="W213" s="302"/>
      <c r="X213" s="302"/>
      <c r="Y213" s="302"/>
      <c r="Z213" s="302"/>
      <c r="AA213" s="302"/>
      <c r="AB213" s="302"/>
      <c r="AC213" s="302"/>
      <c r="AD213" s="302"/>
      <c r="AE213" s="302"/>
      <c r="AR213" s="167" t="s">
        <v>229</v>
      </c>
      <c r="AT213" s="167" t="s">
        <v>236</v>
      </c>
      <c r="AU213" s="167" t="s">
        <v>91</v>
      </c>
      <c r="AY213" s="18" t="s">
        <v>184</v>
      </c>
      <c r="BE213" s="92">
        <f t="shared" si="19"/>
        <v>0</v>
      </c>
      <c r="BF213" s="92">
        <f t="shared" si="20"/>
        <v>0</v>
      </c>
      <c r="BG213" s="92">
        <f t="shared" si="21"/>
        <v>0</v>
      </c>
      <c r="BH213" s="92">
        <f t="shared" si="22"/>
        <v>0</v>
      </c>
      <c r="BI213" s="92">
        <f t="shared" si="23"/>
        <v>0</v>
      </c>
      <c r="BJ213" s="18" t="s">
        <v>91</v>
      </c>
      <c r="BK213" s="92">
        <f t="shared" si="24"/>
        <v>0</v>
      </c>
      <c r="BL213" s="18" t="s">
        <v>191</v>
      </c>
      <c r="BM213" s="167" t="s">
        <v>343</v>
      </c>
    </row>
    <row r="214" spans="1:65" s="2" customFormat="1" ht="16.5" customHeight="1">
      <c r="A214" s="302"/>
      <c r="B214" s="124"/>
      <c r="C214" s="192" t="s">
        <v>344</v>
      </c>
      <c r="D214" s="192" t="s">
        <v>236</v>
      </c>
      <c r="E214" s="193" t="s">
        <v>345</v>
      </c>
      <c r="F214" s="194" t="s">
        <v>346</v>
      </c>
      <c r="G214" s="195" t="s">
        <v>244</v>
      </c>
      <c r="H214" s="196">
        <v>1</v>
      </c>
      <c r="I214" s="197"/>
      <c r="J214" s="198">
        <f t="shared" si="15"/>
        <v>0</v>
      </c>
      <c r="K214" s="229"/>
      <c r="L214" s="248"/>
      <c r="M214" s="231" t="s">
        <v>1</v>
      </c>
      <c r="N214" s="202" t="s">
        <v>44</v>
      </c>
      <c r="O214" s="51"/>
      <c r="P214" s="165">
        <f t="shared" si="16"/>
        <v>0</v>
      </c>
      <c r="Q214" s="165">
        <v>0.3</v>
      </c>
      <c r="R214" s="165">
        <f t="shared" si="17"/>
        <v>0.3</v>
      </c>
      <c r="S214" s="165">
        <v>0</v>
      </c>
      <c r="T214" s="166">
        <f t="shared" si="18"/>
        <v>0</v>
      </c>
      <c r="U214" s="302"/>
      <c r="V214" s="302"/>
      <c r="W214" s="302"/>
      <c r="X214" s="302"/>
      <c r="Y214" s="302"/>
      <c r="Z214" s="302"/>
      <c r="AA214" s="302"/>
      <c r="AB214" s="302"/>
      <c r="AC214" s="302"/>
      <c r="AD214" s="302"/>
      <c r="AE214" s="302"/>
      <c r="AR214" s="167" t="s">
        <v>229</v>
      </c>
      <c r="AT214" s="167" t="s">
        <v>236</v>
      </c>
      <c r="AU214" s="167" t="s">
        <v>91</v>
      </c>
      <c r="AY214" s="18" t="s">
        <v>184</v>
      </c>
      <c r="BE214" s="92">
        <f t="shared" si="19"/>
        <v>0</v>
      </c>
      <c r="BF214" s="92">
        <f t="shared" si="20"/>
        <v>0</v>
      </c>
      <c r="BG214" s="92">
        <f t="shared" si="21"/>
        <v>0</v>
      </c>
      <c r="BH214" s="92">
        <f t="shared" si="22"/>
        <v>0</v>
      </c>
      <c r="BI214" s="92">
        <f t="shared" si="23"/>
        <v>0</v>
      </c>
      <c r="BJ214" s="18" t="s">
        <v>91</v>
      </c>
      <c r="BK214" s="92">
        <f t="shared" si="24"/>
        <v>0</v>
      </c>
      <c r="BL214" s="18" t="s">
        <v>191</v>
      </c>
      <c r="BM214" s="167" t="s">
        <v>347</v>
      </c>
    </row>
    <row r="215" spans="1:65" s="2" customFormat="1" ht="44.25" customHeight="1">
      <c r="A215" s="302"/>
      <c r="B215" s="124"/>
      <c r="C215" s="155" t="s">
        <v>348</v>
      </c>
      <c r="D215" s="155" t="s">
        <v>187</v>
      </c>
      <c r="E215" s="156" t="s">
        <v>349</v>
      </c>
      <c r="F215" s="157" t="s">
        <v>350</v>
      </c>
      <c r="G215" s="158" t="s">
        <v>244</v>
      </c>
      <c r="H215" s="159">
        <v>31</v>
      </c>
      <c r="I215" s="160"/>
      <c r="J215" s="161">
        <f t="shared" si="15"/>
        <v>0</v>
      </c>
      <c r="K215" s="228"/>
      <c r="L215" s="246"/>
      <c r="M215" s="230" t="s">
        <v>1</v>
      </c>
      <c r="N215" s="164" t="s">
        <v>44</v>
      </c>
      <c r="O215" s="51"/>
      <c r="P215" s="165">
        <f t="shared" si="16"/>
        <v>0</v>
      </c>
      <c r="Q215" s="165">
        <v>4.8000000000000001E-4</v>
      </c>
      <c r="R215" s="165">
        <f t="shared" si="17"/>
        <v>1.4880000000000001E-2</v>
      </c>
      <c r="S215" s="165">
        <v>0</v>
      </c>
      <c r="T215" s="166">
        <f t="shared" si="18"/>
        <v>0</v>
      </c>
      <c r="U215" s="302"/>
      <c r="V215" s="302"/>
      <c r="W215" s="302"/>
      <c r="X215" s="302"/>
      <c r="Y215" s="302"/>
      <c r="Z215" s="302"/>
      <c r="AA215" s="302"/>
      <c r="AB215" s="302"/>
      <c r="AC215" s="302"/>
      <c r="AD215" s="302"/>
      <c r="AE215" s="302"/>
      <c r="AR215" s="167" t="s">
        <v>191</v>
      </c>
      <c r="AT215" s="167" t="s">
        <v>187</v>
      </c>
      <c r="AU215" s="167" t="s">
        <v>91</v>
      </c>
      <c r="AY215" s="18" t="s">
        <v>184</v>
      </c>
      <c r="BE215" s="92">
        <f t="shared" si="19"/>
        <v>0</v>
      </c>
      <c r="BF215" s="92">
        <f t="shared" si="20"/>
        <v>0</v>
      </c>
      <c r="BG215" s="92">
        <f t="shared" si="21"/>
        <v>0</v>
      </c>
      <c r="BH215" s="92">
        <f t="shared" si="22"/>
        <v>0</v>
      </c>
      <c r="BI215" s="92">
        <f t="shared" si="23"/>
        <v>0</v>
      </c>
      <c r="BJ215" s="18" t="s">
        <v>91</v>
      </c>
      <c r="BK215" s="92">
        <f t="shared" si="24"/>
        <v>0</v>
      </c>
      <c r="BL215" s="18" t="s">
        <v>191</v>
      </c>
      <c r="BM215" s="167" t="s">
        <v>351</v>
      </c>
    </row>
    <row r="216" spans="1:65" s="2" customFormat="1" ht="16.5" customHeight="1">
      <c r="A216" s="302"/>
      <c r="B216" s="124"/>
      <c r="C216" s="192" t="s">
        <v>352</v>
      </c>
      <c r="D216" s="192" t="s">
        <v>236</v>
      </c>
      <c r="E216" s="193" t="s">
        <v>353</v>
      </c>
      <c r="F216" s="194" t="s">
        <v>354</v>
      </c>
      <c r="G216" s="195" t="s">
        <v>244</v>
      </c>
      <c r="H216" s="196">
        <v>105</v>
      </c>
      <c r="I216" s="197"/>
      <c r="J216" s="198">
        <f t="shared" si="15"/>
        <v>0</v>
      </c>
      <c r="K216" s="229"/>
      <c r="L216" s="247"/>
      <c r="M216" s="231" t="s">
        <v>1</v>
      </c>
      <c r="N216" s="202" t="s">
        <v>44</v>
      </c>
      <c r="O216" s="51"/>
      <c r="P216" s="165">
        <f t="shared" si="16"/>
        <v>0</v>
      </c>
      <c r="Q216" s="165">
        <v>0</v>
      </c>
      <c r="R216" s="165">
        <f t="shared" si="17"/>
        <v>0</v>
      </c>
      <c r="S216" s="165">
        <v>0</v>
      </c>
      <c r="T216" s="166">
        <f t="shared" si="18"/>
        <v>0</v>
      </c>
      <c r="U216" s="302"/>
      <c r="V216" s="302"/>
      <c r="W216" s="302"/>
      <c r="X216" s="302"/>
      <c r="Y216" s="302"/>
      <c r="Z216" s="302"/>
      <c r="AA216" s="302"/>
      <c r="AB216" s="302"/>
      <c r="AC216" s="302"/>
      <c r="AD216" s="302"/>
      <c r="AE216" s="302"/>
      <c r="AR216" s="167" t="s">
        <v>229</v>
      </c>
      <c r="AT216" s="167" t="s">
        <v>236</v>
      </c>
      <c r="AU216" s="167" t="s">
        <v>91</v>
      </c>
      <c r="AY216" s="18" t="s">
        <v>184</v>
      </c>
      <c r="BE216" s="92">
        <f t="shared" si="19"/>
        <v>0</v>
      </c>
      <c r="BF216" s="92">
        <f t="shared" si="20"/>
        <v>0</v>
      </c>
      <c r="BG216" s="92">
        <f t="shared" si="21"/>
        <v>0</v>
      </c>
      <c r="BH216" s="92">
        <f t="shared" si="22"/>
        <v>0</v>
      </c>
      <c r="BI216" s="92">
        <f t="shared" si="23"/>
        <v>0</v>
      </c>
      <c r="BJ216" s="18" t="s">
        <v>91</v>
      </c>
      <c r="BK216" s="92">
        <f t="shared" si="24"/>
        <v>0</v>
      </c>
      <c r="BL216" s="18" t="s">
        <v>191</v>
      </c>
      <c r="BM216" s="167" t="s">
        <v>355</v>
      </c>
    </row>
    <row r="217" spans="1:65" s="14" customFormat="1">
      <c r="B217" s="176"/>
      <c r="D217" s="169" t="s">
        <v>193</v>
      </c>
      <c r="E217" s="177" t="s">
        <v>1</v>
      </c>
      <c r="F217" s="178" t="s">
        <v>356</v>
      </c>
      <c r="H217" s="179">
        <v>105</v>
      </c>
      <c r="I217" s="180"/>
      <c r="L217" s="248"/>
      <c r="M217" s="182"/>
      <c r="N217" s="182"/>
      <c r="O217" s="182"/>
      <c r="P217" s="182"/>
      <c r="Q217" s="182"/>
      <c r="R217" s="182"/>
      <c r="S217" s="182"/>
      <c r="T217" s="183"/>
      <c r="AT217" s="177" t="s">
        <v>193</v>
      </c>
      <c r="AU217" s="177" t="s">
        <v>91</v>
      </c>
      <c r="AV217" s="14" t="s">
        <v>91</v>
      </c>
      <c r="AW217" s="14" t="s">
        <v>30</v>
      </c>
      <c r="AX217" s="14" t="s">
        <v>85</v>
      </c>
      <c r="AY217" s="177" t="s">
        <v>184</v>
      </c>
    </row>
    <row r="218" spans="1:65" s="2" customFormat="1" ht="16.5" customHeight="1">
      <c r="A218" s="302"/>
      <c r="B218" s="124"/>
      <c r="C218" s="192" t="s">
        <v>357</v>
      </c>
      <c r="D218" s="192" t="s">
        <v>236</v>
      </c>
      <c r="E218" s="193" t="s">
        <v>358</v>
      </c>
      <c r="F218" s="194" t="s">
        <v>359</v>
      </c>
      <c r="G218" s="195" t="s">
        <v>360</v>
      </c>
      <c r="H218" s="196">
        <v>46.5</v>
      </c>
      <c r="I218" s="197"/>
      <c r="J218" s="198">
        <f>ROUND(I218*H218,2)</f>
        <v>0</v>
      </c>
      <c r="K218" s="229"/>
      <c r="L218" s="247"/>
      <c r="M218" s="231" t="s">
        <v>1</v>
      </c>
      <c r="N218" s="202" t="s">
        <v>44</v>
      </c>
      <c r="O218" s="51"/>
      <c r="P218" s="165">
        <f>O218*H218</f>
        <v>0</v>
      </c>
      <c r="Q218" s="165">
        <v>0</v>
      </c>
      <c r="R218" s="165">
        <f>Q218*H218</f>
        <v>0</v>
      </c>
      <c r="S218" s="165">
        <v>0</v>
      </c>
      <c r="T218" s="166">
        <f>S218*H218</f>
        <v>0</v>
      </c>
      <c r="U218" s="302"/>
      <c r="V218" s="302"/>
      <c r="W218" s="302"/>
      <c r="X218" s="302"/>
      <c r="Y218" s="302"/>
      <c r="Z218" s="302"/>
      <c r="AA218" s="302"/>
      <c r="AB218" s="302"/>
      <c r="AC218" s="302"/>
      <c r="AD218" s="302"/>
      <c r="AE218" s="302"/>
      <c r="AR218" s="167" t="s">
        <v>229</v>
      </c>
      <c r="AT218" s="167" t="s">
        <v>236</v>
      </c>
      <c r="AU218" s="167" t="s">
        <v>91</v>
      </c>
      <c r="AY218" s="18" t="s">
        <v>184</v>
      </c>
      <c r="BE218" s="92">
        <f>IF(N218="základná",J218,0)</f>
        <v>0</v>
      </c>
      <c r="BF218" s="92">
        <f>IF(N218="znížená",J218,0)</f>
        <v>0</v>
      </c>
      <c r="BG218" s="92">
        <f>IF(N218="zákl. prenesená",J218,0)</f>
        <v>0</v>
      </c>
      <c r="BH218" s="92">
        <f>IF(N218="zníž. prenesená",J218,0)</f>
        <v>0</v>
      </c>
      <c r="BI218" s="92">
        <f>IF(N218="nulová",J218,0)</f>
        <v>0</v>
      </c>
      <c r="BJ218" s="18" t="s">
        <v>91</v>
      </c>
      <c r="BK218" s="92">
        <f>ROUND(I218*H218,2)</f>
        <v>0</v>
      </c>
      <c r="BL218" s="18" t="s">
        <v>191</v>
      </c>
      <c r="BM218" s="167" t="s">
        <v>361</v>
      </c>
    </row>
    <row r="219" spans="1:65" s="14" customFormat="1">
      <c r="B219" s="176"/>
      <c r="D219" s="169" t="s">
        <v>193</v>
      </c>
      <c r="E219" s="177" t="s">
        <v>1</v>
      </c>
      <c r="F219" s="178" t="s">
        <v>362</v>
      </c>
      <c r="H219" s="179">
        <v>46.5</v>
      </c>
      <c r="I219" s="180"/>
      <c r="L219" s="248"/>
      <c r="M219" s="182"/>
      <c r="N219" s="182"/>
      <c r="O219" s="182"/>
      <c r="P219" s="182"/>
      <c r="Q219" s="182"/>
      <c r="R219" s="182"/>
      <c r="S219" s="182"/>
      <c r="T219" s="183"/>
      <c r="AT219" s="177" t="s">
        <v>193</v>
      </c>
      <c r="AU219" s="177" t="s">
        <v>91</v>
      </c>
      <c r="AV219" s="14" t="s">
        <v>91</v>
      </c>
      <c r="AW219" s="14" t="s">
        <v>30</v>
      </c>
      <c r="AX219" s="14" t="s">
        <v>85</v>
      </c>
      <c r="AY219" s="177" t="s">
        <v>184</v>
      </c>
    </row>
    <row r="220" spans="1:65" s="2" customFormat="1" ht="33" customHeight="1">
      <c r="A220" s="302"/>
      <c r="B220" s="124"/>
      <c r="C220" s="155" t="s">
        <v>363</v>
      </c>
      <c r="D220" s="155" t="s">
        <v>187</v>
      </c>
      <c r="E220" s="156" t="s">
        <v>364</v>
      </c>
      <c r="F220" s="157" t="s">
        <v>365</v>
      </c>
      <c r="G220" s="158" t="s">
        <v>244</v>
      </c>
      <c r="H220" s="159">
        <v>12</v>
      </c>
      <c r="I220" s="160"/>
      <c r="J220" s="161">
        <f>ROUND(I220*H220,2)</f>
        <v>0</v>
      </c>
      <c r="K220" s="228"/>
      <c r="L220" s="247"/>
      <c r="M220" s="230" t="s">
        <v>1</v>
      </c>
      <c r="N220" s="164" t="s">
        <v>44</v>
      </c>
      <c r="O220" s="51"/>
      <c r="P220" s="165">
        <f>O220*H220</f>
        <v>0</v>
      </c>
      <c r="Q220" s="165">
        <v>4.8000000000000001E-4</v>
      </c>
      <c r="R220" s="165">
        <f>Q220*H220</f>
        <v>5.7600000000000004E-3</v>
      </c>
      <c r="S220" s="165">
        <v>0</v>
      </c>
      <c r="T220" s="166">
        <f>S220*H220</f>
        <v>0</v>
      </c>
      <c r="U220" s="302"/>
      <c r="V220" s="302"/>
      <c r="W220" s="302"/>
      <c r="X220" s="302"/>
      <c r="Y220" s="302"/>
      <c r="Z220" s="302"/>
      <c r="AA220" s="302"/>
      <c r="AB220" s="302"/>
      <c r="AC220" s="302"/>
      <c r="AD220" s="302"/>
      <c r="AE220" s="302"/>
      <c r="AR220" s="167" t="s">
        <v>191</v>
      </c>
      <c r="AT220" s="167" t="s">
        <v>187</v>
      </c>
      <c r="AU220" s="167" t="s">
        <v>91</v>
      </c>
      <c r="AY220" s="18" t="s">
        <v>184</v>
      </c>
      <c r="BE220" s="92">
        <f>IF(N220="základná",J220,0)</f>
        <v>0</v>
      </c>
      <c r="BF220" s="92">
        <f>IF(N220="znížená",J220,0)</f>
        <v>0</v>
      </c>
      <c r="BG220" s="92">
        <f>IF(N220="zákl. prenesená",J220,0)</f>
        <v>0</v>
      </c>
      <c r="BH220" s="92">
        <f>IF(N220="zníž. prenesená",J220,0)</f>
        <v>0</v>
      </c>
      <c r="BI220" s="92">
        <f>IF(N220="nulová",J220,0)</f>
        <v>0</v>
      </c>
      <c r="BJ220" s="18" t="s">
        <v>91</v>
      </c>
      <c r="BK220" s="92">
        <f>ROUND(I220*H220,2)</f>
        <v>0</v>
      </c>
      <c r="BL220" s="18" t="s">
        <v>191</v>
      </c>
      <c r="BM220" s="167" t="s">
        <v>366</v>
      </c>
    </row>
    <row r="221" spans="1:65" s="2" customFormat="1" ht="21.75" customHeight="1">
      <c r="A221" s="302"/>
      <c r="B221" s="124"/>
      <c r="C221" s="155" t="s">
        <v>367</v>
      </c>
      <c r="D221" s="155" t="s">
        <v>187</v>
      </c>
      <c r="E221" s="156" t="s">
        <v>368</v>
      </c>
      <c r="F221" s="157" t="s">
        <v>369</v>
      </c>
      <c r="G221" s="158" t="s">
        <v>244</v>
      </c>
      <c r="H221" s="159">
        <v>31</v>
      </c>
      <c r="I221" s="160"/>
      <c r="J221" s="161">
        <f>ROUND(I221*H221,2)</f>
        <v>0</v>
      </c>
      <c r="K221" s="228"/>
      <c r="L221" s="248"/>
      <c r="M221" s="230" t="s">
        <v>1</v>
      </c>
      <c r="N221" s="164" t="s">
        <v>44</v>
      </c>
      <c r="O221" s="51"/>
      <c r="P221" s="165">
        <f>O221*H221</f>
        <v>0</v>
      </c>
      <c r="Q221" s="165">
        <v>0</v>
      </c>
      <c r="R221" s="165">
        <f>Q221*H221</f>
        <v>0</v>
      </c>
      <c r="S221" s="165">
        <v>0</v>
      </c>
      <c r="T221" s="166">
        <f>S221*H221</f>
        <v>0</v>
      </c>
      <c r="U221" s="302"/>
      <c r="V221" s="302"/>
      <c r="W221" s="302"/>
      <c r="X221" s="302"/>
      <c r="Y221" s="302"/>
      <c r="Z221" s="302"/>
      <c r="AA221" s="302"/>
      <c r="AB221" s="302"/>
      <c r="AC221" s="302"/>
      <c r="AD221" s="302"/>
      <c r="AE221" s="302"/>
      <c r="AR221" s="167" t="s">
        <v>191</v>
      </c>
      <c r="AT221" s="167" t="s">
        <v>187</v>
      </c>
      <c r="AU221" s="167" t="s">
        <v>91</v>
      </c>
      <c r="AY221" s="18" t="s">
        <v>184</v>
      </c>
      <c r="BE221" s="92">
        <f>IF(N221="základná",J221,0)</f>
        <v>0</v>
      </c>
      <c r="BF221" s="92">
        <f>IF(N221="znížená",J221,0)</f>
        <v>0</v>
      </c>
      <c r="BG221" s="92">
        <f>IF(N221="zákl. prenesená",J221,0)</f>
        <v>0</v>
      </c>
      <c r="BH221" s="92">
        <f>IF(N221="zníž. prenesená",J221,0)</f>
        <v>0</v>
      </c>
      <c r="BI221" s="92">
        <f>IF(N221="nulová",J221,0)</f>
        <v>0</v>
      </c>
      <c r="BJ221" s="18" t="s">
        <v>91</v>
      </c>
      <c r="BK221" s="92">
        <f>ROUND(I221*H221,2)</f>
        <v>0</v>
      </c>
      <c r="BL221" s="18" t="s">
        <v>191</v>
      </c>
      <c r="BM221" s="167" t="s">
        <v>370</v>
      </c>
    </row>
    <row r="222" spans="1:65" s="2" customFormat="1" ht="16.5" customHeight="1">
      <c r="A222" s="302"/>
      <c r="B222" s="124"/>
      <c r="C222" s="192" t="s">
        <v>371</v>
      </c>
      <c r="D222" s="192" t="s">
        <v>236</v>
      </c>
      <c r="E222" s="193" t="s">
        <v>372</v>
      </c>
      <c r="F222" s="194" t="s">
        <v>373</v>
      </c>
      <c r="G222" s="195" t="s">
        <v>190</v>
      </c>
      <c r="H222" s="196">
        <v>15.5</v>
      </c>
      <c r="I222" s="197"/>
      <c r="J222" s="198">
        <f>ROUND(I222*H222,2)</f>
        <v>0</v>
      </c>
      <c r="K222" s="229"/>
      <c r="L222" s="249"/>
      <c r="M222" s="231" t="s">
        <v>1</v>
      </c>
      <c r="N222" s="202" t="s">
        <v>44</v>
      </c>
      <c r="O222" s="51"/>
      <c r="P222" s="165">
        <f>O222*H222</f>
        <v>0</v>
      </c>
      <c r="Q222" s="165">
        <v>0</v>
      </c>
      <c r="R222" s="165">
        <f>Q222*H222</f>
        <v>0</v>
      </c>
      <c r="S222" s="165">
        <v>0</v>
      </c>
      <c r="T222" s="166">
        <f>S222*H222</f>
        <v>0</v>
      </c>
      <c r="U222" s="302"/>
      <c r="V222" s="302"/>
      <c r="W222" s="302"/>
      <c r="X222" s="302"/>
      <c r="Y222" s="302"/>
      <c r="Z222" s="302"/>
      <c r="AA222" s="302"/>
      <c r="AB222" s="302"/>
      <c r="AC222" s="302"/>
      <c r="AD222" s="302"/>
      <c r="AE222" s="302"/>
      <c r="AR222" s="167" t="s">
        <v>229</v>
      </c>
      <c r="AT222" s="167" t="s">
        <v>236</v>
      </c>
      <c r="AU222" s="167" t="s">
        <v>91</v>
      </c>
      <c r="AY222" s="18" t="s">
        <v>184</v>
      </c>
      <c r="BE222" s="92">
        <f>IF(N222="základná",J222,0)</f>
        <v>0</v>
      </c>
      <c r="BF222" s="92">
        <f>IF(N222="znížená",J222,0)</f>
        <v>0</v>
      </c>
      <c r="BG222" s="92">
        <f>IF(N222="zákl. prenesená",J222,0)</f>
        <v>0</v>
      </c>
      <c r="BH222" s="92">
        <f>IF(N222="zníž. prenesená",J222,0)</f>
        <v>0</v>
      </c>
      <c r="BI222" s="92">
        <f>IF(N222="nulová",J222,0)</f>
        <v>0</v>
      </c>
      <c r="BJ222" s="18" t="s">
        <v>91</v>
      </c>
      <c r="BK222" s="92">
        <f>ROUND(I222*H222,2)</f>
        <v>0</v>
      </c>
      <c r="BL222" s="18" t="s">
        <v>191</v>
      </c>
      <c r="BM222" s="167" t="s">
        <v>374</v>
      </c>
    </row>
    <row r="223" spans="1:65" s="14" customFormat="1">
      <c r="B223" s="176"/>
      <c r="D223" s="169" t="s">
        <v>193</v>
      </c>
      <c r="E223" s="177" t="s">
        <v>1</v>
      </c>
      <c r="F223" s="178" t="s">
        <v>375</v>
      </c>
      <c r="H223" s="179">
        <v>15.5</v>
      </c>
      <c r="I223" s="180"/>
      <c r="L223" s="250"/>
      <c r="M223" s="182"/>
      <c r="N223" s="182"/>
      <c r="O223" s="182"/>
      <c r="P223" s="182"/>
      <c r="Q223" s="182"/>
      <c r="R223" s="182"/>
      <c r="S223" s="182"/>
      <c r="T223" s="183"/>
      <c r="AT223" s="177" t="s">
        <v>193</v>
      </c>
      <c r="AU223" s="177" t="s">
        <v>91</v>
      </c>
      <c r="AV223" s="14" t="s">
        <v>91</v>
      </c>
      <c r="AW223" s="14" t="s">
        <v>30</v>
      </c>
      <c r="AX223" s="14" t="s">
        <v>85</v>
      </c>
      <c r="AY223" s="177" t="s">
        <v>184</v>
      </c>
    </row>
    <row r="224" spans="1:65" s="2" customFormat="1" ht="21.75" customHeight="1">
      <c r="A224" s="302"/>
      <c r="B224" s="124"/>
      <c r="C224" s="155" t="s">
        <v>376</v>
      </c>
      <c r="D224" s="155" t="s">
        <v>187</v>
      </c>
      <c r="E224" s="156" t="s">
        <v>377</v>
      </c>
      <c r="F224" s="157" t="s">
        <v>378</v>
      </c>
      <c r="G224" s="158" t="s">
        <v>225</v>
      </c>
      <c r="H224" s="159">
        <v>124</v>
      </c>
      <c r="I224" s="160"/>
      <c r="J224" s="161">
        <f>ROUND(I224*H224,2)</f>
        <v>0</v>
      </c>
      <c r="K224" s="228"/>
      <c r="L224" s="248"/>
      <c r="M224" s="230" t="s">
        <v>1</v>
      </c>
      <c r="N224" s="164" t="s">
        <v>44</v>
      </c>
      <c r="O224" s="51"/>
      <c r="P224" s="165">
        <f>O224*H224</f>
        <v>0</v>
      </c>
      <c r="Q224" s="165">
        <v>0</v>
      </c>
      <c r="R224" s="165">
        <f>Q224*H224</f>
        <v>0</v>
      </c>
      <c r="S224" s="165">
        <v>0</v>
      </c>
      <c r="T224" s="166">
        <f>S224*H224</f>
        <v>0</v>
      </c>
      <c r="U224" s="302"/>
      <c r="V224" s="302"/>
      <c r="W224" s="302"/>
      <c r="X224" s="302"/>
      <c r="Y224" s="302"/>
      <c r="Z224" s="302"/>
      <c r="AA224" s="302"/>
      <c r="AB224" s="302"/>
      <c r="AC224" s="302"/>
      <c r="AD224" s="302"/>
      <c r="AE224" s="302"/>
      <c r="AR224" s="167" t="s">
        <v>191</v>
      </c>
      <c r="AT224" s="167" t="s">
        <v>187</v>
      </c>
      <c r="AU224" s="167" t="s">
        <v>91</v>
      </c>
      <c r="AY224" s="18" t="s">
        <v>184</v>
      </c>
      <c r="BE224" s="92">
        <f>IF(N224="základná",J224,0)</f>
        <v>0</v>
      </c>
      <c r="BF224" s="92">
        <f>IF(N224="znížená",J224,0)</f>
        <v>0</v>
      </c>
      <c r="BG224" s="92">
        <f>IF(N224="zákl. prenesená",J224,0)</f>
        <v>0</v>
      </c>
      <c r="BH224" s="92">
        <f>IF(N224="zníž. prenesená",J224,0)</f>
        <v>0</v>
      </c>
      <c r="BI224" s="92">
        <f>IF(N224="nulová",J224,0)</f>
        <v>0</v>
      </c>
      <c r="BJ224" s="18" t="s">
        <v>91</v>
      </c>
      <c r="BK224" s="92">
        <f>ROUND(I224*H224,2)</f>
        <v>0</v>
      </c>
      <c r="BL224" s="18" t="s">
        <v>191</v>
      </c>
      <c r="BM224" s="167" t="s">
        <v>379</v>
      </c>
    </row>
    <row r="225" spans="1:65" s="14" customFormat="1">
      <c r="B225" s="176"/>
      <c r="D225" s="169" t="s">
        <v>193</v>
      </c>
      <c r="E225" s="177" t="s">
        <v>1</v>
      </c>
      <c r="F225" s="178" t="s">
        <v>380</v>
      </c>
      <c r="H225" s="179">
        <v>124</v>
      </c>
      <c r="I225" s="180"/>
      <c r="L225" s="250"/>
      <c r="M225" s="182"/>
      <c r="N225" s="182"/>
      <c r="O225" s="182"/>
      <c r="P225" s="182"/>
      <c r="Q225" s="182"/>
      <c r="R225" s="182"/>
      <c r="S225" s="182"/>
      <c r="T225" s="183"/>
      <c r="AT225" s="177" t="s">
        <v>193</v>
      </c>
      <c r="AU225" s="177" t="s">
        <v>91</v>
      </c>
      <c r="AV225" s="14" t="s">
        <v>91</v>
      </c>
      <c r="AW225" s="14" t="s">
        <v>30</v>
      </c>
      <c r="AX225" s="14" t="s">
        <v>85</v>
      </c>
      <c r="AY225" s="177" t="s">
        <v>184</v>
      </c>
    </row>
    <row r="226" spans="1:65" s="2" customFormat="1" ht="16.5" customHeight="1">
      <c r="A226" s="302"/>
      <c r="B226" s="124"/>
      <c r="C226" s="192" t="s">
        <v>381</v>
      </c>
      <c r="D226" s="192" t="s">
        <v>236</v>
      </c>
      <c r="E226" s="193" t="s">
        <v>382</v>
      </c>
      <c r="F226" s="194" t="s">
        <v>383</v>
      </c>
      <c r="G226" s="195" t="s">
        <v>190</v>
      </c>
      <c r="H226" s="196">
        <v>12.4</v>
      </c>
      <c r="I226" s="197"/>
      <c r="J226" s="198">
        <f>ROUND(I226*H226,2)</f>
        <v>0</v>
      </c>
      <c r="K226" s="229"/>
      <c r="L226" s="250"/>
      <c r="M226" s="231" t="s">
        <v>1</v>
      </c>
      <c r="N226" s="202" t="s">
        <v>44</v>
      </c>
      <c r="O226" s="51"/>
      <c r="P226" s="165">
        <f>O226*H226</f>
        <v>0</v>
      </c>
      <c r="Q226" s="165">
        <v>2.9999999999999997E-4</v>
      </c>
      <c r="R226" s="165">
        <f>Q226*H226</f>
        <v>3.7199999999999998E-3</v>
      </c>
      <c r="S226" s="165">
        <v>0</v>
      </c>
      <c r="T226" s="166">
        <f>S226*H226</f>
        <v>0</v>
      </c>
      <c r="U226" s="302"/>
      <c r="V226" s="302"/>
      <c r="W226" s="302"/>
      <c r="X226" s="302"/>
      <c r="Y226" s="302"/>
      <c r="Z226" s="302"/>
      <c r="AA226" s="302"/>
      <c r="AB226" s="302"/>
      <c r="AC226" s="302"/>
      <c r="AD226" s="302"/>
      <c r="AE226" s="302"/>
      <c r="AR226" s="167" t="s">
        <v>229</v>
      </c>
      <c r="AT226" s="167" t="s">
        <v>236</v>
      </c>
      <c r="AU226" s="167" t="s">
        <v>91</v>
      </c>
      <c r="AY226" s="18" t="s">
        <v>184</v>
      </c>
      <c r="BE226" s="92">
        <f>IF(N226="základná",J226,0)</f>
        <v>0</v>
      </c>
      <c r="BF226" s="92">
        <f>IF(N226="znížená",J226,0)</f>
        <v>0</v>
      </c>
      <c r="BG226" s="92">
        <f>IF(N226="zákl. prenesená",J226,0)</f>
        <v>0</v>
      </c>
      <c r="BH226" s="92">
        <f>IF(N226="zníž. prenesená",J226,0)</f>
        <v>0</v>
      </c>
      <c r="BI226" s="92">
        <f>IF(N226="nulová",J226,0)</f>
        <v>0</v>
      </c>
      <c r="BJ226" s="18" t="s">
        <v>91</v>
      </c>
      <c r="BK226" s="92">
        <f>ROUND(I226*H226,2)</f>
        <v>0</v>
      </c>
      <c r="BL226" s="18" t="s">
        <v>191</v>
      </c>
      <c r="BM226" s="167" t="s">
        <v>384</v>
      </c>
    </row>
    <row r="227" spans="1:65" s="14" customFormat="1">
      <c r="B227" s="176"/>
      <c r="D227" s="169" t="s">
        <v>193</v>
      </c>
      <c r="E227" s="177" t="s">
        <v>1</v>
      </c>
      <c r="F227" s="178" t="s">
        <v>385</v>
      </c>
      <c r="H227" s="179">
        <v>12.4</v>
      </c>
      <c r="I227" s="180"/>
      <c r="L227" s="248"/>
      <c r="M227" s="182"/>
      <c r="N227" s="182"/>
      <c r="O227" s="182"/>
      <c r="P227" s="182"/>
      <c r="Q227" s="182"/>
      <c r="R227" s="182"/>
      <c r="S227" s="182"/>
      <c r="T227" s="183"/>
      <c r="AT227" s="177" t="s">
        <v>193</v>
      </c>
      <c r="AU227" s="177" t="s">
        <v>91</v>
      </c>
      <c r="AV227" s="14" t="s">
        <v>91</v>
      </c>
      <c r="AW227" s="14" t="s">
        <v>30</v>
      </c>
      <c r="AX227" s="14" t="s">
        <v>85</v>
      </c>
      <c r="AY227" s="177" t="s">
        <v>184</v>
      </c>
    </row>
    <row r="228" spans="1:65" s="2" customFormat="1" ht="21.75" customHeight="1">
      <c r="A228" s="302"/>
      <c r="B228" s="124"/>
      <c r="C228" s="155" t="s">
        <v>386</v>
      </c>
      <c r="D228" s="155" t="s">
        <v>187</v>
      </c>
      <c r="E228" s="156" t="s">
        <v>387</v>
      </c>
      <c r="F228" s="157" t="s">
        <v>388</v>
      </c>
      <c r="G228" s="158" t="s">
        <v>389</v>
      </c>
      <c r="H228" s="159">
        <v>1</v>
      </c>
      <c r="I228" s="160"/>
      <c r="J228" s="161">
        <f>ROUND(I228*H228,2)</f>
        <v>0</v>
      </c>
      <c r="K228" s="228"/>
      <c r="L228" s="250"/>
      <c r="M228" s="230" t="s">
        <v>1</v>
      </c>
      <c r="N228" s="164" t="s">
        <v>44</v>
      </c>
      <c r="O228" s="51"/>
      <c r="P228" s="165">
        <f>O228*H228</f>
        <v>0</v>
      </c>
      <c r="Q228" s="165">
        <v>0</v>
      </c>
      <c r="R228" s="165">
        <f>Q228*H228</f>
        <v>0</v>
      </c>
      <c r="S228" s="165">
        <v>0</v>
      </c>
      <c r="T228" s="166">
        <f>S228*H228</f>
        <v>0</v>
      </c>
      <c r="U228" s="302"/>
      <c r="V228" s="302"/>
      <c r="W228" s="302"/>
      <c r="X228" s="302"/>
      <c r="Y228" s="302"/>
      <c r="Z228" s="302"/>
      <c r="AA228" s="302"/>
      <c r="AB228" s="302"/>
      <c r="AC228" s="302"/>
      <c r="AD228" s="302"/>
      <c r="AE228" s="302"/>
      <c r="AR228" s="167" t="s">
        <v>191</v>
      </c>
      <c r="AT228" s="167" t="s">
        <v>187</v>
      </c>
      <c r="AU228" s="167" t="s">
        <v>91</v>
      </c>
      <c r="AY228" s="18" t="s">
        <v>184</v>
      </c>
      <c r="BE228" s="92">
        <f>IF(N228="základná",J228,0)</f>
        <v>0</v>
      </c>
      <c r="BF228" s="92">
        <f>IF(N228="znížená",J228,0)</f>
        <v>0</v>
      </c>
      <c r="BG228" s="92">
        <f>IF(N228="zákl. prenesená",J228,0)</f>
        <v>0</v>
      </c>
      <c r="BH228" s="92">
        <f>IF(N228="zníž. prenesená",J228,0)</f>
        <v>0</v>
      </c>
      <c r="BI228" s="92">
        <f>IF(N228="nulová",J228,0)</f>
        <v>0</v>
      </c>
      <c r="BJ228" s="18" t="s">
        <v>91</v>
      </c>
      <c r="BK228" s="92">
        <f>ROUND(I228*H228,2)</f>
        <v>0</v>
      </c>
      <c r="BL228" s="18" t="s">
        <v>191</v>
      </c>
      <c r="BM228" s="167" t="s">
        <v>390</v>
      </c>
    </row>
    <row r="229" spans="1:65" s="2" customFormat="1" ht="21.75" customHeight="1">
      <c r="A229" s="302"/>
      <c r="B229" s="124"/>
      <c r="C229" s="155" t="s">
        <v>391</v>
      </c>
      <c r="D229" s="155" t="s">
        <v>187</v>
      </c>
      <c r="E229" s="156" t="s">
        <v>392</v>
      </c>
      <c r="F229" s="157" t="s">
        <v>393</v>
      </c>
      <c r="G229" s="158" t="s">
        <v>190</v>
      </c>
      <c r="H229" s="159">
        <v>12.4</v>
      </c>
      <c r="I229" s="160"/>
      <c r="J229" s="161">
        <f>ROUND(I229*H229,2)</f>
        <v>0</v>
      </c>
      <c r="K229" s="228"/>
      <c r="L229" s="248"/>
      <c r="M229" s="230" t="s">
        <v>1</v>
      </c>
      <c r="N229" s="164" t="s">
        <v>44</v>
      </c>
      <c r="O229" s="51"/>
      <c r="P229" s="165">
        <f>O229*H229</f>
        <v>0</v>
      </c>
      <c r="Q229" s="165">
        <v>0</v>
      </c>
      <c r="R229" s="165">
        <f>Q229*H229</f>
        <v>0</v>
      </c>
      <c r="S229" s="165">
        <v>0</v>
      </c>
      <c r="T229" s="166">
        <f>S229*H229</f>
        <v>0</v>
      </c>
      <c r="U229" s="302"/>
      <c r="V229" s="302"/>
      <c r="W229" s="302"/>
      <c r="X229" s="302"/>
      <c r="Y229" s="302"/>
      <c r="Z229" s="302"/>
      <c r="AA229" s="302"/>
      <c r="AB229" s="302"/>
      <c r="AC229" s="302"/>
      <c r="AD229" s="302"/>
      <c r="AE229" s="302"/>
      <c r="AR229" s="167" t="s">
        <v>191</v>
      </c>
      <c r="AT229" s="167" t="s">
        <v>187</v>
      </c>
      <c r="AU229" s="167" t="s">
        <v>91</v>
      </c>
      <c r="AY229" s="18" t="s">
        <v>184</v>
      </c>
      <c r="BE229" s="92">
        <f>IF(N229="základná",J229,0)</f>
        <v>0</v>
      </c>
      <c r="BF229" s="92">
        <f>IF(N229="znížená",J229,0)</f>
        <v>0</v>
      </c>
      <c r="BG229" s="92">
        <f>IF(N229="zákl. prenesená",J229,0)</f>
        <v>0</v>
      </c>
      <c r="BH229" s="92">
        <f>IF(N229="zníž. prenesená",J229,0)</f>
        <v>0</v>
      </c>
      <c r="BI229" s="92">
        <f>IF(N229="nulová",J229,0)</f>
        <v>0</v>
      </c>
      <c r="BJ229" s="18" t="s">
        <v>91</v>
      </c>
      <c r="BK229" s="92">
        <f>ROUND(I229*H229,2)</f>
        <v>0</v>
      </c>
      <c r="BL229" s="18" t="s">
        <v>191</v>
      </c>
      <c r="BM229" s="167" t="s">
        <v>394</v>
      </c>
    </row>
    <row r="230" spans="1:65" s="14" customFormat="1">
      <c r="B230" s="176"/>
      <c r="D230" s="169" t="s">
        <v>193</v>
      </c>
      <c r="E230" s="177" t="s">
        <v>1</v>
      </c>
      <c r="F230" s="178" t="s">
        <v>395</v>
      </c>
      <c r="H230" s="179">
        <v>12.4</v>
      </c>
      <c r="I230" s="180"/>
      <c r="L230" s="250"/>
      <c r="M230" s="182"/>
      <c r="N230" s="182"/>
      <c r="O230" s="182"/>
      <c r="P230" s="182"/>
      <c r="Q230" s="182"/>
      <c r="R230" s="182"/>
      <c r="S230" s="182"/>
      <c r="T230" s="183"/>
      <c r="AT230" s="177" t="s">
        <v>193</v>
      </c>
      <c r="AU230" s="177" t="s">
        <v>91</v>
      </c>
      <c r="AV230" s="14" t="s">
        <v>91</v>
      </c>
      <c r="AW230" s="14" t="s">
        <v>30</v>
      </c>
      <c r="AX230" s="14" t="s">
        <v>85</v>
      </c>
      <c r="AY230" s="177" t="s">
        <v>184</v>
      </c>
    </row>
    <row r="231" spans="1:65" s="2" customFormat="1" ht="21.75" customHeight="1">
      <c r="A231" s="302"/>
      <c r="B231" s="124"/>
      <c r="C231" s="155" t="s">
        <v>396</v>
      </c>
      <c r="D231" s="155" t="s">
        <v>187</v>
      </c>
      <c r="E231" s="156" t="s">
        <v>397</v>
      </c>
      <c r="F231" s="157" t="s">
        <v>398</v>
      </c>
      <c r="G231" s="158" t="s">
        <v>190</v>
      </c>
      <c r="H231" s="159">
        <v>1.0960000000000001</v>
      </c>
      <c r="I231" s="160"/>
      <c r="J231" s="161">
        <f>ROUND(I231*H231,2)</f>
        <v>0</v>
      </c>
      <c r="K231" s="228"/>
      <c r="L231" s="248"/>
      <c r="M231" s="230" t="s">
        <v>1</v>
      </c>
      <c r="N231" s="164" t="s">
        <v>44</v>
      </c>
      <c r="O231" s="51"/>
      <c r="P231" s="165">
        <f>O231*H231</f>
        <v>0</v>
      </c>
      <c r="Q231" s="165">
        <v>0</v>
      </c>
      <c r="R231" s="165">
        <f>Q231*H231</f>
        <v>0</v>
      </c>
      <c r="S231" s="165">
        <v>0</v>
      </c>
      <c r="T231" s="166">
        <f>S231*H231</f>
        <v>0</v>
      </c>
      <c r="U231" s="302"/>
      <c r="V231" s="302"/>
      <c r="W231" s="302"/>
      <c r="X231" s="302"/>
      <c r="Y231" s="302"/>
      <c r="Z231" s="302"/>
      <c r="AA231" s="302"/>
      <c r="AB231" s="302"/>
      <c r="AC231" s="302"/>
      <c r="AD231" s="302"/>
      <c r="AE231" s="302"/>
      <c r="AR231" s="167" t="s">
        <v>191</v>
      </c>
      <c r="AT231" s="167" t="s">
        <v>187</v>
      </c>
      <c r="AU231" s="167" t="s">
        <v>91</v>
      </c>
      <c r="AY231" s="18" t="s">
        <v>184</v>
      </c>
      <c r="BE231" s="92">
        <f>IF(N231="základná",J231,0)</f>
        <v>0</v>
      </c>
      <c r="BF231" s="92">
        <f>IF(N231="znížená",J231,0)</f>
        <v>0</v>
      </c>
      <c r="BG231" s="92">
        <f>IF(N231="zákl. prenesená",J231,0)</f>
        <v>0</v>
      </c>
      <c r="BH231" s="92">
        <f>IF(N231="zníž. prenesená",J231,0)</f>
        <v>0</v>
      </c>
      <c r="BI231" s="92">
        <f>IF(N231="nulová",J231,0)</f>
        <v>0</v>
      </c>
      <c r="BJ231" s="18" t="s">
        <v>91</v>
      </c>
      <c r="BK231" s="92">
        <f>ROUND(I231*H231,2)</f>
        <v>0</v>
      </c>
      <c r="BL231" s="18" t="s">
        <v>191</v>
      </c>
      <c r="BM231" s="167" t="s">
        <v>399</v>
      </c>
    </row>
    <row r="232" spans="1:65" s="14" customFormat="1">
      <c r="B232" s="176"/>
      <c r="D232" s="169" t="s">
        <v>193</v>
      </c>
      <c r="E232" s="177" t="s">
        <v>1</v>
      </c>
      <c r="F232" s="178" t="s">
        <v>400</v>
      </c>
      <c r="H232" s="179">
        <v>1.0960000000000001</v>
      </c>
      <c r="I232" s="180"/>
      <c r="L232" s="250"/>
      <c r="M232" s="182"/>
      <c r="N232" s="182"/>
      <c r="O232" s="182"/>
      <c r="P232" s="182"/>
      <c r="Q232" s="182"/>
      <c r="R232" s="182"/>
      <c r="S232" s="182"/>
      <c r="T232" s="183"/>
      <c r="AT232" s="177" t="s">
        <v>193</v>
      </c>
      <c r="AU232" s="177" t="s">
        <v>91</v>
      </c>
      <c r="AV232" s="14" t="s">
        <v>91</v>
      </c>
      <c r="AW232" s="14" t="s">
        <v>30</v>
      </c>
      <c r="AX232" s="14" t="s">
        <v>85</v>
      </c>
      <c r="AY232" s="177" t="s">
        <v>184</v>
      </c>
    </row>
    <row r="233" spans="1:65" s="12" customFormat="1" ht="22.9" customHeight="1">
      <c r="B233" s="142"/>
      <c r="D233" s="143" t="s">
        <v>77</v>
      </c>
      <c r="E233" s="153" t="s">
        <v>91</v>
      </c>
      <c r="F233" s="153" t="s">
        <v>401</v>
      </c>
      <c r="I233" s="145"/>
      <c r="J233" s="154">
        <f>BK233</f>
        <v>0</v>
      </c>
      <c r="L233" s="247"/>
      <c r="M233" s="148"/>
      <c r="N233" s="148"/>
      <c r="O233" s="148"/>
      <c r="P233" s="149">
        <f>SUM(P234:P244)</f>
        <v>0</v>
      </c>
      <c r="Q233" s="148"/>
      <c r="R233" s="149">
        <f>SUM(R234:R244)</f>
        <v>0.40986581999999999</v>
      </c>
      <c r="S233" s="148"/>
      <c r="T233" s="150">
        <f>SUM(T234:T244)</f>
        <v>0</v>
      </c>
      <c r="AR233" s="143" t="s">
        <v>85</v>
      </c>
      <c r="AT233" s="151" t="s">
        <v>77</v>
      </c>
      <c r="AU233" s="151" t="s">
        <v>85</v>
      </c>
      <c r="AY233" s="143" t="s">
        <v>184</v>
      </c>
      <c r="BK233" s="152">
        <f>SUM(BK234:BK244)</f>
        <v>0</v>
      </c>
    </row>
    <row r="234" spans="1:65" s="2" customFormat="1" ht="16.5" customHeight="1">
      <c r="A234" s="302"/>
      <c r="B234" s="124"/>
      <c r="C234" s="155" t="s">
        <v>402</v>
      </c>
      <c r="D234" s="155" t="s">
        <v>187</v>
      </c>
      <c r="E234" s="156" t="s">
        <v>403</v>
      </c>
      <c r="F234" s="157" t="s">
        <v>404</v>
      </c>
      <c r="G234" s="158" t="s">
        <v>190</v>
      </c>
      <c r="H234" s="159">
        <v>0.186</v>
      </c>
      <c r="I234" s="160"/>
      <c r="J234" s="161">
        <f>ROUND(I234*H234,2)</f>
        <v>0</v>
      </c>
      <c r="K234" s="228"/>
      <c r="L234" s="248"/>
      <c r="M234" s="230" t="s">
        <v>1</v>
      </c>
      <c r="N234" s="164" t="s">
        <v>44</v>
      </c>
      <c r="O234" s="51"/>
      <c r="P234" s="165">
        <f>O234*H234</f>
        <v>0</v>
      </c>
      <c r="Q234" s="165">
        <v>2.19407</v>
      </c>
      <c r="R234" s="165">
        <f>Q234*H234</f>
        <v>0.40809701999999998</v>
      </c>
      <c r="S234" s="165">
        <v>0</v>
      </c>
      <c r="T234" s="166">
        <f>S234*H234</f>
        <v>0</v>
      </c>
      <c r="U234" s="302"/>
      <c r="V234" s="302"/>
      <c r="W234" s="302"/>
      <c r="X234" s="302"/>
      <c r="Y234" s="302"/>
      <c r="Z234" s="302"/>
      <c r="AA234" s="302"/>
      <c r="AB234" s="302"/>
      <c r="AC234" s="302"/>
      <c r="AD234" s="302"/>
      <c r="AE234" s="302"/>
      <c r="AR234" s="167" t="s">
        <v>191</v>
      </c>
      <c r="AT234" s="167" t="s">
        <v>187</v>
      </c>
      <c r="AU234" s="167" t="s">
        <v>91</v>
      </c>
      <c r="AY234" s="18" t="s">
        <v>184</v>
      </c>
      <c r="BE234" s="92">
        <f>IF(N234="základná",J234,0)</f>
        <v>0</v>
      </c>
      <c r="BF234" s="92">
        <f>IF(N234="znížená",J234,0)</f>
        <v>0</v>
      </c>
      <c r="BG234" s="92">
        <f>IF(N234="zákl. prenesená",J234,0)</f>
        <v>0</v>
      </c>
      <c r="BH234" s="92">
        <f>IF(N234="zníž. prenesená",J234,0)</f>
        <v>0</v>
      </c>
      <c r="BI234" s="92">
        <f>IF(N234="nulová",J234,0)</f>
        <v>0</v>
      </c>
      <c r="BJ234" s="18" t="s">
        <v>91</v>
      </c>
      <c r="BK234" s="92">
        <f>ROUND(I234*H234,2)</f>
        <v>0</v>
      </c>
      <c r="BL234" s="18" t="s">
        <v>191</v>
      </c>
      <c r="BM234" s="167" t="s">
        <v>405</v>
      </c>
    </row>
    <row r="235" spans="1:65" s="13" customFormat="1">
      <c r="B235" s="168"/>
      <c r="D235" s="169" t="s">
        <v>193</v>
      </c>
      <c r="E235" s="170" t="s">
        <v>1</v>
      </c>
      <c r="F235" s="171" t="s">
        <v>406</v>
      </c>
      <c r="H235" s="170" t="s">
        <v>1</v>
      </c>
      <c r="I235" s="172"/>
      <c r="L235" s="404"/>
      <c r="M235" s="174"/>
      <c r="N235" s="174"/>
      <c r="O235" s="174"/>
      <c r="P235" s="174"/>
      <c r="Q235" s="174"/>
      <c r="R235" s="174"/>
      <c r="S235" s="174"/>
      <c r="T235" s="175"/>
      <c r="AT235" s="170" t="s">
        <v>193</v>
      </c>
      <c r="AU235" s="170" t="s">
        <v>91</v>
      </c>
      <c r="AV235" s="13" t="s">
        <v>85</v>
      </c>
      <c r="AW235" s="13" t="s">
        <v>30</v>
      </c>
      <c r="AX235" s="13" t="s">
        <v>78</v>
      </c>
      <c r="AY235" s="170" t="s">
        <v>184</v>
      </c>
    </row>
    <row r="236" spans="1:65" s="14" customFormat="1">
      <c r="B236" s="176"/>
      <c r="D236" s="169" t="s">
        <v>193</v>
      </c>
      <c r="E236" s="177" t="s">
        <v>1</v>
      </c>
      <c r="F236" s="178" t="s">
        <v>407</v>
      </c>
      <c r="H236" s="179">
        <v>2.4E-2</v>
      </c>
      <c r="I236" s="180"/>
      <c r="L236" s="408"/>
      <c r="M236" s="182"/>
      <c r="N236" s="182"/>
      <c r="O236" s="182"/>
      <c r="P236" s="182"/>
      <c r="Q236" s="182"/>
      <c r="R236" s="182"/>
      <c r="S236" s="182"/>
      <c r="T236" s="183"/>
      <c r="AT236" s="177" t="s">
        <v>193</v>
      </c>
      <c r="AU236" s="177" t="s">
        <v>91</v>
      </c>
      <c r="AV236" s="14" t="s">
        <v>91</v>
      </c>
      <c r="AW236" s="14" t="s">
        <v>30</v>
      </c>
      <c r="AX236" s="14" t="s">
        <v>78</v>
      </c>
      <c r="AY236" s="177" t="s">
        <v>184</v>
      </c>
    </row>
    <row r="237" spans="1:65" s="14" customFormat="1">
      <c r="B237" s="176"/>
      <c r="D237" s="169" t="s">
        <v>193</v>
      </c>
      <c r="E237" s="177" t="s">
        <v>1</v>
      </c>
      <c r="F237" s="178" t="s">
        <v>408</v>
      </c>
      <c r="H237" s="179">
        <v>0.16200000000000001</v>
      </c>
      <c r="I237" s="180"/>
      <c r="L237" s="408"/>
      <c r="M237" s="182"/>
      <c r="N237" s="182"/>
      <c r="O237" s="182"/>
      <c r="P237" s="182"/>
      <c r="Q237" s="182"/>
      <c r="R237" s="182"/>
      <c r="S237" s="182"/>
      <c r="T237" s="183"/>
      <c r="AT237" s="177" t="s">
        <v>193</v>
      </c>
      <c r="AU237" s="177" t="s">
        <v>91</v>
      </c>
      <c r="AV237" s="14" t="s">
        <v>91</v>
      </c>
      <c r="AW237" s="14" t="s">
        <v>30</v>
      </c>
      <c r="AX237" s="14" t="s">
        <v>78</v>
      </c>
      <c r="AY237" s="177" t="s">
        <v>184</v>
      </c>
    </row>
    <row r="238" spans="1:65" s="15" customFormat="1" ht="15.75" customHeight="1">
      <c r="B238" s="184"/>
      <c r="D238" s="169" t="s">
        <v>193</v>
      </c>
      <c r="E238" s="185" t="s">
        <v>1</v>
      </c>
      <c r="F238" s="186" t="s">
        <v>200</v>
      </c>
      <c r="H238" s="187">
        <v>0.186</v>
      </c>
      <c r="I238" s="188"/>
      <c r="L238" s="405"/>
      <c r="M238" s="190"/>
      <c r="N238" s="190"/>
      <c r="O238" s="190"/>
      <c r="P238" s="190"/>
      <c r="Q238" s="190"/>
      <c r="R238" s="190"/>
      <c r="S238" s="190"/>
      <c r="T238" s="191"/>
      <c r="AT238" s="185" t="s">
        <v>193</v>
      </c>
      <c r="AU238" s="185" t="s">
        <v>91</v>
      </c>
      <c r="AV238" s="15" t="s">
        <v>191</v>
      </c>
      <c r="AW238" s="15" t="s">
        <v>30</v>
      </c>
      <c r="AX238" s="15" t="s">
        <v>85</v>
      </c>
      <c r="AY238" s="185" t="s">
        <v>184</v>
      </c>
    </row>
    <row r="239" spans="1:65" s="2" customFormat="1" ht="21.75" customHeight="1">
      <c r="A239" s="302"/>
      <c r="B239" s="124"/>
      <c r="C239" s="155" t="s">
        <v>409</v>
      </c>
      <c r="D239" s="155" t="s">
        <v>187</v>
      </c>
      <c r="E239" s="156" t="s">
        <v>410</v>
      </c>
      <c r="F239" s="157" t="s">
        <v>411</v>
      </c>
      <c r="G239" s="158" t="s">
        <v>225</v>
      </c>
      <c r="H239" s="159">
        <v>2.64</v>
      </c>
      <c r="I239" s="160"/>
      <c r="J239" s="161">
        <f>ROUND(I239*H239,2)</f>
        <v>0</v>
      </c>
      <c r="K239" s="228"/>
      <c r="L239" s="247"/>
      <c r="M239" s="230" t="s">
        <v>1</v>
      </c>
      <c r="N239" s="164" t="s">
        <v>44</v>
      </c>
      <c r="O239" s="51"/>
      <c r="P239" s="165">
        <f>O239*H239</f>
        <v>0</v>
      </c>
      <c r="Q239" s="165">
        <v>6.7000000000000002E-4</v>
      </c>
      <c r="R239" s="165">
        <f>Q239*H239</f>
        <v>1.7688000000000001E-3</v>
      </c>
      <c r="S239" s="165">
        <v>0</v>
      </c>
      <c r="T239" s="166">
        <f>S239*H239</f>
        <v>0</v>
      </c>
      <c r="U239" s="302"/>
      <c r="V239" s="302"/>
      <c r="W239" s="302"/>
      <c r="X239" s="302"/>
      <c r="Y239" s="302"/>
      <c r="Z239" s="302"/>
      <c r="AA239" s="302"/>
      <c r="AB239" s="302"/>
      <c r="AC239" s="302"/>
      <c r="AD239" s="302"/>
      <c r="AE239" s="302"/>
      <c r="AR239" s="167" t="s">
        <v>191</v>
      </c>
      <c r="AT239" s="167" t="s">
        <v>187</v>
      </c>
      <c r="AU239" s="167" t="s">
        <v>91</v>
      </c>
      <c r="AY239" s="18" t="s">
        <v>184</v>
      </c>
      <c r="BE239" s="92">
        <f>IF(N239="základná",J239,0)</f>
        <v>0</v>
      </c>
      <c r="BF239" s="92">
        <f>IF(N239="znížená",J239,0)</f>
        <v>0</v>
      </c>
      <c r="BG239" s="92">
        <f>IF(N239="zákl. prenesená",J239,0)</f>
        <v>0</v>
      </c>
      <c r="BH239" s="92">
        <f>IF(N239="zníž. prenesená",J239,0)</f>
        <v>0</v>
      </c>
      <c r="BI239" s="92">
        <f>IF(N239="nulová",J239,0)</f>
        <v>0</v>
      </c>
      <c r="BJ239" s="18" t="s">
        <v>91</v>
      </c>
      <c r="BK239" s="92">
        <f>ROUND(I239*H239,2)</f>
        <v>0</v>
      </c>
      <c r="BL239" s="18" t="s">
        <v>191</v>
      </c>
      <c r="BM239" s="167" t="s">
        <v>412</v>
      </c>
    </row>
    <row r="240" spans="1:65" s="13" customFormat="1">
      <c r="B240" s="168"/>
      <c r="D240" s="169" t="s">
        <v>193</v>
      </c>
      <c r="E240" s="170" t="s">
        <v>1</v>
      </c>
      <c r="F240" s="171" t="s">
        <v>406</v>
      </c>
      <c r="H240" s="170" t="s">
        <v>1</v>
      </c>
      <c r="I240" s="172"/>
      <c r="L240" s="401"/>
      <c r="M240" s="174"/>
      <c r="N240" s="174"/>
      <c r="O240" s="174"/>
      <c r="P240" s="174"/>
      <c r="Q240" s="174"/>
      <c r="R240" s="174"/>
      <c r="S240" s="174"/>
      <c r="T240" s="175"/>
      <c r="AT240" s="170" t="s">
        <v>193</v>
      </c>
      <c r="AU240" s="170" t="s">
        <v>91</v>
      </c>
      <c r="AV240" s="13" t="s">
        <v>85</v>
      </c>
      <c r="AW240" s="13" t="s">
        <v>30</v>
      </c>
      <c r="AX240" s="13" t="s">
        <v>78</v>
      </c>
      <c r="AY240" s="170" t="s">
        <v>184</v>
      </c>
    </row>
    <row r="241" spans="1:65" s="14" customFormat="1">
      <c r="B241" s="176"/>
      <c r="D241" s="169" t="s">
        <v>193</v>
      </c>
      <c r="E241" s="177" t="s">
        <v>1</v>
      </c>
      <c r="F241" s="178" t="s">
        <v>413</v>
      </c>
      <c r="H241" s="179">
        <v>0.48</v>
      </c>
      <c r="I241" s="180"/>
      <c r="L241" s="402"/>
      <c r="M241" s="182"/>
      <c r="N241" s="182"/>
      <c r="O241" s="182"/>
      <c r="P241" s="182"/>
      <c r="Q241" s="182"/>
      <c r="R241" s="182"/>
      <c r="S241" s="182"/>
      <c r="T241" s="183"/>
      <c r="AT241" s="177" t="s">
        <v>193</v>
      </c>
      <c r="AU241" s="177" t="s">
        <v>91</v>
      </c>
      <c r="AV241" s="14" t="s">
        <v>91</v>
      </c>
      <c r="AW241" s="14" t="s">
        <v>30</v>
      </c>
      <c r="AX241" s="14" t="s">
        <v>78</v>
      </c>
      <c r="AY241" s="177" t="s">
        <v>184</v>
      </c>
    </row>
    <row r="242" spans="1:65" s="14" customFormat="1">
      <c r="B242" s="176"/>
      <c r="D242" s="169" t="s">
        <v>193</v>
      </c>
      <c r="E242" s="177" t="s">
        <v>1</v>
      </c>
      <c r="F242" s="178" t="s">
        <v>414</v>
      </c>
      <c r="H242" s="179">
        <v>2.16</v>
      </c>
      <c r="I242" s="180"/>
      <c r="L242" s="402"/>
      <c r="M242" s="182"/>
      <c r="N242" s="182"/>
      <c r="O242" s="182"/>
      <c r="P242" s="182"/>
      <c r="Q242" s="182"/>
      <c r="R242" s="182"/>
      <c r="S242" s="182"/>
      <c r="T242" s="183"/>
      <c r="AT242" s="177" t="s">
        <v>193</v>
      </c>
      <c r="AU242" s="177" t="s">
        <v>91</v>
      </c>
      <c r="AV242" s="14" t="s">
        <v>91</v>
      </c>
      <c r="AW242" s="14" t="s">
        <v>30</v>
      </c>
      <c r="AX242" s="14" t="s">
        <v>78</v>
      </c>
      <c r="AY242" s="177" t="s">
        <v>184</v>
      </c>
    </row>
    <row r="243" spans="1:65" s="15" customFormat="1">
      <c r="B243" s="184"/>
      <c r="D243" s="169" t="s">
        <v>193</v>
      </c>
      <c r="E243" s="185" t="s">
        <v>1</v>
      </c>
      <c r="F243" s="186" t="s">
        <v>200</v>
      </c>
      <c r="H243" s="187">
        <v>2.64</v>
      </c>
      <c r="I243" s="188"/>
      <c r="L243" s="403"/>
      <c r="M243" s="190"/>
      <c r="N243" s="190"/>
      <c r="O243" s="190"/>
      <c r="P243" s="190"/>
      <c r="Q243" s="190"/>
      <c r="R243" s="190"/>
      <c r="S243" s="190"/>
      <c r="T243" s="191"/>
      <c r="AT243" s="185" t="s">
        <v>193</v>
      </c>
      <c r="AU243" s="185" t="s">
        <v>91</v>
      </c>
      <c r="AV243" s="15" t="s">
        <v>191</v>
      </c>
      <c r="AW243" s="15" t="s">
        <v>30</v>
      </c>
      <c r="AX243" s="15" t="s">
        <v>85</v>
      </c>
      <c r="AY243" s="185" t="s">
        <v>184</v>
      </c>
    </row>
    <row r="244" spans="1:65" s="2" customFormat="1" ht="21.75" customHeight="1">
      <c r="A244" s="302"/>
      <c r="B244" s="124"/>
      <c r="C244" s="155" t="s">
        <v>415</v>
      </c>
      <c r="D244" s="155" t="s">
        <v>187</v>
      </c>
      <c r="E244" s="156" t="s">
        <v>416</v>
      </c>
      <c r="F244" s="157" t="s">
        <v>417</v>
      </c>
      <c r="G244" s="158" t="s">
        <v>225</v>
      </c>
      <c r="H244" s="159">
        <v>2.64</v>
      </c>
      <c r="I244" s="160"/>
      <c r="J244" s="161">
        <f>ROUND(I244*H244,2)</f>
        <v>0</v>
      </c>
      <c r="K244" s="228"/>
      <c r="L244" s="246"/>
      <c r="M244" s="230" t="s">
        <v>1</v>
      </c>
      <c r="N244" s="164" t="s">
        <v>44</v>
      </c>
      <c r="O244" s="51"/>
      <c r="P244" s="165">
        <f>O244*H244</f>
        <v>0</v>
      </c>
      <c r="Q244" s="165">
        <v>0</v>
      </c>
      <c r="R244" s="165">
        <f>Q244*H244</f>
        <v>0</v>
      </c>
      <c r="S244" s="165">
        <v>0</v>
      </c>
      <c r="T244" s="166">
        <f>S244*H244</f>
        <v>0</v>
      </c>
      <c r="U244" s="302"/>
      <c r="V244" s="302"/>
      <c r="W244" s="302"/>
      <c r="X244" s="302"/>
      <c r="Y244" s="302"/>
      <c r="Z244" s="302"/>
      <c r="AA244" s="302"/>
      <c r="AB244" s="302"/>
      <c r="AC244" s="302"/>
      <c r="AD244" s="302"/>
      <c r="AE244" s="302"/>
      <c r="AR244" s="167" t="s">
        <v>191</v>
      </c>
      <c r="AT244" s="167" t="s">
        <v>187</v>
      </c>
      <c r="AU244" s="167" t="s">
        <v>91</v>
      </c>
      <c r="AY244" s="18" t="s">
        <v>184</v>
      </c>
      <c r="BE244" s="92">
        <f>IF(N244="základná",J244,0)</f>
        <v>0</v>
      </c>
      <c r="BF244" s="92">
        <f>IF(N244="znížená",J244,0)</f>
        <v>0</v>
      </c>
      <c r="BG244" s="92">
        <f>IF(N244="zákl. prenesená",J244,0)</f>
        <v>0</v>
      </c>
      <c r="BH244" s="92">
        <f>IF(N244="zníž. prenesená",J244,0)</f>
        <v>0</v>
      </c>
      <c r="BI244" s="92">
        <f>IF(N244="nulová",J244,0)</f>
        <v>0</v>
      </c>
      <c r="BJ244" s="18" t="s">
        <v>91</v>
      </c>
      <c r="BK244" s="92">
        <f>ROUND(I244*H244,2)</f>
        <v>0</v>
      </c>
      <c r="BL244" s="18" t="s">
        <v>191</v>
      </c>
      <c r="BM244" s="167" t="s">
        <v>418</v>
      </c>
    </row>
    <row r="245" spans="1:65" s="12" customFormat="1" ht="22.9" customHeight="1">
      <c r="B245" s="142"/>
      <c r="D245" s="143" t="s">
        <v>77</v>
      </c>
      <c r="E245" s="153" t="s">
        <v>212</v>
      </c>
      <c r="F245" s="153" t="s">
        <v>419</v>
      </c>
      <c r="I245" s="145"/>
      <c r="J245" s="154">
        <f>BK245</f>
        <v>0</v>
      </c>
      <c r="L245" s="247"/>
      <c r="M245" s="148"/>
      <c r="N245" s="148"/>
      <c r="O245" s="148"/>
      <c r="P245" s="149">
        <f>SUM(P246:P256)</f>
        <v>0</v>
      </c>
      <c r="Q245" s="148"/>
      <c r="R245" s="149">
        <f>SUM(R246:R256)</f>
        <v>13.1831</v>
      </c>
      <c r="S245" s="148"/>
      <c r="T245" s="150">
        <f>SUM(T246:T256)</f>
        <v>0</v>
      </c>
      <c r="AR245" s="143" t="s">
        <v>85</v>
      </c>
      <c r="AT245" s="151" t="s">
        <v>77</v>
      </c>
      <c r="AU245" s="151" t="s">
        <v>85</v>
      </c>
      <c r="AY245" s="143" t="s">
        <v>184</v>
      </c>
      <c r="BK245" s="152">
        <f>SUM(BK246:BK256)</f>
        <v>0</v>
      </c>
    </row>
    <row r="246" spans="1:65" s="2" customFormat="1" ht="44.25" customHeight="1">
      <c r="A246" s="302"/>
      <c r="B246" s="124"/>
      <c r="C246" s="155" t="s">
        <v>420</v>
      </c>
      <c r="D246" s="155" t="s">
        <v>187</v>
      </c>
      <c r="E246" s="156" t="s">
        <v>421</v>
      </c>
      <c r="F246" s="157" t="s">
        <v>422</v>
      </c>
      <c r="G246" s="158" t="s">
        <v>225</v>
      </c>
      <c r="H246" s="159">
        <v>13.1</v>
      </c>
      <c r="I246" s="160"/>
      <c r="J246" s="161">
        <f>ROUND(I246*H246,2)</f>
        <v>0</v>
      </c>
      <c r="K246" s="228"/>
      <c r="L246" s="248"/>
      <c r="M246" s="230" t="s">
        <v>1</v>
      </c>
      <c r="N246" s="164" t="s">
        <v>44</v>
      </c>
      <c r="O246" s="51"/>
      <c r="P246" s="165">
        <f>O246*H246</f>
        <v>0</v>
      </c>
      <c r="Q246" s="165">
        <v>0.112</v>
      </c>
      <c r="R246" s="165">
        <f>Q246*H246</f>
        <v>1.4672000000000001</v>
      </c>
      <c r="S246" s="165">
        <v>0</v>
      </c>
      <c r="T246" s="166">
        <f>S246*H246</f>
        <v>0</v>
      </c>
      <c r="U246" s="302"/>
      <c r="V246" s="302"/>
      <c r="W246" s="302"/>
      <c r="X246" s="302"/>
      <c r="Y246" s="302"/>
      <c r="Z246" s="302"/>
      <c r="AA246" s="302"/>
      <c r="AB246" s="302"/>
      <c r="AC246" s="302"/>
      <c r="AD246" s="302"/>
      <c r="AE246" s="302"/>
      <c r="AR246" s="167" t="s">
        <v>191</v>
      </c>
      <c r="AT246" s="167" t="s">
        <v>187</v>
      </c>
      <c r="AU246" s="167" t="s">
        <v>91</v>
      </c>
      <c r="AY246" s="18" t="s">
        <v>184</v>
      </c>
      <c r="BE246" s="92">
        <f>IF(N246="základná",J246,0)</f>
        <v>0</v>
      </c>
      <c r="BF246" s="92">
        <f>IF(N246="znížená",J246,0)</f>
        <v>0</v>
      </c>
      <c r="BG246" s="92">
        <f>IF(N246="zákl. prenesená",J246,0)</f>
        <v>0</v>
      </c>
      <c r="BH246" s="92">
        <f>IF(N246="zníž. prenesená",J246,0)</f>
        <v>0</v>
      </c>
      <c r="BI246" s="92">
        <f>IF(N246="nulová",J246,0)</f>
        <v>0</v>
      </c>
      <c r="BJ246" s="18" t="s">
        <v>91</v>
      </c>
      <c r="BK246" s="92">
        <f>ROUND(I246*H246,2)</f>
        <v>0</v>
      </c>
      <c r="BL246" s="18" t="s">
        <v>191</v>
      </c>
      <c r="BM246" s="167" t="s">
        <v>423</v>
      </c>
    </row>
    <row r="247" spans="1:65" s="2" customFormat="1" ht="33" customHeight="1">
      <c r="A247" s="302"/>
      <c r="B247" s="124"/>
      <c r="C247" s="155" t="s">
        <v>424</v>
      </c>
      <c r="D247" s="155" t="s">
        <v>187</v>
      </c>
      <c r="E247" s="156" t="s">
        <v>425</v>
      </c>
      <c r="F247" s="157" t="s">
        <v>426</v>
      </c>
      <c r="G247" s="158" t="s">
        <v>225</v>
      </c>
      <c r="H247" s="159">
        <v>28</v>
      </c>
      <c r="I247" s="160"/>
      <c r="J247" s="161">
        <f>ROUND(I247*H247,2)</f>
        <v>0</v>
      </c>
      <c r="K247" s="228"/>
      <c r="L247" s="247"/>
      <c r="M247" s="230" t="s">
        <v>1</v>
      </c>
      <c r="N247" s="164" t="s">
        <v>44</v>
      </c>
      <c r="O247" s="51"/>
      <c r="P247" s="165">
        <f>O247*H247</f>
        <v>0</v>
      </c>
      <c r="Q247" s="165">
        <v>0.19900000000000001</v>
      </c>
      <c r="R247" s="165">
        <f>Q247*H247</f>
        <v>5.5720000000000001</v>
      </c>
      <c r="S247" s="165">
        <v>0</v>
      </c>
      <c r="T247" s="166">
        <f>S247*H247</f>
        <v>0</v>
      </c>
      <c r="U247" s="302"/>
      <c r="V247" s="302"/>
      <c r="W247" s="302"/>
      <c r="X247" s="302"/>
      <c r="Y247" s="302"/>
      <c r="Z247" s="302"/>
      <c r="AA247" s="302"/>
      <c r="AB247" s="302"/>
      <c r="AC247" s="302"/>
      <c r="AD247" s="302"/>
      <c r="AE247" s="302"/>
      <c r="AR247" s="167" t="s">
        <v>191</v>
      </c>
      <c r="AT247" s="167" t="s">
        <v>187</v>
      </c>
      <c r="AU247" s="167" t="s">
        <v>91</v>
      </c>
      <c r="AY247" s="18" t="s">
        <v>184</v>
      </c>
      <c r="BE247" s="92">
        <f>IF(N247="základná",J247,0)</f>
        <v>0</v>
      </c>
      <c r="BF247" s="92">
        <f>IF(N247="znížená",J247,0)</f>
        <v>0</v>
      </c>
      <c r="BG247" s="92">
        <f>IF(N247="zákl. prenesená",J247,0)</f>
        <v>0</v>
      </c>
      <c r="BH247" s="92">
        <f>IF(N247="zníž. prenesená",J247,0)</f>
        <v>0</v>
      </c>
      <c r="BI247" s="92">
        <f>IF(N247="nulová",J247,0)</f>
        <v>0</v>
      </c>
      <c r="BJ247" s="18" t="s">
        <v>91</v>
      </c>
      <c r="BK247" s="92">
        <f>ROUND(I247*H247,2)</f>
        <v>0</v>
      </c>
      <c r="BL247" s="18" t="s">
        <v>191</v>
      </c>
      <c r="BM247" s="167" t="s">
        <v>427</v>
      </c>
    </row>
    <row r="248" spans="1:65" s="13" customFormat="1">
      <c r="B248" s="168"/>
      <c r="D248" s="169" t="s">
        <v>193</v>
      </c>
      <c r="E248" s="170" t="s">
        <v>1</v>
      </c>
      <c r="F248" s="171" t="s">
        <v>227</v>
      </c>
      <c r="H248" s="170" t="s">
        <v>1</v>
      </c>
      <c r="I248" s="172"/>
      <c r="L248" s="401"/>
      <c r="M248" s="174"/>
      <c r="N248" s="174"/>
      <c r="O248" s="174"/>
      <c r="P248" s="174"/>
      <c r="Q248" s="174"/>
      <c r="R248" s="174"/>
      <c r="S248" s="174"/>
      <c r="T248" s="175"/>
      <c r="AT248" s="170" t="s">
        <v>193</v>
      </c>
      <c r="AU248" s="170" t="s">
        <v>91</v>
      </c>
      <c r="AV248" s="13" t="s">
        <v>85</v>
      </c>
      <c r="AW248" s="13" t="s">
        <v>30</v>
      </c>
      <c r="AX248" s="13" t="s">
        <v>78</v>
      </c>
      <c r="AY248" s="170" t="s">
        <v>184</v>
      </c>
    </row>
    <row r="249" spans="1:65" s="14" customFormat="1">
      <c r="B249" s="176"/>
      <c r="D249" s="169" t="s">
        <v>193</v>
      </c>
      <c r="E249" s="177" t="s">
        <v>1</v>
      </c>
      <c r="F249" s="178" t="s">
        <v>228</v>
      </c>
      <c r="H249" s="179">
        <v>19</v>
      </c>
      <c r="I249" s="180"/>
      <c r="L249" s="402"/>
      <c r="M249" s="182"/>
      <c r="N249" s="182"/>
      <c r="O249" s="182"/>
      <c r="P249" s="182"/>
      <c r="Q249" s="182"/>
      <c r="R249" s="182"/>
      <c r="S249" s="182"/>
      <c r="T249" s="183"/>
      <c r="AT249" s="177" t="s">
        <v>193</v>
      </c>
      <c r="AU249" s="177" t="s">
        <v>91</v>
      </c>
      <c r="AV249" s="14" t="s">
        <v>91</v>
      </c>
      <c r="AW249" s="14" t="s">
        <v>30</v>
      </c>
      <c r="AX249" s="14" t="s">
        <v>78</v>
      </c>
      <c r="AY249" s="177" t="s">
        <v>184</v>
      </c>
    </row>
    <row r="250" spans="1:65" s="13" customFormat="1">
      <c r="B250" s="168"/>
      <c r="D250" s="169" t="s">
        <v>193</v>
      </c>
      <c r="E250" s="170" t="s">
        <v>1</v>
      </c>
      <c r="F250" s="171" t="s">
        <v>428</v>
      </c>
      <c r="H250" s="170" t="s">
        <v>1</v>
      </c>
      <c r="I250" s="172"/>
      <c r="L250" s="402"/>
      <c r="M250" s="174"/>
      <c r="N250" s="174"/>
      <c r="O250" s="174"/>
      <c r="P250" s="174"/>
      <c r="Q250" s="174"/>
      <c r="R250" s="174"/>
      <c r="S250" s="174"/>
      <c r="T250" s="175"/>
      <c r="AT250" s="170" t="s">
        <v>193</v>
      </c>
      <c r="AU250" s="170" t="s">
        <v>91</v>
      </c>
      <c r="AV250" s="13" t="s">
        <v>85</v>
      </c>
      <c r="AW250" s="13" t="s">
        <v>30</v>
      </c>
      <c r="AX250" s="13" t="s">
        <v>78</v>
      </c>
      <c r="AY250" s="170" t="s">
        <v>184</v>
      </c>
    </row>
    <row r="251" spans="1:65" s="14" customFormat="1">
      <c r="B251" s="176"/>
      <c r="D251" s="169" t="s">
        <v>193</v>
      </c>
      <c r="E251" s="177" t="s">
        <v>1</v>
      </c>
      <c r="F251" s="178" t="s">
        <v>429</v>
      </c>
      <c r="H251" s="179">
        <v>9</v>
      </c>
      <c r="I251" s="180"/>
      <c r="L251" s="402"/>
      <c r="M251" s="182"/>
      <c r="N251" s="182"/>
      <c r="O251" s="182"/>
      <c r="P251" s="182"/>
      <c r="Q251" s="182"/>
      <c r="R251" s="182"/>
      <c r="S251" s="182"/>
      <c r="T251" s="183"/>
      <c r="AT251" s="177" t="s">
        <v>193</v>
      </c>
      <c r="AU251" s="177" t="s">
        <v>91</v>
      </c>
      <c r="AV251" s="14" t="s">
        <v>91</v>
      </c>
      <c r="AW251" s="14" t="s">
        <v>30</v>
      </c>
      <c r="AX251" s="14" t="s">
        <v>78</v>
      </c>
      <c r="AY251" s="177" t="s">
        <v>184</v>
      </c>
    </row>
    <row r="252" spans="1:65" s="15" customFormat="1">
      <c r="B252" s="184"/>
      <c r="D252" s="169" t="s">
        <v>193</v>
      </c>
      <c r="E252" s="185" t="s">
        <v>1</v>
      </c>
      <c r="F252" s="186" t="s">
        <v>200</v>
      </c>
      <c r="H252" s="187">
        <v>28</v>
      </c>
      <c r="I252" s="188"/>
      <c r="L252" s="403"/>
      <c r="M252" s="190"/>
      <c r="N252" s="190"/>
      <c r="O252" s="190"/>
      <c r="P252" s="190"/>
      <c r="Q252" s="190"/>
      <c r="R252" s="190"/>
      <c r="S252" s="190"/>
      <c r="T252" s="191"/>
      <c r="AT252" s="185" t="s">
        <v>193</v>
      </c>
      <c r="AU252" s="185" t="s">
        <v>91</v>
      </c>
      <c r="AV252" s="15" t="s">
        <v>191</v>
      </c>
      <c r="AW252" s="15" t="s">
        <v>30</v>
      </c>
      <c r="AX252" s="15" t="s">
        <v>85</v>
      </c>
      <c r="AY252" s="185" t="s">
        <v>184</v>
      </c>
    </row>
    <row r="253" spans="1:65" s="2" customFormat="1" ht="21.75" customHeight="1">
      <c r="A253" s="302"/>
      <c r="B253" s="124"/>
      <c r="C253" s="155" t="s">
        <v>430</v>
      </c>
      <c r="D253" s="155" t="s">
        <v>187</v>
      </c>
      <c r="E253" s="156" t="s">
        <v>431</v>
      </c>
      <c r="F253" s="157" t="s">
        <v>432</v>
      </c>
      <c r="G253" s="158" t="s">
        <v>225</v>
      </c>
      <c r="H253" s="159">
        <v>13.1</v>
      </c>
      <c r="I253" s="160"/>
      <c r="J253" s="161">
        <f>ROUND(I253*H253,2)</f>
        <v>0</v>
      </c>
      <c r="K253" s="228"/>
      <c r="L253" s="248"/>
      <c r="M253" s="230" t="s">
        <v>1</v>
      </c>
      <c r="N253" s="164" t="s">
        <v>44</v>
      </c>
      <c r="O253" s="51"/>
      <c r="P253" s="165">
        <f>O253*H253</f>
        <v>0</v>
      </c>
      <c r="Q253" s="165">
        <v>9.8199999999999996E-2</v>
      </c>
      <c r="R253" s="165">
        <f>Q253*H253</f>
        <v>1.2864199999999999</v>
      </c>
      <c r="S253" s="165">
        <v>0</v>
      </c>
      <c r="T253" s="166">
        <f>S253*H253</f>
        <v>0</v>
      </c>
      <c r="U253" s="302"/>
      <c r="V253" s="302"/>
      <c r="W253" s="302"/>
      <c r="X253" s="302"/>
      <c r="Y253" s="302"/>
      <c r="Z253" s="302"/>
      <c r="AA253" s="302"/>
      <c r="AB253" s="302"/>
      <c r="AC253" s="302"/>
      <c r="AD253" s="302"/>
      <c r="AE253" s="302"/>
      <c r="AR253" s="167" t="s">
        <v>191</v>
      </c>
      <c r="AT253" s="167" t="s">
        <v>187</v>
      </c>
      <c r="AU253" s="167" t="s">
        <v>91</v>
      </c>
      <c r="AY253" s="18" t="s">
        <v>184</v>
      </c>
      <c r="BE253" s="92">
        <f>IF(N253="základná",J253,0)</f>
        <v>0</v>
      </c>
      <c r="BF253" s="92">
        <f>IF(N253="znížená",J253,0)</f>
        <v>0</v>
      </c>
      <c r="BG253" s="92">
        <f>IF(N253="zákl. prenesená",J253,0)</f>
        <v>0</v>
      </c>
      <c r="BH253" s="92">
        <f>IF(N253="zníž. prenesená",J253,0)</f>
        <v>0</v>
      </c>
      <c r="BI253" s="92">
        <f>IF(N253="nulová",J253,0)</f>
        <v>0</v>
      </c>
      <c r="BJ253" s="18" t="s">
        <v>91</v>
      </c>
      <c r="BK253" s="92">
        <f>ROUND(I253*H253,2)</f>
        <v>0</v>
      </c>
      <c r="BL253" s="18" t="s">
        <v>191</v>
      </c>
      <c r="BM253" s="167" t="s">
        <v>433</v>
      </c>
    </row>
    <row r="254" spans="1:65" s="13" customFormat="1">
      <c r="B254" s="168"/>
      <c r="D254" s="169" t="s">
        <v>193</v>
      </c>
      <c r="E254" s="170" t="s">
        <v>1</v>
      </c>
      <c r="F254" s="171" t="s">
        <v>434</v>
      </c>
      <c r="H254" s="170" t="s">
        <v>1</v>
      </c>
      <c r="I254" s="172"/>
      <c r="L254" s="404"/>
      <c r="M254" s="174"/>
      <c r="N254" s="174"/>
      <c r="O254" s="174"/>
      <c r="P254" s="174"/>
      <c r="Q254" s="174"/>
      <c r="R254" s="174"/>
      <c r="S254" s="174"/>
      <c r="T254" s="175"/>
      <c r="AT254" s="170" t="s">
        <v>193</v>
      </c>
      <c r="AU254" s="170" t="s">
        <v>91</v>
      </c>
      <c r="AV254" s="13" t="s">
        <v>85</v>
      </c>
      <c r="AW254" s="13" t="s">
        <v>30</v>
      </c>
      <c r="AX254" s="13" t="s">
        <v>78</v>
      </c>
      <c r="AY254" s="170" t="s">
        <v>184</v>
      </c>
    </row>
    <row r="255" spans="1:65" s="14" customFormat="1">
      <c r="B255" s="176"/>
      <c r="D255" s="169" t="s">
        <v>193</v>
      </c>
      <c r="E255" s="177" t="s">
        <v>1</v>
      </c>
      <c r="F255" s="178" t="s">
        <v>435</v>
      </c>
      <c r="H255" s="179">
        <v>13.1</v>
      </c>
      <c r="I255" s="180"/>
      <c r="L255" s="405"/>
      <c r="M255" s="182"/>
      <c r="N255" s="182"/>
      <c r="O255" s="182"/>
      <c r="P255" s="182"/>
      <c r="Q255" s="182"/>
      <c r="R255" s="182"/>
      <c r="S255" s="182"/>
      <c r="T255" s="183"/>
      <c r="AT255" s="177" t="s">
        <v>193</v>
      </c>
      <c r="AU255" s="177" t="s">
        <v>91</v>
      </c>
      <c r="AV255" s="14" t="s">
        <v>91</v>
      </c>
      <c r="AW255" s="14" t="s">
        <v>30</v>
      </c>
      <c r="AX255" s="14" t="s">
        <v>85</v>
      </c>
      <c r="AY255" s="177" t="s">
        <v>184</v>
      </c>
    </row>
    <row r="256" spans="1:65" s="2" customFormat="1" ht="21.75" customHeight="1">
      <c r="A256" s="302"/>
      <c r="B256" s="124"/>
      <c r="C256" s="155" t="s">
        <v>436</v>
      </c>
      <c r="D256" s="155" t="s">
        <v>187</v>
      </c>
      <c r="E256" s="156" t="s">
        <v>437</v>
      </c>
      <c r="F256" s="157" t="s">
        <v>438</v>
      </c>
      <c r="G256" s="158" t="s">
        <v>225</v>
      </c>
      <c r="H256" s="159">
        <v>13.1</v>
      </c>
      <c r="I256" s="160"/>
      <c r="J256" s="161">
        <f>ROUND(I256*H256,2)</f>
        <v>0</v>
      </c>
      <c r="K256" s="228"/>
      <c r="L256" s="248"/>
      <c r="M256" s="230" t="s">
        <v>1</v>
      </c>
      <c r="N256" s="164" t="s">
        <v>44</v>
      </c>
      <c r="O256" s="51"/>
      <c r="P256" s="165">
        <f>O256*H256</f>
        <v>0</v>
      </c>
      <c r="Q256" s="165">
        <v>0.37080000000000002</v>
      </c>
      <c r="R256" s="165">
        <f>Q256*H256</f>
        <v>4.8574799999999998</v>
      </c>
      <c r="S256" s="165">
        <v>0</v>
      </c>
      <c r="T256" s="166">
        <f>S256*H256</f>
        <v>0</v>
      </c>
      <c r="U256" s="302"/>
      <c r="V256" s="302"/>
      <c r="W256" s="302"/>
      <c r="X256" s="302"/>
      <c r="Y256" s="302"/>
      <c r="Z256" s="302"/>
      <c r="AA256" s="302"/>
      <c r="AB256" s="302"/>
      <c r="AC256" s="302"/>
      <c r="AD256" s="302"/>
      <c r="AE256" s="302"/>
      <c r="AR256" s="167" t="s">
        <v>191</v>
      </c>
      <c r="AT256" s="167" t="s">
        <v>187</v>
      </c>
      <c r="AU256" s="167" t="s">
        <v>91</v>
      </c>
      <c r="AY256" s="18" t="s">
        <v>184</v>
      </c>
      <c r="BE256" s="92">
        <f>IF(N256="základná",J256,0)</f>
        <v>0</v>
      </c>
      <c r="BF256" s="92">
        <f>IF(N256="znížená",J256,0)</f>
        <v>0</v>
      </c>
      <c r="BG256" s="92">
        <f>IF(N256="zákl. prenesená",J256,0)</f>
        <v>0</v>
      </c>
      <c r="BH256" s="92">
        <f>IF(N256="zníž. prenesená",J256,0)</f>
        <v>0</v>
      </c>
      <c r="BI256" s="92">
        <f>IF(N256="nulová",J256,0)</f>
        <v>0</v>
      </c>
      <c r="BJ256" s="18" t="s">
        <v>91</v>
      </c>
      <c r="BK256" s="92">
        <f>ROUND(I256*H256,2)</f>
        <v>0</v>
      </c>
      <c r="BL256" s="18" t="s">
        <v>191</v>
      </c>
      <c r="BM256" s="167" t="s">
        <v>439</v>
      </c>
    </row>
    <row r="257" spans="1:65" s="12" customFormat="1" ht="22.9" customHeight="1">
      <c r="B257" s="142"/>
      <c r="D257" s="143" t="s">
        <v>77</v>
      </c>
      <c r="E257" s="153" t="s">
        <v>229</v>
      </c>
      <c r="F257" s="153" t="s">
        <v>440</v>
      </c>
      <c r="I257" s="145"/>
      <c r="J257" s="154">
        <f>BK257</f>
        <v>0</v>
      </c>
      <c r="L257" s="250"/>
      <c r="M257" s="148"/>
      <c r="N257" s="148"/>
      <c r="O257" s="148"/>
      <c r="P257" s="149">
        <f>SUM(P258:P260)</f>
        <v>0</v>
      </c>
      <c r="Q257" s="148"/>
      <c r="R257" s="149">
        <f>SUM(R258:R260)</f>
        <v>6.2E-2</v>
      </c>
      <c r="S257" s="148"/>
      <c r="T257" s="150">
        <f>SUM(T258:T260)</f>
        <v>0</v>
      </c>
      <c r="AR257" s="143" t="s">
        <v>85</v>
      </c>
      <c r="AT257" s="151" t="s">
        <v>77</v>
      </c>
      <c r="AU257" s="151" t="s">
        <v>85</v>
      </c>
      <c r="AY257" s="143" t="s">
        <v>184</v>
      </c>
      <c r="BK257" s="152">
        <f>SUM(BK258:BK260)</f>
        <v>0</v>
      </c>
    </row>
    <row r="258" spans="1:65" s="2" customFormat="1" ht="33" customHeight="1">
      <c r="A258" s="302"/>
      <c r="B258" s="124"/>
      <c r="C258" s="155" t="s">
        <v>441</v>
      </c>
      <c r="D258" s="155" t="s">
        <v>187</v>
      </c>
      <c r="E258" s="156" t="s">
        <v>442</v>
      </c>
      <c r="F258" s="157" t="s">
        <v>443</v>
      </c>
      <c r="G258" s="158" t="s">
        <v>360</v>
      </c>
      <c r="H258" s="159">
        <v>62</v>
      </c>
      <c r="I258" s="160"/>
      <c r="J258" s="161">
        <f>ROUND(I258*H258,2)</f>
        <v>0</v>
      </c>
      <c r="K258" s="228"/>
      <c r="L258" s="248"/>
      <c r="M258" s="230" t="s">
        <v>1</v>
      </c>
      <c r="N258" s="164" t="s">
        <v>44</v>
      </c>
      <c r="O258" s="51"/>
      <c r="P258" s="165">
        <f>O258*H258</f>
        <v>0</v>
      </c>
      <c r="Q258" s="165">
        <v>0</v>
      </c>
      <c r="R258" s="165">
        <f>Q258*H258</f>
        <v>0</v>
      </c>
      <c r="S258" s="165">
        <v>0</v>
      </c>
      <c r="T258" s="166">
        <f>S258*H258</f>
        <v>0</v>
      </c>
      <c r="U258" s="302"/>
      <c r="V258" s="302"/>
      <c r="W258" s="302"/>
      <c r="X258" s="302"/>
      <c r="Y258" s="302"/>
      <c r="Z258" s="302"/>
      <c r="AA258" s="302"/>
      <c r="AB258" s="302"/>
      <c r="AC258" s="302"/>
      <c r="AD258" s="302"/>
      <c r="AE258" s="302"/>
      <c r="AR258" s="167" t="s">
        <v>191</v>
      </c>
      <c r="AT258" s="167" t="s">
        <v>187</v>
      </c>
      <c r="AU258" s="167" t="s">
        <v>91</v>
      </c>
      <c r="AY258" s="18" t="s">
        <v>184</v>
      </c>
      <c r="BE258" s="92">
        <f>IF(N258="základná",J258,0)</f>
        <v>0</v>
      </c>
      <c r="BF258" s="92">
        <f>IF(N258="znížená",J258,0)</f>
        <v>0</v>
      </c>
      <c r="BG258" s="92">
        <f>IF(N258="zákl. prenesená",J258,0)</f>
        <v>0</v>
      </c>
      <c r="BH258" s="92">
        <f>IF(N258="zníž. prenesená",J258,0)</f>
        <v>0</v>
      </c>
      <c r="BI258" s="92">
        <f>IF(N258="nulová",J258,0)</f>
        <v>0</v>
      </c>
      <c r="BJ258" s="18" t="s">
        <v>91</v>
      </c>
      <c r="BK258" s="92">
        <f>ROUND(I258*H258,2)</f>
        <v>0</v>
      </c>
      <c r="BL258" s="18" t="s">
        <v>191</v>
      </c>
      <c r="BM258" s="167" t="s">
        <v>444</v>
      </c>
    </row>
    <row r="259" spans="1:65" s="14" customFormat="1">
      <c r="B259" s="176"/>
      <c r="D259" s="169" t="s">
        <v>193</v>
      </c>
      <c r="E259" s="177" t="s">
        <v>1</v>
      </c>
      <c r="F259" s="178" t="s">
        <v>445</v>
      </c>
      <c r="H259" s="179">
        <v>62</v>
      </c>
      <c r="I259" s="180"/>
      <c r="L259" s="250"/>
      <c r="M259" s="182"/>
      <c r="N259" s="182"/>
      <c r="O259" s="182"/>
      <c r="P259" s="182"/>
      <c r="Q259" s="182"/>
      <c r="R259" s="182"/>
      <c r="S259" s="182"/>
      <c r="T259" s="183"/>
      <c r="AT259" s="177" t="s">
        <v>193</v>
      </c>
      <c r="AU259" s="177" t="s">
        <v>91</v>
      </c>
      <c r="AV259" s="14" t="s">
        <v>91</v>
      </c>
      <c r="AW259" s="14" t="s">
        <v>30</v>
      </c>
      <c r="AX259" s="14" t="s">
        <v>85</v>
      </c>
      <c r="AY259" s="177" t="s">
        <v>184</v>
      </c>
    </row>
    <row r="260" spans="1:65" s="2" customFormat="1" ht="16.5" customHeight="1">
      <c r="A260" s="302"/>
      <c r="B260" s="124"/>
      <c r="C260" s="192" t="s">
        <v>446</v>
      </c>
      <c r="D260" s="192" t="s">
        <v>236</v>
      </c>
      <c r="E260" s="193" t="s">
        <v>447</v>
      </c>
      <c r="F260" s="194" t="s">
        <v>448</v>
      </c>
      <c r="G260" s="195" t="s">
        <v>360</v>
      </c>
      <c r="H260" s="196">
        <v>62</v>
      </c>
      <c r="I260" s="197"/>
      <c r="J260" s="198">
        <f>ROUND(I260*H260,2)</f>
        <v>0</v>
      </c>
      <c r="K260" s="229"/>
      <c r="L260" s="248"/>
      <c r="M260" s="231" t="s">
        <v>1</v>
      </c>
      <c r="N260" s="202" t="s">
        <v>44</v>
      </c>
      <c r="O260" s="51"/>
      <c r="P260" s="165">
        <f>O260*H260</f>
        <v>0</v>
      </c>
      <c r="Q260" s="165">
        <v>1E-3</v>
      </c>
      <c r="R260" s="165">
        <f>Q260*H260</f>
        <v>6.2E-2</v>
      </c>
      <c r="S260" s="165">
        <v>0</v>
      </c>
      <c r="T260" s="166">
        <f>S260*H260</f>
        <v>0</v>
      </c>
      <c r="U260" s="302"/>
      <c r="V260" s="302"/>
      <c r="W260" s="302"/>
      <c r="X260" s="302"/>
      <c r="Y260" s="302"/>
      <c r="Z260" s="302"/>
      <c r="AA260" s="302"/>
      <c r="AB260" s="302"/>
      <c r="AC260" s="302"/>
      <c r="AD260" s="302"/>
      <c r="AE260" s="302"/>
      <c r="AR260" s="167" t="s">
        <v>229</v>
      </c>
      <c r="AT260" s="167" t="s">
        <v>236</v>
      </c>
      <c r="AU260" s="167" t="s">
        <v>91</v>
      </c>
      <c r="AY260" s="18" t="s">
        <v>184</v>
      </c>
      <c r="BE260" s="92">
        <f>IF(N260="základná",J260,0)</f>
        <v>0</v>
      </c>
      <c r="BF260" s="92">
        <f>IF(N260="znížená",J260,0)</f>
        <v>0</v>
      </c>
      <c r="BG260" s="92">
        <f>IF(N260="zákl. prenesená",J260,0)</f>
        <v>0</v>
      </c>
      <c r="BH260" s="92">
        <f>IF(N260="zníž. prenesená",J260,0)</f>
        <v>0</v>
      </c>
      <c r="BI260" s="92">
        <f>IF(N260="nulová",J260,0)</f>
        <v>0</v>
      </c>
      <c r="BJ260" s="18" t="s">
        <v>91</v>
      </c>
      <c r="BK260" s="92">
        <f>ROUND(I260*H260,2)</f>
        <v>0</v>
      </c>
      <c r="BL260" s="18" t="s">
        <v>191</v>
      </c>
      <c r="BM260" s="167" t="s">
        <v>449</v>
      </c>
    </row>
    <row r="261" spans="1:65" s="12" customFormat="1" ht="22.9" customHeight="1">
      <c r="B261" s="142"/>
      <c r="D261" s="143" t="s">
        <v>77</v>
      </c>
      <c r="E261" s="153" t="s">
        <v>235</v>
      </c>
      <c r="F261" s="153" t="s">
        <v>450</v>
      </c>
      <c r="I261" s="145"/>
      <c r="J261" s="154">
        <f>BK261</f>
        <v>0</v>
      </c>
      <c r="L261" s="250"/>
      <c r="M261" s="148"/>
      <c r="N261" s="148"/>
      <c r="O261" s="148"/>
      <c r="P261" s="149">
        <f>SUM(P262:P267)</f>
        <v>0</v>
      </c>
      <c r="Q261" s="148"/>
      <c r="R261" s="149">
        <f>SUM(R262:R267)</f>
        <v>0.77</v>
      </c>
      <c r="S261" s="148"/>
      <c r="T261" s="150">
        <f>SUM(T262:T267)</f>
        <v>0</v>
      </c>
      <c r="AR261" s="143" t="s">
        <v>85</v>
      </c>
      <c r="AT261" s="151" t="s">
        <v>77</v>
      </c>
      <c r="AU261" s="151" t="s">
        <v>85</v>
      </c>
      <c r="AY261" s="143" t="s">
        <v>184</v>
      </c>
      <c r="BK261" s="152">
        <f>SUM(BK262:BK267)</f>
        <v>0</v>
      </c>
    </row>
    <row r="262" spans="1:65" s="2" customFormat="1" ht="21.75" customHeight="1">
      <c r="A262" s="302"/>
      <c r="B262" s="124"/>
      <c r="C262" s="155" t="s">
        <v>451</v>
      </c>
      <c r="D262" s="155" t="s">
        <v>187</v>
      </c>
      <c r="E262" s="156" t="s">
        <v>452</v>
      </c>
      <c r="F262" s="157" t="s">
        <v>453</v>
      </c>
      <c r="G262" s="158" t="s">
        <v>360</v>
      </c>
      <c r="H262" s="159">
        <v>13.5</v>
      </c>
      <c r="I262" s="160"/>
      <c r="J262" s="161">
        <f>ROUND(I262*H262,2)</f>
        <v>0</v>
      </c>
      <c r="K262" s="228"/>
      <c r="L262" s="247"/>
      <c r="M262" s="230" t="s">
        <v>1</v>
      </c>
      <c r="N262" s="164" t="s">
        <v>44</v>
      </c>
      <c r="O262" s="51"/>
      <c r="P262" s="165">
        <f>O262*H262</f>
        <v>0</v>
      </c>
      <c r="Q262" s="165">
        <v>0</v>
      </c>
      <c r="R262" s="165">
        <f>Q262*H262</f>
        <v>0</v>
      </c>
      <c r="S262" s="165">
        <v>0</v>
      </c>
      <c r="T262" s="166">
        <f>S262*H262</f>
        <v>0</v>
      </c>
      <c r="U262" s="302"/>
      <c r="V262" s="302"/>
      <c r="W262" s="302"/>
      <c r="X262" s="302"/>
      <c r="Y262" s="302"/>
      <c r="Z262" s="302"/>
      <c r="AA262" s="302"/>
      <c r="AB262" s="302"/>
      <c r="AC262" s="302"/>
      <c r="AD262" s="302"/>
      <c r="AE262" s="302"/>
      <c r="AR262" s="167" t="s">
        <v>191</v>
      </c>
      <c r="AT262" s="167" t="s">
        <v>187</v>
      </c>
      <c r="AU262" s="167" t="s">
        <v>91</v>
      </c>
      <c r="AY262" s="18" t="s">
        <v>184</v>
      </c>
      <c r="BE262" s="92">
        <f>IF(N262="základná",J262,0)</f>
        <v>0</v>
      </c>
      <c r="BF262" s="92">
        <f>IF(N262="znížená",J262,0)</f>
        <v>0</v>
      </c>
      <c r="BG262" s="92">
        <f>IF(N262="zákl. prenesená",J262,0)</f>
        <v>0</v>
      </c>
      <c r="BH262" s="92">
        <f>IF(N262="zníž. prenesená",J262,0)</f>
        <v>0</v>
      </c>
      <c r="BI262" s="92">
        <f>IF(N262="nulová",J262,0)</f>
        <v>0</v>
      </c>
      <c r="BJ262" s="18" t="s">
        <v>91</v>
      </c>
      <c r="BK262" s="92">
        <f>ROUND(I262*H262,2)</f>
        <v>0</v>
      </c>
      <c r="BL262" s="18" t="s">
        <v>191</v>
      </c>
      <c r="BM262" s="167" t="s">
        <v>454</v>
      </c>
    </row>
    <row r="263" spans="1:65" s="14" customFormat="1">
      <c r="B263" s="176"/>
      <c r="D263" s="169" t="s">
        <v>193</v>
      </c>
      <c r="E263" s="177" t="s">
        <v>1</v>
      </c>
      <c r="F263" s="178" t="s">
        <v>455</v>
      </c>
      <c r="H263" s="179">
        <v>13.5</v>
      </c>
      <c r="I263" s="180"/>
      <c r="L263" s="248"/>
      <c r="M263" s="182"/>
      <c r="N263" s="182"/>
      <c r="O263" s="182"/>
      <c r="P263" s="182"/>
      <c r="Q263" s="182"/>
      <c r="R263" s="182"/>
      <c r="S263" s="182"/>
      <c r="T263" s="183"/>
      <c r="AT263" s="177" t="s">
        <v>193</v>
      </c>
      <c r="AU263" s="177" t="s">
        <v>91</v>
      </c>
      <c r="AV263" s="14" t="s">
        <v>91</v>
      </c>
      <c r="AW263" s="14" t="s">
        <v>30</v>
      </c>
      <c r="AX263" s="14" t="s">
        <v>85</v>
      </c>
      <c r="AY263" s="177" t="s">
        <v>184</v>
      </c>
    </row>
    <row r="264" spans="1:65" s="2" customFormat="1" ht="66.75" customHeight="1">
      <c r="A264" s="310"/>
      <c r="B264" s="311"/>
      <c r="C264" s="312" t="s">
        <v>456</v>
      </c>
      <c r="D264" s="312" t="s">
        <v>187</v>
      </c>
      <c r="E264" s="313" t="s">
        <v>457</v>
      </c>
      <c r="F264" s="314" t="s">
        <v>458</v>
      </c>
      <c r="G264" s="315" t="s">
        <v>244</v>
      </c>
      <c r="H264" s="316">
        <v>7</v>
      </c>
      <c r="I264" s="317"/>
      <c r="J264" s="317">
        <f>ROUND(I264*H264,2)</f>
        <v>0</v>
      </c>
      <c r="K264" s="318"/>
      <c r="L264" s="319"/>
      <c r="M264" s="230" t="s">
        <v>1</v>
      </c>
      <c r="N264" s="164" t="s">
        <v>44</v>
      </c>
      <c r="O264" s="51"/>
      <c r="P264" s="165">
        <f>O264*H264</f>
        <v>0</v>
      </c>
      <c r="Q264" s="165">
        <v>7.0000000000000007E-2</v>
      </c>
      <c r="R264" s="165">
        <f>Q264*H264</f>
        <v>0.49000000000000005</v>
      </c>
      <c r="S264" s="165">
        <v>0</v>
      </c>
      <c r="T264" s="166">
        <f>S264*H264</f>
        <v>0</v>
      </c>
      <c r="U264" s="302"/>
      <c r="V264" s="302"/>
      <c r="W264" s="302"/>
      <c r="X264" s="302"/>
      <c r="Y264" s="302"/>
      <c r="Z264" s="302"/>
      <c r="AA264" s="302"/>
      <c r="AB264" s="302"/>
      <c r="AC264" s="302"/>
      <c r="AD264" s="302"/>
      <c r="AE264" s="302"/>
      <c r="AR264" s="167" t="s">
        <v>191</v>
      </c>
      <c r="AT264" s="167" t="s">
        <v>187</v>
      </c>
      <c r="AU264" s="167" t="s">
        <v>91</v>
      </c>
      <c r="AY264" s="18" t="s">
        <v>184</v>
      </c>
      <c r="BE264" s="92">
        <f>IF(N264="základná",J264,0)</f>
        <v>0</v>
      </c>
      <c r="BF264" s="92">
        <f>IF(N264="znížená",J264,0)</f>
        <v>0</v>
      </c>
      <c r="BG264" s="92">
        <f>IF(N264="zákl. prenesená",J264,0)</f>
        <v>0</v>
      </c>
      <c r="BH264" s="92">
        <f>IF(N264="zníž. prenesená",J264,0)</f>
        <v>0</v>
      </c>
      <c r="BI264" s="92">
        <f>IF(N264="nulová",J264,0)</f>
        <v>0</v>
      </c>
      <c r="BJ264" s="18" t="s">
        <v>91</v>
      </c>
      <c r="BK264" s="92">
        <f>ROUND(I264*H264,2)</f>
        <v>0</v>
      </c>
      <c r="BL264" s="18" t="s">
        <v>191</v>
      </c>
      <c r="BM264" s="167" t="s">
        <v>459</v>
      </c>
    </row>
    <row r="265" spans="1:65" s="14" customFormat="1">
      <c r="B265" s="176"/>
      <c r="D265" s="169" t="s">
        <v>193</v>
      </c>
      <c r="E265" s="177" t="s">
        <v>1</v>
      </c>
      <c r="F265" s="178" t="s">
        <v>222</v>
      </c>
      <c r="H265" s="179">
        <v>7</v>
      </c>
      <c r="I265" s="180"/>
      <c r="L265" s="247"/>
      <c r="M265" s="182"/>
      <c r="N265" s="182"/>
      <c r="O265" s="182"/>
      <c r="P265" s="182"/>
      <c r="Q265" s="182"/>
      <c r="R265" s="182"/>
      <c r="S265" s="182"/>
      <c r="T265" s="183"/>
      <c r="AT265" s="177" t="s">
        <v>193</v>
      </c>
      <c r="AU265" s="177" t="s">
        <v>91</v>
      </c>
      <c r="AV265" s="14" t="s">
        <v>91</v>
      </c>
      <c r="AW265" s="14" t="s">
        <v>30</v>
      </c>
      <c r="AX265" s="14" t="s">
        <v>85</v>
      </c>
      <c r="AY265" s="177" t="s">
        <v>184</v>
      </c>
    </row>
    <row r="266" spans="1:65" s="2" customFormat="1" ht="21.75" customHeight="1">
      <c r="A266" s="302"/>
      <c r="B266" s="124"/>
      <c r="C266" s="155" t="s">
        <v>460</v>
      </c>
      <c r="D266" s="155" t="s">
        <v>187</v>
      </c>
      <c r="E266" s="156" t="s">
        <v>461</v>
      </c>
      <c r="F266" s="157" t="s">
        <v>462</v>
      </c>
      <c r="G266" s="158" t="s">
        <v>244</v>
      </c>
      <c r="H266" s="159">
        <v>4</v>
      </c>
      <c r="I266" s="160"/>
      <c r="J266" s="161">
        <f>ROUND(I266*H266,2)</f>
        <v>0</v>
      </c>
      <c r="K266" s="228"/>
      <c r="L266" s="248"/>
      <c r="M266" s="230" t="s">
        <v>1</v>
      </c>
      <c r="N266" s="164" t="s">
        <v>44</v>
      </c>
      <c r="O266" s="51"/>
      <c r="P266" s="165">
        <f>O266*H266</f>
        <v>0</v>
      </c>
      <c r="Q266" s="165">
        <v>7.0000000000000007E-2</v>
      </c>
      <c r="R266" s="165">
        <f>Q266*H266</f>
        <v>0.28000000000000003</v>
      </c>
      <c r="S266" s="165">
        <v>0</v>
      </c>
      <c r="T266" s="166">
        <f>S266*H266</f>
        <v>0</v>
      </c>
      <c r="U266" s="302"/>
      <c r="V266" s="302"/>
      <c r="W266" s="302"/>
      <c r="X266" s="302"/>
      <c r="Y266" s="302"/>
      <c r="Z266" s="302"/>
      <c r="AA266" s="302"/>
      <c r="AB266" s="302"/>
      <c r="AC266" s="302"/>
      <c r="AD266" s="302"/>
      <c r="AE266" s="302"/>
      <c r="AR266" s="167" t="s">
        <v>191</v>
      </c>
      <c r="AT266" s="167" t="s">
        <v>187</v>
      </c>
      <c r="AU266" s="167" t="s">
        <v>91</v>
      </c>
      <c r="AY266" s="18" t="s">
        <v>184</v>
      </c>
      <c r="BE266" s="92">
        <f>IF(N266="základná",J266,0)</f>
        <v>0</v>
      </c>
      <c r="BF266" s="92">
        <f>IF(N266="znížená",J266,0)</f>
        <v>0</v>
      </c>
      <c r="BG266" s="92">
        <f>IF(N266="zákl. prenesená",J266,0)</f>
        <v>0</v>
      </c>
      <c r="BH266" s="92">
        <f>IF(N266="zníž. prenesená",J266,0)</f>
        <v>0</v>
      </c>
      <c r="BI266" s="92">
        <f>IF(N266="nulová",J266,0)</f>
        <v>0</v>
      </c>
      <c r="BJ266" s="18" t="s">
        <v>91</v>
      </c>
      <c r="BK266" s="92">
        <f>ROUND(I266*H266,2)</f>
        <v>0</v>
      </c>
      <c r="BL266" s="18" t="s">
        <v>191</v>
      </c>
      <c r="BM266" s="167" t="s">
        <v>463</v>
      </c>
    </row>
    <row r="267" spans="1:65" s="14" customFormat="1">
      <c r="B267" s="176"/>
      <c r="D267" s="169" t="s">
        <v>193</v>
      </c>
      <c r="E267" s="177" t="s">
        <v>1</v>
      </c>
      <c r="F267" s="178" t="s">
        <v>191</v>
      </c>
      <c r="H267" s="179">
        <v>4</v>
      </c>
      <c r="I267" s="180"/>
      <c r="L267" s="401"/>
      <c r="M267" s="182"/>
      <c r="N267" s="182"/>
      <c r="O267" s="182"/>
      <c r="P267" s="182"/>
      <c r="Q267" s="182"/>
      <c r="R267" s="182"/>
      <c r="S267" s="182"/>
      <c r="T267" s="183"/>
      <c r="AT267" s="177" t="s">
        <v>193</v>
      </c>
      <c r="AU267" s="177" t="s">
        <v>91</v>
      </c>
      <c r="AV267" s="14" t="s">
        <v>91</v>
      </c>
      <c r="AW267" s="14" t="s">
        <v>30</v>
      </c>
      <c r="AX267" s="14" t="s">
        <v>85</v>
      </c>
      <c r="AY267" s="177" t="s">
        <v>184</v>
      </c>
    </row>
    <row r="268" spans="1:65" s="12" customFormat="1" ht="22.9" customHeight="1">
      <c r="B268" s="142"/>
      <c r="D268" s="143" t="s">
        <v>77</v>
      </c>
      <c r="E268" s="153" t="s">
        <v>464</v>
      </c>
      <c r="F268" s="153" t="s">
        <v>465</v>
      </c>
      <c r="I268" s="145"/>
      <c r="J268" s="154">
        <f>BK268</f>
        <v>0</v>
      </c>
      <c r="L268" s="403"/>
      <c r="M268" s="148"/>
      <c r="N268" s="148"/>
      <c r="O268" s="148"/>
      <c r="P268" s="149">
        <f>P269</f>
        <v>0</v>
      </c>
      <c r="Q268" s="148"/>
      <c r="R268" s="149">
        <f>R269</f>
        <v>0</v>
      </c>
      <c r="S268" s="148"/>
      <c r="T268" s="150">
        <f>T269</f>
        <v>0</v>
      </c>
      <c r="AR268" s="143" t="s">
        <v>85</v>
      </c>
      <c r="AT268" s="151" t="s">
        <v>77</v>
      </c>
      <c r="AU268" s="151" t="s">
        <v>85</v>
      </c>
      <c r="AY268" s="143" t="s">
        <v>184</v>
      </c>
      <c r="BK268" s="152">
        <f>BK269</f>
        <v>0</v>
      </c>
    </row>
    <row r="269" spans="1:65" s="2" customFormat="1" ht="33" customHeight="1">
      <c r="A269" s="302"/>
      <c r="B269" s="124"/>
      <c r="C269" s="155" t="s">
        <v>466</v>
      </c>
      <c r="D269" s="155" t="s">
        <v>187</v>
      </c>
      <c r="E269" s="156" t="s">
        <v>467</v>
      </c>
      <c r="F269" s="157" t="s">
        <v>468</v>
      </c>
      <c r="G269" s="158" t="s">
        <v>215</v>
      </c>
      <c r="H269" s="159">
        <v>25.221</v>
      </c>
      <c r="I269" s="160"/>
      <c r="J269" s="161">
        <f>ROUND(I269*H269,2)</f>
        <v>0</v>
      </c>
      <c r="K269" s="228"/>
      <c r="L269" s="248"/>
      <c r="M269" s="230" t="s">
        <v>1</v>
      </c>
      <c r="N269" s="164" t="s">
        <v>44</v>
      </c>
      <c r="O269" s="51"/>
      <c r="P269" s="165">
        <f>O269*H269</f>
        <v>0</v>
      </c>
      <c r="Q269" s="165">
        <v>0</v>
      </c>
      <c r="R269" s="165">
        <f>Q269*H269</f>
        <v>0</v>
      </c>
      <c r="S269" s="165">
        <v>0</v>
      </c>
      <c r="T269" s="166">
        <f>S269*H269</f>
        <v>0</v>
      </c>
      <c r="U269" s="302"/>
      <c r="V269" s="302"/>
      <c r="W269" s="302"/>
      <c r="X269" s="302"/>
      <c r="Y269" s="302"/>
      <c r="Z269" s="302"/>
      <c r="AA269" s="302"/>
      <c r="AB269" s="302"/>
      <c r="AC269" s="302"/>
      <c r="AD269" s="302"/>
      <c r="AE269" s="302"/>
      <c r="AR269" s="167" t="s">
        <v>191</v>
      </c>
      <c r="AT269" s="167" t="s">
        <v>187</v>
      </c>
      <c r="AU269" s="167" t="s">
        <v>91</v>
      </c>
      <c r="AY269" s="18" t="s">
        <v>184</v>
      </c>
      <c r="BE269" s="92">
        <f>IF(N269="základná",J269,0)</f>
        <v>0</v>
      </c>
      <c r="BF269" s="92">
        <f>IF(N269="znížená",J269,0)</f>
        <v>0</v>
      </c>
      <c r="BG269" s="92">
        <f>IF(N269="zákl. prenesená",J269,0)</f>
        <v>0</v>
      </c>
      <c r="BH269" s="92">
        <f>IF(N269="zníž. prenesená",J269,0)</f>
        <v>0</v>
      </c>
      <c r="BI269" s="92">
        <f>IF(N269="nulová",J269,0)</f>
        <v>0</v>
      </c>
      <c r="BJ269" s="18" t="s">
        <v>91</v>
      </c>
      <c r="BK269" s="92">
        <f>ROUND(I269*H269,2)</f>
        <v>0</v>
      </c>
      <c r="BL269" s="18" t="s">
        <v>191</v>
      </c>
      <c r="BM269" s="167" t="s">
        <v>469</v>
      </c>
    </row>
    <row r="270" spans="1:65" s="12" customFormat="1" ht="22.9" customHeight="1">
      <c r="B270" s="142"/>
      <c r="D270" s="143" t="s">
        <v>77</v>
      </c>
      <c r="E270" s="153" t="s">
        <v>470</v>
      </c>
      <c r="F270" s="153" t="s">
        <v>471</v>
      </c>
      <c r="I270" s="145"/>
      <c r="J270" s="154">
        <f>BK270</f>
        <v>0</v>
      </c>
      <c r="L270" s="248"/>
      <c r="M270" s="148"/>
      <c r="N270" s="148"/>
      <c r="O270" s="148"/>
      <c r="P270" s="149">
        <f>P271</f>
        <v>0</v>
      </c>
      <c r="Q270" s="148"/>
      <c r="R270" s="149">
        <f>R271</f>
        <v>0</v>
      </c>
      <c r="S270" s="148"/>
      <c r="T270" s="150">
        <f>T271</f>
        <v>0</v>
      </c>
      <c r="AR270" s="143" t="s">
        <v>191</v>
      </c>
      <c r="AT270" s="151" t="s">
        <v>77</v>
      </c>
      <c r="AU270" s="151" t="s">
        <v>85</v>
      </c>
      <c r="AY270" s="143" t="s">
        <v>184</v>
      </c>
      <c r="BK270" s="152">
        <f>BK271</f>
        <v>0</v>
      </c>
    </row>
    <row r="271" spans="1:65" s="2" customFormat="1" ht="16.5" customHeight="1">
      <c r="A271" s="302"/>
      <c r="B271" s="124"/>
      <c r="C271" s="155" t="s">
        <v>472</v>
      </c>
      <c r="D271" s="155" t="s">
        <v>187</v>
      </c>
      <c r="E271" s="156" t="s">
        <v>473</v>
      </c>
      <c r="F271" s="157" t="s">
        <v>474</v>
      </c>
      <c r="G271" s="158" t="s">
        <v>244</v>
      </c>
      <c r="H271" s="159">
        <v>1</v>
      </c>
      <c r="I271" s="160"/>
      <c r="J271" s="161">
        <f>ROUND(I271*H271,2)</f>
        <v>0</v>
      </c>
      <c r="K271" s="228"/>
      <c r="L271" s="248"/>
      <c r="M271" s="230" t="s">
        <v>1</v>
      </c>
      <c r="N271" s="164" t="s">
        <v>44</v>
      </c>
      <c r="O271" s="51"/>
      <c r="P271" s="165">
        <f>O271*H271</f>
        <v>0</v>
      </c>
      <c r="Q271" s="165">
        <v>0</v>
      </c>
      <c r="R271" s="165">
        <f>Q271*H271</f>
        <v>0</v>
      </c>
      <c r="S271" s="165">
        <v>0</v>
      </c>
      <c r="T271" s="166">
        <f>S271*H271</f>
        <v>0</v>
      </c>
      <c r="U271" s="302"/>
      <c r="V271" s="302"/>
      <c r="W271" s="302"/>
      <c r="X271" s="302"/>
      <c r="Y271" s="302"/>
      <c r="Z271" s="302"/>
      <c r="AA271" s="302"/>
      <c r="AB271" s="302"/>
      <c r="AC271" s="302"/>
      <c r="AD271" s="302"/>
      <c r="AE271" s="302"/>
      <c r="AR271" s="167" t="s">
        <v>191</v>
      </c>
      <c r="AT271" s="167" t="s">
        <v>187</v>
      </c>
      <c r="AU271" s="167" t="s">
        <v>91</v>
      </c>
      <c r="AY271" s="18" t="s">
        <v>184</v>
      </c>
      <c r="BE271" s="92">
        <f>IF(N271="základná",J271,0)</f>
        <v>0</v>
      </c>
      <c r="BF271" s="92">
        <f>IF(N271="znížená",J271,0)</f>
        <v>0</v>
      </c>
      <c r="BG271" s="92">
        <f>IF(N271="zákl. prenesená",J271,0)</f>
        <v>0</v>
      </c>
      <c r="BH271" s="92">
        <f>IF(N271="zníž. prenesená",J271,0)</f>
        <v>0</v>
      </c>
      <c r="BI271" s="92">
        <f>IF(N271="nulová",J271,0)</f>
        <v>0</v>
      </c>
      <c r="BJ271" s="18" t="s">
        <v>91</v>
      </c>
      <c r="BK271" s="92">
        <f>ROUND(I271*H271,2)</f>
        <v>0</v>
      </c>
      <c r="BL271" s="18" t="s">
        <v>191</v>
      </c>
      <c r="BM271" s="167" t="s">
        <v>475</v>
      </c>
    </row>
    <row r="272" spans="1:65" s="12" customFormat="1" ht="25.9" customHeight="1">
      <c r="B272" s="142"/>
      <c r="D272" s="143" t="s">
        <v>77</v>
      </c>
      <c r="E272" s="144" t="s">
        <v>476</v>
      </c>
      <c r="F272" s="144" t="s">
        <v>477</v>
      </c>
      <c r="I272" s="145"/>
      <c r="J272" s="146">
        <f>BK272</f>
        <v>0</v>
      </c>
      <c r="L272" s="401"/>
      <c r="M272" s="148"/>
      <c r="N272" s="148"/>
      <c r="O272" s="148"/>
      <c r="P272" s="149">
        <f>P273+P287+P296</f>
        <v>0</v>
      </c>
      <c r="Q272" s="148"/>
      <c r="R272" s="149">
        <f>R273+R287+R296</f>
        <v>0.71069395999999985</v>
      </c>
      <c r="S272" s="148"/>
      <c r="T272" s="150">
        <f>T273+T287+T296</f>
        <v>0</v>
      </c>
      <c r="AR272" s="143" t="s">
        <v>91</v>
      </c>
      <c r="AT272" s="151" t="s">
        <v>77</v>
      </c>
      <c r="AU272" s="151" t="s">
        <v>78</v>
      </c>
      <c r="AY272" s="143" t="s">
        <v>184</v>
      </c>
      <c r="BK272" s="152">
        <f>BK273+BK287+BK296</f>
        <v>0</v>
      </c>
    </row>
    <row r="273" spans="1:65" s="12" customFormat="1" ht="22.9" customHeight="1">
      <c r="B273" s="142"/>
      <c r="D273" s="143" t="s">
        <v>77</v>
      </c>
      <c r="E273" s="153" t="s">
        <v>478</v>
      </c>
      <c r="F273" s="153" t="s">
        <v>479</v>
      </c>
      <c r="I273" s="145"/>
      <c r="J273" s="154">
        <f>BK273</f>
        <v>0</v>
      </c>
      <c r="L273" s="403"/>
      <c r="M273" s="148"/>
      <c r="N273" s="148"/>
      <c r="O273" s="148"/>
      <c r="P273" s="149">
        <f>SUM(P274:P286)</f>
        <v>0</v>
      </c>
      <c r="Q273" s="148"/>
      <c r="R273" s="149">
        <f>SUM(R274:R286)</f>
        <v>0.70774675999999992</v>
      </c>
      <c r="S273" s="148"/>
      <c r="T273" s="150">
        <f>SUM(T274:T286)</f>
        <v>0</v>
      </c>
      <c r="AR273" s="143" t="s">
        <v>91</v>
      </c>
      <c r="AT273" s="151" t="s">
        <v>77</v>
      </c>
      <c r="AU273" s="151" t="s">
        <v>85</v>
      </c>
      <c r="AY273" s="143" t="s">
        <v>184</v>
      </c>
      <c r="BK273" s="152">
        <f>SUM(BK274:BK286)</f>
        <v>0</v>
      </c>
    </row>
    <row r="274" spans="1:65" s="2" customFormat="1" ht="21.75" customHeight="1">
      <c r="A274" s="302"/>
      <c r="B274" s="124"/>
      <c r="C274" s="155" t="s">
        <v>480</v>
      </c>
      <c r="D274" s="155" t="s">
        <v>187</v>
      </c>
      <c r="E274" s="156" t="s">
        <v>481</v>
      </c>
      <c r="F274" s="157" t="s">
        <v>482</v>
      </c>
      <c r="G274" s="158" t="s">
        <v>225</v>
      </c>
      <c r="H274" s="159">
        <v>21.12</v>
      </c>
      <c r="I274" s="160"/>
      <c r="J274" s="161">
        <f>ROUND(I274*H274,2)</f>
        <v>0</v>
      </c>
      <c r="K274" s="228"/>
      <c r="L274" s="248"/>
      <c r="M274" s="230" t="s">
        <v>1</v>
      </c>
      <c r="N274" s="164" t="s">
        <v>44</v>
      </c>
      <c r="O274" s="51"/>
      <c r="P274" s="165">
        <f>O274*H274</f>
        <v>0</v>
      </c>
      <c r="Q274" s="165">
        <v>0</v>
      </c>
      <c r="R274" s="165">
        <f>Q274*H274</f>
        <v>0</v>
      </c>
      <c r="S274" s="165">
        <v>0</v>
      </c>
      <c r="T274" s="166">
        <f>S274*H274</f>
        <v>0</v>
      </c>
      <c r="U274" s="302"/>
      <c r="V274" s="302"/>
      <c r="W274" s="302"/>
      <c r="X274" s="302"/>
      <c r="Y274" s="302"/>
      <c r="Z274" s="302"/>
      <c r="AA274" s="302"/>
      <c r="AB274" s="302"/>
      <c r="AC274" s="302"/>
      <c r="AD274" s="302"/>
      <c r="AE274" s="302"/>
      <c r="AR274" s="167" t="s">
        <v>272</v>
      </c>
      <c r="AT274" s="167" t="s">
        <v>187</v>
      </c>
      <c r="AU274" s="167" t="s">
        <v>91</v>
      </c>
      <c r="AY274" s="18" t="s">
        <v>184</v>
      </c>
      <c r="BE274" s="92">
        <f>IF(N274="základná",J274,0)</f>
        <v>0</v>
      </c>
      <c r="BF274" s="92">
        <f>IF(N274="znížená",J274,0)</f>
        <v>0</v>
      </c>
      <c r="BG274" s="92">
        <f>IF(N274="zákl. prenesená",J274,0)</f>
        <v>0</v>
      </c>
      <c r="BH274" s="92">
        <f>IF(N274="zníž. prenesená",J274,0)</f>
        <v>0</v>
      </c>
      <c r="BI274" s="92">
        <f>IF(N274="nulová",J274,0)</f>
        <v>0</v>
      </c>
      <c r="BJ274" s="18" t="s">
        <v>91</v>
      </c>
      <c r="BK274" s="92">
        <f>ROUND(I274*H274,2)</f>
        <v>0</v>
      </c>
      <c r="BL274" s="18" t="s">
        <v>272</v>
      </c>
      <c r="BM274" s="167" t="s">
        <v>483</v>
      </c>
    </row>
    <row r="275" spans="1:65" s="14" customFormat="1">
      <c r="B275" s="176"/>
      <c r="D275" s="169" t="s">
        <v>193</v>
      </c>
      <c r="E275" s="177" t="s">
        <v>1</v>
      </c>
      <c r="F275" s="178" t="s">
        <v>484</v>
      </c>
      <c r="H275" s="179">
        <v>21.12</v>
      </c>
      <c r="I275" s="180"/>
      <c r="L275" s="401"/>
      <c r="M275" s="182"/>
      <c r="N275" s="182"/>
      <c r="O275" s="182"/>
      <c r="P275" s="182"/>
      <c r="Q275" s="182"/>
      <c r="R275" s="182"/>
      <c r="S275" s="182"/>
      <c r="T275" s="183"/>
      <c r="AT275" s="177" t="s">
        <v>193</v>
      </c>
      <c r="AU275" s="177" t="s">
        <v>91</v>
      </c>
      <c r="AV275" s="14" t="s">
        <v>91</v>
      </c>
      <c r="AW275" s="14" t="s">
        <v>30</v>
      </c>
      <c r="AX275" s="14" t="s">
        <v>78</v>
      </c>
      <c r="AY275" s="177" t="s">
        <v>184</v>
      </c>
    </row>
    <row r="276" spans="1:65" s="15" customFormat="1">
      <c r="B276" s="184"/>
      <c r="D276" s="169" t="s">
        <v>193</v>
      </c>
      <c r="E276" s="185" t="s">
        <v>1</v>
      </c>
      <c r="F276" s="186" t="s">
        <v>200</v>
      </c>
      <c r="H276" s="187">
        <v>21.12</v>
      </c>
      <c r="I276" s="188"/>
      <c r="L276" s="403"/>
      <c r="M276" s="190"/>
      <c r="N276" s="190"/>
      <c r="O276" s="190"/>
      <c r="P276" s="190"/>
      <c r="Q276" s="190"/>
      <c r="R276" s="190"/>
      <c r="S276" s="190"/>
      <c r="T276" s="191"/>
      <c r="AT276" s="185" t="s">
        <v>193</v>
      </c>
      <c r="AU276" s="185" t="s">
        <v>91</v>
      </c>
      <c r="AV276" s="15" t="s">
        <v>191</v>
      </c>
      <c r="AW276" s="15" t="s">
        <v>30</v>
      </c>
      <c r="AX276" s="15" t="s">
        <v>85</v>
      </c>
      <c r="AY276" s="185" t="s">
        <v>184</v>
      </c>
    </row>
    <row r="277" spans="1:65" s="2" customFormat="1" ht="21.75" customHeight="1">
      <c r="A277" s="302"/>
      <c r="B277" s="124"/>
      <c r="C277" s="192" t="s">
        <v>485</v>
      </c>
      <c r="D277" s="192" t="s">
        <v>236</v>
      </c>
      <c r="E277" s="193" t="s">
        <v>486</v>
      </c>
      <c r="F277" s="194" t="s">
        <v>487</v>
      </c>
      <c r="G277" s="195" t="s">
        <v>225</v>
      </c>
      <c r="H277" s="196">
        <v>22.175999999999998</v>
      </c>
      <c r="I277" s="197"/>
      <c r="J277" s="198">
        <f>ROUND(I277*H277,2)</f>
        <v>0</v>
      </c>
      <c r="K277" s="229"/>
      <c r="L277" s="248"/>
      <c r="M277" s="231" t="s">
        <v>1</v>
      </c>
      <c r="N277" s="202" t="s">
        <v>44</v>
      </c>
      <c r="O277" s="51"/>
      <c r="P277" s="165">
        <f>O277*H277</f>
        <v>0</v>
      </c>
      <c r="Q277" s="165">
        <v>1.4400000000000001E-3</v>
      </c>
      <c r="R277" s="165">
        <f>Q277*H277</f>
        <v>3.193344E-2</v>
      </c>
      <c r="S277" s="165">
        <v>0</v>
      </c>
      <c r="T277" s="166">
        <f>S277*H277</f>
        <v>0</v>
      </c>
      <c r="U277" s="302"/>
      <c r="V277" s="302"/>
      <c r="W277" s="302"/>
      <c r="X277" s="302"/>
      <c r="Y277" s="302"/>
      <c r="Z277" s="302"/>
      <c r="AA277" s="302"/>
      <c r="AB277" s="302"/>
      <c r="AC277" s="302"/>
      <c r="AD277" s="302"/>
      <c r="AE277" s="302"/>
      <c r="AR277" s="167" t="s">
        <v>336</v>
      </c>
      <c r="AT277" s="167" t="s">
        <v>236</v>
      </c>
      <c r="AU277" s="167" t="s">
        <v>91</v>
      </c>
      <c r="AY277" s="18" t="s">
        <v>184</v>
      </c>
      <c r="BE277" s="92">
        <f>IF(N277="základná",J277,0)</f>
        <v>0</v>
      </c>
      <c r="BF277" s="92">
        <f>IF(N277="znížená",J277,0)</f>
        <v>0</v>
      </c>
      <c r="BG277" s="92">
        <f>IF(N277="zákl. prenesená",J277,0)</f>
        <v>0</v>
      </c>
      <c r="BH277" s="92">
        <f>IF(N277="zníž. prenesená",J277,0)</f>
        <v>0</v>
      </c>
      <c r="BI277" s="92">
        <f>IF(N277="nulová",J277,0)</f>
        <v>0</v>
      </c>
      <c r="BJ277" s="18" t="s">
        <v>91</v>
      </c>
      <c r="BK277" s="92">
        <f>ROUND(I277*H277,2)</f>
        <v>0</v>
      </c>
      <c r="BL277" s="18" t="s">
        <v>272</v>
      </c>
      <c r="BM277" s="167" t="s">
        <v>488</v>
      </c>
    </row>
    <row r="278" spans="1:65" s="14" customFormat="1">
      <c r="B278" s="176"/>
      <c r="D278" s="169" t="s">
        <v>193</v>
      </c>
      <c r="E278" s="177" t="s">
        <v>1</v>
      </c>
      <c r="F278" s="178" t="s">
        <v>489</v>
      </c>
      <c r="H278" s="179">
        <v>22.175999999999998</v>
      </c>
      <c r="I278" s="180"/>
      <c r="L278" s="248"/>
      <c r="M278" s="182"/>
      <c r="N278" s="182"/>
      <c r="O278" s="182"/>
      <c r="P278" s="182"/>
      <c r="Q278" s="182"/>
      <c r="R278" s="182"/>
      <c r="S278" s="182"/>
      <c r="T278" s="183"/>
      <c r="AT278" s="177" t="s">
        <v>193</v>
      </c>
      <c r="AU278" s="177" t="s">
        <v>91</v>
      </c>
      <c r="AV278" s="14" t="s">
        <v>91</v>
      </c>
      <c r="AW278" s="14" t="s">
        <v>30</v>
      </c>
      <c r="AX278" s="14" t="s">
        <v>85</v>
      </c>
      <c r="AY278" s="177" t="s">
        <v>184</v>
      </c>
    </row>
    <row r="279" spans="1:65" s="2" customFormat="1" ht="21.75" customHeight="1">
      <c r="A279" s="302"/>
      <c r="B279" s="124"/>
      <c r="C279" s="155" t="s">
        <v>490</v>
      </c>
      <c r="D279" s="155" t="s">
        <v>187</v>
      </c>
      <c r="E279" s="156" t="s">
        <v>491</v>
      </c>
      <c r="F279" s="157" t="s">
        <v>492</v>
      </c>
      <c r="G279" s="158" t="s">
        <v>225</v>
      </c>
      <c r="H279" s="159">
        <v>16</v>
      </c>
      <c r="I279" s="160"/>
      <c r="J279" s="161">
        <f>ROUND(I279*H279,2)</f>
        <v>0</v>
      </c>
      <c r="K279" s="228"/>
      <c r="L279" s="248"/>
      <c r="M279" s="230" t="s">
        <v>1</v>
      </c>
      <c r="N279" s="164" t="s">
        <v>44</v>
      </c>
      <c r="O279" s="51"/>
      <c r="P279" s="165">
        <f>O279*H279</f>
        <v>0</v>
      </c>
      <c r="Q279" s="165">
        <v>0</v>
      </c>
      <c r="R279" s="165">
        <f>Q279*H279</f>
        <v>0</v>
      </c>
      <c r="S279" s="165">
        <v>0</v>
      </c>
      <c r="T279" s="166">
        <f>S279*H279</f>
        <v>0</v>
      </c>
      <c r="U279" s="302"/>
      <c r="V279" s="302"/>
      <c r="W279" s="302"/>
      <c r="X279" s="302"/>
      <c r="Y279" s="302"/>
      <c r="Z279" s="302"/>
      <c r="AA279" s="302"/>
      <c r="AB279" s="302"/>
      <c r="AC279" s="302"/>
      <c r="AD279" s="302"/>
      <c r="AE279" s="302"/>
      <c r="AR279" s="167" t="s">
        <v>272</v>
      </c>
      <c r="AT279" s="167" t="s">
        <v>187</v>
      </c>
      <c r="AU279" s="167" t="s">
        <v>91</v>
      </c>
      <c r="AY279" s="18" t="s">
        <v>184</v>
      </c>
      <c r="BE279" s="92">
        <f>IF(N279="základná",J279,0)</f>
        <v>0</v>
      </c>
      <c r="BF279" s="92">
        <f>IF(N279="znížená",J279,0)</f>
        <v>0</v>
      </c>
      <c r="BG279" s="92">
        <f>IF(N279="zákl. prenesená",J279,0)</f>
        <v>0</v>
      </c>
      <c r="BH279" s="92">
        <f>IF(N279="zníž. prenesená",J279,0)</f>
        <v>0</v>
      </c>
      <c r="BI279" s="92">
        <f>IF(N279="nulová",J279,0)</f>
        <v>0</v>
      </c>
      <c r="BJ279" s="18" t="s">
        <v>91</v>
      </c>
      <c r="BK279" s="92">
        <f>ROUND(I279*H279,2)</f>
        <v>0</v>
      </c>
      <c r="BL279" s="18" t="s">
        <v>272</v>
      </c>
      <c r="BM279" s="167" t="s">
        <v>493</v>
      </c>
    </row>
    <row r="280" spans="1:65" s="2" customFormat="1" ht="16.5" customHeight="1">
      <c r="A280" s="302"/>
      <c r="B280" s="124"/>
      <c r="C280" s="192" t="s">
        <v>494</v>
      </c>
      <c r="D280" s="192" t="s">
        <v>236</v>
      </c>
      <c r="E280" s="193" t="s">
        <v>495</v>
      </c>
      <c r="F280" s="194" t="s">
        <v>496</v>
      </c>
      <c r="G280" s="195" t="s">
        <v>190</v>
      </c>
      <c r="H280" s="196">
        <v>1.1479999999999999</v>
      </c>
      <c r="I280" s="197"/>
      <c r="J280" s="198">
        <f>ROUND(I280*H280,2)</f>
        <v>0</v>
      </c>
      <c r="K280" s="229"/>
      <c r="L280" s="248"/>
      <c r="M280" s="231" t="s">
        <v>1</v>
      </c>
      <c r="N280" s="202" t="s">
        <v>44</v>
      </c>
      <c r="O280" s="51"/>
      <c r="P280" s="165">
        <f>O280*H280</f>
        <v>0</v>
      </c>
      <c r="Q280" s="165">
        <v>0.55000000000000004</v>
      </c>
      <c r="R280" s="165">
        <f>Q280*H280</f>
        <v>0.63139999999999996</v>
      </c>
      <c r="S280" s="165">
        <v>0</v>
      </c>
      <c r="T280" s="166">
        <f>S280*H280</f>
        <v>0</v>
      </c>
      <c r="U280" s="302"/>
      <c r="V280" s="302"/>
      <c r="W280" s="302"/>
      <c r="X280" s="302"/>
      <c r="Y280" s="302"/>
      <c r="Z280" s="302"/>
      <c r="AA280" s="302"/>
      <c r="AB280" s="302"/>
      <c r="AC280" s="302"/>
      <c r="AD280" s="302"/>
      <c r="AE280" s="302"/>
      <c r="AR280" s="167" t="s">
        <v>336</v>
      </c>
      <c r="AT280" s="167" t="s">
        <v>236</v>
      </c>
      <c r="AU280" s="167" t="s">
        <v>91</v>
      </c>
      <c r="AY280" s="18" t="s">
        <v>184</v>
      </c>
      <c r="BE280" s="92">
        <f>IF(N280="základná",J280,0)</f>
        <v>0</v>
      </c>
      <c r="BF280" s="92">
        <f>IF(N280="znížená",J280,0)</f>
        <v>0</v>
      </c>
      <c r="BG280" s="92">
        <f>IF(N280="zákl. prenesená",J280,0)</f>
        <v>0</v>
      </c>
      <c r="BH280" s="92">
        <f>IF(N280="zníž. prenesená",J280,0)</f>
        <v>0</v>
      </c>
      <c r="BI280" s="92">
        <f>IF(N280="nulová",J280,0)</f>
        <v>0</v>
      </c>
      <c r="BJ280" s="18" t="s">
        <v>91</v>
      </c>
      <c r="BK280" s="92">
        <f>ROUND(I280*H280,2)</f>
        <v>0</v>
      </c>
      <c r="BL280" s="18" t="s">
        <v>272</v>
      </c>
      <c r="BM280" s="167" t="s">
        <v>497</v>
      </c>
    </row>
    <row r="281" spans="1:65" s="14" customFormat="1">
      <c r="B281" s="176"/>
      <c r="D281" s="169" t="s">
        <v>193</v>
      </c>
      <c r="E281" s="177" t="s">
        <v>1</v>
      </c>
      <c r="F281" s="178" t="s">
        <v>498</v>
      </c>
      <c r="H281" s="179">
        <v>0.50700000000000001</v>
      </c>
      <c r="I281" s="180"/>
      <c r="L281" s="401"/>
      <c r="M281" s="182"/>
      <c r="N281" s="182"/>
      <c r="O281" s="182"/>
      <c r="P281" s="182"/>
      <c r="Q281" s="182"/>
      <c r="R281" s="182"/>
      <c r="S281" s="182"/>
      <c r="T281" s="183"/>
      <c r="AT281" s="177" t="s">
        <v>193</v>
      </c>
      <c r="AU281" s="177" t="s">
        <v>91</v>
      </c>
      <c r="AV281" s="14" t="s">
        <v>91</v>
      </c>
      <c r="AW281" s="14" t="s">
        <v>30</v>
      </c>
      <c r="AX281" s="14" t="s">
        <v>78</v>
      </c>
      <c r="AY281" s="177" t="s">
        <v>184</v>
      </c>
    </row>
    <row r="282" spans="1:65" s="14" customFormat="1">
      <c r="B282" s="176"/>
      <c r="D282" s="169" t="s">
        <v>193</v>
      </c>
      <c r="E282" s="177" t="s">
        <v>1</v>
      </c>
      <c r="F282" s="178" t="s">
        <v>499</v>
      </c>
      <c r="H282" s="179">
        <v>0.64100000000000001</v>
      </c>
      <c r="I282" s="180"/>
      <c r="L282" s="402"/>
      <c r="M282" s="182"/>
      <c r="N282" s="182"/>
      <c r="O282" s="182"/>
      <c r="P282" s="182"/>
      <c r="Q282" s="182"/>
      <c r="R282" s="182"/>
      <c r="S282" s="182"/>
      <c r="T282" s="183"/>
      <c r="AT282" s="177" t="s">
        <v>193</v>
      </c>
      <c r="AU282" s="177" t="s">
        <v>91</v>
      </c>
      <c r="AV282" s="14" t="s">
        <v>91</v>
      </c>
      <c r="AW282" s="14" t="s">
        <v>30</v>
      </c>
      <c r="AX282" s="14" t="s">
        <v>78</v>
      </c>
      <c r="AY282" s="177" t="s">
        <v>184</v>
      </c>
    </row>
    <row r="283" spans="1:65" s="15" customFormat="1">
      <c r="B283" s="184"/>
      <c r="D283" s="169" t="s">
        <v>193</v>
      </c>
      <c r="E283" s="185" t="s">
        <v>1</v>
      </c>
      <c r="F283" s="186" t="s">
        <v>200</v>
      </c>
      <c r="H283" s="187">
        <v>1.1479999999999999</v>
      </c>
      <c r="I283" s="188"/>
      <c r="L283" s="403"/>
      <c r="M283" s="190"/>
      <c r="N283" s="190"/>
      <c r="O283" s="190"/>
      <c r="P283" s="190"/>
      <c r="Q283" s="190"/>
      <c r="R283" s="190"/>
      <c r="S283" s="190"/>
      <c r="T283" s="191"/>
      <c r="AT283" s="185" t="s">
        <v>193</v>
      </c>
      <c r="AU283" s="185" t="s">
        <v>91</v>
      </c>
      <c r="AV283" s="15" t="s">
        <v>191</v>
      </c>
      <c r="AW283" s="15" t="s">
        <v>30</v>
      </c>
      <c r="AX283" s="15" t="s">
        <v>85</v>
      </c>
      <c r="AY283" s="185" t="s">
        <v>184</v>
      </c>
    </row>
    <row r="284" spans="1:65" s="2" customFormat="1" ht="21.75" customHeight="1">
      <c r="A284" s="302"/>
      <c r="B284" s="124"/>
      <c r="C284" s="155" t="s">
        <v>500</v>
      </c>
      <c r="D284" s="155" t="s">
        <v>187</v>
      </c>
      <c r="E284" s="156" t="s">
        <v>501</v>
      </c>
      <c r="F284" s="157" t="s">
        <v>502</v>
      </c>
      <c r="G284" s="158" t="s">
        <v>190</v>
      </c>
      <c r="H284" s="159">
        <v>1.1479999999999999</v>
      </c>
      <c r="I284" s="160"/>
      <c r="J284" s="161">
        <f>ROUND(I284*H284,2)</f>
        <v>0</v>
      </c>
      <c r="K284" s="228"/>
      <c r="L284" s="248"/>
      <c r="M284" s="230" t="s">
        <v>1</v>
      </c>
      <c r="N284" s="164" t="s">
        <v>44</v>
      </c>
      <c r="O284" s="51"/>
      <c r="P284" s="165">
        <f>O284*H284</f>
        <v>0</v>
      </c>
      <c r="Q284" s="165">
        <v>2.5899999999999999E-3</v>
      </c>
      <c r="R284" s="165">
        <f>Q284*H284</f>
        <v>2.9733199999999998E-3</v>
      </c>
      <c r="S284" s="165">
        <v>0</v>
      </c>
      <c r="T284" s="166">
        <f>S284*H284</f>
        <v>0</v>
      </c>
      <c r="U284" s="302"/>
      <c r="V284" s="302"/>
      <c r="W284" s="302"/>
      <c r="X284" s="302"/>
      <c r="Y284" s="302"/>
      <c r="Z284" s="302"/>
      <c r="AA284" s="302"/>
      <c r="AB284" s="302"/>
      <c r="AC284" s="302"/>
      <c r="AD284" s="302"/>
      <c r="AE284" s="302"/>
      <c r="AR284" s="167" t="s">
        <v>272</v>
      </c>
      <c r="AT284" s="167" t="s">
        <v>187</v>
      </c>
      <c r="AU284" s="167" t="s">
        <v>91</v>
      </c>
      <c r="AY284" s="18" t="s">
        <v>184</v>
      </c>
      <c r="BE284" s="92">
        <f>IF(N284="základná",J284,0)</f>
        <v>0</v>
      </c>
      <c r="BF284" s="92">
        <f>IF(N284="znížená",J284,0)</f>
        <v>0</v>
      </c>
      <c r="BG284" s="92">
        <f>IF(N284="zákl. prenesená",J284,0)</f>
        <v>0</v>
      </c>
      <c r="BH284" s="92">
        <f>IF(N284="zníž. prenesená",J284,0)</f>
        <v>0</v>
      </c>
      <c r="BI284" s="92">
        <f>IF(N284="nulová",J284,0)</f>
        <v>0</v>
      </c>
      <c r="BJ284" s="18" t="s">
        <v>91</v>
      </c>
      <c r="BK284" s="92">
        <f>ROUND(I284*H284,2)</f>
        <v>0</v>
      </c>
      <c r="BL284" s="18" t="s">
        <v>272</v>
      </c>
      <c r="BM284" s="167" t="s">
        <v>503</v>
      </c>
    </row>
    <row r="285" spans="1:65" s="2" customFormat="1" ht="21.75" customHeight="1">
      <c r="A285" s="302"/>
      <c r="B285" s="124"/>
      <c r="C285" s="155" t="s">
        <v>504</v>
      </c>
      <c r="D285" s="155" t="s">
        <v>187</v>
      </c>
      <c r="E285" s="156" t="s">
        <v>505</v>
      </c>
      <c r="F285" s="157" t="s">
        <v>506</v>
      </c>
      <c r="G285" s="158" t="s">
        <v>244</v>
      </c>
      <c r="H285" s="159">
        <v>16</v>
      </c>
      <c r="I285" s="160"/>
      <c r="J285" s="161">
        <f>ROUND(I285*H285,2)</f>
        <v>0</v>
      </c>
      <c r="K285" s="228"/>
      <c r="L285" s="248"/>
      <c r="M285" s="230" t="s">
        <v>1</v>
      </c>
      <c r="N285" s="164" t="s">
        <v>44</v>
      </c>
      <c r="O285" s="51"/>
      <c r="P285" s="165">
        <f>O285*H285</f>
        <v>0</v>
      </c>
      <c r="Q285" s="165">
        <v>2.5899999999999999E-3</v>
      </c>
      <c r="R285" s="165">
        <f>Q285*H285</f>
        <v>4.1439999999999998E-2</v>
      </c>
      <c r="S285" s="165">
        <v>0</v>
      </c>
      <c r="T285" s="166">
        <f>S285*H285</f>
        <v>0</v>
      </c>
      <c r="U285" s="302"/>
      <c r="V285" s="302"/>
      <c r="W285" s="302"/>
      <c r="X285" s="302"/>
      <c r="Y285" s="302"/>
      <c r="Z285" s="302"/>
      <c r="AA285" s="302"/>
      <c r="AB285" s="302"/>
      <c r="AC285" s="302"/>
      <c r="AD285" s="302"/>
      <c r="AE285" s="302"/>
      <c r="AR285" s="167" t="s">
        <v>272</v>
      </c>
      <c r="AT285" s="167" t="s">
        <v>187</v>
      </c>
      <c r="AU285" s="167" t="s">
        <v>91</v>
      </c>
      <c r="AY285" s="18" t="s">
        <v>184</v>
      </c>
      <c r="BE285" s="92">
        <f>IF(N285="základná",J285,0)</f>
        <v>0</v>
      </c>
      <c r="BF285" s="92">
        <f>IF(N285="znížená",J285,0)</f>
        <v>0</v>
      </c>
      <c r="BG285" s="92">
        <f>IF(N285="zákl. prenesená",J285,0)</f>
        <v>0</v>
      </c>
      <c r="BH285" s="92">
        <f>IF(N285="zníž. prenesená",J285,0)</f>
        <v>0</v>
      </c>
      <c r="BI285" s="92">
        <f>IF(N285="nulová",J285,0)</f>
        <v>0</v>
      </c>
      <c r="BJ285" s="18" t="s">
        <v>91</v>
      </c>
      <c r="BK285" s="92">
        <f>ROUND(I285*H285,2)</f>
        <v>0</v>
      </c>
      <c r="BL285" s="18" t="s">
        <v>272</v>
      </c>
      <c r="BM285" s="167" t="s">
        <v>507</v>
      </c>
    </row>
    <row r="286" spans="1:65" s="2" customFormat="1" ht="21.75" customHeight="1">
      <c r="A286" s="302"/>
      <c r="B286" s="124"/>
      <c r="C286" s="155" t="s">
        <v>508</v>
      </c>
      <c r="D286" s="155" t="s">
        <v>187</v>
      </c>
      <c r="E286" s="156" t="s">
        <v>509</v>
      </c>
      <c r="F286" s="157" t="s">
        <v>510</v>
      </c>
      <c r="G286" s="158" t="s">
        <v>511</v>
      </c>
      <c r="H286" s="203"/>
      <c r="I286" s="160"/>
      <c r="J286" s="161">
        <f>ROUND(I286*H286,2)</f>
        <v>0</v>
      </c>
      <c r="K286" s="228"/>
      <c r="L286" s="248"/>
      <c r="M286" s="230" t="s">
        <v>1</v>
      </c>
      <c r="N286" s="164" t="s">
        <v>44</v>
      </c>
      <c r="O286" s="51"/>
      <c r="P286" s="165">
        <f>O286*H286</f>
        <v>0</v>
      </c>
      <c r="Q286" s="165">
        <v>0</v>
      </c>
      <c r="R286" s="165">
        <f>Q286*H286</f>
        <v>0</v>
      </c>
      <c r="S286" s="165">
        <v>0</v>
      </c>
      <c r="T286" s="166">
        <f>S286*H286</f>
        <v>0</v>
      </c>
      <c r="U286" s="302"/>
      <c r="V286" s="302"/>
      <c r="W286" s="302"/>
      <c r="X286" s="302"/>
      <c r="Y286" s="302"/>
      <c r="Z286" s="302"/>
      <c r="AA286" s="302"/>
      <c r="AB286" s="302"/>
      <c r="AC286" s="302"/>
      <c r="AD286" s="302"/>
      <c r="AE286" s="302"/>
      <c r="AR286" s="167" t="s">
        <v>272</v>
      </c>
      <c r="AT286" s="167" t="s">
        <v>187</v>
      </c>
      <c r="AU286" s="167" t="s">
        <v>91</v>
      </c>
      <c r="AY286" s="18" t="s">
        <v>184</v>
      </c>
      <c r="BE286" s="92">
        <f>IF(N286="základná",J286,0)</f>
        <v>0</v>
      </c>
      <c r="BF286" s="92">
        <f>IF(N286="znížená",J286,0)</f>
        <v>0</v>
      </c>
      <c r="BG286" s="92">
        <f>IF(N286="zákl. prenesená",J286,0)</f>
        <v>0</v>
      </c>
      <c r="BH286" s="92">
        <f>IF(N286="zníž. prenesená",J286,0)</f>
        <v>0</v>
      </c>
      <c r="BI286" s="92">
        <f>IF(N286="nulová",J286,0)</f>
        <v>0</v>
      </c>
      <c r="BJ286" s="18" t="s">
        <v>91</v>
      </c>
      <c r="BK286" s="92">
        <f>ROUND(I286*H286,2)</f>
        <v>0</v>
      </c>
      <c r="BL286" s="18" t="s">
        <v>272</v>
      </c>
      <c r="BM286" s="167" t="s">
        <v>512</v>
      </c>
    </row>
    <row r="287" spans="1:65" s="12" customFormat="1" ht="22.9" customHeight="1">
      <c r="B287" s="142"/>
      <c r="D287" s="143" t="s">
        <v>77</v>
      </c>
      <c r="E287" s="153" t="s">
        <v>513</v>
      </c>
      <c r="F287" s="153" t="s">
        <v>514</v>
      </c>
      <c r="I287" s="145"/>
      <c r="J287" s="154">
        <f>BK287</f>
        <v>0</v>
      </c>
      <c r="L287" s="248"/>
      <c r="M287" s="148"/>
      <c r="N287" s="148"/>
      <c r="O287" s="148"/>
      <c r="P287" s="149">
        <f>SUM(P288:P295)</f>
        <v>0</v>
      </c>
      <c r="Q287" s="148"/>
      <c r="R287" s="149">
        <f>SUM(R288:R295)</f>
        <v>2.2000000000000001E-3</v>
      </c>
      <c r="S287" s="148"/>
      <c r="T287" s="150">
        <f>SUM(T288:T295)</f>
        <v>0</v>
      </c>
      <c r="AR287" s="143" t="s">
        <v>91</v>
      </c>
      <c r="AT287" s="151" t="s">
        <v>77</v>
      </c>
      <c r="AU287" s="151" t="s">
        <v>85</v>
      </c>
      <c r="AY287" s="143" t="s">
        <v>184</v>
      </c>
      <c r="BK287" s="152">
        <f>SUM(BK288:BK295)</f>
        <v>0</v>
      </c>
    </row>
    <row r="288" spans="1:65" s="2" customFormat="1" ht="44.25" customHeight="1">
      <c r="A288" s="302"/>
      <c r="B288" s="124"/>
      <c r="C288" s="346" t="s">
        <v>515</v>
      </c>
      <c r="D288" s="346" t="s">
        <v>187</v>
      </c>
      <c r="E288" s="347" t="s">
        <v>516</v>
      </c>
      <c r="F288" s="348" t="s">
        <v>517</v>
      </c>
      <c r="G288" s="349" t="s">
        <v>244</v>
      </c>
      <c r="H288" s="350">
        <v>6</v>
      </c>
      <c r="I288" s="351"/>
      <c r="J288" s="351">
        <f>ROUND(I288*H288,2)</f>
        <v>0</v>
      </c>
      <c r="K288" s="228"/>
      <c r="L288" s="248"/>
      <c r="M288" s="230" t="s">
        <v>1</v>
      </c>
      <c r="N288" s="164" t="s">
        <v>44</v>
      </c>
      <c r="O288" s="51"/>
      <c r="P288" s="165">
        <f>O288*H288</f>
        <v>0</v>
      </c>
      <c r="Q288" s="165">
        <v>5.0000000000000002E-5</v>
      </c>
      <c r="R288" s="165">
        <f>Q288*H288</f>
        <v>3.0000000000000003E-4</v>
      </c>
      <c r="S288" s="165">
        <v>0</v>
      </c>
      <c r="T288" s="166">
        <f>S288*H288</f>
        <v>0</v>
      </c>
      <c r="U288" s="302"/>
      <c r="V288" s="302"/>
      <c r="W288" s="302"/>
      <c r="X288" s="302"/>
      <c r="Y288" s="302"/>
      <c r="Z288" s="302"/>
      <c r="AA288" s="302"/>
      <c r="AB288" s="302"/>
      <c r="AC288" s="302"/>
      <c r="AD288" s="302"/>
      <c r="AE288" s="302"/>
      <c r="AR288" s="167" t="s">
        <v>272</v>
      </c>
      <c r="AT288" s="167" t="s">
        <v>187</v>
      </c>
      <c r="AU288" s="167" t="s">
        <v>91</v>
      </c>
      <c r="AY288" s="18" t="s">
        <v>184</v>
      </c>
      <c r="BE288" s="92">
        <f>IF(N288="základná",J288,0)</f>
        <v>0</v>
      </c>
      <c r="BF288" s="92">
        <f>IF(N288="znížená",J288,0)</f>
        <v>0</v>
      </c>
      <c r="BG288" s="92">
        <f>IF(N288="zákl. prenesená",J288,0)</f>
        <v>0</v>
      </c>
      <c r="BH288" s="92">
        <f>IF(N288="zníž. prenesená",J288,0)</f>
        <v>0</v>
      </c>
      <c r="BI288" s="92">
        <f>IF(N288="nulová",J288,0)</f>
        <v>0</v>
      </c>
      <c r="BJ288" s="18" t="s">
        <v>91</v>
      </c>
      <c r="BK288" s="92">
        <f>ROUND(I288*H288,2)</f>
        <v>0</v>
      </c>
      <c r="BL288" s="18" t="s">
        <v>272</v>
      </c>
      <c r="BM288" s="167" t="s">
        <v>518</v>
      </c>
    </row>
    <row r="289" spans="1:65" s="2" customFormat="1" ht="33" customHeight="1">
      <c r="A289" s="302"/>
      <c r="B289" s="124"/>
      <c r="C289" s="346" t="s">
        <v>519</v>
      </c>
      <c r="D289" s="346" t="s">
        <v>187</v>
      </c>
      <c r="E289" s="347" t="s">
        <v>520</v>
      </c>
      <c r="F289" s="348" t="s">
        <v>521</v>
      </c>
      <c r="G289" s="349" t="s">
        <v>244</v>
      </c>
      <c r="H289" s="350">
        <v>4</v>
      </c>
      <c r="I289" s="351"/>
      <c r="J289" s="351">
        <f>ROUND(I289*H289,2)</f>
        <v>0</v>
      </c>
      <c r="K289" s="228"/>
      <c r="L289" s="248"/>
      <c r="M289" s="230" t="s">
        <v>1</v>
      </c>
      <c r="N289" s="164" t="s">
        <v>44</v>
      </c>
      <c r="O289" s="51"/>
      <c r="P289" s="165">
        <f>O289*H289</f>
        <v>0</v>
      </c>
      <c r="Q289" s="165">
        <v>5.0000000000000002E-5</v>
      </c>
      <c r="R289" s="165">
        <f>Q289*H289</f>
        <v>2.0000000000000001E-4</v>
      </c>
      <c r="S289" s="165">
        <v>0</v>
      </c>
      <c r="T289" s="166">
        <f>S289*H289</f>
        <v>0</v>
      </c>
      <c r="U289" s="302"/>
      <c r="V289" s="302"/>
      <c r="W289" s="302"/>
      <c r="X289" s="302"/>
      <c r="Y289" s="302"/>
      <c r="Z289" s="302"/>
      <c r="AA289" s="302"/>
      <c r="AB289" s="302"/>
      <c r="AC289" s="302"/>
      <c r="AD289" s="302"/>
      <c r="AE289" s="302"/>
      <c r="AR289" s="167" t="s">
        <v>272</v>
      </c>
      <c r="AT289" s="167" t="s">
        <v>187</v>
      </c>
      <c r="AU289" s="167" t="s">
        <v>91</v>
      </c>
      <c r="AY289" s="18" t="s">
        <v>184</v>
      </c>
      <c r="BE289" s="92">
        <f>IF(N289="základná",J289,0)</f>
        <v>0</v>
      </c>
      <c r="BF289" s="92">
        <f>IF(N289="znížená",J289,0)</f>
        <v>0</v>
      </c>
      <c r="BG289" s="92">
        <f>IF(N289="zákl. prenesená",J289,0)</f>
        <v>0</v>
      </c>
      <c r="BH289" s="92">
        <f>IF(N289="zníž. prenesená",J289,0)</f>
        <v>0</v>
      </c>
      <c r="BI289" s="92">
        <f>IF(N289="nulová",J289,0)</f>
        <v>0</v>
      </c>
      <c r="BJ289" s="18" t="s">
        <v>91</v>
      </c>
      <c r="BK289" s="92">
        <f>ROUND(I289*H289,2)</f>
        <v>0</v>
      </c>
      <c r="BL289" s="18" t="s">
        <v>272</v>
      </c>
      <c r="BM289" s="167" t="s">
        <v>522</v>
      </c>
    </row>
    <row r="290" spans="1:65" s="2" customFormat="1" ht="33" customHeight="1">
      <c r="A290" s="302"/>
      <c r="B290" s="124"/>
      <c r="C290" s="155" t="s">
        <v>523</v>
      </c>
      <c r="D290" s="155" t="s">
        <v>187</v>
      </c>
      <c r="E290" s="156" t="s">
        <v>524</v>
      </c>
      <c r="F290" s="157" t="s">
        <v>525</v>
      </c>
      <c r="G290" s="158" t="s">
        <v>244</v>
      </c>
      <c r="H290" s="159">
        <v>1</v>
      </c>
      <c r="I290" s="160"/>
      <c r="J290" s="161">
        <f>ROUND(I290*H290,2)</f>
        <v>0</v>
      </c>
      <c r="K290" s="228"/>
      <c r="L290" s="248"/>
      <c r="M290" s="230" t="s">
        <v>1</v>
      </c>
      <c r="N290" s="164" t="s">
        <v>44</v>
      </c>
      <c r="O290" s="51"/>
      <c r="P290" s="165">
        <f>O290*H290</f>
        <v>0</v>
      </c>
      <c r="Q290" s="165">
        <v>5.0000000000000002E-5</v>
      </c>
      <c r="R290" s="165">
        <f>Q290*H290</f>
        <v>5.0000000000000002E-5</v>
      </c>
      <c r="S290" s="165">
        <v>0</v>
      </c>
      <c r="T290" s="166">
        <f>S290*H290</f>
        <v>0</v>
      </c>
      <c r="U290" s="302"/>
      <c r="V290" s="302"/>
      <c r="W290" s="302"/>
      <c r="X290" s="302"/>
      <c r="Y290" s="302"/>
      <c r="Z290" s="302"/>
      <c r="AA290" s="302"/>
      <c r="AB290" s="302"/>
      <c r="AC290" s="302"/>
      <c r="AD290" s="302"/>
      <c r="AE290" s="302"/>
      <c r="AR290" s="167" t="s">
        <v>272</v>
      </c>
      <c r="AT290" s="167" t="s">
        <v>187</v>
      </c>
      <c r="AU290" s="167" t="s">
        <v>91</v>
      </c>
      <c r="AY290" s="18" t="s">
        <v>184</v>
      </c>
      <c r="BE290" s="92">
        <f>IF(N290="základná",J290,0)</f>
        <v>0</v>
      </c>
      <c r="BF290" s="92">
        <f>IF(N290="znížená",J290,0)</f>
        <v>0</v>
      </c>
      <c r="BG290" s="92">
        <f>IF(N290="zákl. prenesená",J290,0)</f>
        <v>0</v>
      </c>
      <c r="BH290" s="92">
        <f>IF(N290="zníž. prenesená",J290,0)</f>
        <v>0</v>
      </c>
      <c r="BI290" s="92">
        <f>IF(N290="nulová",J290,0)</f>
        <v>0</v>
      </c>
      <c r="BJ290" s="18" t="s">
        <v>91</v>
      </c>
      <c r="BK290" s="92">
        <f>ROUND(I290*H290,2)</f>
        <v>0</v>
      </c>
      <c r="BL290" s="18" t="s">
        <v>272</v>
      </c>
      <c r="BM290" s="167" t="s">
        <v>526</v>
      </c>
    </row>
    <row r="291" spans="1:65" s="2" customFormat="1" ht="33" customHeight="1">
      <c r="A291" s="302"/>
      <c r="B291" s="124"/>
      <c r="C291" s="155" t="s">
        <v>527</v>
      </c>
      <c r="D291" s="155" t="s">
        <v>187</v>
      </c>
      <c r="E291" s="156" t="s">
        <v>528</v>
      </c>
      <c r="F291" s="157" t="s">
        <v>529</v>
      </c>
      <c r="G291" s="158" t="s">
        <v>244</v>
      </c>
      <c r="H291" s="159">
        <v>31</v>
      </c>
      <c r="I291" s="160"/>
      <c r="J291" s="161">
        <f>ROUND(I291*H291,2)</f>
        <v>0</v>
      </c>
      <c r="K291" s="228"/>
      <c r="L291" s="248"/>
      <c r="M291" s="230" t="s">
        <v>1</v>
      </c>
      <c r="N291" s="164" t="s">
        <v>44</v>
      </c>
      <c r="O291" s="51"/>
      <c r="P291" s="165">
        <f>O291*H291</f>
        <v>0</v>
      </c>
      <c r="Q291" s="165">
        <v>5.0000000000000002E-5</v>
      </c>
      <c r="R291" s="165">
        <f>Q291*H291</f>
        <v>1.5500000000000002E-3</v>
      </c>
      <c r="S291" s="165">
        <v>0</v>
      </c>
      <c r="T291" s="166">
        <f>S291*H291</f>
        <v>0</v>
      </c>
      <c r="U291" s="302"/>
      <c r="V291" s="302"/>
      <c r="W291" s="302"/>
      <c r="X291" s="302"/>
      <c r="Y291" s="302"/>
      <c r="Z291" s="302"/>
      <c r="AA291" s="302"/>
      <c r="AB291" s="302"/>
      <c r="AC291" s="302"/>
      <c r="AD291" s="302"/>
      <c r="AE291" s="302"/>
      <c r="AR291" s="167" t="s">
        <v>272</v>
      </c>
      <c r="AT291" s="167" t="s">
        <v>187</v>
      </c>
      <c r="AU291" s="167" t="s">
        <v>91</v>
      </c>
      <c r="AY291" s="18" t="s">
        <v>184</v>
      </c>
      <c r="BE291" s="92">
        <f>IF(N291="základná",J291,0)</f>
        <v>0</v>
      </c>
      <c r="BF291" s="92">
        <f>IF(N291="znížená",J291,0)</f>
        <v>0</v>
      </c>
      <c r="BG291" s="92">
        <f>IF(N291="zákl. prenesená",J291,0)</f>
        <v>0</v>
      </c>
      <c r="BH291" s="92">
        <f>IF(N291="zníž. prenesená",J291,0)</f>
        <v>0</v>
      </c>
      <c r="BI291" s="92">
        <f>IF(N291="nulová",J291,0)</f>
        <v>0</v>
      </c>
      <c r="BJ291" s="18" t="s">
        <v>91</v>
      </c>
      <c r="BK291" s="92">
        <f>ROUND(I291*H291,2)</f>
        <v>0</v>
      </c>
      <c r="BL291" s="18" t="s">
        <v>272</v>
      </c>
      <c r="BM291" s="167" t="s">
        <v>530</v>
      </c>
    </row>
    <row r="292" spans="1:65" s="14" customFormat="1">
      <c r="B292" s="176"/>
      <c r="D292" s="169" t="s">
        <v>193</v>
      </c>
      <c r="E292" s="177" t="s">
        <v>1</v>
      </c>
      <c r="F292" s="178" t="s">
        <v>531</v>
      </c>
      <c r="H292" s="179">
        <v>31</v>
      </c>
      <c r="I292" s="180"/>
      <c r="L292" s="248"/>
      <c r="M292" s="182"/>
      <c r="N292" s="182"/>
      <c r="O292" s="182"/>
      <c r="P292" s="182"/>
      <c r="Q292" s="182"/>
      <c r="R292" s="182"/>
      <c r="S292" s="182"/>
      <c r="T292" s="183"/>
      <c r="AT292" s="177" t="s">
        <v>193</v>
      </c>
      <c r="AU292" s="177" t="s">
        <v>91</v>
      </c>
      <c r="AV292" s="14" t="s">
        <v>91</v>
      </c>
      <c r="AW292" s="14" t="s">
        <v>30</v>
      </c>
      <c r="AX292" s="14" t="s">
        <v>85</v>
      </c>
      <c r="AY292" s="177" t="s">
        <v>184</v>
      </c>
    </row>
    <row r="293" spans="1:65" s="2" customFormat="1" ht="44.25" customHeight="1">
      <c r="A293" s="302"/>
      <c r="B293" s="124"/>
      <c r="C293" s="155" t="s">
        <v>532</v>
      </c>
      <c r="D293" s="155" t="s">
        <v>187</v>
      </c>
      <c r="E293" s="156" t="s">
        <v>533</v>
      </c>
      <c r="F293" s="157" t="s">
        <v>534</v>
      </c>
      <c r="G293" s="158" t="s">
        <v>244</v>
      </c>
      <c r="H293" s="159">
        <v>2</v>
      </c>
      <c r="I293" s="160"/>
      <c r="J293" s="161">
        <f>ROUND(I293*H293,2)</f>
        <v>0</v>
      </c>
      <c r="K293" s="228"/>
      <c r="L293" s="248"/>
      <c r="M293" s="230" t="s">
        <v>1</v>
      </c>
      <c r="N293" s="164" t="s">
        <v>44</v>
      </c>
      <c r="O293" s="51"/>
      <c r="P293" s="165">
        <f>O293*H293</f>
        <v>0</v>
      </c>
      <c r="Q293" s="165">
        <v>5.0000000000000002E-5</v>
      </c>
      <c r="R293" s="165">
        <f>Q293*H293</f>
        <v>1E-4</v>
      </c>
      <c r="S293" s="165">
        <v>0</v>
      </c>
      <c r="T293" s="166">
        <f>S293*H293</f>
        <v>0</v>
      </c>
      <c r="U293" s="302"/>
      <c r="V293" s="302"/>
      <c r="W293" s="302"/>
      <c r="X293" s="302"/>
      <c r="Y293" s="302"/>
      <c r="Z293" s="302"/>
      <c r="AA293" s="302"/>
      <c r="AB293" s="302"/>
      <c r="AC293" s="302"/>
      <c r="AD293" s="302"/>
      <c r="AE293" s="302"/>
      <c r="AR293" s="167" t="s">
        <v>272</v>
      </c>
      <c r="AT293" s="167" t="s">
        <v>187</v>
      </c>
      <c r="AU293" s="167" t="s">
        <v>91</v>
      </c>
      <c r="AY293" s="18" t="s">
        <v>184</v>
      </c>
      <c r="BE293" s="92">
        <f>IF(N293="základná",J293,0)</f>
        <v>0</v>
      </c>
      <c r="BF293" s="92">
        <f>IF(N293="znížená",J293,0)</f>
        <v>0</v>
      </c>
      <c r="BG293" s="92">
        <f>IF(N293="zákl. prenesená",J293,0)</f>
        <v>0</v>
      </c>
      <c r="BH293" s="92">
        <f>IF(N293="zníž. prenesená",J293,0)</f>
        <v>0</v>
      </c>
      <c r="BI293" s="92">
        <f>IF(N293="nulová",J293,0)</f>
        <v>0</v>
      </c>
      <c r="BJ293" s="18" t="s">
        <v>91</v>
      </c>
      <c r="BK293" s="92">
        <f>ROUND(I293*H293,2)</f>
        <v>0</v>
      </c>
      <c r="BL293" s="18" t="s">
        <v>272</v>
      </c>
      <c r="BM293" s="167" t="s">
        <v>535</v>
      </c>
    </row>
    <row r="294" spans="1:65" s="14" customFormat="1">
      <c r="B294" s="176"/>
      <c r="D294" s="169" t="s">
        <v>193</v>
      </c>
      <c r="E294" s="177" t="s">
        <v>1</v>
      </c>
      <c r="F294" s="178" t="s">
        <v>91</v>
      </c>
      <c r="H294" s="179">
        <v>2</v>
      </c>
      <c r="I294" s="180"/>
      <c r="L294" s="248"/>
      <c r="M294" s="182"/>
      <c r="N294" s="182"/>
      <c r="O294" s="182"/>
      <c r="P294" s="182"/>
      <c r="Q294" s="182"/>
      <c r="R294" s="182"/>
      <c r="S294" s="182"/>
      <c r="T294" s="183"/>
      <c r="AT294" s="177" t="s">
        <v>193</v>
      </c>
      <c r="AU294" s="177" t="s">
        <v>91</v>
      </c>
      <c r="AV294" s="14" t="s">
        <v>91</v>
      </c>
      <c r="AW294" s="14" t="s">
        <v>30</v>
      </c>
      <c r="AX294" s="14" t="s">
        <v>85</v>
      </c>
      <c r="AY294" s="177" t="s">
        <v>184</v>
      </c>
    </row>
    <row r="295" spans="1:65" s="2" customFormat="1" ht="21.75" customHeight="1">
      <c r="A295" s="302"/>
      <c r="B295" s="124"/>
      <c r="C295" s="155" t="s">
        <v>536</v>
      </c>
      <c r="D295" s="155" t="s">
        <v>187</v>
      </c>
      <c r="E295" s="156" t="s">
        <v>537</v>
      </c>
      <c r="F295" s="157" t="s">
        <v>538</v>
      </c>
      <c r="G295" s="158" t="s">
        <v>511</v>
      </c>
      <c r="H295" s="203"/>
      <c r="I295" s="160"/>
      <c r="J295" s="161">
        <f>ROUND(I295*H295,2)</f>
        <v>0</v>
      </c>
      <c r="K295" s="228"/>
      <c r="L295" s="248"/>
      <c r="M295" s="230" t="s">
        <v>1</v>
      </c>
      <c r="N295" s="164" t="s">
        <v>44</v>
      </c>
      <c r="O295" s="51"/>
      <c r="P295" s="165">
        <f>O295*H295</f>
        <v>0</v>
      </c>
      <c r="Q295" s="165">
        <v>0</v>
      </c>
      <c r="R295" s="165">
        <f>Q295*H295</f>
        <v>0</v>
      </c>
      <c r="S295" s="165">
        <v>0</v>
      </c>
      <c r="T295" s="166">
        <f>S295*H295</f>
        <v>0</v>
      </c>
      <c r="U295" s="302"/>
      <c r="V295" s="302"/>
      <c r="W295" s="302"/>
      <c r="X295" s="302"/>
      <c r="Y295" s="302"/>
      <c r="Z295" s="302"/>
      <c r="AA295" s="302"/>
      <c r="AB295" s="302"/>
      <c r="AC295" s="302"/>
      <c r="AD295" s="302"/>
      <c r="AE295" s="302"/>
      <c r="AR295" s="167" t="s">
        <v>272</v>
      </c>
      <c r="AT295" s="167" t="s">
        <v>187</v>
      </c>
      <c r="AU295" s="167" t="s">
        <v>91</v>
      </c>
      <c r="AY295" s="18" t="s">
        <v>184</v>
      </c>
      <c r="BE295" s="92">
        <f>IF(N295="základná",J295,0)</f>
        <v>0</v>
      </c>
      <c r="BF295" s="92">
        <f>IF(N295="znížená",J295,0)</f>
        <v>0</v>
      </c>
      <c r="BG295" s="92">
        <f>IF(N295="zákl. prenesená",J295,0)</f>
        <v>0</v>
      </c>
      <c r="BH295" s="92">
        <f>IF(N295="zníž. prenesená",J295,0)</f>
        <v>0</v>
      </c>
      <c r="BI295" s="92">
        <f>IF(N295="nulová",J295,0)</f>
        <v>0</v>
      </c>
      <c r="BJ295" s="18" t="s">
        <v>91</v>
      </c>
      <c r="BK295" s="92">
        <f>ROUND(I295*H295,2)</f>
        <v>0</v>
      </c>
      <c r="BL295" s="18" t="s">
        <v>272</v>
      </c>
      <c r="BM295" s="167" t="s">
        <v>539</v>
      </c>
    </row>
    <row r="296" spans="1:65" s="12" customFormat="1" ht="22.9" customHeight="1">
      <c r="B296" s="142"/>
      <c r="D296" s="143" t="s">
        <v>77</v>
      </c>
      <c r="E296" s="153" t="s">
        <v>540</v>
      </c>
      <c r="F296" s="153" t="s">
        <v>541</v>
      </c>
      <c r="I296" s="145"/>
      <c r="J296" s="154">
        <f>BK296</f>
        <v>0</v>
      </c>
      <c r="L296" s="248"/>
      <c r="M296" s="148"/>
      <c r="N296" s="148"/>
      <c r="O296" s="148"/>
      <c r="P296" s="149">
        <f>SUM(P297:P301)</f>
        <v>0</v>
      </c>
      <c r="Q296" s="148"/>
      <c r="R296" s="149">
        <f>SUM(R297:R301)</f>
        <v>7.4720000000000006E-4</v>
      </c>
      <c r="S296" s="148"/>
      <c r="T296" s="150">
        <f>SUM(T297:T301)</f>
        <v>0</v>
      </c>
      <c r="AR296" s="143" t="s">
        <v>91</v>
      </c>
      <c r="AT296" s="151" t="s">
        <v>77</v>
      </c>
      <c r="AU296" s="151" t="s">
        <v>85</v>
      </c>
      <c r="AY296" s="143" t="s">
        <v>184</v>
      </c>
      <c r="BK296" s="152">
        <f>SUM(BK297:BK301)</f>
        <v>0</v>
      </c>
    </row>
    <row r="297" spans="1:65" s="2" customFormat="1" ht="33" customHeight="1">
      <c r="A297" s="302"/>
      <c r="B297" s="124"/>
      <c r="C297" s="155" t="s">
        <v>542</v>
      </c>
      <c r="D297" s="155" t="s">
        <v>187</v>
      </c>
      <c r="E297" s="156" t="s">
        <v>543</v>
      </c>
      <c r="F297" s="157" t="s">
        <v>544</v>
      </c>
      <c r="G297" s="158" t="s">
        <v>225</v>
      </c>
      <c r="H297" s="159">
        <v>37.36</v>
      </c>
      <c r="I297" s="160"/>
      <c r="J297" s="161">
        <f>ROUND(I297*H297,2)</f>
        <v>0</v>
      </c>
      <c r="K297" s="228"/>
      <c r="L297" s="248"/>
      <c r="M297" s="230" t="s">
        <v>1</v>
      </c>
      <c r="N297" s="164" t="s">
        <v>44</v>
      </c>
      <c r="O297" s="51"/>
      <c r="P297" s="165">
        <f>O297*H297</f>
        <v>0</v>
      </c>
      <c r="Q297" s="165">
        <v>2.0000000000000002E-5</v>
      </c>
      <c r="R297" s="165">
        <f>Q297*H297</f>
        <v>7.4720000000000006E-4</v>
      </c>
      <c r="S297" s="165">
        <v>0</v>
      </c>
      <c r="T297" s="166">
        <f>S297*H297</f>
        <v>0</v>
      </c>
      <c r="U297" s="302"/>
      <c r="V297" s="302"/>
      <c r="W297" s="302"/>
      <c r="X297" s="302"/>
      <c r="Y297" s="302"/>
      <c r="Z297" s="302"/>
      <c r="AA297" s="302"/>
      <c r="AB297" s="302"/>
      <c r="AC297" s="302"/>
      <c r="AD297" s="302"/>
      <c r="AE297" s="302"/>
      <c r="AR297" s="167" t="s">
        <v>272</v>
      </c>
      <c r="AT297" s="167" t="s">
        <v>187</v>
      </c>
      <c r="AU297" s="167" t="s">
        <v>91</v>
      </c>
      <c r="AY297" s="18" t="s">
        <v>184</v>
      </c>
      <c r="BE297" s="92">
        <f>IF(N297="základná",J297,0)</f>
        <v>0</v>
      </c>
      <c r="BF297" s="92">
        <f>IF(N297="znížená",J297,0)</f>
        <v>0</v>
      </c>
      <c r="BG297" s="92">
        <f>IF(N297="zákl. prenesená",J297,0)</f>
        <v>0</v>
      </c>
      <c r="BH297" s="92">
        <f>IF(N297="zníž. prenesená",J297,0)</f>
        <v>0</v>
      </c>
      <c r="BI297" s="92">
        <f>IF(N297="nulová",J297,0)</f>
        <v>0</v>
      </c>
      <c r="BJ297" s="18" t="s">
        <v>91</v>
      </c>
      <c r="BK297" s="92">
        <f>ROUND(I297*H297,2)</f>
        <v>0</v>
      </c>
      <c r="BL297" s="18" t="s">
        <v>272</v>
      </c>
      <c r="BM297" s="167" t="s">
        <v>545</v>
      </c>
    </row>
    <row r="298" spans="1:65" s="13" customFormat="1">
      <c r="B298" s="168"/>
      <c r="D298" s="169" t="s">
        <v>193</v>
      </c>
      <c r="E298" s="170" t="s">
        <v>1</v>
      </c>
      <c r="F298" s="171" t="s">
        <v>546</v>
      </c>
      <c r="H298" s="170" t="s">
        <v>1</v>
      </c>
      <c r="I298" s="172"/>
      <c r="L298" s="174"/>
      <c r="M298" s="174"/>
      <c r="N298" s="174"/>
      <c r="O298" s="174"/>
      <c r="P298" s="174"/>
      <c r="Q298" s="174"/>
      <c r="R298" s="174"/>
      <c r="S298" s="174"/>
      <c r="T298" s="175"/>
      <c r="AT298" s="170" t="s">
        <v>193</v>
      </c>
      <c r="AU298" s="170" t="s">
        <v>91</v>
      </c>
      <c r="AV298" s="13" t="s">
        <v>85</v>
      </c>
      <c r="AW298" s="13" t="s">
        <v>30</v>
      </c>
      <c r="AX298" s="13" t="s">
        <v>78</v>
      </c>
      <c r="AY298" s="170" t="s">
        <v>184</v>
      </c>
    </row>
    <row r="299" spans="1:65" s="14" customFormat="1">
      <c r="B299" s="176"/>
      <c r="D299" s="169" t="s">
        <v>193</v>
      </c>
      <c r="E299" s="177" t="s">
        <v>1</v>
      </c>
      <c r="F299" s="178" t="s">
        <v>547</v>
      </c>
      <c r="H299" s="179">
        <v>13.44</v>
      </c>
      <c r="I299" s="180"/>
      <c r="L299" s="182"/>
      <c r="M299" s="182"/>
      <c r="N299" s="182"/>
      <c r="O299" s="182"/>
      <c r="P299" s="182"/>
      <c r="Q299" s="182"/>
      <c r="R299" s="182"/>
      <c r="S299" s="182"/>
      <c r="T299" s="183"/>
      <c r="AT299" s="177" t="s">
        <v>193</v>
      </c>
      <c r="AU299" s="177" t="s">
        <v>91</v>
      </c>
      <c r="AV299" s="14" t="s">
        <v>91</v>
      </c>
      <c r="AW299" s="14" t="s">
        <v>30</v>
      </c>
      <c r="AX299" s="14" t="s">
        <v>78</v>
      </c>
      <c r="AY299" s="177" t="s">
        <v>184</v>
      </c>
    </row>
    <row r="300" spans="1:65" s="14" customFormat="1">
      <c r="B300" s="176"/>
      <c r="D300" s="169" t="s">
        <v>193</v>
      </c>
      <c r="E300" s="177" t="s">
        <v>1</v>
      </c>
      <c r="F300" s="178" t="s">
        <v>548</v>
      </c>
      <c r="H300" s="179">
        <v>23.92</v>
      </c>
      <c r="I300" s="180"/>
      <c r="L300" s="182"/>
      <c r="M300" s="182"/>
      <c r="N300" s="182"/>
      <c r="O300" s="182"/>
      <c r="P300" s="182"/>
      <c r="Q300" s="182"/>
      <c r="R300" s="182"/>
      <c r="S300" s="182"/>
      <c r="T300" s="183"/>
      <c r="AT300" s="177" t="s">
        <v>193</v>
      </c>
      <c r="AU300" s="177" t="s">
        <v>91</v>
      </c>
      <c r="AV300" s="14" t="s">
        <v>91</v>
      </c>
      <c r="AW300" s="14" t="s">
        <v>30</v>
      </c>
      <c r="AX300" s="14" t="s">
        <v>78</v>
      </c>
      <c r="AY300" s="177" t="s">
        <v>184</v>
      </c>
    </row>
    <row r="301" spans="1:65" s="15" customFormat="1">
      <c r="B301" s="184"/>
      <c r="D301" s="169" t="s">
        <v>193</v>
      </c>
      <c r="E301" s="185" t="s">
        <v>1</v>
      </c>
      <c r="F301" s="186" t="s">
        <v>200</v>
      </c>
      <c r="H301" s="187">
        <v>37.36</v>
      </c>
      <c r="I301" s="188"/>
      <c r="L301" s="190"/>
      <c r="M301" s="205"/>
      <c r="N301" s="205"/>
      <c r="O301" s="205"/>
      <c r="P301" s="205"/>
      <c r="Q301" s="205"/>
      <c r="R301" s="205"/>
      <c r="S301" s="205"/>
      <c r="T301" s="206"/>
      <c r="AT301" s="185" t="s">
        <v>193</v>
      </c>
      <c r="AU301" s="185" t="s">
        <v>91</v>
      </c>
      <c r="AV301" s="15" t="s">
        <v>191</v>
      </c>
      <c r="AW301" s="15" t="s">
        <v>30</v>
      </c>
      <c r="AX301" s="15" t="s">
        <v>85</v>
      </c>
      <c r="AY301" s="185" t="s">
        <v>184</v>
      </c>
    </row>
    <row r="302" spans="1:65" s="2" customFormat="1" ht="6.95" customHeight="1">
      <c r="A302" s="302"/>
      <c r="B302" s="41"/>
      <c r="C302" s="42"/>
      <c r="D302" s="42"/>
      <c r="E302" s="42"/>
      <c r="F302" s="42"/>
      <c r="G302" s="42"/>
      <c r="H302" s="42"/>
      <c r="I302" s="42"/>
      <c r="J302" s="42"/>
      <c r="K302" s="42"/>
      <c r="L302" s="51"/>
      <c r="M302" s="302"/>
      <c r="O302" s="302"/>
      <c r="P302" s="302"/>
      <c r="Q302" s="302"/>
      <c r="R302" s="302"/>
      <c r="S302" s="302"/>
      <c r="T302" s="302"/>
      <c r="U302" s="302"/>
      <c r="V302" s="302"/>
      <c r="W302" s="302"/>
      <c r="X302" s="302"/>
      <c r="Y302" s="302"/>
      <c r="Z302" s="302"/>
      <c r="AA302" s="302"/>
      <c r="AB302" s="302"/>
      <c r="AC302" s="302"/>
      <c r="AD302" s="302"/>
      <c r="AE302" s="302"/>
    </row>
    <row r="303" spans="1:65">
      <c r="A303" s="288"/>
      <c r="B303" s="288"/>
      <c r="C303" s="288"/>
      <c r="D303" s="288"/>
      <c r="E303" s="288"/>
      <c r="F303" s="288"/>
      <c r="G303" s="288"/>
      <c r="H303" s="288"/>
      <c r="I303" s="288"/>
      <c r="J303" s="288"/>
      <c r="K303" s="288"/>
      <c r="L303" s="303"/>
      <c r="M303" s="288"/>
      <c r="N303" s="288"/>
      <c r="O303" s="288"/>
      <c r="P303" s="288"/>
      <c r="Q303" s="288"/>
      <c r="R303" s="288"/>
      <c r="S303" s="288"/>
      <c r="T303" s="288"/>
      <c r="U303" s="288"/>
      <c r="V303" s="288"/>
      <c r="W303" s="288"/>
      <c r="X303" s="288"/>
      <c r="Y303" s="288"/>
      <c r="Z303" s="288"/>
      <c r="AA303" s="288"/>
      <c r="AB303" s="288"/>
      <c r="AC303" s="288"/>
      <c r="AD303" s="288"/>
      <c r="AE303" s="288"/>
      <c r="AF303" s="288"/>
      <c r="AG303" s="288"/>
      <c r="AH303" s="288"/>
      <c r="AI303" s="288"/>
      <c r="AJ303" s="288"/>
      <c r="AK303" s="288"/>
      <c r="AL303" s="288"/>
      <c r="AM303" s="288"/>
      <c r="AN303" s="288"/>
      <c r="AO303" s="288"/>
      <c r="AP303" s="288"/>
      <c r="AQ303" s="288"/>
      <c r="AR303" s="288"/>
      <c r="AS303" s="288"/>
      <c r="AT303" s="288"/>
      <c r="AU303" s="288"/>
      <c r="AV303" s="288"/>
      <c r="AW303" s="288"/>
      <c r="AX303" s="288"/>
      <c r="AY303" s="288"/>
      <c r="AZ303" s="288"/>
      <c r="BA303" s="288"/>
      <c r="BB303" s="288"/>
      <c r="BC303" s="288"/>
      <c r="BD303" s="288"/>
      <c r="BE303" s="288"/>
      <c r="BF303" s="288"/>
      <c r="BG303" s="288"/>
      <c r="BH303" s="288"/>
      <c r="BI303" s="288"/>
      <c r="BJ303" s="288"/>
      <c r="BK303" s="288"/>
      <c r="BL303" s="288"/>
      <c r="BM303" s="288"/>
    </row>
    <row r="304" spans="1:65">
      <c r="A304" s="288"/>
      <c r="B304" s="288"/>
      <c r="C304" s="288"/>
      <c r="D304" s="288"/>
      <c r="E304" s="288"/>
      <c r="F304" s="288"/>
      <c r="G304" s="288"/>
      <c r="H304" s="288"/>
      <c r="I304" s="288"/>
      <c r="J304" s="288"/>
      <c r="K304" s="288"/>
      <c r="L304" s="303"/>
      <c r="M304" s="288"/>
      <c r="N304" s="288"/>
      <c r="O304" s="288"/>
      <c r="P304" s="288"/>
      <c r="Q304" s="288"/>
      <c r="R304" s="288"/>
      <c r="S304" s="288"/>
      <c r="T304" s="288"/>
      <c r="U304" s="288"/>
      <c r="V304" s="288"/>
      <c r="W304" s="288"/>
      <c r="X304" s="288"/>
      <c r="Y304" s="288"/>
      <c r="Z304" s="288"/>
      <c r="AA304" s="288"/>
      <c r="AB304" s="288"/>
      <c r="AC304" s="288"/>
      <c r="AD304" s="288"/>
      <c r="AE304" s="288"/>
      <c r="AF304" s="288"/>
      <c r="AG304" s="288"/>
      <c r="AH304" s="288"/>
      <c r="AI304" s="288"/>
      <c r="AJ304" s="288"/>
      <c r="AK304" s="288"/>
      <c r="AL304" s="288"/>
      <c r="AM304" s="288"/>
      <c r="AN304" s="288"/>
      <c r="AO304" s="288"/>
      <c r="AP304" s="288"/>
      <c r="AQ304" s="288"/>
      <c r="AR304" s="288"/>
      <c r="AS304" s="288"/>
      <c r="AT304" s="288"/>
      <c r="AU304" s="288"/>
      <c r="AV304" s="288"/>
      <c r="AW304" s="288"/>
      <c r="AX304" s="288"/>
      <c r="AY304" s="288"/>
      <c r="AZ304" s="288"/>
      <c r="BA304" s="288"/>
      <c r="BB304" s="288"/>
      <c r="BC304" s="288"/>
      <c r="BD304" s="288"/>
      <c r="BE304" s="288"/>
      <c r="BF304" s="288"/>
      <c r="BG304" s="288"/>
      <c r="BH304" s="288"/>
      <c r="BI304" s="288"/>
      <c r="BJ304" s="288"/>
      <c r="BK304" s="288"/>
      <c r="BL304" s="288"/>
      <c r="BM304" s="288"/>
    </row>
    <row r="305" spans="12:12">
      <c r="L305" s="303"/>
    </row>
    <row r="306" spans="12:12">
      <c r="L306" s="303"/>
    </row>
    <row r="307" spans="12:12">
      <c r="L307" s="303"/>
    </row>
    <row r="308" spans="12:12">
      <c r="L308" s="303"/>
    </row>
    <row r="309" spans="12:12">
      <c r="L309" s="303"/>
    </row>
    <row r="310" spans="12:12">
      <c r="L310" s="303"/>
    </row>
    <row r="311" spans="12:12">
      <c r="L311" s="303"/>
    </row>
    <row r="312" spans="12:12">
      <c r="L312" s="303"/>
    </row>
    <row r="313" spans="12:12">
      <c r="L313" s="303"/>
    </row>
    <row r="314" spans="12:12">
      <c r="L314" s="303"/>
    </row>
    <row r="315" spans="12:12">
      <c r="L315" s="303"/>
    </row>
    <row r="316" spans="12:12">
      <c r="L316" s="303"/>
    </row>
    <row r="317" spans="12:12">
      <c r="L317" s="303"/>
    </row>
    <row r="318" spans="12:12">
      <c r="L318" s="303"/>
    </row>
    <row r="319" spans="12:12">
      <c r="L319" s="303"/>
    </row>
    <row r="320" spans="12:12">
      <c r="L320" s="303"/>
    </row>
    <row r="321" spans="12:12">
      <c r="L321" s="303"/>
    </row>
    <row r="322" spans="12:12">
      <c r="L322" s="303"/>
    </row>
    <row r="323" spans="12:12">
      <c r="L323" s="303"/>
    </row>
    <row r="324" spans="12:12">
      <c r="L324" s="303"/>
    </row>
    <row r="325" spans="12:12">
      <c r="L325" s="303"/>
    </row>
    <row r="326" spans="12:12">
      <c r="L326" s="303"/>
    </row>
    <row r="327" spans="12:12">
      <c r="L327" s="303"/>
    </row>
    <row r="328" spans="12:12">
      <c r="L328" s="303"/>
    </row>
    <row r="329" spans="12:12">
      <c r="L329" s="303"/>
    </row>
    <row r="330" spans="12:12">
      <c r="L330" s="303"/>
    </row>
    <row r="331" spans="12:12">
      <c r="L331" s="303"/>
    </row>
    <row r="332" spans="12:12">
      <c r="L332" s="303"/>
    </row>
    <row r="333" spans="12:12">
      <c r="L333" s="303"/>
    </row>
    <row r="334" spans="12:12">
      <c r="L334" s="303"/>
    </row>
    <row r="335" spans="12:12">
      <c r="L335" s="303"/>
    </row>
    <row r="336" spans="12:12">
      <c r="L336" s="303"/>
    </row>
    <row r="337" spans="12:12">
      <c r="L337" s="303"/>
    </row>
    <row r="338" spans="12:12">
      <c r="L338" s="303"/>
    </row>
    <row r="339" spans="12:12">
      <c r="L339" s="303"/>
    </row>
    <row r="340" spans="12:12">
      <c r="L340" s="303"/>
    </row>
    <row r="341" spans="12:12">
      <c r="L341" s="303"/>
    </row>
    <row r="342" spans="12:12">
      <c r="L342" s="303"/>
    </row>
    <row r="343" spans="12:12">
      <c r="L343" s="303"/>
    </row>
    <row r="344" spans="12:12">
      <c r="L344" s="303"/>
    </row>
    <row r="345" spans="12:12">
      <c r="L345" s="303"/>
    </row>
    <row r="346" spans="12:12">
      <c r="L346" s="303"/>
    </row>
    <row r="347" spans="12:12">
      <c r="L347" s="303"/>
    </row>
    <row r="348" spans="12:12">
      <c r="L348" s="303"/>
    </row>
    <row r="349" spans="12:12">
      <c r="L349" s="303"/>
    </row>
    <row r="350" spans="12:12">
      <c r="L350" s="303"/>
    </row>
    <row r="351" spans="12:12">
      <c r="L351" s="303"/>
    </row>
    <row r="352" spans="12:12">
      <c r="L352" s="303"/>
    </row>
    <row r="353" spans="12:12">
      <c r="L353" s="303"/>
    </row>
    <row r="354" spans="12:12">
      <c r="L354" s="303"/>
    </row>
    <row r="355" spans="12:12">
      <c r="L355" s="303"/>
    </row>
    <row r="356" spans="12:12">
      <c r="L356" s="303"/>
    </row>
    <row r="357" spans="12:12">
      <c r="L357" s="303"/>
    </row>
    <row r="358" spans="12:12">
      <c r="L358" s="303"/>
    </row>
    <row r="359" spans="12:12">
      <c r="L359" s="303"/>
    </row>
    <row r="360" spans="12:12">
      <c r="L360" s="303"/>
    </row>
    <row r="361" spans="12:12">
      <c r="L361" s="303"/>
    </row>
    <row r="362" spans="12:12">
      <c r="L362" s="303"/>
    </row>
    <row r="363" spans="12:12">
      <c r="L363" s="303"/>
    </row>
    <row r="364" spans="12:12">
      <c r="L364" s="303"/>
    </row>
    <row r="365" spans="12:12">
      <c r="L365" s="303"/>
    </row>
    <row r="366" spans="12:12">
      <c r="L366" s="303"/>
    </row>
    <row r="367" spans="12:12">
      <c r="L367" s="303"/>
    </row>
    <row r="368" spans="12:12">
      <c r="L368" s="303"/>
    </row>
    <row r="369" spans="12:12">
      <c r="L369" s="303"/>
    </row>
    <row r="370" spans="12:12">
      <c r="L370" s="303"/>
    </row>
    <row r="371" spans="12:12">
      <c r="L371" s="303"/>
    </row>
    <row r="372" spans="12:12">
      <c r="L372" s="303"/>
    </row>
    <row r="373" spans="12:12">
      <c r="L373" s="303"/>
    </row>
    <row r="374" spans="12:12">
      <c r="L374" s="303"/>
    </row>
    <row r="375" spans="12:12">
      <c r="L375" s="303"/>
    </row>
    <row r="376" spans="12:12">
      <c r="L376" s="303"/>
    </row>
    <row r="377" spans="12:12">
      <c r="L377" s="303"/>
    </row>
    <row r="378" spans="12:12">
      <c r="L378" s="303"/>
    </row>
    <row r="379" spans="12:12">
      <c r="L379" s="303"/>
    </row>
    <row r="380" spans="12:12">
      <c r="L380" s="303"/>
    </row>
    <row r="381" spans="12:12">
      <c r="L381" s="303"/>
    </row>
    <row r="382" spans="12:12">
      <c r="L382" s="303"/>
    </row>
    <row r="383" spans="12:12">
      <c r="L383" s="303"/>
    </row>
    <row r="384" spans="12:12">
      <c r="L384" s="303"/>
    </row>
    <row r="385" spans="12:12">
      <c r="L385" s="303"/>
    </row>
    <row r="386" spans="12:12">
      <c r="L386" s="303"/>
    </row>
    <row r="387" spans="12:12">
      <c r="L387" s="303"/>
    </row>
    <row r="388" spans="12:12">
      <c r="L388" s="303"/>
    </row>
    <row r="389" spans="12:12">
      <c r="L389" s="303"/>
    </row>
    <row r="390" spans="12:12">
      <c r="L390" s="303"/>
    </row>
    <row r="391" spans="12:12">
      <c r="L391" s="303"/>
    </row>
    <row r="392" spans="12:12">
      <c r="L392" s="303"/>
    </row>
    <row r="393" spans="12:12">
      <c r="L393" s="303"/>
    </row>
    <row r="394" spans="12:12">
      <c r="L394" s="303"/>
    </row>
    <row r="395" spans="12:12">
      <c r="L395" s="303"/>
    </row>
    <row r="396" spans="12:12">
      <c r="L396" s="303"/>
    </row>
    <row r="397" spans="12:12">
      <c r="L397" s="303"/>
    </row>
    <row r="398" spans="12:12">
      <c r="L398" s="303"/>
    </row>
    <row r="399" spans="12:12">
      <c r="L399" s="303"/>
    </row>
    <row r="400" spans="12:12">
      <c r="L400" s="303"/>
    </row>
    <row r="401" spans="12:12">
      <c r="L401" s="303"/>
    </row>
    <row r="402" spans="12:12">
      <c r="L402" s="303"/>
    </row>
    <row r="403" spans="12:12">
      <c r="L403" s="303"/>
    </row>
    <row r="404" spans="12:12">
      <c r="L404" s="303"/>
    </row>
    <row r="405" spans="12:12">
      <c r="L405" s="303"/>
    </row>
    <row r="406" spans="12:12">
      <c r="L406" s="303"/>
    </row>
    <row r="407" spans="12:12">
      <c r="L407" s="303"/>
    </row>
    <row r="408" spans="12:12">
      <c r="L408" s="303"/>
    </row>
    <row r="409" spans="12:12">
      <c r="L409" s="303"/>
    </row>
    <row r="410" spans="12:12">
      <c r="L410" s="303"/>
    </row>
    <row r="411" spans="12:12">
      <c r="L411" s="303"/>
    </row>
    <row r="412" spans="12:12">
      <c r="L412" s="303"/>
    </row>
    <row r="413" spans="12:12">
      <c r="L413" s="303"/>
    </row>
    <row r="414" spans="12:12">
      <c r="L414" s="303"/>
    </row>
    <row r="415" spans="12:12">
      <c r="L415" s="303"/>
    </row>
    <row r="416" spans="12:12">
      <c r="L416" s="303"/>
    </row>
    <row r="417" spans="12:12">
      <c r="L417" s="303"/>
    </row>
    <row r="418" spans="12:12">
      <c r="L418" s="303"/>
    </row>
    <row r="419" spans="12:12">
      <c r="L419" s="303"/>
    </row>
    <row r="420" spans="12:12">
      <c r="L420" s="303"/>
    </row>
    <row r="421" spans="12:12">
      <c r="L421" s="303"/>
    </row>
  </sheetData>
  <autoFilter ref="C142:K301" xr:uid="{00000000-0009-0000-0000-000001000000}"/>
  <mergeCells count="32">
    <mergeCell ref="L2:V2"/>
    <mergeCell ref="D117:F117"/>
    <mergeCell ref="D118:F118"/>
    <mergeCell ref="D119:F119"/>
    <mergeCell ref="E131:H131"/>
    <mergeCell ref="E86:H86"/>
    <mergeCell ref="E88:H88"/>
    <mergeCell ref="E90:H90"/>
    <mergeCell ref="D115:F115"/>
    <mergeCell ref="D116:F116"/>
    <mergeCell ref="E7:H7"/>
    <mergeCell ref="E9:H9"/>
    <mergeCell ref="E11:H11"/>
    <mergeCell ref="E20:H20"/>
    <mergeCell ref="E29:H29"/>
    <mergeCell ref="E135:H135"/>
    <mergeCell ref="E133:H133"/>
    <mergeCell ref="L198:L199"/>
    <mergeCell ref="L201:L203"/>
    <mergeCell ref="L240:L243"/>
    <mergeCell ref="L235:L238"/>
    <mergeCell ref="L175:L177"/>
    <mergeCell ref="L167:L169"/>
    <mergeCell ref="L171:L173"/>
    <mergeCell ref="L183:L186"/>
    <mergeCell ref="L147:L152"/>
    <mergeCell ref="L248:L252"/>
    <mergeCell ref="L254:L255"/>
    <mergeCell ref="L281:L283"/>
    <mergeCell ref="L275:L276"/>
    <mergeCell ref="L272:L273"/>
    <mergeCell ref="L267:L268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412"/>
  <sheetViews>
    <sheetView showGridLines="0" topLeftCell="A276" workbookViewId="0">
      <selection activeCell="C269" sqref="C269:J27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3" style="265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288"/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288"/>
      <c r="AR1" s="288"/>
      <c r="AS1" s="288"/>
      <c r="AT1" s="288"/>
      <c r="AU1" s="288"/>
      <c r="AV1" s="288"/>
      <c r="AW1" s="288"/>
      <c r="AX1" s="288"/>
      <c r="AY1" s="288"/>
      <c r="AZ1" s="288"/>
      <c r="BA1" s="288"/>
      <c r="BB1" s="288"/>
      <c r="BC1" s="288"/>
      <c r="BD1" s="288"/>
    </row>
    <row r="2" spans="1:5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418" t="s">
        <v>5</v>
      </c>
      <c r="M2" s="419"/>
      <c r="N2" s="419"/>
      <c r="O2" s="419"/>
      <c r="P2" s="419"/>
      <c r="Q2" s="419"/>
      <c r="R2" s="419"/>
      <c r="S2" s="419"/>
      <c r="T2" s="419"/>
      <c r="U2" s="419"/>
      <c r="V2" s="419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98</v>
      </c>
      <c r="AU2" s="288"/>
      <c r="AV2" s="288"/>
      <c r="AW2" s="288"/>
      <c r="AX2" s="288"/>
      <c r="AY2" s="288"/>
      <c r="AZ2" s="207" t="s">
        <v>549</v>
      </c>
      <c r="BA2" s="207" t="s">
        <v>1</v>
      </c>
      <c r="BB2" s="207" t="s">
        <v>1</v>
      </c>
      <c r="BC2" s="207" t="s">
        <v>550</v>
      </c>
      <c r="BD2" s="207" t="s">
        <v>91</v>
      </c>
    </row>
    <row r="3" spans="1:5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66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  <c r="AU3" s="288"/>
      <c r="AV3" s="288"/>
      <c r="AW3" s="288"/>
      <c r="AX3" s="288"/>
      <c r="AY3" s="288"/>
      <c r="AZ3" s="288"/>
      <c r="BA3" s="288"/>
      <c r="BB3" s="288"/>
      <c r="BC3" s="288"/>
      <c r="BD3" s="288"/>
    </row>
    <row r="4" spans="1:5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66"/>
      <c r="M4" s="267" t="s">
        <v>9</v>
      </c>
      <c r="N4" s="307"/>
      <c r="O4" s="307"/>
      <c r="P4" s="307"/>
      <c r="Q4" s="307"/>
      <c r="R4" s="307"/>
      <c r="S4" s="307"/>
      <c r="T4" s="307"/>
      <c r="U4" s="307"/>
      <c r="V4" s="307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  <c r="AU4" s="288"/>
      <c r="AV4" s="288"/>
      <c r="AW4" s="288"/>
      <c r="AX4" s="288"/>
      <c r="AY4" s="288"/>
      <c r="AZ4" s="288"/>
      <c r="BA4" s="288"/>
      <c r="BB4" s="288"/>
      <c r="BC4" s="288"/>
      <c r="BD4" s="288"/>
    </row>
    <row r="5" spans="1:5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66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</row>
    <row r="6" spans="1:5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66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</row>
    <row r="7" spans="1:5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66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  <c r="BD7" s="288"/>
    </row>
    <row r="8" spans="1:5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66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8"/>
      <c r="BA8" s="288"/>
      <c r="BB8" s="288"/>
      <c r="BC8" s="288"/>
      <c r="BD8" s="288"/>
    </row>
    <row r="9" spans="1:56" s="1" customFormat="1" ht="16.5" customHeight="1">
      <c r="A9" s="288"/>
      <c r="B9" s="21"/>
      <c r="C9" s="288"/>
      <c r="D9" s="288"/>
      <c r="E9" s="407" t="s">
        <v>83</v>
      </c>
      <c r="F9" s="366"/>
      <c r="G9" s="366"/>
      <c r="H9" s="366"/>
      <c r="I9" s="288"/>
      <c r="J9" s="288"/>
      <c r="K9" s="288"/>
      <c r="L9" s="266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8"/>
      <c r="BA9" s="288"/>
      <c r="BB9" s="288"/>
      <c r="BC9" s="288"/>
      <c r="BD9" s="288"/>
    </row>
    <row r="10" spans="1:5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66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  <c r="AU10" s="288"/>
      <c r="AV10" s="288"/>
      <c r="AW10" s="288"/>
      <c r="AX10" s="288"/>
      <c r="AY10" s="288"/>
      <c r="AZ10" s="288"/>
      <c r="BA10" s="288"/>
      <c r="BB10" s="288"/>
      <c r="BC10" s="288"/>
      <c r="BD10" s="288"/>
    </row>
    <row r="11" spans="1:56" s="2" customFormat="1" ht="16.5" customHeight="1">
      <c r="A11" s="302"/>
      <c r="B11" s="29"/>
      <c r="C11" s="302"/>
      <c r="D11" s="302"/>
      <c r="E11" s="420" t="s">
        <v>94</v>
      </c>
      <c r="F11" s="406"/>
      <c r="G11" s="406"/>
      <c r="H11" s="406"/>
      <c r="I11" s="302"/>
      <c r="J11" s="302"/>
      <c r="K11" s="302"/>
      <c r="L11" s="268"/>
      <c r="M11" s="269"/>
      <c r="N11" s="269"/>
      <c r="O11" s="269"/>
      <c r="P11" s="269"/>
      <c r="Q11" s="269"/>
      <c r="R11" s="269"/>
      <c r="S11" s="270"/>
      <c r="T11" s="270"/>
      <c r="U11" s="270"/>
      <c r="V11" s="270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5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268"/>
      <c r="M12" s="269"/>
      <c r="N12" s="269"/>
      <c r="O12" s="269"/>
      <c r="P12" s="269"/>
      <c r="Q12" s="269"/>
      <c r="R12" s="269"/>
      <c r="S12" s="270"/>
      <c r="T12" s="270"/>
      <c r="U12" s="270"/>
      <c r="V12" s="270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56" s="2" customFormat="1" ht="16.5" customHeight="1">
      <c r="A13" s="302"/>
      <c r="B13" s="29"/>
      <c r="C13" s="302"/>
      <c r="D13" s="302"/>
      <c r="E13" s="384" t="s">
        <v>96</v>
      </c>
      <c r="F13" s="406"/>
      <c r="G13" s="406"/>
      <c r="H13" s="406"/>
      <c r="I13" s="302"/>
      <c r="J13" s="302"/>
      <c r="K13" s="302"/>
      <c r="L13" s="268"/>
      <c r="M13" s="269"/>
      <c r="N13" s="269"/>
      <c r="O13" s="269"/>
      <c r="P13" s="269"/>
      <c r="Q13" s="269"/>
      <c r="R13" s="269"/>
      <c r="S13" s="270"/>
      <c r="T13" s="270"/>
      <c r="U13" s="270"/>
      <c r="V13" s="270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5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268"/>
      <c r="M14" s="269"/>
      <c r="N14" s="269"/>
      <c r="O14" s="269"/>
      <c r="P14" s="269"/>
      <c r="Q14" s="269"/>
      <c r="R14" s="269"/>
      <c r="S14" s="270"/>
      <c r="T14" s="270"/>
      <c r="U14" s="270"/>
      <c r="V14" s="270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5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268"/>
      <c r="M15" s="269"/>
      <c r="N15" s="269"/>
      <c r="O15" s="269"/>
      <c r="P15" s="269"/>
      <c r="Q15" s="269"/>
      <c r="R15" s="269"/>
      <c r="S15" s="270"/>
      <c r="T15" s="270"/>
      <c r="U15" s="270"/>
      <c r="V15" s="270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5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268"/>
      <c r="M16" s="269"/>
      <c r="N16" s="269"/>
      <c r="O16" s="269"/>
      <c r="P16" s="269"/>
      <c r="Q16" s="269"/>
      <c r="R16" s="269"/>
      <c r="S16" s="270"/>
      <c r="T16" s="270"/>
      <c r="U16" s="270"/>
      <c r="V16" s="270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268"/>
      <c r="M17" s="269"/>
      <c r="N17" s="269"/>
      <c r="O17" s="269"/>
      <c r="P17" s="269"/>
      <c r="Q17" s="269"/>
      <c r="R17" s="269"/>
      <c r="S17" s="270"/>
      <c r="T17" s="270"/>
      <c r="U17" s="270"/>
      <c r="V17" s="270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268"/>
      <c r="M18" s="269"/>
      <c r="N18" s="269"/>
      <c r="O18" s="269"/>
      <c r="P18" s="269"/>
      <c r="Q18" s="269"/>
      <c r="R18" s="269"/>
      <c r="S18" s="270"/>
      <c r="T18" s="270"/>
      <c r="U18" s="270"/>
      <c r="V18" s="270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268"/>
      <c r="M19" s="269"/>
      <c r="N19" s="269"/>
      <c r="O19" s="269"/>
      <c r="P19" s="269"/>
      <c r="Q19" s="269"/>
      <c r="R19" s="269"/>
      <c r="S19" s="270"/>
      <c r="T19" s="270"/>
      <c r="U19" s="270"/>
      <c r="V19" s="270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268"/>
      <c r="M20" s="269"/>
      <c r="N20" s="269"/>
      <c r="O20" s="269"/>
      <c r="P20" s="269"/>
      <c r="Q20" s="269"/>
      <c r="R20" s="269"/>
      <c r="S20" s="270"/>
      <c r="T20" s="270"/>
      <c r="U20" s="270"/>
      <c r="V20" s="270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268"/>
      <c r="M21" s="269"/>
      <c r="N21" s="269"/>
      <c r="O21" s="269"/>
      <c r="P21" s="269"/>
      <c r="Q21" s="269"/>
      <c r="R21" s="269"/>
      <c r="S21" s="270"/>
      <c r="T21" s="270"/>
      <c r="U21" s="270"/>
      <c r="V21" s="270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268"/>
      <c r="M22" s="269"/>
      <c r="N22" s="269"/>
      <c r="O22" s="269"/>
      <c r="P22" s="269"/>
      <c r="Q22" s="269"/>
      <c r="R22" s="269"/>
      <c r="S22" s="270"/>
      <c r="T22" s="270"/>
      <c r="U22" s="270"/>
      <c r="V22" s="270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268"/>
      <c r="M23" s="269"/>
      <c r="N23" s="269"/>
      <c r="O23" s="269"/>
      <c r="P23" s="269"/>
      <c r="Q23" s="269"/>
      <c r="R23" s="269"/>
      <c r="S23" s="270"/>
      <c r="T23" s="270"/>
      <c r="U23" s="270"/>
      <c r="V23" s="270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268"/>
      <c r="M24" s="269"/>
      <c r="N24" s="269"/>
      <c r="O24" s="269"/>
      <c r="P24" s="269"/>
      <c r="Q24" s="269"/>
      <c r="R24" s="269"/>
      <c r="S24" s="270"/>
      <c r="T24" s="270"/>
      <c r="U24" s="270"/>
      <c r="V24" s="270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268"/>
      <c r="M25" s="269"/>
      <c r="N25" s="269"/>
      <c r="O25" s="269"/>
      <c r="P25" s="269"/>
      <c r="Q25" s="269"/>
      <c r="R25" s="269"/>
      <c r="S25" s="270"/>
      <c r="T25" s="270"/>
      <c r="U25" s="270"/>
      <c r="V25" s="270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268"/>
      <c r="M26" s="269"/>
      <c r="N26" s="269"/>
      <c r="O26" s="269"/>
      <c r="P26" s="269"/>
      <c r="Q26" s="269"/>
      <c r="R26" s="269"/>
      <c r="S26" s="270"/>
      <c r="T26" s="270"/>
      <c r="U26" s="270"/>
      <c r="V26" s="270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268"/>
      <c r="M27" s="269"/>
      <c r="N27" s="269"/>
      <c r="O27" s="269"/>
      <c r="P27" s="269"/>
      <c r="Q27" s="269"/>
      <c r="R27" s="269"/>
      <c r="S27" s="270"/>
      <c r="T27" s="270"/>
      <c r="U27" s="270"/>
      <c r="V27" s="270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268"/>
      <c r="M28" s="269"/>
      <c r="N28" s="269"/>
      <c r="O28" s="269"/>
      <c r="P28" s="269"/>
      <c r="Q28" s="269"/>
      <c r="R28" s="269"/>
      <c r="S28" s="270"/>
      <c r="T28" s="270"/>
      <c r="U28" s="270"/>
      <c r="V28" s="270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268"/>
      <c r="M29" s="269"/>
      <c r="N29" s="269"/>
      <c r="O29" s="269"/>
      <c r="P29" s="269"/>
      <c r="Q29" s="269"/>
      <c r="R29" s="269"/>
      <c r="S29" s="270"/>
      <c r="T29" s="270"/>
      <c r="U29" s="270"/>
      <c r="V29" s="270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268"/>
      <c r="M30" s="269"/>
      <c r="N30" s="269"/>
      <c r="O30" s="269"/>
      <c r="P30" s="269"/>
      <c r="Q30" s="269"/>
      <c r="R30" s="269"/>
      <c r="S30" s="270"/>
      <c r="T30" s="270"/>
      <c r="U30" s="270"/>
      <c r="V30" s="270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271"/>
      <c r="M31" s="272"/>
      <c r="N31" s="272"/>
      <c r="O31" s="272"/>
      <c r="P31" s="272"/>
      <c r="Q31" s="272"/>
      <c r="R31" s="272"/>
      <c r="S31" s="273"/>
      <c r="T31" s="273"/>
      <c r="U31" s="273"/>
      <c r="V31" s="273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268"/>
      <c r="M32" s="269"/>
      <c r="N32" s="269"/>
      <c r="O32" s="269"/>
      <c r="P32" s="269"/>
      <c r="Q32" s="269"/>
      <c r="R32" s="269"/>
      <c r="S32" s="270"/>
      <c r="T32" s="270"/>
      <c r="U32" s="270"/>
      <c r="V32" s="270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268"/>
      <c r="M33" s="269"/>
      <c r="N33" s="269"/>
      <c r="O33" s="269"/>
      <c r="P33" s="269"/>
      <c r="Q33" s="269"/>
      <c r="R33" s="269"/>
      <c r="S33" s="270"/>
      <c r="T33" s="270"/>
      <c r="U33" s="270"/>
      <c r="V33" s="270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268"/>
      <c r="M34" s="269"/>
      <c r="N34" s="269"/>
      <c r="O34" s="269"/>
      <c r="P34" s="269"/>
      <c r="Q34" s="269"/>
      <c r="R34" s="269"/>
      <c r="S34" s="270"/>
      <c r="T34" s="270"/>
      <c r="U34" s="270"/>
      <c r="V34" s="270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268"/>
      <c r="M35" s="269"/>
      <c r="N35" s="269"/>
      <c r="O35" s="269"/>
      <c r="P35" s="269"/>
      <c r="Q35" s="269"/>
      <c r="R35" s="269"/>
      <c r="S35" s="270"/>
      <c r="T35" s="270"/>
      <c r="U35" s="270"/>
      <c r="V35" s="270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268"/>
      <c r="M36" s="269"/>
      <c r="N36" s="269"/>
      <c r="O36" s="269"/>
      <c r="P36" s="269"/>
      <c r="Q36" s="269"/>
      <c r="R36" s="269"/>
      <c r="S36" s="270"/>
      <c r="T36" s="270"/>
      <c r="U36" s="270"/>
      <c r="V36" s="270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268"/>
      <c r="M37" s="269"/>
      <c r="N37" s="269"/>
      <c r="O37" s="269"/>
      <c r="P37" s="269"/>
      <c r="Q37" s="269"/>
      <c r="R37" s="269"/>
      <c r="S37" s="270"/>
      <c r="T37" s="270"/>
      <c r="U37" s="270"/>
      <c r="V37" s="270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268"/>
      <c r="M38" s="269"/>
      <c r="N38" s="269"/>
      <c r="O38" s="269"/>
      <c r="P38" s="269"/>
      <c r="Q38" s="269"/>
      <c r="R38" s="269"/>
      <c r="S38" s="270"/>
      <c r="T38" s="270"/>
      <c r="U38" s="270"/>
      <c r="V38" s="270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268"/>
      <c r="M39" s="269"/>
      <c r="N39" s="269"/>
      <c r="O39" s="269"/>
      <c r="P39" s="269"/>
      <c r="Q39" s="269"/>
      <c r="R39" s="269"/>
      <c r="S39" s="270"/>
      <c r="T39" s="270"/>
      <c r="U39" s="270"/>
      <c r="V39" s="270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268"/>
      <c r="M40" s="269"/>
      <c r="N40" s="269"/>
      <c r="O40" s="269"/>
      <c r="P40" s="269"/>
      <c r="Q40" s="269"/>
      <c r="R40" s="269"/>
      <c r="S40" s="270"/>
      <c r="T40" s="270"/>
      <c r="U40" s="270"/>
      <c r="V40" s="270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268"/>
      <c r="M41" s="269"/>
      <c r="N41" s="269"/>
      <c r="O41" s="269"/>
      <c r="P41" s="269"/>
      <c r="Q41" s="269"/>
      <c r="R41" s="269"/>
      <c r="S41" s="270"/>
      <c r="T41" s="270"/>
      <c r="U41" s="270"/>
      <c r="V41" s="270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ROUND((SUM(BG114:BG121) + SUM(BG145:BG329)),  2)</f>
        <v>0</v>
      </c>
      <c r="G42" s="302"/>
      <c r="H42" s="302"/>
      <c r="I42" s="103">
        <v>0.2</v>
      </c>
      <c r="J42" s="102">
        <f>0</f>
        <v>0</v>
      </c>
      <c r="K42" s="302"/>
      <c r="L42" s="268"/>
      <c r="M42" s="269"/>
      <c r="N42" s="269"/>
      <c r="O42" s="269"/>
      <c r="P42" s="269"/>
      <c r="Q42" s="269"/>
      <c r="R42" s="269"/>
      <c r="S42" s="270"/>
      <c r="T42" s="270"/>
      <c r="U42" s="270"/>
      <c r="V42" s="270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ROUND((SUM(BH114:BH121) + SUM(BH145:BH329)),  2)</f>
        <v>0</v>
      </c>
      <c r="G43" s="302"/>
      <c r="H43" s="302"/>
      <c r="I43" s="103">
        <v>0.2</v>
      </c>
      <c r="J43" s="102">
        <f>0</f>
        <v>0</v>
      </c>
      <c r="K43" s="302"/>
      <c r="L43" s="268"/>
      <c r="M43" s="269"/>
      <c r="N43" s="269"/>
      <c r="O43" s="269"/>
      <c r="P43" s="269"/>
      <c r="Q43" s="269"/>
      <c r="R43" s="269"/>
      <c r="S43" s="270"/>
      <c r="T43" s="270"/>
      <c r="U43" s="270"/>
      <c r="V43" s="270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ROUND((SUM(BI114:BI121) + SUM(BI145:BI329)),  2)</f>
        <v>0</v>
      </c>
      <c r="G44" s="302"/>
      <c r="H44" s="302"/>
      <c r="I44" s="103">
        <v>0</v>
      </c>
      <c r="J44" s="102">
        <f>0</f>
        <v>0</v>
      </c>
      <c r="K44" s="302"/>
      <c r="L44" s="268"/>
      <c r="M44" s="269"/>
      <c r="N44" s="269"/>
      <c r="O44" s="269"/>
      <c r="P44" s="269"/>
      <c r="Q44" s="269"/>
      <c r="R44" s="269"/>
      <c r="S44" s="270"/>
      <c r="T44" s="270"/>
      <c r="U44" s="270"/>
      <c r="V44" s="270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268"/>
      <c r="M45" s="269"/>
      <c r="N45" s="269"/>
      <c r="O45" s="269"/>
      <c r="P45" s="269"/>
      <c r="Q45" s="269"/>
      <c r="R45" s="269"/>
      <c r="S45" s="270"/>
      <c r="T45" s="270"/>
      <c r="U45" s="270"/>
      <c r="V45" s="270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253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253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52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52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52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253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52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52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52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52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52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52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52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52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52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52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253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52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52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52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253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52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52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52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52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52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52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52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52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52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52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253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253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253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253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253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253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253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52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52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52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553</v>
      </c>
      <c r="F90" s="406"/>
      <c r="G90" s="406"/>
      <c r="H90" s="406"/>
      <c r="I90" s="302"/>
      <c r="J90" s="302"/>
      <c r="K90" s="302"/>
      <c r="L90" s="253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253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6.5" customHeight="1">
      <c r="A92" s="302"/>
      <c r="B92" s="29"/>
      <c r="C92" s="302"/>
      <c r="D92" s="302"/>
      <c r="E92" s="384" t="str">
        <f>E13</f>
        <v>SO 02 Stavebná časť</v>
      </c>
      <c r="F92" s="406"/>
      <c r="G92" s="406"/>
      <c r="H92" s="406"/>
      <c r="I92" s="302"/>
      <c r="J92" s="302"/>
      <c r="K92" s="302"/>
      <c r="L92" s="253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253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253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253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253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47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253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47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253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47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253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47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253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47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J145</f>
        <v>0</v>
      </c>
      <c r="K101" s="302"/>
      <c r="L101" s="253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47" s="9" customFormat="1" ht="24.95" customHeight="1">
      <c r="B102" s="114"/>
      <c r="D102" s="115" t="s">
        <v>149</v>
      </c>
      <c r="E102" s="116"/>
      <c r="F102" s="116"/>
      <c r="G102" s="116"/>
      <c r="H102" s="116"/>
      <c r="I102" s="116"/>
      <c r="J102" s="117">
        <f>J146</f>
        <v>0</v>
      </c>
      <c r="L102" s="254"/>
    </row>
    <row r="103" spans="1:47" s="10" customFormat="1" ht="19.899999999999999" customHeight="1">
      <c r="A103" s="285"/>
      <c r="B103" s="118"/>
      <c r="C103" s="285"/>
      <c r="D103" s="119" t="s">
        <v>150</v>
      </c>
      <c r="E103" s="120"/>
      <c r="F103" s="120"/>
      <c r="G103" s="120"/>
      <c r="H103" s="120"/>
      <c r="I103" s="120"/>
      <c r="J103" s="121">
        <f>J147</f>
        <v>0</v>
      </c>
      <c r="K103" s="285"/>
      <c r="L103" s="255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</row>
    <row r="104" spans="1:47" s="10" customFormat="1" ht="19.899999999999999" customHeight="1">
      <c r="A104" s="285"/>
      <c r="B104" s="118"/>
      <c r="C104" s="285"/>
      <c r="D104" s="119" t="s">
        <v>151</v>
      </c>
      <c r="E104" s="120"/>
      <c r="F104" s="120"/>
      <c r="G104" s="120"/>
      <c r="H104" s="120"/>
      <c r="I104" s="120"/>
      <c r="J104" s="121">
        <f>J206</f>
        <v>0</v>
      </c>
      <c r="K104" s="285"/>
      <c r="L104" s="255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5"/>
      <c r="AH104" s="285"/>
      <c r="AI104" s="285"/>
      <c r="AJ104" s="285"/>
      <c r="AK104" s="285"/>
      <c r="AL104" s="285"/>
      <c r="AM104" s="285"/>
      <c r="AN104" s="285"/>
      <c r="AO104" s="285"/>
      <c r="AP104" s="285"/>
      <c r="AQ104" s="285"/>
      <c r="AR104" s="285"/>
      <c r="AS104" s="285"/>
      <c r="AT104" s="285"/>
      <c r="AU104" s="285"/>
    </row>
    <row r="105" spans="1:47" s="10" customFormat="1" ht="19.899999999999999" customHeight="1">
      <c r="A105" s="285"/>
      <c r="B105" s="118"/>
      <c r="C105" s="285"/>
      <c r="D105" s="119" t="s">
        <v>152</v>
      </c>
      <c r="E105" s="120"/>
      <c r="F105" s="120"/>
      <c r="G105" s="120"/>
      <c r="H105" s="120"/>
      <c r="I105" s="120"/>
      <c r="J105" s="121">
        <f>J222</f>
        <v>0</v>
      </c>
      <c r="K105" s="285"/>
      <c r="L105" s="255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285"/>
      <c r="AH105" s="285"/>
      <c r="AI105" s="285"/>
      <c r="AJ105" s="285"/>
      <c r="AK105" s="285"/>
      <c r="AL105" s="285"/>
      <c r="AM105" s="285"/>
      <c r="AN105" s="285"/>
      <c r="AO105" s="285"/>
      <c r="AP105" s="285"/>
      <c r="AQ105" s="285"/>
      <c r="AR105" s="285"/>
      <c r="AS105" s="285"/>
      <c r="AT105" s="285"/>
      <c r="AU105" s="285"/>
    </row>
    <row r="106" spans="1:47" s="10" customFormat="1" ht="19.899999999999999" customHeight="1">
      <c r="A106" s="285"/>
      <c r="B106" s="118"/>
      <c r="C106" s="285"/>
      <c r="D106" s="119" t="s">
        <v>154</v>
      </c>
      <c r="E106" s="120"/>
      <c r="F106" s="120"/>
      <c r="G106" s="120"/>
      <c r="H106" s="120"/>
      <c r="I106" s="120"/>
      <c r="J106" s="121">
        <f>J273</f>
        <v>0</v>
      </c>
      <c r="K106" s="285"/>
      <c r="L106" s="255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285"/>
      <c r="AH106" s="285"/>
      <c r="AI106" s="285"/>
      <c r="AJ106" s="285"/>
      <c r="AK106" s="285"/>
      <c r="AL106" s="285"/>
      <c r="AM106" s="285"/>
      <c r="AN106" s="285"/>
      <c r="AO106" s="285"/>
      <c r="AP106" s="285"/>
      <c r="AQ106" s="285"/>
      <c r="AR106" s="285"/>
      <c r="AS106" s="285"/>
      <c r="AT106" s="285"/>
      <c r="AU106" s="285"/>
    </row>
    <row r="107" spans="1:47" s="10" customFormat="1" ht="19.899999999999999" customHeight="1">
      <c r="A107" s="285"/>
      <c r="B107" s="118"/>
      <c r="C107" s="285"/>
      <c r="D107" s="119" t="s">
        <v>155</v>
      </c>
      <c r="E107" s="120"/>
      <c r="F107" s="120"/>
      <c r="G107" s="120"/>
      <c r="H107" s="120"/>
      <c r="I107" s="120"/>
      <c r="J107" s="121">
        <f>J304</f>
        <v>0</v>
      </c>
      <c r="K107" s="285"/>
      <c r="L107" s="255"/>
      <c r="M107" s="285"/>
      <c r="N107" s="285"/>
      <c r="O107" s="285"/>
      <c r="P107" s="285"/>
      <c r="Q107" s="285"/>
      <c r="R107" s="285"/>
      <c r="S107" s="285"/>
      <c r="T107" s="285"/>
      <c r="U107" s="285"/>
      <c r="V107" s="285"/>
      <c r="W107" s="285"/>
      <c r="X107" s="285"/>
      <c r="Y107" s="285"/>
      <c r="Z107" s="285"/>
      <c r="AA107" s="285"/>
      <c r="AB107" s="285"/>
      <c r="AC107" s="285"/>
      <c r="AD107" s="285"/>
      <c r="AE107" s="285"/>
      <c r="AF107" s="285"/>
      <c r="AG107" s="285"/>
      <c r="AH107" s="285"/>
      <c r="AI107" s="285"/>
      <c r="AJ107" s="285"/>
      <c r="AK107" s="285"/>
      <c r="AL107" s="285"/>
      <c r="AM107" s="285"/>
      <c r="AN107" s="285"/>
      <c r="AO107" s="285"/>
      <c r="AP107" s="285"/>
      <c r="AQ107" s="285"/>
      <c r="AR107" s="285"/>
      <c r="AS107" s="285"/>
      <c r="AT107" s="285"/>
      <c r="AU107" s="285"/>
    </row>
    <row r="108" spans="1:47" s="9" customFormat="1" ht="24.95" customHeight="1">
      <c r="B108" s="114"/>
      <c r="D108" s="115" t="s">
        <v>157</v>
      </c>
      <c r="E108" s="116"/>
      <c r="F108" s="116"/>
      <c r="G108" s="116"/>
      <c r="H108" s="116"/>
      <c r="I108" s="116"/>
      <c r="J108" s="117">
        <f>J306</f>
        <v>0</v>
      </c>
      <c r="L108" s="254"/>
    </row>
    <row r="109" spans="1:47" s="10" customFormat="1" ht="19.899999999999999" customHeight="1">
      <c r="A109" s="285"/>
      <c r="B109" s="118"/>
      <c r="C109" s="285"/>
      <c r="D109" s="119" t="s">
        <v>158</v>
      </c>
      <c r="E109" s="120"/>
      <c r="F109" s="120"/>
      <c r="G109" s="120"/>
      <c r="H109" s="120"/>
      <c r="I109" s="120"/>
      <c r="J109" s="121">
        <f>J307</f>
        <v>0</v>
      </c>
      <c r="K109" s="285"/>
      <c r="L109" s="255"/>
      <c r="M109" s="285"/>
      <c r="N109" s="285"/>
      <c r="O109" s="285"/>
      <c r="P109" s="285"/>
      <c r="Q109" s="285"/>
      <c r="R109" s="285"/>
      <c r="S109" s="285"/>
      <c r="T109" s="285"/>
      <c r="U109" s="285"/>
      <c r="V109" s="285"/>
      <c r="W109" s="285"/>
      <c r="X109" s="285"/>
      <c r="Y109" s="285"/>
      <c r="Z109" s="285"/>
      <c r="AA109" s="285"/>
      <c r="AB109" s="285"/>
      <c r="AC109" s="285"/>
      <c r="AD109" s="285"/>
      <c r="AE109" s="285"/>
      <c r="AF109" s="285"/>
      <c r="AG109" s="285"/>
      <c r="AH109" s="285"/>
      <c r="AI109" s="285"/>
      <c r="AJ109" s="285"/>
      <c r="AK109" s="285"/>
      <c r="AL109" s="285"/>
      <c r="AM109" s="285"/>
      <c r="AN109" s="285"/>
      <c r="AO109" s="285"/>
      <c r="AP109" s="285"/>
      <c r="AQ109" s="285"/>
      <c r="AR109" s="285"/>
      <c r="AS109" s="285"/>
      <c r="AT109" s="285"/>
      <c r="AU109" s="285"/>
    </row>
    <row r="110" spans="1:47" s="10" customFormat="1" ht="19.899999999999999" customHeight="1">
      <c r="A110" s="285"/>
      <c r="B110" s="118"/>
      <c r="C110" s="285"/>
      <c r="D110" s="119" t="s">
        <v>159</v>
      </c>
      <c r="E110" s="120"/>
      <c r="F110" s="120"/>
      <c r="G110" s="120"/>
      <c r="H110" s="120"/>
      <c r="I110" s="120"/>
      <c r="J110" s="121">
        <f>J321</f>
        <v>0</v>
      </c>
      <c r="K110" s="285"/>
      <c r="L110" s="255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  <c r="AA110" s="285"/>
      <c r="AB110" s="285"/>
      <c r="AC110" s="285"/>
      <c r="AD110" s="285"/>
      <c r="AE110" s="285"/>
      <c r="AF110" s="285"/>
      <c r="AG110" s="285"/>
      <c r="AH110" s="285"/>
      <c r="AI110" s="285"/>
      <c r="AJ110" s="285"/>
      <c r="AK110" s="285"/>
      <c r="AL110" s="285"/>
      <c r="AM110" s="285"/>
      <c r="AN110" s="285"/>
      <c r="AO110" s="285"/>
      <c r="AP110" s="285"/>
      <c r="AQ110" s="285"/>
      <c r="AR110" s="285"/>
      <c r="AS110" s="285"/>
      <c r="AT110" s="285"/>
      <c r="AU110" s="285"/>
    </row>
    <row r="111" spans="1:47" s="10" customFormat="1" ht="19.899999999999999" customHeight="1">
      <c r="A111" s="285"/>
      <c r="B111" s="118"/>
      <c r="C111" s="285"/>
      <c r="D111" s="119" t="s">
        <v>160</v>
      </c>
      <c r="E111" s="120"/>
      <c r="F111" s="120"/>
      <c r="G111" s="120"/>
      <c r="H111" s="120"/>
      <c r="I111" s="120"/>
      <c r="J111" s="121">
        <f>J324</f>
        <v>0</v>
      </c>
      <c r="K111" s="285"/>
      <c r="L111" s="255"/>
      <c r="M111" s="285"/>
      <c r="N111" s="285"/>
      <c r="O111" s="285"/>
      <c r="P111" s="285"/>
      <c r="Q111" s="285"/>
      <c r="R111" s="285"/>
      <c r="S111" s="285"/>
      <c r="T111" s="285"/>
      <c r="U111" s="285"/>
      <c r="V111" s="285"/>
      <c r="W111" s="285"/>
      <c r="X111" s="285"/>
      <c r="Y111" s="285"/>
      <c r="Z111" s="285"/>
      <c r="AA111" s="285"/>
      <c r="AB111" s="285"/>
      <c r="AC111" s="285"/>
      <c r="AD111" s="285"/>
      <c r="AE111" s="285"/>
      <c r="AF111" s="285"/>
      <c r="AG111" s="285"/>
      <c r="AH111" s="285"/>
      <c r="AI111" s="285"/>
      <c r="AJ111" s="285"/>
      <c r="AK111" s="285"/>
      <c r="AL111" s="285"/>
      <c r="AM111" s="285"/>
      <c r="AN111" s="285"/>
      <c r="AO111" s="285"/>
      <c r="AP111" s="285"/>
      <c r="AQ111" s="285"/>
      <c r="AR111" s="285"/>
      <c r="AS111" s="285"/>
      <c r="AT111" s="285"/>
      <c r="AU111" s="285"/>
    </row>
    <row r="112" spans="1:47" s="2" customFormat="1" ht="21.75" customHeight="1">
      <c r="A112" s="302"/>
      <c r="B112" s="29"/>
      <c r="C112" s="302"/>
      <c r="D112" s="302"/>
      <c r="E112" s="302"/>
      <c r="F112" s="302"/>
      <c r="G112" s="302"/>
      <c r="H112" s="302"/>
      <c r="I112" s="302"/>
      <c r="J112" s="302"/>
      <c r="K112" s="302"/>
      <c r="L112" s="253"/>
      <c r="S112" s="302"/>
      <c r="T112" s="302"/>
      <c r="U112" s="302"/>
      <c r="V112" s="302"/>
      <c r="W112" s="302"/>
      <c r="X112" s="302"/>
      <c r="Y112" s="302"/>
      <c r="Z112" s="302"/>
      <c r="AA112" s="302"/>
      <c r="AB112" s="302"/>
      <c r="AC112" s="302"/>
      <c r="AD112" s="302"/>
      <c r="AE112" s="302"/>
    </row>
    <row r="113" spans="1:65" s="2" customFormat="1" ht="6.95" customHeight="1">
      <c r="A113" s="302"/>
      <c r="B113" s="29"/>
      <c r="C113" s="302"/>
      <c r="D113" s="302"/>
      <c r="E113" s="302"/>
      <c r="F113" s="302"/>
      <c r="G113" s="302"/>
      <c r="H113" s="302"/>
      <c r="I113" s="302"/>
      <c r="J113" s="302"/>
      <c r="K113" s="302"/>
      <c r="L113" s="253"/>
      <c r="S113" s="302"/>
      <c r="T113" s="302"/>
      <c r="U113" s="302"/>
      <c r="V113" s="302"/>
      <c r="W113" s="302"/>
      <c r="X113" s="302"/>
      <c r="Y113" s="302"/>
      <c r="Z113" s="302"/>
      <c r="AA113" s="302"/>
      <c r="AB113" s="302"/>
      <c r="AC113" s="302"/>
      <c r="AD113" s="302"/>
      <c r="AE113" s="302"/>
    </row>
    <row r="114" spans="1:65" s="2" customFormat="1" ht="29.25" customHeight="1">
      <c r="A114" s="302"/>
      <c r="B114" s="29"/>
      <c r="C114" s="113" t="s">
        <v>161</v>
      </c>
      <c r="D114" s="302"/>
      <c r="E114" s="302"/>
      <c r="F114" s="302"/>
      <c r="G114" s="302"/>
      <c r="H114" s="302"/>
      <c r="I114" s="302"/>
      <c r="J114" s="122">
        <f>ROUND(J115 + J116 + J117 + J118 + J119 + J120,2)</f>
        <v>0</v>
      </c>
      <c r="K114" s="302"/>
      <c r="L114" s="253"/>
      <c r="N114" s="123" t="s">
        <v>42</v>
      </c>
      <c r="S114" s="302"/>
      <c r="T114" s="302"/>
      <c r="U114" s="302"/>
      <c r="V114" s="302"/>
      <c r="W114" s="302"/>
      <c r="X114" s="302"/>
      <c r="Y114" s="302"/>
      <c r="Z114" s="302"/>
      <c r="AA114" s="302"/>
      <c r="AB114" s="302"/>
      <c r="AC114" s="302"/>
      <c r="AD114" s="302"/>
      <c r="AE114" s="302"/>
    </row>
    <row r="115" spans="1:65" s="2" customFormat="1" ht="18" customHeight="1">
      <c r="A115" s="302"/>
      <c r="B115" s="124"/>
      <c r="C115" s="125"/>
      <c r="D115" s="379" t="s">
        <v>162</v>
      </c>
      <c r="E115" s="414"/>
      <c r="F115" s="414"/>
      <c r="G115" s="125"/>
      <c r="H115" s="125"/>
      <c r="I115" s="125"/>
      <c r="J115" s="293">
        <v>0</v>
      </c>
      <c r="K115" s="125"/>
      <c r="L115" s="256"/>
      <c r="M115" s="127"/>
      <c r="N115" s="128" t="s">
        <v>44</v>
      </c>
      <c r="O115" s="127"/>
      <c r="P115" s="127"/>
      <c r="Q115" s="127"/>
      <c r="R115" s="127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7"/>
      <c r="AG115" s="127"/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9" t="s">
        <v>163</v>
      </c>
      <c r="AZ115" s="127"/>
      <c r="BA115" s="127"/>
      <c r="BB115" s="127"/>
      <c r="BC115" s="127"/>
      <c r="BD115" s="127"/>
      <c r="BE115" s="130">
        <f t="shared" ref="BE115:BE120" si="0">IF(N115="základná",J115,0)</f>
        <v>0</v>
      </c>
      <c r="BF115" s="130">
        <f t="shared" ref="BF115:BF120" si="1">IF(N115="znížená",J115,0)</f>
        <v>0</v>
      </c>
      <c r="BG115" s="130">
        <f t="shared" ref="BG115:BG120" si="2">IF(N115="zákl. prenesená",J115,0)</f>
        <v>0</v>
      </c>
      <c r="BH115" s="130">
        <f t="shared" ref="BH115:BH120" si="3">IF(N115="zníž. prenesená",J115,0)</f>
        <v>0</v>
      </c>
      <c r="BI115" s="130">
        <f t="shared" ref="BI115:BI120" si="4">IF(N115="nulová",J115,0)</f>
        <v>0</v>
      </c>
      <c r="BJ115" s="129" t="s">
        <v>91</v>
      </c>
      <c r="BK115" s="127"/>
      <c r="BL115" s="127"/>
      <c r="BM115" s="127"/>
    </row>
    <row r="116" spans="1:65" s="2" customFormat="1" ht="18" customHeight="1">
      <c r="A116" s="302"/>
      <c r="B116" s="124"/>
      <c r="C116" s="125"/>
      <c r="D116" s="379" t="s">
        <v>164</v>
      </c>
      <c r="E116" s="414"/>
      <c r="F116" s="414"/>
      <c r="G116" s="125"/>
      <c r="H116" s="125"/>
      <c r="I116" s="125"/>
      <c r="J116" s="293">
        <v>0</v>
      </c>
      <c r="K116" s="125"/>
      <c r="L116" s="256"/>
      <c r="M116" s="127"/>
      <c r="N116" s="128" t="s">
        <v>44</v>
      </c>
      <c r="O116" s="127"/>
      <c r="P116" s="127"/>
      <c r="Q116" s="127"/>
      <c r="R116" s="127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7"/>
      <c r="AG116" s="127"/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9" t="s">
        <v>163</v>
      </c>
      <c r="AZ116" s="127"/>
      <c r="BA116" s="127"/>
      <c r="BB116" s="127"/>
      <c r="BC116" s="127"/>
      <c r="BD116" s="127"/>
      <c r="BE116" s="130">
        <f t="shared" si="0"/>
        <v>0</v>
      </c>
      <c r="BF116" s="130">
        <f t="shared" si="1"/>
        <v>0</v>
      </c>
      <c r="BG116" s="130">
        <f t="shared" si="2"/>
        <v>0</v>
      </c>
      <c r="BH116" s="130">
        <f t="shared" si="3"/>
        <v>0</v>
      </c>
      <c r="BI116" s="130">
        <f t="shared" si="4"/>
        <v>0</v>
      </c>
      <c r="BJ116" s="129" t="s">
        <v>91</v>
      </c>
      <c r="BK116" s="127"/>
      <c r="BL116" s="127"/>
      <c r="BM116" s="127"/>
    </row>
    <row r="117" spans="1:65" s="2" customFormat="1" ht="18" customHeight="1">
      <c r="A117" s="302"/>
      <c r="B117" s="124"/>
      <c r="C117" s="125"/>
      <c r="D117" s="379" t="s">
        <v>165</v>
      </c>
      <c r="E117" s="414"/>
      <c r="F117" s="414"/>
      <c r="G117" s="125"/>
      <c r="H117" s="125"/>
      <c r="I117" s="125"/>
      <c r="J117" s="293">
        <v>0</v>
      </c>
      <c r="K117" s="125"/>
      <c r="L117" s="256"/>
      <c r="M117" s="127"/>
      <c r="N117" s="128" t="s">
        <v>44</v>
      </c>
      <c r="O117" s="127"/>
      <c r="P117" s="127"/>
      <c r="Q117" s="127"/>
      <c r="R117" s="127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7"/>
      <c r="AG117" s="127"/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9" t="s">
        <v>163</v>
      </c>
      <c r="AZ117" s="127"/>
      <c r="BA117" s="127"/>
      <c r="BB117" s="127"/>
      <c r="BC117" s="127"/>
      <c r="BD117" s="127"/>
      <c r="BE117" s="130">
        <f t="shared" si="0"/>
        <v>0</v>
      </c>
      <c r="BF117" s="130">
        <f t="shared" si="1"/>
        <v>0</v>
      </c>
      <c r="BG117" s="130">
        <f t="shared" si="2"/>
        <v>0</v>
      </c>
      <c r="BH117" s="130">
        <f t="shared" si="3"/>
        <v>0</v>
      </c>
      <c r="BI117" s="130">
        <f t="shared" si="4"/>
        <v>0</v>
      </c>
      <c r="BJ117" s="129" t="s">
        <v>91</v>
      </c>
      <c r="BK117" s="127"/>
      <c r="BL117" s="127"/>
      <c r="BM117" s="127"/>
    </row>
    <row r="118" spans="1:65" s="2" customFormat="1" ht="18" customHeight="1">
      <c r="A118" s="302"/>
      <c r="B118" s="124"/>
      <c r="C118" s="125"/>
      <c r="D118" s="379" t="s">
        <v>166</v>
      </c>
      <c r="E118" s="414"/>
      <c r="F118" s="414"/>
      <c r="G118" s="125"/>
      <c r="H118" s="125"/>
      <c r="I118" s="125"/>
      <c r="J118" s="293">
        <v>0</v>
      </c>
      <c r="K118" s="125"/>
      <c r="L118" s="256"/>
      <c r="M118" s="127"/>
      <c r="N118" s="128" t="s">
        <v>44</v>
      </c>
      <c r="O118" s="127"/>
      <c r="P118" s="127"/>
      <c r="Q118" s="127"/>
      <c r="R118" s="127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163</v>
      </c>
      <c r="AZ118" s="127"/>
      <c r="BA118" s="127"/>
      <c r="BB118" s="127"/>
      <c r="BC118" s="127"/>
      <c r="BD118" s="127"/>
      <c r="BE118" s="130">
        <f t="shared" si="0"/>
        <v>0</v>
      </c>
      <c r="BF118" s="130">
        <f t="shared" si="1"/>
        <v>0</v>
      </c>
      <c r="BG118" s="130">
        <f t="shared" si="2"/>
        <v>0</v>
      </c>
      <c r="BH118" s="130">
        <f t="shared" si="3"/>
        <v>0</v>
      </c>
      <c r="BI118" s="130">
        <f t="shared" si="4"/>
        <v>0</v>
      </c>
      <c r="BJ118" s="129" t="s">
        <v>91</v>
      </c>
      <c r="BK118" s="127"/>
      <c r="BL118" s="127"/>
      <c r="BM118" s="127"/>
    </row>
    <row r="119" spans="1:65" s="2" customFormat="1" ht="18" customHeight="1">
      <c r="A119" s="302"/>
      <c r="B119" s="124"/>
      <c r="C119" s="125"/>
      <c r="D119" s="379" t="s">
        <v>167</v>
      </c>
      <c r="E119" s="414"/>
      <c r="F119" s="414"/>
      <c r="G119" s="125"/>
      <c r="H119" s="125"/>
      <c r="I119" s="125"/>
      <c r="J119" s="293">
        <v>0</v>
      </c>
      <c r="K119" s="125"/>
      <c r="L119" s="256"/>
      <c r="M119" s="127"/>
      <c r="N119" s="128" t="s">
        <v>44</v>
      </c>
      <c r="O119" s="127"/>
      <c r="P119" s="127"/>
      <c r="Q119" s="127"/>
      <c r="R119" s="127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7"/>
      <c r="AG119" s="127"/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9" t="s">
        <v>163</v>
      </c>
      <c r="AZ119" s="127"/>
      <c r="BA119" s="127"/>
      <c r="BB119" s="127"/>
      <c r="BC119" s="127"/>
      <c r="BD119" s="127"/>
      <c r="BE119" s="130">
        <f t="shared" si="0"/>
        <v>0</v>
      </c>
      <c r="BF119" s="130">
        <f t="shared" si="1"/>
        <v>0</v>
      </c>
      <c r="BG119" s="130">
        <f t="shared" si="2"/>
        <v>0</v>
      </c>
      <c r="BH119" s="130">
        <f t="shared" si="3"/>
        <v>0</v>
      </c>
      <c r="BI119" s="130">
        <f t="shared" si="4"/>
        <v>0</v>
      </c>
      <c r="BJ119" s="129" t="s">
        <v>91</v>
      </c>
      <c r="BK119" s="127"/>
      <c r="BL119" s="127"/>
      <c r="BM119" s="127"/>
    </row>
    <row r="120" spans="1:65" s="2" customFormat="1" ht="18" customHeight="1">
      <c r="A120" s="302"/>
      <c r="B120" s="124"/>
      <c r="C120" s="125"/>
      <c r="D120" s="304" t="s">
        <v>168</v>
      </c>
      <c r="E120" s="125"/>
      <c r="F120" s="125"/>
      <c r="G120" s="125"/>
      <c r="H120" s="125"/>
      <c r="I120" s="125"/>
      <c r="J120" s="293">
        <f>ROUND(J34*T120,2)</f>
        <v>0</v>
      </c>
      <c r="K120" s="125"/>
      <c r="L120" s="256"/>
      <c r="M120" s="127"/>
      <c r="N120" s="128" t="s">
        <v>44</v>
      </c>
      <c r="O120" s="127"/>
      <c r="P120" s="127"/>
      <c r="Q120" s="127"/>
      <c r="R120" s="127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7"/>
      <c r="AG120" s="127"/>
      <c r="AH120" s="127"/>
      <c r="AI120" s="127"/>
      <c r="AJ120" s="127"/>
      <c r="AK120" s="127"/>
      <c r="AL120" s="127"/>
      <c r="AM120" s="127"/>
      <c r="AN120" s="127"/>
      <c r="AO120" s="127"/>
      <c r="AP120" s="127"/>
      <c r="AQ120" s="127"/>
      <c r="AR120" s="127"/>
      <c r="AS120" s="127"/>
      <c r="AT120" s="127"/>
      <c r="AU120" s="127"/>
      <c r="AV120" s="127"/>
      <c r="AW120" s="127"/>
      <c r="AX120" s="127"/>
      <c r="AY120" s="129" t="s">
        <v>169</v>
      </c>
      <c r="AZ120" s="127"/>
      <c r="BA120" s="127"/>
      <c r="BB120" s="127"/>
      <c r="BC120" s="127"/>
      <c r="BD120" s="127"/>
      <c r="BE120" s="130">
        <f t="shared" si="0"/>
        <v>0</v>
      </c>
      <c r="BF120" s="130">
        <f t="shared" si="1"/>
        <v>0</v>
      </c>
      <c r="BG120" s="130">
        <f t="shared" si="2"/>
        <v>0</v>
      </c>
      <c r="BH120" s="130">
        <f t="shared" si="3"/>
        <v>0</v>
      </c>
      <c r="BI120" s="130">
        <f t="shared" si="4"/>
        <v>0</v>
      </c>
      <c r="BJ120" s="129" t="s">
        <v>91</v>
      </c>
      <c r="BK120" s="127"/>
      <c r="BL120" s="127"/>
      <c r="BM120" s="127"/>
    </row>
    <row r="121" spans="1:65" s="2" customFormat="1">
      <c r="A121" s="302"/>
      <c r="B121" s="29"/>
      <c r="C121" s="302"/>
      <c r="D121" s="302"/>
      <c r="E121" s="302"/>
      <c r="F121" s="302"/>
      <c r="G121" s="302"/>
      <c r="H121" s="302"/>
      <c r="I121" s="302"/>
      <c r="J121" s="302"/>
      <c r="K121" s="302"/>
      <c r="L121" s="253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65" s="2" customFormat="1" ht="29.25" customHeight="1">
      <c r="A122" s="302"/>
      <c r="B122" s="29"/>
      <c r="C122" s="95" t="s">
        <v>137</v>
      </c>
      <c r="D122" s="96"/>
      <c r="E122" s="96"/>
      <c r="F122" s="96"/>
      <c r="G122" s="96"/>
      <c r="H122" s="96"/>
      <c r="I122" s="96"/>
      <c r="J122" s="296">
        <f>ROUND(J101+J114,2)</f>
        <v>0</v>
      </c>
      <c r="K122" s="96"/>
      <c r="L122" s="253"/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3" spans="1:65" s="2" customFormat="1" ht="6.95" customHeight="1">
      <c r="A123" s="302"/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253"/>
      <c r="S123" s="302"/>
      <c r="T123" s="302"/>
      <c r="U123" s="302"/>
      <c r="V123" s="302"/>
      <c r="W123" s="302"/>
      <c r="X123" s="302"/>
      <c r="Y123" s="302"/>
      <c r="Z123" s="302"/>
      <c r="AA123" s="302"/>
      <c r="AB123" s="302"/>
      <c r="AC123" s="302"/>
      <c r="AD123" s="302"/>
      <c r="AE123" s="302"/>
    </row>
    <row r="127" spans="1:65" s="2" customFormat="1" ht="6.95" customHeight="1">
      <c r="A127" s="302"/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253"/>
      <c r="S127" s="302"/>
      <c r="T127" s="302"/>
      <c r="U127" s="302"/>
      <c r="V127" s="302"/>
      <c r="W127" s="302"/>
      <c r="X127" s="302"/>
      <c r="Y127" s="302"/>
      <c r="Z127" s="302"/>
      <c r="AA127" s="302"/>
      <c r="AB127" s="302"/>
      <c r="AC127" s="302"/>
      <c r="AD127" s="302"/>
      <c r="AE127" s="302"/>
    </row>
    <row r="128" spans="1:65" s="2" customFormat="1" ht="24.95" customHeight="1">
      <c r="A128" s="302"/>
      <c r="B128" s="29"/>
      <c r="C128" s="22" t="s">
        <v>170</v>
      </c>
      <c r="D128" s="302"/>
      <c r="E128" s="302"/>
      <c r="F128" s="302"/>
      <c r="G128" s="302"/>
      <c r="H128" s="302"/>
      <c r="I128" s="302"/>
      <c r="J128" s="302"/>
      <c r="K128" s="302"/>
      <c r="L128" s="253"/>
      <c r="S128" s="302"/>
      <c r="T128" s="302"/>
      <c r="U128" s="302"/>
      <c r="V128" s="302"/>
      <c r="W128" s="302"/>
      <c r="X128" s="302"/>
      <c r="Y128" s="302"/>
      <c r="Z128" s="302"/>
      <c r="AA128" s="302"/>
      <c r="AB128" s="302"/>
      <c r="AC128" s="302"/>
      <c r="AD128" s="302"/>
      <c r="AE128" s="302"/>
    </row>
    <row r="129" spans="1:31" s="2" customFormat="1" ht="6.95" customHeight="1">
      <c r="A129" s="302"/>
      <c r="B129" s="29"/>
      <c r="C129" s="302"/>
      <c r="D129" s="302"/>
      <c r="E129" s="302"/>
      <c r="F129" s="302"/>
      <c r="G129" s="302"/>
      <c r="H129" s="302"/>
      <c r="I129" s="302"/>
      <c r="J129" s="302"/>
      <c r="K129" s="302"/>
      <c r="L129" s="253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31" s="2" customFormat="1" ht="12" customHeight="1">
      <c r="A130" s="302"/>
      <c r="B130" s="29"/>
      <c r="C130" s="305" t="s">
        <v>14</v>
      </c>
      <c r="D130" s="302"/>
      <c r="E130" s="302"/>
      <c r="F130" s="302"/>
      <c r="G130" s="302"/>
      <c r="H130" s="302"/>
      <c r="I130" s="302"/>
      <c r="J130" s="302"/>
      <c r="K130" s="302"/>
      <c r="L130" s="253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31" s="2" customFormat="1" ht="16.5" customHeight="1">
      <c r="A131" s="302"/>
      <c r="B131" s="29"/>
      <c r="C131" s="302"/>
      <c r="D131" s="302"/>
      <c r="E131" s="407" t="str">
        <f>E7</f>
        <v>Obnova sídliskového vnútrobloku Agátka v Trnave</v>
      </c>
      <c r="F131" s="415"/>
      <c r="G131" s="415"/>
      <c r="H131" s="415"/>
      <c r="I131" s="302"/>
      <c r="J131" s="302"/>
      <c r="K131" s="302"/>
      <c r="L131" s="253"/>
      <c r="S131" s="302"/>
      <c r="T131" s="302"/>
      <c r="U131" s="302"/>
      <c r="V131" s="302"/>
      <c r="W131" s="302"/>
      <c r="X131" s="302"/>
      <c r="Y131" s="302"/>
      <c r="Z131" s="302"/>
      <c r="AA131" s="302"/>
      <c r="AB131" s="302"/>
      <c r="AC131" s="302"/>
      <c r="AD131" s="302"/>
      <c r="AE131" s="302"/>
    </row>
    <row r="132" spans="1:31" s="1" customFormat="1" ht="12" customHeight="1">
      <c r="A132" s="288"/>
      <c r="B132" s="21"/>
      <c r="C132" s="305" t="s">
        <v>139</v>
      </c>
      <c r="D132" s="288"/>
      <c r="E132" s="288"/>
      <c r="F132" s="288"/>
      <c r="G132" s="288"/>
      <c r="H132" s="288"/>
      <c r="I132" s="288"/>
      <c r="J132" s="288"/>
      <c r="K132" s="288"/>
      <c r="L132" s="252"/>
      <c r="M132" s="288"/>
      <c r="N132" s="288"/>
      <c r="O132" s="288"/>
      <c r="P132" s="288"/>
      <c r="Q132" s="288"/>
      <c r="R132" s="288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  <c r="AE132" s="288"/>
    </row>
    <row r="133" spans="1:31" s="1" customFormat="1" ht="16.5" customHeight="1">
      <c r="A133" s="288"/>
      <c r="B133" s="21"/>
      <c r="C133" s="288"/>
      <c r="D133" s="288"/>
      <c r="E133" s="407" t="s">
        <v>552</v>
      </c>
      <c r="F133" s="366"/>
      <c r="G133" s="366"/>
      <c r="H133" s="366"/>
      <c r="I133" s="288"/>
      <c r="J133" s="288"/>
      <c r="K133" s="288"/>
      <c r="L133" s="252"/>
      <c r="M133" s="288"/>
      <c r="N133" s="288"/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  <c r="AE133" s="288"/>
    </row>
    <row r="134" spans="1:31" s="1" customFormat="1" ht="12" customHeight="1">
      <c r="A134" s="288"/>
      <c r="B134" s="21"/>
      <c r="C134" s="305" t="s">
        <v>141</v>
      </c>
      <c r="D134" s="288"/>
      <c r="E134" s="288"/>
      <c r="F134" s="288"/>
      <c r="G134" s="288"/>
      <c r="H134" s="288"/>
      <c r="I134" s="288"/>
      <c r="J134" s="288"/>
      <c r="K134" s="288"/>
      <c r="L134" s="252"/>
      <c r="M134" s="288"/>
      <c r="N134" s="288"/>
      <c r="O134" s="288"/>
      <c r="P134" s="288"/>
      <c r="Q134" s="288"/>
      <c r="R134" s="288"/>
      <c r="S134" s="288"/>
      <c r="T134" s="288"/>
      <c r="U134" s="288"/>
      <c r="V134" s="288"/>
      <c r="W134" s="288"/>
      <c r="X134" s="288"/>
      <c r="Y134" s="288"/>
      <c r="Z134" s="288"/>
      <c r="AA134" s="288"/>
      <c r="AB134" s="288"/>
      <c r="AC134" s="288"/>
      <c r="AD134" s="288"/>
      <c r="AE134" s="288"/>
    </row>
    <row r="135" spans="1:31" s="2" customFormat="1" ht="16.5" customHeight="1">
      <c r="A135" s="302"/>
      <c r="B135" s="29"/>
      <c r="C135" s="302"/>
      <c r="D135" s="302"/>
      <c r="E135" s="420" t="s">
        <v>553</v>
      </c>
      <c r="F135" s="406"/>
      <c r="G135" s="406"/>
      <c r="H135" s="406"/>
      <c r="I135" s="302"/>
      <c r="J135" s="302"/>
      <c r="K135" s="302"/>
      <c r="L135" s="253"/>
      <c r="S135" s="302"/>
      <c r="T135" s="302"/>
      <c r="U135" s="302"/>
      <c r="V135" s="302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31" s="2" customFormat="1" ht="12" customHeight="1">
      <c r="A136" s="302"/>
      <c r="B136" s="29"/>
      <c r="C136" s="305" t="s">
        <v>551</v>
      </c>
      <c r="D136" s="302"/>
      <c r="E136" s="302"/>
      <c r="F136" s="302"/>
      <c r="G136" s="302"/>
      <c r="H136" s="302"/>
      <c r="I136" s="302"/>
      <c r="J136" s="302"/>
      <c r="K136" s="302"/>
      <c r="L136" s="253"/>
      <c r="S136" s="302"/>
      <c r="T136" s="302"/>
      <c r="U136" s="302"/>
      <c r="V136" s="302"/>
      <c r="W136" s="302"/>
      <c r="X136" s="302"/>
      <c r="Y136" s="302"/>
      <c r="Z136" s="302"/>
      <c r="AA136" s="302"/>
      <c r="AB136" s="302"/>
      <c r="AC136" s="302"/>
      <c r="AD136" s="302"/>
      <c r="AE136" s="302"/>
    </row>
    <row r="137" spans="1:31" s="2" customFormat="1" ht="16.5" customHeight="1">
      <c r="A137" s="302"/>
      <c r="B137" s="29"/>
      <c r="C137" s="302"/>
      <c r="D137" s="302"/>
      <c r="E137" s="384" t="str">
        <f>E13</f>
        <v>SO 02 Stavebná časť</v>
      </c>
      <c r="F137" s="406"/>
      <c r="G137" s="406"/>
      <c r="H137" s="406"/>
      <c r="I137" s="302"/>
      <c r="J137" s="302"/>
      <c r="K137" s="302"/>
      <c r="L137" s="253"/>
      <c r="S137" s="302"/>
      <c r="T137" s="302"/>
      <c r="U137" s="302"/>
      <c r="V137" s="302"/>
      <c r="W137" s="302"/>
      <c r="X137" s="302"/>
      <c r="Y137" s="302"/>
      <c r="Z137" s="302"/>
      <c r="AA137" s="302"/>
      <c r="AB137" s="302"/>
      <c r="AC137" s="302"/>
      <c r="AD137" s="302"/>
      <c r="AE137" s="302"/>
    </row>
    <row r="138" spans="1:31" s="2" customFormat="1" ht="6.95" customHeight="1">
      <c r="A138" s="302"/>
      <c r="B138" s="29"/>
      <c r="C138" s="302"/>
      <c r="D138" s="302"/>
      <c r="E138" s="302"/>
      <c r="F138" s="302"/>
      <c r="G138" s="302"/>
      <c r="H138" s="302"/>
      <c r="I138" s="302"/>
      <c r="J138" s="302"/>
      <c r="K138" s="302"/>
      <c r="L138" s="253"/>
      <c r="S138" s="302"/>
      <c r="T138" s="302"/>
      <c r="U138" s="302"/>
      <c r="V138" s="302"/>
      <c r="W138" s="302"/>
      <c r="X138" s="302"/>
      <c r="Y138" s="302"/>
      <c r="Z138" s="302"/>
      <c r="AA138" s="302"/>
      <c r="AB138" s="302"/>
      <c r="AC138" s="302"/>
      <c r="AD138" s="302"/>
      <c r="AE138" s="302"/>
    </row>
    <row r="139" spans="1:31" s="2" customFormat="1" ht="12" customHeight="1">
      <c r="A139" s="302"/>
      <c r="B139" s="29"/>
      <c r="C139" s="305" t="s">
        <v>18</v>
      </c>
      <c r="D139" s="302"/>
      <c r="E139" s="302"/>
      <c r="F139" s="290" t="str">
        <f>F16</f>
        <v xml:space="preserve"> </v>
      </c>
      <c r="G139" s="302"/>
      <c r="H139" s="302"/>
      <c r="I139" s="305" t="s">
        <v>20</v>
      </c>
      <c r="J139" s="298" t="str">
        <f>IF(J16="","",J16)</f>
        <v>20. 4. 2021</v>
      </c>
      <c r="K139" s="302"/>
      <c r="L139" s="253"/>
      <c r="S139" s="302"/>
      <c r="T139" s="302"/>
      <c r="U139" s="302"/>
      <c r="V139" s="302"/>
      <c r="W139" s="302"/>
      <c r="X139" s="302"/>
      <c r="Y139" s="302"/>
      <c r="Z139" s="302"/>
      <c r="AA139" s="302"/>
      <c r="AB139" s="302"/>
      <c r="AC139" s="302"/>
      <c r="AD139" s="302"/>
      <c r="AE139" s="302"/>
    </row>
    <row r="140" spans="1:31" s="2" customFormat="1" ht="6.95" customHeight="1">
      <c r="A140" s="302"/>
      <c r="B140" s="29"/>
      <c r="C140" s="302"/>
      <c r="D140" s="302"/>
      <c r="E140" s="302"/>
      <c r="F140" s="302"/>
      <c r="G140" s="302"/>
      <c r="H140" s="302"/>
      <c r="I140" s="302"/>
      <c r="J140" s="302"/>
      <c r="K140" s="302"/>
      <c r="L140" s="253"/>
      <c r="S140" s="302"/>
      <c r="T140" s="302"/>
      <c r="U140" s="302"/>
      <c r="V140" s="302"/>
      <c r="W140" s="302"/>
      <c r="X140" s="302"/>
      <c r="Y140" s="302"/>
      <c r="Z140" s="302"/>
      <c r="AA140" s="302"/>
      <c r="AB140" s="302"/>
      <c r="AC140" s="302"/>
      <c r="AD140" s="302"/>
      <c r="AE140" s="302"/>
    </row>
    <row r="141" spans="1:31" s="2" customFormat="1" ht="25.7" customHeight="1">
      <c r="A141" s="302"/>
      <c r="B141" s="29"/>
      <c r="C141" s="305" t="s">
        <v>22</v>
      </c>
      <c r="D141" s="302"/>
      <c r="E141" s="302"/>
      <c r="F141" s="290" t="str">
        <f>E19</f>
        <v>Mesto Trnava</v>
      </c>
      <c r="G141" s="302"/>
      <c r="H141" s="302"/>
      <c r="I141" s="305" t="s">
        <v>28</v>
      </c>
      <c r="J141" s="301" t="str">
        <f>E25</f>
        <v>Ing. Ivana Štigová Kučírková, MSc.</v>
      </c>
      <c r="K141" s="302"/>
      <c r="L141" s="253"/>
      <c r="S141" s="302"/>
      <c r="T141" s="302"/>
      <c r="U141" s="302"/>
      <c r="V141" s="302"/>
      <c r="W141" s="302"/>
      <c r="X141" s="302"/>
      <c r="Y141" s="302"/>
      <c r="Z141" s="302"/>
      <c r="AA141" s="302"/>
      <c r="AB141" s="302"/>
      <c r="AC141" s="302"/>
      <c r="AD141" s="302"/>
      <c r="AE141" s="302"/>
    </row>
    <row r="142" spans="1:31" s="2" customFormat="1" ht="15.2" customHeight="1">
      <c r="A142" s="302"/>
      <c r="B142" s="29"/>
      <c r="C142" s="305" t="s">
        <v>26</v>
      </c>
      <c r="D142" s="302"/>
      <c r="E142" s="302"/>
      <c r="F142" s="290" t="str">
        <f>IF(E22="","",E22)</f>
        <v>Vyplň údaj</v>
      </c>
      <c r="G142" s="302"/>
      <c r="H142" s="302"/>
      <c r="I142" s="305" t="s">
        <v>31</v>
      </c>
      <c r="J142" s="301" t="str">
        <f>E28</f>
        <v>Rosoft, s.r.o.</v>
      </c>
      <c r="K142" s="302"/>
      <c r="L142" s="253"/>
      <c r="S142" s="302"/>
      <c r="T142" s="302"/>
      <c r="U142" s="302"/>
      <c r="V142" s="302"/>
      <c r="W142" s="302"/>
      <c r="X142" s="302"/>
      <c r="Y142" s="302"/>
      <c r="Z142" s="302"/>
      <c r="AA142" s="302"/>
      <c r="AB142" s="302"/>
      <c r="AC142" s="302"/>
      <c r="AD142" s="302"/>
      <c r="AE142" s="302"/>
    </row>
    <row r="143" spans="1:31" s="2" customFormat="1" ht="10.35" customHeight="1">
      <c r="A143" s="302"/>
      <c r="B143" s="29"/>
      <c r="C143" s="302"/>
      <c r="D143" s="302"/>
      <c r="E143" s="302"/>
      <c r="F143" s="302"/>
      <c r="G143" s="302"/>
      <c r="H143" s="302"/>
      <c r="I143" s="302"/>
      <c r="J143" s="302"/>
      <c r="K143" s="302"/>
      <c r="L143" s="253"/>
      <c r="S143" s="302"/>
      <c r="T143" s="302"/>
      <c r="U143" s="302"/>
      <c r="V143" s="302"/>
      <c r="W143" s="302"/>
      <c r="X143" s="302"/>
      <c r="Y143" s="302"/>
      <c r="Z143" s="302"/>
      <c r="AA143" s="302"/>
      <c r="AB143" s="302"/>
      <c r="AC143" s="302"/>
      <c r="AD143" s="302"/>
      <c r="AE143" s="302"/>
    </row>
    <row r="144" spans="1:31" s="11" customFormat="1" ht="29.25" customHeight="1">
      <c r="A144" s="131"/>
      <c r="B144" s="132"/>
      <c r="C144" s="133" t="s">
        <v>171</v>
      </c>
      <c r="D144" s="134" t="s">
        <v>63</v>
      </c>
      <c r="E144" s="134" t="s">
        <v>59</v>
      </c>
      <c r="F144" s="134" t="s">
        <v>60</v>
      </c>
      <c r="G144" s="134" t="s">
        <v>172</v>
      </c>
      <c r="H144" s="134" t="s">
        <v>173</v>
      </c>
      <c r="I144" s="134" t="s">
        <v>174</v>
      </c>
      <c r="J144" s="135" t="s">
        <v>146</v>
      </c>
      <c r="K144" s="136" t="s">
        <v>175</v>
      </c>
      <c r="L144" s="257"/>
      <c r="M144" s="55" t="s">
        <v>1</v>
      </c>
      <c r="N144" s="56" t="s">
        <v>42</v>
      </c>
      <c r="O144" s="56" t="s">
        <v>176</v>
      </c>
      <c r="P144" s="56" t="s">
        <v>177</v>
      </c>
      <c r="Q144" s="56" t="s">
        <v>178</v>
      </c>
      <c r="R144" s="56" t="s">
        <v>179</v>
      </c>
      <c r="S144" s="56" t="s">
        <v>180</v>
      </c>
      <c r="T144" s="57" t="s">
        <v>181</v>
      </c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</row>
    <row r="145" spans="1:65" s="2" customFormat="1" ht="22.9" customHeight="1">
      <c r="A145" s="302"/>
      <c r="B145" s="29"/>
      <c r="C145" s="62" t="s">
        <v>143</v>
      </c>
      <c r="D145" s="302"/>
      <c r="E145" s="302"/>
      <c r="F145" s="302"/>
      <c r="G145" s="302"/>
      <c r="H145" s="302"/>
      <c r="I145" s="302"/>
      <c r="J145" s="138">
        <f>BK145</f>
        <v>0</v>
      </c>
      <c r="K145" s="302"/>
      <c r="L145" s="258"/>
      <c r="M145" s="58"/>
      <c r="N145" s="49"/>
      <c r="O145" s="59"/>
      <c r="P145" s="139">
        <f>P146+P306</f>
        <v>0</v>
      </c>
      <c r="Q145" s="59"/>
      <c r="R145" s="139">
        <f>R146+R306</f>
        <v>133.95920819000003</v>
      </c>
      <c r="S145" s="59"/>
      <c r="T145" s="140">
        <f>T146+T306</f>
        <v>77.959999999999994</v>
      </c>
      <c r="U145" s="302"/>
      <c r="V145" s="302"/>
      <c r="W145" s="302"/>
      <c r="X145" s="302"/>
      <c r="Y145" s="302"/>
      <c r="Z145" s="302"/>
      <c r="AA145" s="302"/>
      <c r="AB145" s="302"/>
      <c r="AC145" s="302"/>
      <c r="AD145" s="302"/>
      <c r="AE145" s="302"/>
      <c r="AT145" s="18" t="s">
        <v>77</v>
      </c>
      <c r="AU145" s="18" t="s">
        <v>148</v>
      </c>
      <c r="BK145" s="141">
        <f>BK146+BK306</f>
        <v>0</v>
      </c>
    </row>
    <row r="146" spans="1:65" s="12" customFormat="1" ht="25.9" customHeight="1">
      <c r="B146" s="142"/>
      <c r="D146" s="143" t="s">
        <v>77</v>
      </c>
      <c r="E146" s="144" t="s">
        <v>182</v>
      </c>
      <c r="F146" s="144" t="s">
        <v>183</v>
      </c>
      <c r="I146" s="145"/>
      <c r="J146" s="146">
        <f>BK146</f>
        <v>0</v>
      </c>
      <c r="L146" s="259"/>
      <c r="M146" s="147"/>
      <c r="N146" s="148"/>
      <c r="O146" s="148"/>
      <c r="P146" s="149">
        <f>P147+P206+P222+P273+P304</f>
        <v>0</v>
      </c>
      <c r="Q146" s="148"/>
      <c r="R146" s="149">
        <f>R147+R206+R222+R273+R304</f>
        <v>133.70824088000003</v>
      </c>
      <c r="S146" s="148"/>
      <c r="T146" s="150">
        <f>T147+T206+T222+T273+T304</f>
        <v>77.959999999999994</v>
      </c>
      <c r="AR146" s="143" t="s">
        <v>85</v>
      </c>
      <c r="AT146" s="151" t="s">
        <v>77</v>
      </c>
      <c r="AU146" s="151" t="s">
        <v>78</v>
      </c>
      <c r="AY146" s="143" t="s">
        <v>184</v>
      </c>
      <c r="BK146" s="152">
        <f>BK147+BK206+BK222+BK273+BK304</f>
        <v>0</v>
      </c>
    </row>
    <row r="147" spans="1:65" s="12" customFormat="1" ht="22.9" customHeight="1">
      <c r="B147" s="142"/>
      <c r="D147" s="143" t="s">
        <v>77</v>
      </c>
      <c r="E147" s="153" t="s">
        <v>85</v>
      </c>
      <c r="F147" s="153" t="s">
        <v>185</v>
      </c>
      <c r="I147" s="145"/>
      <c r="J147" s="154">
        <f>BK147</f>
        <v>0</v>
      </c>
      <c r="L147" s="309" t="s">
        <v>554</v>
      </c>
      <c r="M147" s="148"/>
      <c r="N147" s="148"/>
      <c r="O147" s="148"/>
      <c r="P147" s="149">
        <f>SUM(P148:P205)</f>
        <v>0</v>
      </c>
      <c r="Q147" s="148"/>
      <c r="R147" s="149">
        <f>SUM(R148:R205)</f>
        <v>0</v>
      </c>
      <c r="S147" s="148"/>
      <c r="T147" s="150">
        <f>SUM(T148:T205)</f>
        <v>77.959999999999994</v>
      </c>
      <c r="AR147" s="143" t="s">
        <v>85</v>
      </c>
      <c r="AT147" s="151" t="s">
        <v>77</v>
      </c>
      <c r="AU147" s="151" t="s">
        <v>85</v>
      </c>
      <c r="AY147" s="143" t="s">
        <v>184</v>
      </c>
      <c r="BK147" s="152">
        <f>SUM(BK148:BK205)</f>
        <v>0</v>
      </c>
    </row>
    <row r="148" spans="1:65" s="2" customFormat="1" ht="33" customHeight="1">
      <c r="A148" s="302"/>
      <c r="B148" s="124"/>
      <c r="C148" s="155" t="s">
        <v>85</v>
      </c>
      <c r="D148" s="155" t="s">
        <v>187</v>
      </c>
      <c r="E148" s="156" t="s">
        <v>555</v>
      </c>
      <c r="F148" s="157" t="s">
        <v>556</v>
      </c>
      <c r="G148" s="158" t="s">
        <v>225</v>
      </c>
      <c r="H148" s="159">
        <v>60</v>
      </c>
      <c r="I148" s="160"/>
      <c r="J148" s="161">
        <f>ROUND(I148*H148,2)</f>
        <v>0</v>
      </c>
      <c r="K148" s="228"/>
      <c r="L148" s="250"/>
      <c r="M148" s="230" t="s">
        <v>1</v>
      </c>
      <c r="N148" s="164" t="s">
        <v>44</v>
      </c>
      <c r="O148" s="51"/>
      <c r="P148" s="165">
        <f>O148*H148</f>
        <v>0</v>
      </c>
      <c r="Q148" s="165">
        <v>0</v>
      </c>
      <c r="R148" s="165">
        <f>Q148*H148</f>
        <v>0</v>
      </c>
      <c r="S148" s="165">
        <v>0.56000000000000005</v>
      </c>
      <c r="T148" s="166">
        <f>S148*H148</f>
        <v>33.6</v>
      </c>
      <c r="U148" s="302"/>
      <c r="V148" s="302"/>
      <c r="W148" s="302"/>
      <c r="X148" s="302"/>
      <c r="Y148" s="302"/>
      <c r="Z148" s="302"/>
      <c r="AA148" s="302"/>
      <c r="AB148" s="302"/>
      <c r="AC148" s="302"/>
      <c r="AD148" s="302"/>
      <c r="AE148" s="302"/>
      <c r="AR148" s="167" t="s">
        <v>191</v>
      </c>
      <c r="AT148" s="167" t="s">
        <v>187</v>
      </c>
      <c r="AU148" s="167" t="s">
        <v>91</v>
      </c>
      <c r="AY148" s="18" t="s">
        <v>184</v>
      </c>
      <c r="BE148" s="92">
        <f>IF(N148="základná",J148,0)</f>
        <v>0</v>
      </c>
      <c r="BF148" s="92">
        <f>IF(N148="znížená",J148,0)</f>
        <v>0</v>
      </c>
      <c r="BG148" s="92">
        <f>IF(N148="zákl. prenesená",J148,0)</f>
        <v>0</v>
      </c>
      <c r="BH148" s="92">
        <f>IF(N148="zníž. prenesená",J148,0)</f>
        <v>0</v>
      </c>
      <c r="BI148" s="92">
        <f>IF(N148="nulová",J148,0)</f>
        <v>0</v>
      </c>
      <c r="BJ148" s="18" t="s">
        <v>91</v>
      </c>
      <c r="BK148" s="92">
        <f>ROUND(I148*H148,2)</f>
        <v>0</v>
      </c>
      <c r="BL148" s="18" t="s">
        <v>191</v>
      </c>
      <c r="BM148" s="167" t="s">
        <v>557</v>
      </c>
    </row>
    <row r="149" spans="1:65" s="13" customFormat="1">
      <c r="B149" s="168"/>
      <c r="D149" s="169" t="s">
        <v>193</v>
      </c>
      <c r="E149" s="170" t="s">
        <v>1</v>
      </c>
      <c r="F149" s="171" t="s">
        <v>558</v>
      </c>
      <c r="H149" s="170" t="s">
        <v>1</v>
      </c>
      <c r="I149" s="172"/>
      <c r="L149" s="260"/>
      <c r="M149" s="173"/>
      <c r="N149" s="174"/>
      <c r="O149" s="174"/>
      <c r="P149" s="174"/>
      <c r="Q149" s="174"/>
      <c r="R149" s="174"/>
      <c r="S149" s="174"/>
      <c r="T149" s="175"/>
      <c r="AT149" s="170" t="s">
        <v>193</v>
      </c>
      <c r="AU149" s="170" t="s">
        <v>91</v>
      </c>
      <c r="AV149" s="13" t="s">
        <v>85</v>
      </c>
      <c r="AW149" s="13" t="s">
        <v>30</v>
      </c>
      <c r="AX149" s="13" t="s">
        <v>78</v>
      </c>
      <c r="AY149" s="170" t="s">
        <v>184</v>
      </c>
    </row>
    <row r="150" spans="1:65" s="14" customFormat="1">
      <c r="B150" s="176"/>
      <c r="D150" s="169" t="s">
        <v>193</v>
      </c>
      <c r="E150" s="177" t="s">
        <v>1</v>
      </c>
      <c r="F150" s="178" t="s">
        <v>559</v>
      </c>
      <c r="H150" s="179">
        <v>60</v>
      </c>
      <c r="I150" s="180"/>
      <c r="L150" s="261"/>
      <c r="M150" s="181"/>
      <c r="N150" s="182"/>
      <c r="O150" s="182"/>
      <c r="P150" s="182"/>
      <c r="Q150" s="182"/>
      <c r="R150" s="182"/>
      <c r="S150" s="182"/>
      <c r="T150" s="183"/>
      <c r="AT150" s="177" t="s">
        <v>193</v>
      </c>
      <c r="AU150" s="177" t="s">
        <v>91</v>
      </c>
      <c r="AV150" s="14" t="s">
        <v>91</v>
      </c>
      <c r="AW150" s="14" t="s">
        <v>30</v>
      </c>
      <c r="AX150" s="14" t="s">
        <v>85</v>
      </c>
      <c r="AY150" s="177" t="s">
        <v>184</v>
      </c>
    </row>
    <row r="151" spans="1:65" s="2" customFormat="1" ht="33" customHeight="1">
      <c r="A151" s="302"/>
      <c r="B151" s="124"/>
      <c r="C151" s="155" t="s">
        <v>91</v>
      </c>
      <c r="D151" s="155" t="s">
        <v>187</v>
      </c>
      <c r="E151" s="156" t="s">
        <v>560</v>
      </c>
      <c r="F151" s="157" t="s">
        <v>561</v>
      </c>
      <c r="G151" s="158" t="s">
        <v>225</v>
      </c>
      <c r="H151" s="159">
        <v>60</v>
      </c>
      <c r="I151" s="160"/>
      <c r="J151" s="161">
        <f>ROUND(I151*H151,2)</f>
        <v>0</v>
      </c>
      <c r="K151" s="228"/>
      <c r="L151" s="250"/>
      <c r="M151" s="230" t="s">
        <v>1</v>
      </c>
      <c r="N151" s="164" t="s">
        <v>44</v>
      </c>
      <c r="O151" s="51"/>
      <c r="P151" s="165">
        <f>O151*H151</f>
        <v>0</v>
      </c>
      <c r="Q151" s="165">
        <v>0</v>
      </c>
      <c r="R151" s="165">
        <f>Q151*H151</f>
        <v>0</v>
      </c>
      <c r="S151" s="165">
        <v>0.72</v>
      </c>
      <c r="T151" s="166">
        <f>S151*H151</f>
        <v>43.199999999999996</v>
      </c>
      <c r="U151" s="302"/>
      <c r="V151" s="302"/>
      <c r="W151" s="302"/>
      <c r="X151" s="302"/>
      <c r="Y151" s="302"/>
      <c r="Z151" s="302"/>
      <c r="AA151" s="302"/>
      <c r="AB151" s="302"/>
      <c r="AC151" s="302"/>
      <c r="AD151" s="302"/>
      <c r="AE151" s="302"/>
      <c r="AR151" s="167" t="s">
        <v>191</v>
      </c>
      <c r="AT151" s="167" t="s">
        <v>187</v>
      </c>
      <c r="AU151" s="167" t="s">
        <v>91</v>
      </c>
      <c r="AY151" s="18" t="s">
        <v>184</v>
      </c>
      <c r="BE151" s="92">
        <f>IF(N151="základná",J151,0)</f>
        <v>0</v>
      </c>
      <c r="BF151" s="92">
        <f>IF(N151="znížená",J151,0)</f>
        <v>0</v>
      </c>
      <c r="BG151" s="92">
        <f>IF(N151="zákl. prenesená",J151,0)</f>
        <v>0</v>
      </c>
      <c r="BH151" s="92">
        <f>IF(N151="zníž. prenesená",J151,0)</f>
        <v>0</v>
      </c>
      <c r="BI151" s="92">
        <f>IF(N151="nulová",J151,0)</f>
        <v>0</v>
      </c>
      <c r="BJ151" s="18" t="s">
        <v>91</v>
      </c>
      <c r="BK151" s="92">
        <f>ROUND(I151*H151,2)</f>
        <v>0</v>
      </c>
      <c r="BL151" s="18" t="s">
        <v>191</v>
      </c>
      <c r="BM151" s="167" t="s">
        <v>562</v>
      </c>
    </row>
    <row r="152" spans="1:65" s="13" customFormat="1">
      <c r="B152" s="168"/>
      <c r="D152" s="169" t="s">
        <v>193</v>
      </c>
      <c r="E152" s="170" t="s">
        <v>1</v>
      </c>
      <c r="F152" s="171" t="s">
        <v>563</v>
      </c>
      <c r="H152" s="170" t="s">
        <v>1</v>
      </c>
      <c r="I152" s="172"/>
      <c r="L152" s="260"/>
      <c r="M152" s="173"/>
      <c r="N152" s="174"/>
      <c r="O152" s="174"/>
      <c r="P152" s="174"/>
      <c r="Q152" s="174"/>
      <c r="R152" s="174"/>
      <c r="S152" s="174"/>
      <c r="T152" s="175"/>
      <c r="AT152" s="170" t="s">
        <v>193</v>
      </c>
      <c r="AU152" s="170" t="s">
        <v>91</v>
      </c>
      <c r="AV152" s="13" t="s">
        <v>85</v>
      </c>
      <c r="AW152" s="13" t="s">
        <v>30</v>
      </c>
      <c r="AX152" s="13" t="s">
        <v>78</v>
      </c>
      <c r="AY152" s="170" t="s">
        <v>184</v>
      </c>
    </row>
    <row r="153" spans="1:65" s="14" customFormat="1">
      <c r="B153" s="176"/>
      <c r="D153" s="169" t="s">
        <v>193</v>
      </c>
      <c r="E153" s="177" t="s">
        <v>1</v>
      </c>
      <c r="F153" s="178" t="s">
        <v>559</v>
      </c>
      <c r="H153" s="179">
        <v>60</v>
      </c>
      <c r="I153" s="180"/>
      <c r="L153" s="261"/>
      <c r="M153" s="181"/>
      <c r="N153" s="182"/>
      <c r="O153" s="182"/>
      <c r="P153" s="182"/>
      <c r="Q153" s="182"/>
      <c r="R153" s="182"/>
      <c r="S153" s="182"/>
      <c r="T153" s="183"/>
      <c r="AT153" s="177" t="s">
        <v>193</v>
      </c>
      <c r="AU153" s="177" t="s">
        <v>91</v>
      </c>
      <c r="AV153" s="14" t="s">
        <v>91</v>
      </c>
      <c r="AW153" s="14" t="s">
        <v>30</v>
      </c>
      <c r="AX153" s="14" t="s">
        <v>85</v>
      </c>
      <c r="AY153" s="177" t="s">
        <v>184</v>
      </c>
    </row>
    <row r="154" spans="1:65" s="2" customFormat="1" ht="33" customHeight="1">
      <c r="A154" s="302"/>
      <c r="B154" s="124"/>
      <c r="C154" s="155" t="s">
        <v>97</v>
      </c>
      <c r="D154" s="155" t="s">
        <v>187</v>
      </c>
      <c r="E154" s="156" t="s">
        <v>564</v>
      </c>
      <c r="F154" s="157" t="s">
        <v>565</v>
      </c>
      <c r="G154" s="158" t="s">
        <v>360</v>
      </c>
      <c r="H154" s="159">
        <v>30</v>
      </c>
      <c r="I154" s="160"/>
      <c r="J154" s="161">
        <f>ROUND(I154*H154,2)</f>
        <v>0</v>
      </c>
      <c r="K154" s="228"/>
      <c r="L154" s="250"/>
      <c r="M154" s="230" t="s">
        <v>1</v>
      </c>
      <c r="N154" s="164" t="s">
        <v>44</v>
      </c>
      <c r="O154" s="51"/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U154" s="302"/>
      <c r="V154" s="302"/>
      <c r="W154" s="302"/>
      <c r="X154" s="302"/>
      <c r="Y154" s="302"/>
      <c r="Z154" s="302"/>
      <c r="AA154" s="302"/>
      <c r="AB154" s="302"/>
      <c r="AC154" s="302"/>
      <c r="AD154" s="302"/>
      <c r="AE154" s="302"/>
      <c r="AR154" s="167" t="s">
        <v>191</v>
      </c>
      <c r="AT154" s="167" t="s">
        <v>187</v>
      </c>
      <c r="AU154" s="167" t="s">
        <v>91</v>
      </c>
      <c r="AY154" s="18" t="s">
        <v>184</v>
      </c>
      <c r="BE154" s="92">
        <f>IF(N154="základná",J154,0)</f>
        <v>0</v>
      </c>
      <c r="BF154" s="92">
        <f>IF(N154="znížená",J154,0)</f>
        <v>0</v>
      </c>
      <c r="BG154" s="92">
        <f>IF(N154="zákl. prenesená",J154,0)</f>
        <v>0</v>
      </c>
      <c r="BH154" s="92">
        <f>IF(N154="zníž. prenesená",J154,0)</f>
        <v>0</v>
      </c>
      <c r="BI154" s="92">
        <f>IF(N154="nulová",J154,0)</f>
        <v>0</v>
      </c>
      <c r="BJ154" s="18" t="s">
        <v>91</v>
      </c>
      <c r="BK154" s="92">
        <f>ROUND(I154*H154,2)</f>
        <v>0</v>
      </c>
      <c r="BL154" s="18" t="s">
        <v>191</v>
      </c>
      <c r="BM154" s="167" t="s">
        <v>566</v>
      </c>
    </row>
    <row r="155" spans="1:65" s="14" customFormat="1">
      <c r="B155" s="176"/>
      <c r="D155" s="169" t="s">
        <v>193</v>
      </c>
      <c r="E155" s="177" t="s">
        <v>1</v>
      </c>
      <c r="F155" s="178" t="s">
        <v>567</v>
      </c>
      <c r="H155" s="179">
        <v>30</v>
      </c>
      <c r="I155" s="180"/>
      <c r="L155" s="261"/>
      <c r="M155" s="181"/>
      <c r="N155" s="182"/>
      <c r="O155" s="182"/>
      <c r="P155" s="182"/>
      <c r="Q155" s="182"/>
      <c r="R155" s="182"/>
      <c r="S155" s="182"/>
      <c r="T155" s="183"/>
      <c r="AT155" s="177" t="s">
        <v>193</v>
      </c>
      <c r="AU155" s="177" t="s">
        <v>91</v>
      </c>
      <c r="AV155" s="14" t="s">
        <v>91</v>
      </c>
      <c r="AW155" s="14" t="s">
        <v>30</v>
      </c>
      <c r="AX155" s="14" t="s">
        <v>85</v>
      </c>
      <c r="AY155" s="177" t="s">
        <v>184</v>
      </c>
    </row>
    <row r="156" spans="1:65" s="2" customFormat="1" ht="16.5" customHeight="1">
      <c r="A156" s="302"/>
      <c r="B156" s="124"/>
      <c r="C156" s="155" t="s">
        <v>191</v>
      </c>
      <c r="D156" s="155" t="s">
        <v>187</v>
      </c>
      <c r="E156" s="156" t="s">
        <v>568</v>
      </c>
      <c r="F156" s="157" t="s">
        <v>569</v>
      </c>
      <c r="G156" s="158" t="s">
        <v>360</v>
      </c>
      <c r="H156" s="159">
        <v>8</v>
      </c>
      <c r="I156" s="160"/>
      <c r="J156" s="161">
        <f>ROUND(I156*H156,2)</f>
        <v>0</v>
      </c>
      <c r="K156" s="228"/>
      <c r="L156" s="250"/>
      <c r="M156" s="230" t="s">
        <v>1</v>
      </c>
      <c r="N156" s="164" t="s">
        <v>44</v>
      </c>
      <c r="O156" s="51"/>
      <c r="P156" s="165">
        <f>O156*H156</f>
        <v>0</v>
      </c>
      <c r="Q156" s="165">
        <v>0</v>
      </c>
      <c r="R156" s="165">
        <f>Q156*H156</f>
        <v>0</v>
      </c>
      <c r="S156" s="165">
        <v>0.14499999999999999</v>
      </c>
      <c r="T156" s="166">
        <f>S156*H156</f>
        <v>1.1599999999999999</v>
      </c>
      <c r="U156" s="302"/>
      <c r="V156" s="302"/>
      <c r="W156" s="302"/>
      <c r="X156" s="302"/>
      <c r="Y156" s="302"/>
      <c r="Z156" s="302"/>
      <c r="AA156" s="302"/>
      <c r="AB156" s="302"/>
      <c r="AC156" s="302"/>
      <c r="AD156" s="302"/>
      <c r="AE156" s="302"/>
      <c r="AR156" s="167" t="s">
        <v>191</v>
      </c>
      <c r="AT156" s="167" t="s">
        <v>187</v>
      </c>
      <c r="AU156" s="167" t="s">
        <v>91</v>
      </c>
      <c r="AY156" s="18" t="s">
        <v>184</v>
      </c>
      <c r="BE156" s="92">
        <f>IF(N156="základná",J156,0)</f>
        <v>0</v>
      </c>
      <c r="BF156" s="92">
        <f>IF(N156="znížená",J156,0)</f>
        <v>0</v>
      </c>
      <c r="BG156" s="92">
        <f>IF(N156="zákl. prenesená",J156,0)</f>
        <v>0</v>
      </c>
      <c r="BH156" s="92">
        <f>IF(N156="zníž. prenesená",J156,0)</f>
        <v>0</v>
      </c>
      <c r="BI156" s="92">
        <f>IF(N156="nulová",J156,0)</f>
        <v>0</v>
      </c>
      <c r="BJ156" s="18" t="s">
        <v>91</v>
      </c>
      <c r="BK156" s="92">
        <f>ROUND(I156*H156,2)</f>
        <v>0</v>
      </c>
      <c r="BL156" s="18" t="s">
        <v>191</v>
      </c>
      <c r="BM156" s="167" t="s">
        <v>570</v>
      </c>
    </row>
    <row r="157" spans="1:65" s="14" customFormat="1">
      <c r="B157" s="176"/>
      <c r="D157" s="169" t="s">
        <v>193</v>
      </c>
      <c r="E157" s="177" t="s">
        <v>1</v>
      </c>
      <c r="F157" s="178" t="s">
        <v>571</v>
      </c>
      <c r="H157" s="179">
        <v>8</v>
      </c>
      <c r="I157" s="180"/>
      <c r="L157" s="261"/>
      <c r="M157" s="181"/>
      <c r="N157" s="182"/>
      <c r="O157" s="182"/>
      <c r="P157" s="182"/>
      <c r="Q157" s="182"/>
      <c r="R157" s="182"/>
      <c r="S157" s="182"/>
      <c r="T157" s="183"/>
      <c r="AT157" s="177" t="s">
        <v>193</v>
      </c>
      <c r="AU157" s="177" t="s">
        <v>91</v>
      </c>
      <c r="AV157" s="14" t="s">
        <v>91</v>
      </c>
      <c r="AW157" s="14" t="s">
        <v>30</v>
      </c>
      <c r="AX157" s="14" t="s">
        <v>85</v>
      </c>
      <c r="AY157" s="177" t="s">
        <v>184</v>
      </c>
    </row>
    <row r="158" spans="1:65" s="2" customFormat="1" ht="21.75" customHeight="1">
      <c r="A158" s="302"/>
      <c r="B158" s="124"/>
      <c r="C158" s="155" t="s">
        <v>212</v>
      </c>
      <c r="D158" s="155" t="s">
        <v>187</v>
      </c>
      <c r="E158" s="156" t="s">
        <v>188</v>
      </c>
      <c r="F158" s="157" t="s">
        <v>189</v>
      </c>
      <c r="G158" s="158" t="s">
        <v>190</v>
      </c>
      <c r="H158" s="159">
        <v>12</v>
      </c>
      <c r="I158" s="160"/>
      <c r="J158" s="161">
        <f>ROUND(I158*H158,2)</f>
        <v>0</v>
      </c>
      <c r="K158" s="228"/>
      <c r="L158" s="250"/>
      <c r="M158" s="230" t="s">
        <v>1</v>
      </c>
      <c r="N158" s="164" t="s">
        <v>44</v>
      </c>
      <c r="O158" s="51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02"/>
      <c r="V158" s="302"/>
      <c r="W158" s="302"/>
      <c r="X158" s="302"/>
      <c r="Y158" s="302"/>
      <c r="Z158" s="302"/>
      <c r="AA158" s="302"/>
      <c r="AB158" s="302"/>
      <c r="AC158" s="302"/>
      <c r="AD158" s="302"/>
      <c r="AE158" s="302"/>
      <c r="AR158" s="167" t="s">
        <v>191</v>
      </c>
      <c r="AT158" s="167" t="s">
        <v>187</v>
      </c>
      <c r="AU158" s="167" t="s">
        <v>91</v>
      </c>
      <c r="AY158" s="18" t="s">
        <v>184</v>
      </c>
      <c r="BE158" s="92">
        <f>IF(N158="základná",J158,0)</f>
        <v>0</v>
      </c>
      <c r="BF158" s="92">
        <f>IF(N158="znížená",J158,0)</f>
        <v>0</v>
      </c>
      <c r="BG158" s="92">
        <f>IF(N158="zákl. prenesená",J158,0)</f>
        <v>0</v>
      </c>
      <c r="BH158" s="92">
        <f>IF(N158="zníž. prenesená",J158,0)</f>
        <v>0</v>
      </c>
      <c r="BI158" s="92">
        <f>IF(N158="nulová",J158,0)</f>
        <v>0</v>
      </c>
      <c r="BJ158" s="18" t="s">
        <v>91</v>
      </c>
      <c r="BK158" s="92">
        <f>ROUND(I158*H158,2)</f>
        <v>0</v>
      </c>
      <c r="BL158" s="18" t="s">
        <v>191</v>
      </c>
      <c r="BM158" s="167" t="s">
        <v>572</v>
      </c>
    </row>
    <row r="159" spans="1:65" s="13" customFormat="1">
      <c r="B159" s="168"/>
      <c r="D159" s="169" t="s">
        <v>193</v>
      </c>
      <c r="E159" s="170" t="s">
        <v>1</v>
      </c>
      <c r="F159" s="171" t="s">
        <v>573</v>
      </c>
      <c r="H159" s="170" t="s">
        <v>1</v>
      </c>
      <c r="I159" s="172"/>
      <c r="L159" s="260"/>
      <c r="M159" s="173"/>
      <c r="N159" s="174"/>
      <c r="O159" s="174"/>
      <c r="P159" s="174"/>
      <c r="Q159" s="174"/>
      <c r="R159" s="174"/>
      <c r="S159" s="174"/>
      <c r="T159" s="175"/>
      <c r="AT159" s="170" t="s">
        <v>193</v>
      </c>
      <c r="AU159" s="170" t="s">
        <v>91</v>
      </c>
      <c r="AV159" s="13" t="s">
        <v>85</v>
      </c>
      <c r="AW159" s="13" t="s">
        <v>30</v>
      </c>
      <c r="AX159" s="13" t="s">
        <v>78</v>
      </c>
      <c r="AY159" s="170" t="s">
        <v>184</v>
      </c>
    </row>
    <row r="160" spans="1:65" s="14" customFormat="1">
      <c r="B160" s="176"/>
      <c r="D160" s="169" t="s">
        <v>193</v>
      </c>
      <c r="E160" s="177" t="s">
        <v>1</v>
      </c>
      <c r="F160" s="178" t="s">
        <v>574</v>
      </c>
      <c r="H160" s="179">
        <v>12</v>
      </c>
      <c r="I160" s="180"/>
      <c r="L160" s="261"/>
      <c r="M160" s="181"/>
      <c r="N160" s="182"/>
      <c r="O160" s="182"/>
      <c r="P160" s="182"/>
      <c r="Q160" s="182"/>
      <c r="R160" s="182"/>
      <c r="S160" s="182"/>
      <c r="T160" s="183"/>
      <c r="AT160" s="177" t="s">
        <v>193</v>
      </c>
      <c r="AU160" s="177" t="s">
        <v>91</v>
      </c>
      <c r="AV160" s="14" t="s">
        <v>91</v>
      </c>
      <c r="AW160" s="14" t="s">
        <v>30</v>
      </c>
      <c r="AX160" s="14" t="s">
        <v>85</v>
      </c>
      <c r="AY160" s="177" t="s">
        <v>184</v>
      </c>
    </row>
    <row r="161" spans="1:65" s="2" customFormat="1" ht="21.75" customHeight="1">
      <c r="A161" s="302"/>
      <c r="B161" s="124"/>
      <c r="C161" s="155" t="s">
        <v>218</v>
      </c>
      <c r="D161" s="155" t="s">
        <v>187</v>
      </c>
      <c r="E161" s="156" t="s">
        <v>201</v>
      </c>
      <c r="F161" s="157" t="s">
        <v>202</v>
      </c>
      <c r="G161" s="158" t="s">
        <v>190</v>
      </c>
      <c r="H161" s="159">
        <v>3.6</v>
      </c>
      <c r="I161" s="160"/>
      <c r="J161" s="161">
        <f>ROUND(I161*H161,2)</f>
        <v>0</v>
      </c>
      <c r="K161" s="228"/>
      <c r="L161" s="250"/>
      <c r="M161" s="230" t="s">
        <v>1</v>
      </c>
      <c r="N161" s="164" t="s">
        <v>44</v>
      </c>
      <c r="O161" s="51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302"/>
      <c r="V161" s="302"/>
      <c r="W161" s="302"/>
      <c r="X161" s="302"/>
      <c r="Y161" s="302"/>
      <c r="Z161" s="302"/>
      <c r="AA161" s="302"/>
      <c r="AB161" s="302"/>
      <c r="AC161" s="302"/>
      <c r="AD161" s="302"/>
      <c r="AE161" s="302"/>
      <c r="AR161" s="167" t="s">
        <v>191</v>
      </c>
      <c r="AT161" s="167" t="s">
        <v>187</v>
      </c>
      <c r="AU161" s="167" t="s">
        <v>91</v>
      </c>
      <c r="AY161" s="18" t="s">
        <v>184</v>
      </c>
      <c r="BE161" s="92">
        <f>IF(N161="základná",J161,0)</f>
        <v>0</v>
      </c>
      <c r="BF161" s="92">
        <f>IF(N161="znížená",J161,0)</f>
        <v>0</v>
      </c>
      <c r="BG161" s="92">
        <f>IF(N161="zákl. prenesená",J161,0)</f>
        <v>0</v>
      </c>
      <c r="BH161" s="92">
        <f>IF(N161="zníž. prenesená",J161,0)</f>
        <v>0</v>
      </c>
      <c r="BI161" s="92">
        <f>IF(N161="nulová",J161,0)</f>
        <v>0</v>
      </c>
      <c r="BJ161" s="18" t="s">
        <v>91</v>
      </c>
      <c r="BK161" s="92">
        <f>ROUND(I161*H161,2)</f>
        <v>0</v>
      </c>
      <c r="BL161" s="18" t="s">
        <v>191</v>
      </c>
      <c r="BM161" s="167" t="s">
        <v>575</v>
      </c>
    </row>
    <row r="162" spans="1:65" s="14" customFormat="1">
      <c r="B162" s="176"/>
      <c r="D162" s="169" t="s">
        <v>193</v>
      </c>
      <c r="E162" s="177" t="s">
        <v>1</v>
      </c>
      <c r="F162" s="178" t="s">
        <v>576</v>
      </c>
      <c r="H162" s="179">
        <v>3.6</v>
      </c>
      <c r="I162" s="180"/>
      <c r="L162" s="261"/>
      <c r="M162" s="181"/>
      <c r="N162" s="182"/>
      <c r="O162" s="182"/>
      <c r="P162" s="182"/>
      <c r="Q162" s="182"/>
      <c r="R162" s="182"/>
      <c r="S162" s="182"/>
      <c r="T162" s="183"/>
      <c r="AT162" s="177" t="s">
        <v>193</v>
      </c>
      <c r="AU162" s="177" t="s">
        <v>91</v>
      </c>
      <c r="AV162" s="14" t="s">
        <v>91</v>
      </c>
      <c r="AW162" s="14" t="s">
        <v>30</v>
      </c>
      <c r="AX162" s="14" t="s">
        <v>85</v>
      </c>
      <c r="AY162" s="177" t="s">
        <v>184</v>
      </c>
    </row>
    <row r="163" spans="1:65" s="2" customFormat="1" ht="16.5" customHeight="1">
      <c r="A163" s="302"/>
      <c r="B163" s="124"/>
      <c r="C163" s="155" t="s">
        <v>222</v>
      </c>
      <c r="D163" s="155" t="s">
        <v>187</v>
      </c>
      <c r="E163" s="156" t="s">
        <v>577</v>
      </c>
      <c r="F163" s="157" t="s">
        <v>578</v>
      </c>
      <c r="G163" s="158" t="s">
        <v>190</v>
      </c>
      <c r="H163" s="159">
        <v>8.2000000000000003E-2</v>
      </c>
      <c r="I163" s="160"/>
      <c r="J163" s="161">
        <f>ROUND(I163*H163,2)</f>
        <v>0</v>
      </c>
      <c r="K163" s="228"/>
      <c r="L163" s="250"/>
      <c r="M163" s="230" t="s">
        <v>1</v>
      </c>
      <c r="N163" s="164" t="s">
        <v>44</v>
      </c>
      <c r="O163" s="51"/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U163" s="302"/>
      <c r="V163" s="302"/>
      <c r="W163" s="302"/>
      <c r="X163" s="302"/>
      <c r="Y163" s="302"/>
      <c r="Z163" s="302"/>
      <c r="AA163" s="302"/>
      <c r="AB163" s="302"/>
      <c r="AC163" s="302"/>
      <c r="AD163" s="302"/>
      <c r="AE163" s="302"/>
      <c r="AR163" s="167" t="s">
        <v>191</v>
      </c>
      <c r="AT163" s="167" t="s">
        <v>187</v>
      </c>
      <c r="AU163" s="167" t="s">
        <v>91</v>
      </c>
      <c r="AY163" s="18" t="s">
        <v>184</v>
      </c>
      <c r="BE163" s="92">
        <f>IF(N163="základná",J163,0)</f>
        <v>0</v>
      </c>
      <c r="BF163" s="92">
        <f>IF(N163="znížená",J163,0)</f>
        <v>0</v>
      </c>
      <c r="BG163" s="92">
        <f>IF(N163="zákl. prenesená",J163,0)</f>
        <v>0</v>
      </c>
      <c r="BH163" s="92">
        <f>IF(N163="zníž. prenesená",J163,0)</f>
        <v>0</v>
      </c>
      <c r="BI163" s="92">
        <f>IF(N163="nulová",J163,0)</f>
        <v>0</v>
      </c>
      <c r="BJ163" s="18" t="s">
        <v>91</v>
      </c>
      <c r="BK163" s="92">
        <f>ROUND(I163*H163,2)</f>
        <v>0</v>
      </c>
      <c r="BL163" s="18" t="s">
        <v>191</v>
      </c>
      <c r="BM163" s="167" t="s">
        <v>579</v>
      </c>
    </row>
    <row r="164" spans="1:65" s="13" customFormat="1">
      <c r="B164" s="168"/>
      <c r="D164" s="169" t="s">
        <v>193</v>
      </c>
      <c r="E164" s="170" t="s">
        <v>1</v>
      </c>
      <c r="F164" s="171" t="s">
        <v>406</v>
      </c>
      <c r="H164" s="170" t="s">
        <v>1</v>
      </c>
      <c r="I164" s="172"/>
      <c r="L164" s="260"/>
      <c r="M164" s="173"/>
      <c r="N164" s="174"/>
      <c r="O164" s="174"/>
      <c r="P164" s="174"/>
      <c r="Q164" s="174"/>
      <c r="R164" s="174"/>
      <c r="S164" s="174"/>
      <c r="T164" s="175"/>
      <c r="AT164" s="170" t="s">
        <v>193</v>
      </c>
      <c r="AU164" s="170" t="s">
        <v>91</v>
      </c>
      <c r="AV164" s="13" t="s">
        <v>85</v>
      </c>
      <c r="AW164" s="13" t="s">
        <v>30</v>
      </c>
      <c r="AX164" s="13" t="s">
        <v>78</v>
      </c>
      <c r="AY164" s="170" t="s">
        <v>184</v>
      </c>
    </row>
    <row r="165" spans="1:65" s="14" customFormat="1">
      <c r="B165" s="176"/>
      <c r="D165" s="169" t="s">
        <v>193</v>
      </c>
      <c r="E165" s="177" t="s">
        <v>1</v>
      </c>
      <c r="F165" s="178" t="s">
        <v>580</v>
      </c>
      <c r="H165" s="179">
        <v>2.5000000000000001E-2</v>
      </c>
      <c r="I165" s="180"/>
      <c r="L165" s="261"/>
      <c r="M165" s="181"/>
      <c r="N165" s="182"/>
      <c r="O165" s="182"/>
      <c r="P165" s="182"/>
      <c r="Q165" s="182"/>
      <c r="R165" s="182"/>
      <c r="S165" s="182"/>
      <c r="T165" s="183"/>
      <c r="AT165" s="177" t="s">
        <v>193</v>
      </c>
      <c r="AU165" s="177" t="s">
        <v>91</v>
      </c>
      <c r="AV165" s="14" t="s">
        <v>91</v>
      </c>
      <c r="AW165" s="14" t="s">
        <v>30</v>
      </c>
      <c r="AX165" s="14" t="s">
        <v>78</v>
      </c>
      <c r="AY165" s="177" t="s">
        <v>184</v>
      </c>
    </row>
    <row r="166" spans="1:65" s="14" customFormat="1">
      <c r="B166" s="176"/>
      <c r="D166" s="169" t="s">
        <v>193</v>
      </c>
      <c r="E166" s="177" t="s">
        <v>1</v>
      </c>
      <c r="F166" s="178" t="s">
        <v>581</v>
      </c>
      <c r="H166" s="179">
        <v>5.7000000000000002E-2</v>
      </c>
      <c r="I166" s="180"/>
      <c r="L166" s="261"/>
      <c r="M166" s="181"/>
      <c r="N166" s="182"/>
      <c r="O166" s="182"/>
      <c r="P166" s="182"/>
      <c r="Q166" s="182"/>
      <c r="R166" s="182"/>
      <c r="S166" s="182"/>
      <c r="T166" s="183"/>
      <c r="AT166" s="177" t="s">
        <v>193</v>
      </c>
      <c r="AU166" s="177" t="s">
        <v>91</v>
      </c>
      <c r="AV166" s="14" t="s">
        <v>91</v>
      </c>
      <c r="AW166" s="14" t="s">
        <v>30</v>
      </c>
      <c r="AX166" s="14" t="s">
        <v>78</v>
      </c>
      <c r="AY166" s="177" t="s">
        <v>184</v>
      </c>
    </row>
    <row r="167" spans="1:65" s="15" customFormat="1">
      <c r="B167" s="184"/>
      <c r="D167" s="169" t="s">
        <v>193</v>
      </c>
      <c r="E167" s="185" t="s">
        <v>1</v>
      </c>
      <c r="F167" s="186" t="s">
        <v>200</v>
      </c>
      <c r="H167" s="187">
        <v>8.2000000000000003E-2</v>
      </c>
      <c r="I167" s="188"/>
      <c r="L167" s="262"/>
      <c r="M167" s="189"/>
      <c r="N167" s="190"/>
      <c r="O167" s="190"/>
      <c r="P167" s="190"/>
      <c r="Q167" s="190"/>
      <c r="R167" s="190"/>
      <c r="S167" s="190"/>
      <c r="T167" s="191"/>
      <c r="AT167" s="185" t="s">
        <v>193</v>
      </c>
      <c r="AU167" s="185" t="s">
        <v>91</v>
      </c>
      <c r="AV167" s="15" t="s">
        <v>191</v>
      </c>
      <c r="AW167" s="15" t="s">
        <v>30</v>
      </c>
      <c r="AX167" s="15" t="s">
        <v>85</v>
      </c>
      <c r="AY167" s="185" t="s">
        <v>184</v>
      </c>
    </row>
    <row r="168" spans="1:65" s="2" customFormat="1" ht="21.75" customHeight="1">
      <c r="A168" s="302"/>
      <c r="B168" s="124"/>
      <c r="C168" s="155" t="s">
        <v>229</v>
      </c>
      <c r="D168" s="155" t="s">
        <v>187</v>
      </c>
      <c r="E168" s="156" t="s">
        <v>582</v>
      </c>
      <c r="F168" s="157" t="s">
        <v>583</v>
      </c>
      <c r="G168" s="158" t="s">
        <v>190</v>
      </c>
      <c r="H168" s="159">
        <v>2.5000000000000001E-2</v>
      </c>
      <c r="I168" s="160"/>
      <c r="J168" s="161">
        <f>ROUND(I168*H168,2)</f>
        <v>0</v>
      </c>
      <c r="K168" s="228"/>
      <c r="L168" s="250"/>
      <c r="M168" s="230" t="s">
        <v>1</v>
      </c>
      <c r="N168" s="164" t="s">
        <v>44</v>
      </c>
      <c r="O168" s="51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02"/>
      <c r="V168" s="302"/>
      <c r="W168" s="302"/>
      <c r="X168" s="302"/>
      <c r="Y168" s="302"/>
      <c r="Z168" s="302"/>
      <c r="AA168" s="302"/>
      <c r="AB168" s="302"/>
      <c r="AC168" s="302"/>
      <c r="AD168" s="302"/>
      <c r="AE168" s="302"/>
      <c r="AR168" s="167" t="s">
        <v>191</v>
      </c>
      <c r="AT168" s="167" t="s">
        <v>187</v>
      </c>
      <c r="AU168" s="167" t="s">
        <v>91</v>
      </c>
      <c r="AY168" s="18" t="s">
        <v>184</v>
      </c>
      <c r="BE168" s="92">
        <f>IF(N168="základná",J168,0)</f>
        <v>0</v>
      </c>
      <c r="BF168" s="92">
        <f>IF(N168="znížená",J168,0)</f>
        <v>0</v>
      </c>
      <c r="BG168" s="92">
        <f>IF(N168="zákl. prenesená",J168,0)</f>
        <v>0</v>
      </c>
      <c r="BH168" s="92">
        <f>IF(N168="zníž. prenesená",J168,0)</f>
        <v>0</v>
      </c>
      <c r="BI168" s="92">
        <f>IF(N168="nulová",J168,0)</f>
        <v>0</v>
      </c>
      <c r="BJ168" s="18" t="s">
        <v>91</v>
      </c>
      <c r="BK168" s="92">
        <f>ROUND(I168*H168,2)</f>
        <v>0</v>
      </c>
      <c r="BL168" s="18" t="s">
        <v>191</v>
      </c>
      <c r="BM168" s="167" t="s">
        <v>584</v>
      </c>
    </row>
    <row r="169" spans="1:65" s="14" customFormat="1">
      <c r="B169" s="176"/>
      <c r="D169" s="169" t="s">
        <v>193</v>
      </c>
      <c r="E169" s="177" t="s">
        <v>1</v>
      </c>
      <c r="F169" s="178" t="s">
        <v>585</v>
      </c>
      <c r="H169" s="179">
        <v>2.5000000000000001E-2</v>
      </c>
      <c r="I169" s="180"/>
      <c r="L169" s="261"/>
      <c r="M169" s="181"/>
      <c r="N169" s="182"/>
      <c r="O169" s="182"/>
      <c r="P169" s="182"/>
      <c r="Q169" s="182"/>
      <c r="R169" s="182"/>
      <c r="S169" s="182"/>
      <c r="T169" s="183"/>
      <c r="AT169" s="177" t="s">
        <v>193</v>
      </c>
      <c r="AU169" s="177" t="s">
        <v>91</v>
      </c>
      <c r="AV169" s="14" t="s">
        <v>91</v>
      </c>
      <c r="AW169" s="14" t="s">
        <v>30</v>
      </c>
      <c r="AX169" s="14" t="s">
        <v>85</v>
      </c>
      <c r="AY169" s="177" t="s">
        <v>184</v>
      </c>
    </row>
    <row r="170" spans="1:65" s="2" customFormat="1" ht="33" customHeight="1">
      <c r="A170" s="302"/>
      <c r="B170" s="124"/>
      <c r="C170" s="155" t="s">
        <v>235</v>
      </c>
      <c r="D170" s="155" t="s">
        <v>187</v>
      </c>
      <c r="E170" s="156" t="s">
        <v>205</v>
      </c>
      <c r="F170" s="157" t="s">
        <v>206</v>
      </c>
      <c r="G170" s="158" t="s">
        <v>190</v>
      </c>
      <c r="H170" s="159">
        <v>12.082000000000001</v>
      </c>
      <c r="I170" s="160"/>
      <c r="J170" s="161">
        <f>ROUND(I170*H170,2)</f>
        <v>0</v>
      </c>
      <c r="K170" s="228"/>
      <c r="L170" s="250"/>
      <c r="M170" s="230" t="s">
        <v>1</v>
      </c>
      <c r="N170" s="164" t="s">
        <v>44</v>
      </c>
      <c r="O170" s="51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02"/>
      <c r="V170" s="302"/>
      <c r="W170" s="302"/>
      <c r="X170" s="302"/>
      <c r="Y170" s="302"/>
      <c r="Z170" s="302"/>
      <c r="AA170" s="302"/>
      <c r="AB170" s="302"/>
      <c r="AC170" s="302"/>
      <c r="AD170" s="302"/>
      <c r="AE170" s="302"/>
      <c r="AR170" s="167" t="s">
        <v>191</v>
      </c>
      <c r="AT170" s="167" t="s">
        <v>187</v>
      </c>
      <c r="AU170" s="167" t="s">
        <v>91</v>
      </c>
      <c r="AY170" s="18" t="s">
        <v>184</v>
      </c>
      <c r="BE170" s="92">
        <f>IF(N170="základná",J170,0)</f>
        <v>0</v>
      </c>
      <c r="BF170" s="92">
        <f>IF(N170="znížená",J170,0)</f>
        <v>0</v>
      </c>
      <c r="BG170" s="92">
        <f>IF(N170="zákl. prenesená",J170,0)</f>
        <v>0</v>
      </c>
      <c r="BH170" s="92">
        <f>IF(N170="zníž. prenesená",J170,0)</f>
        <v>0</v>
      </c>
      <c r="BI170" s="92">
        <f>IF(N170="nulová",J170,0)</f>
        <v>0</v>
      </c>
      <c r="BJ170" s="18" t="s">
        <v>91</v>
      </c>
      <c r="BK170" s="92">
        <f>ROUND(I170*H170,2)</f>
        <v>0</v>
      </c>
      <c r="BL170" s="18" t="s">
        <v>191</v>
      </c>
      <c r="BM170" s="167" t="s">
        <v>586</v>
      </c>
    </row>
    <row r="171" spans="1:65" s="14" customFormat="1">
      <c r="B171" s="176"/>
      <c r="D171" s="169" t="s">
        <v>193</v>
      </c>
      <c r="E171" s="177" t="s">
        <v>1</v>
      </c>
      <c r="F171" s="178" t="s">
        <v>587</v>
      </c>
      <c r="H171" s="179">
        <v>12.082000000000001</v>
      </c>
      <c r="I171" s="180"/>
      <c r="L171" s="261"/>
      <c r="M171" s="181"/>
      <c r="N171" s="182"/>
      <c r="O171" s="182"/>
      <c r="P171" s="182"/>
      <c r="Q171" s="182"/>
      <c r="R171" s="182"/>
      <c r="S171" s="182"/>
      <c r="T171" s="183"/>
      <c r="AT171" s="177" t="s">
        <v>193</v>
      </c>
      <c r="AU171" s="177" t="s">
        <v>91</v>
      </c>
      <c r="AV171" s="14" t="s">
        <v>91</v>
      </c>
      <c r="AW171" s="14" t="s">
        <v>30</v>
      </c>
      <c r="AX171" s="14" t="s">
        <v>85</v>
      </c>
      <c r="AY171" s="177" t="s">
        <v>184</v>
      </c>
    </row>
    <row r="172" spans="1:65" s="2" customFormat="1" ht="33" customHeight="1">
      <c r="A172" s="302"/>
      <c r="B172" s="124"/>
      <c r="C172" s="155" t="s">
        <v>241</v>
      </c>
      <c r="D172" s="155" t="s">
        <v>187</v>
      </c>
      <c r="E172" s="156" t="s">
        <v>208</v>
      </c>
      <c r="F172" s="157" t="s">
        <v>209</v>
      </c>
      <c r="G172" s="158" t="s">
        <v>190</v>
      </c>
      <c r="H172" s="159">
        <v>24.164000000000001</v>
      </c>
      <c r="I172" s="160"/>
      <c r="J172" s="161">
        <f>ROUND(I172*H172,2)</f>
        <v>0</v>
      </c>
      <c r="K172" s="228"/>
      <c r="L172" s="250"/>
      <c r="M172" s="230" t="s">
        <v>1</v>
      </c>
      <c r="N172" s="164" t="s">
        <v>44</v>
      </c>
      <c r="O172" s="51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02"/>
      <c r="V172" s="302"/>
      <c r="W172" s="302"/>
      <c r="X172" s="302"/>
      <c r="Y172" s="302"/>
      <c r="Z172" s="302"/>
      <c r="AA172" s="302"/>
      <c r="AB172" s="302"/>
      <c r="AC172" s="302"/>
      <c r="AD172" s="302"/>
      <c r="AE172" s="302"/>
      <c r="AR172" s="167" t="s">
        <v>191</v>
      </c>
      <c r="AT172" s="167" t="s">
        <v>187</v>
      </c>
      <c r="AU172" s="167" t="s">
        <v>91</v>
      </c>
      <c r="AY172" s="18" t="s">
        <v>184</v>
      </c>
      <c r="BE172" s="92">
        <f>IF(N172="základná",J172,0)</f>
        <v>0</v>
      </c>
      <c r="BF172" s="92">
        <f>IF(N172="znížená",J172,0)</f>
        <v>0</v>
      </c>
      <c r="BG172" s="92">
        <f>IF(N172="zákl. prenesená",J172,0)</f>
        <v>0</v>
      </c>
      <c r="BH172" s="92">
        <f>IF(N172="zníž. prenesená",J172,0)</f>
        <v>0</v>
      </c>
      <c r="BI172" s="92">
        <f>IF(N172="nulová",J172,0)</f>
        <v>0</v>
      </c>
      <c r="BJ172" s="18" t="s">
        <v>91</v>
      </c>
      <c r="BK172" s="92">
        <f>ROUND(I172*H172,2)</f>
        <v>0</v>
      </c>
      <c r="BL172" s="18" t="s">
        <v>191</v>
      </c>
      <c r="BM172" s="167" t="s">
        <v>588</v>
      </c>
    </row>
    <row r="173" spans="1:65" s="14" customFormat="1">
      <c r="B173" s="176"/>
      <c r="D173" s="169" t="s">
        <v>193</v>
      </c>
      <c r="E173" s="177" t="s">
        <v>1</v>
      </c>
      <c r="F173" s="178" t="s">
        <v>589</v>
      </c>
      <c r="H173" s="179">
        <v>24.164000000000001</v>
      </c>
      <c r="I173" s="180"/>
      <c r="L173" s="261"/>
      <c r="M173" s="181"/>
      <c r="N173" s="182"/>
      <c r="O173" s="182"/>
      <c r="P173" s="182"/>
      <c r="Q173" s="182"/>
      <c r="R173" s="182"/>
      <c r="S173" s="182"/>
      <c r="T173" s="183"/>
      <c r="AT173" s="177" t="s">
        <v>193</v>
      </c>
      <c r="AU173" s="177" t="s">
        <v>91</v>
      </c>
      <c r="AV173" s="14" t="s">
        <v>91</v>
      </c>
      <c r="AW173" s="14" t="s">
        <v>30</v>
      </c>
      <c r="AX173" s="14" t="s">
        <v>85</v>
      </c>
      <c r="AY173" s="177" t="s">
        <v>184</v>
      </c>
    </row>
    <row r="174" spans="1:65" s="2" customFormat="1" ht="16.5" customHeight="1">
      <c r="A174" s="302"/>
      <c r="B174" s="124"/>
      <c r="C174" s="155" t="s">
        <v>248</v>
      </c>
      <c r="D174" s="155" t="s">
        <v>187</v>
      </c>
      <c r="E174" s="156" t="s">
        <v>213</v>
      </c>
      <c r="F174" s="157" t="s">
        <v>214</v>
      </c>
      <c r="G174" s="158" t="s">
        <v>215</v>
      </c>
      <c r="H174" s="159">
        <v>20.539000000000001</v>
      </c>
      <c r="I174" s="160"/>
      <c r="J174" s="161">
        <f>ROUND(I174*H174,2)</f>
        <v>0</v>
      </c>
      <c r="K174" s="228"/>
      <c r="L174" s="250"/>
      <c r="M174" s="230" t="s">
        <v>1</v>
      </c>
      <c r="N174" s="164" t="s">
        <v>44</v>
      </c>
      <c r="O174" s="51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02"/>
      <c r="V174" s="302"/>
      <c r="W174" s="302"/>
      <c r="X174" s="302"/>
      <c r="Y174" s="302"/>
      <c r="Z174" s="302"/>
      <c r="AA174" s="302"/>
      <c r="AB174" s="302"/>
      <c r="AC174" s="302"/>
      <c r="AD174" s="302"/>
      <c r="AE174" s="302"/>
      <c r="AR174" s="167" t="s">
        <v>191</v>
      </c>
      <c r="AT174" s="167" t="s">
        <v>187</v>
      </c>
      <c r="AU174" s="167" t="s">
        <v>91</v>
      </c>
      <c r="AY174" s="18" t="s">
        <v>184</v>
      </c>
      <c r="BE174" s="92">
        <f>IF(N174="základná",J174,0)</f>
        <v>0</v>
      </c>
      <c r="BF174" s="92">
        <f>IF(N174="znížená",J174,0)</f>
        <v>0</v>
      </c>
      <c r="BG174" s="92">
        <f>IF(N174="zákl. prenesená",J174,0)</f>
        <v>0</v>
      </c>
      <c r="BH174" s="92">
        <f>IF(N174="zníž. prenesená",J174,0)</f>
        <v>0</v>
      </c>
      <c r="BI174" s="92">
        <f>IF(N174="nulová",J174,0)</f>
        <v>0</v>
      </c>
      <c r="BJ174" s="18" t="s">
        <v>91</v>
      </c>
      <c r="BK174" s="92">
        <f>ROUND(I174*H174,2)</f>
        <v>0</v>
      </c>
      <c r="BL174" s="18" t="s">
        <v>191</v>
      </c>
      <c r="BM174" s="167" t="s">
        <v>590</v>
      </c>
    </row>
    <row r="175" spans="1:65" s="14" customFormat="1">
      <c r="B175" s="176"/>
      <c r="D175" s="169" t="s">
        <v>193</v>
      </c>
      <c r="E175" s="177" t="s">
        <v>1</v>
      </c>
      <c r="F175" s="178" t="s">
        <v>591</v>
      </c>
      <c r="H175" s="179">
        <v>20.539000000000001</v>
      </c>
      <c r="I175" s="180"/>
      <c r="L175" s="261"/>
      <c r="M175" s="181"/>
      <c r="N175" s="182"/>
      <c r="O175" s="182"/>
      <c r="P175" s="182"/>
      <c r="Q175" s="182"/>
      <c r="R175" s="182"/>
      <c r="S175" s="182"/>
      <c r="T175" s="183"/>
      <c r="AT175" s="177" t="s">
        <v>193</v>
      </c>
      <c r="AU175" s="177" t="s">
        <v>91</v>
      </c>
      <c r="AV175" s="14" t="s">
        <v>91</v>
      </c>
      <c r="AW175" s="14" t="s">
        <v>30</v>
      </c>
      <c r="AX175" s="14" t="s">
        <v>85</v>
      </c>
      <c r="AY175" s="177" t="s">
        <v>184</v>
      </c>
    </row>
    <row r="176" spans="1:65" s="2" customFormat="1" ht="16.5" customHeight="1">
      <c r="A176" s="302"/>
      <c r="B176" s="124"/>
      <c r="C176" s="155" t="s">
        <v>252</v>
      </c>
      <c r="D176" s="155" t="s">
        <v>187</v>
      </c>
      <c r="E176" s="156" t="s">
        <v>219</v>
      </c>
      <c r="F176" s="157" t="s">
        <v>220</v>
      </c>
      <c r="G176" s="158" t="s">
        <v>215</v>
      </c>
      <c r="H176" s="159">
        <v>20.539000000000001</v>
      </c>
      <c r="I176" s="160"/>
      <c r="J176" s="161">
        <f>ROUND(I176*H176,2)</f>
        <v>0</v>
      </c>
      <c r="K176" s="228"/>
      <c r="L176" s="250"/>
      <c r="M176" s="230" t="s">
        <v>1</v>
      </c>
      <c r="N176" s="164" t="s">
        <v>44</v>
      </c>
      <c r="O176" s="51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02"/>
      <c r="V176" s="302"/>
      <c r="W176" s="302"/>
      <c r="X176" s="302"/>
      <c r="Y176" s="302"/>
      <c r="Z176" s="302"/>
      <c r="AA176" s="302"/>
      <c r="AB176" s="302"/>
      <c r="AC176" s="302"/>
      <c r="AD176" s="302"/>
      <c r="AE176" s="302"/>
      <c r="AR176" s="167" t="s">
        <v>191</v>
      </c>
      <c r="AT176" s="167" t="s">
        <v>187</v>
      </c>
      <c r="AU176" s="167" t="s">
        <v>91</v>
      </c>
      <c r="AY176" s="18" t="s">
        <v>184</v>
      </c>
      <c r="BE176" s="92">
        <f>IF(N176="základná",J176,0)</f>
        <v>0</v>
      </c>
      <c r="BF176" s="92">
        <f>IF(N176="znížená",J176,0)</f>
        <v>0</v>
      </c>
      <c r="BG176" s="92">
        <f>IF(N176="zákl. prenesená",J176,0)</f>
        <v>0</v>
      </c>
      <c r="BH176" s="92">
        <f>IF(N176="zníž. prenesená",J176,0)</f>
        <v>0</v>
      </c>
      <c r="BI176" s="92">
        <f>IF(N176="nulová",J176,0)</f>
        <v>0</v>
      </c>
      <c r="BJ176" s="18" t="s">
        <v>91</v>
      </c>
      <c r="BK176" s="92">
        <f>ROUND(I176*H176,2)</f>
        <v>0</v>
      </c>
      <c r="BL176" s="18" t="s">
        <v>191</v>
      </c>
      <c r="BM176" s="167" t="s">
        <v>592</v>
      </c>
    </row>
    <row r="177" spans="1:65" s="14" customFormat="1">
      <c r="B177" s="176"/>
      <c r="D177" s="169" t="s">
        <v>193</v>
      </c>
      <c r="E177" s="177" t="s">
        <v>1</v>
      </c>
      <c r="F177" s="178" t="s">
        <v>591</v>
      </c>
      <c r="H177" s="179">
        <v>20.539000000000001</v>
      </c>
      <c r="I177" s="180"/>
      <c r="L177" s="261"/>
      <c r="M177" s="181"/>
      <c r="N177" s="182"/>
      <c r="O177" s="182"/>
      <c r="P177" s="182"/>
      <c r="Q177" s="182"/>
      <c r="R177" s="182"/>
      <c r="S177" s="182"/>
      <c r="T177" s="183"/>
      <c r="AT177" s="177" t="s">
        <v>193</v>
      </c>
      <c r="AU177" s="177" t="s">
        <v>91</v>
      </c>
      <c r="AV177" s="14" t="s">
        <v>91</v>
      </c>
      <c r="AW177" s="14" t="s">
        <v>30</v>
      </c>
      <c r="AX177" s="14" t="s">
        <v>85</v>
      </c>
      <c r="AY177" s="177" t="s">
        <v>184</v>
      </c>
    </row>
    <row r="178" spans="1:65" s="2" customFormat="1" ht="21.75" customHeight="1">
      <c r="A178" s="302"/>
      <c r="B178" s="124"/>
      <c r="C178" s="155" t="s">
        <v>256</v>
      </c>
      <c r="D178" s="155" t="s">
        <v>187</v>
      </c>
      <c r="E178" s="156" t="s">
        <v>593</v>
      </c>
      <c r="F178" s="157" t="s">
        <v>594</v>
      </c>
      <c r="G178" s="158" t="s">
        <v>225</v>
      </c>
      <c r="H178" s="159">
        <v>46.89</v>
      </c>
      <c r="I178" s="160"/>
      <c r="J178" s="161">
        <f>ROUND(I178*H178,2)</f>
        <v>0</v>
      </c>
      <c r="K178" s="228"/>
      <c r="L178" s="250"/>
      <c r="M178" s="230" t="s">
        <v>1</v>
      </c>
      <c r="N178" s="164" t="s">
        <v>44</v>
      </c>
      <c r="O178" s="51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02"/>
      <c r="V178" s="302"/>
      <c r="W178" s="302"/>
      <c r="X178" s="302"/>
      <c r="Y178" s="302"/>
      <c r="Z178" s="302"/>
      <c r="AA178" s="302"/>
      <c r="AB178" s="302"/>
      <c r="AC178" s="302"/>
      <c r="AD178" s="302"/>
      <c r="AE178" s="302"/>
      <c r="AR178" s="167" t="s">
        <v>191</v>
      </c>
      <c r="AT178" s="167" t="s">
        <v>187</v>
      </c>
      <c r="AU178" s="167" t="s">
        <v>91</v>
      </c>
      <c r="AY178" s="18" t="s">
        <v>184</v>
      </c>
      <c r="BE178" s="92">
        <f>IF(N178="základná",J178,0)</f>
        <v>0</v>
      </c>
      <c r="BF178" s="92">
        <f>IF(N178="znížená",J178,0)</f>
        <v>0</v>
      </c>
      <c r="BG178" s="92">
        <f>IF(N178="zákl. prenesená",J178,0)</f>
        <v>0</v>
      </c>
      <c r="BH178" s="92">
        <f>IF(N178="zníž. prenesená",J178,0)</f>
        <v>0</v>
      </c>
      <c r="BI178" s="92">
        <f>IF(N178="nulová",J178,0)</f>
        <v>0</v>
      </c>
      <c r="BJ178" s="18" t="s">
        <v>91</v>
      </c>
      <c r="BK178" s="92">
        <f>ROUND(I178*H178,2)</f>
        <v>0</v>
      </c>
      <c r="BL178" s="18" t="s">
        <v>191</v>
      </c>
      <c r="BM178" s="167" t="s">
        <v>595</v>
      </c>
    </row>
    <row r="179" spans="1:65" s="14" customFormat="1">
      <c r="B179" s="176"/>
      <c r="D179" s="169" t="s">
        <v>193</v>
      </c>
      <c r="E179" s="177" t="s">
        <v>1</v>
      </c>
      <c r="F179" s="178" t="s">
        <v>596</v>
      </c>
      <c r="H179" s="179">
        <v>46.89</v>
      </c>
      <c r="I179" s="180"/>
      <c r="L179" s="261"/>
      <c r="M179" s="181"/>
      <c r="N179" s="182"/>
      <c r="O179" s="182"/>
      <c r="P179" s="182"/>
      <c r="Q179" s="182"/>
      <c r="R179" s="182"/>
      <c r="S179" s="182"/>
      <c r="T179" s="183"/>
      <c r="AT179" s="177" t="s">
        <v>193</v>
      </c>
      <c r="AU179" s="177" t="s">
        <v>91</v>
      </c>
      <c r="AV179" s="14" t="s">
        <v>91</v>
      </c>
      <c r="AW179" s="14" t="s">
        <v>30</v>
      </c>
      <c r="AX179" s="14" t="s">
        <v>78</v>
      </c>
      <c r="AY179" s="177" t="s">
        <v>184</v>
      </c>
    </row>
    <row r="180" spans="1:65" s="15" customFormat="1">
      <c r="B180" s="184"/>
      <c r="D180" s="169" t="s">
        <v>193</v>
      </c>
      <c r="E180" s="185" t="s">
        <v>549</v>
      </c>
      <c r="F180" s="186" t="s">
        <v>200</v>
      </c>
      <c r="H180" s="187">
        <v>46.89</v>
      </c>
      <c r="I180" s="188"/>
      <c r="L180" s="262"/>
      <c r="M180" s="189"/>
      <c r="N180" s="190"/>
      <c r="O180" s="190"/>
      <c r="P180" s="190"/>
      <c r="Q180" s="190"/>
      <c r="R180" s="190"/>
      <c r="S180" s="190"/>
      <c r="T180" s="191"/>
      <c r="AT180" s="185" t="s">
        <v>193</v>
      </c>
      <c r="AU180" s="185" t="s">
        <v>91</v>
      </c>
      <c r="AV180" s="15" t="s">
        <v>191</v>
      </c>
      <c r="AW180" s="15" t="s">
        <v>30</v>
      </c>
      <c r="AX180" s="15" t="s">
        <v>85</v>
      </c>
      <c r="AY180" s="185" t="s">
        <v>184</v>
      </c>
    </row>
    <row r="181" spans="1:65" s="2" customFormat="1" ht="21.75" customHeight="1">
      <c r="A181" s="302"/>
      <c r="B181" s="124"/>
      <c r="C181" s="192" t="s">
        <v>263</v>
      </c>
      <c r="D181" s="192" t="s">
        <v>236</v>
      </c>
      <c r="E181" s="193" t="s">
        <v>597</v>
      </c>
      <c r="F181" s="194" t="s">
        <v>598</v>
      </c>
      <c r="G181" s="195" t="s">
        <v>225</v>
      </c>
      <c r="H181" s="196">
        <v>46.89</v>
      </c>
      <c r="I181" s="197"/>
      <c r="J181" s="198">
        <f>ROUND(I181*H181,2)</f>
        <v>0</v>
      </c>
      <c r="K181" s="229"/>
      <c r="L181" s="263"/>
      <c r="M181" s="231" t="s">
        <v>1</v>
      </c>
      <c r="N181" s="202" t="s">
        <v>44</v>
      </c>
      <c r="O181" s="51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302"/>
      <c r="V181" s="302"/>
      <c r="W181" s="302"/>
      <c r="X181" s="302"/>
      <c r="Y181" s="302"/>
      <c r="Z181" s="302"/>
      <c r="AA181" s="302"/>
      <c r="AB181" s="302"/>
      <c r="AC181" s="302"/>
      <c r="AD181" s="302"/>
      <c r="AE181" s="302"/>
      <c r="AR181" s="167" t="s">
        <v>229</v>
      </c>
      <c r="AT181" s="167" t="s">
        <v>236</v>
      </c>
      <c r="AU181" s="167" t="s">
        <v>91</v>
      </c>
      <c r="AY181" s="18" t="s">
        <v>184</v>
      </c>
      <c r="BE181" s="92">
        <f>IF(N181="základná",J181,0)</f>
        <v>0</v>
      </c>
      <c r="BF181" s="92">
        <f>IF(N181="znížená",J181,0)</f>
        <v>0</v>
      </c>
      <c r="BG181" s="92">
        <f>IF(N181="zákl. prenesená",J181,0)</f>
        <v>0</v>
      </c>
      <c r="BH181" s="92">
        <f>IF(N181="zníž. prenesená",J181,0)</f>
        <v>0</v>
      </c>
      <c r="BI181" s="92">
        <f>IF(N181="nulová",J181,0)</f>
        <v>0</v>
      </c>
      <c r="BJ181" s="18" t="s">
        <v>91</v>
      </c>
      <c r="BK181" s="92">
        <f>ROUND(I181*H181,2)</f>
        <v>0</v>
      </c>
      <c r="BL181" s="18" t="s">
        <v>191</v>
      </c>
      <c r="BM181" s="167" t="s">
        <v>599</v>
      </c>
    </row>
    <row r="182" spans="1:65" s="2" customFormat="1" ht="16.5" customHeight="1">
      <c r="A182" s="302"/>
      <c r="B182" s="124"/>
      <c r="C182" s="155" t="s">
        <v>268</v>
      </c>
      <c r="D182" s="155" t="s">
        <v>187</v>
      </c>
      <c r="E182" s="156" t="s">
        <v>600</v>
      </c>
      <c r="F182" s="157" t="s">
        <v>601</v>
      </c>
      <c r="G182" s="158" t="s">
        <v>225</v>
      </c>
      <c r="H182" s="159">
        <v>46.89</v>
      </c>
      <c r="I182" s="160"/>
      <c r="J182" s="161">
        <f>ROUND(I182*H182,2)</f>
        <v>0</v>
      </c>
      <c r="K182" s="228"/>
      <c r="L182" s="250"/>
      <c r="M182" s="230" t="s">
        <v>1</v>
      </c>
      <c r="N182" s="164" t="s">
        <v>44</v>
      </c>
      <c r="O182" s="51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302"/>
      <c r="V182" s="302"/>
      <c r="W182" s="302"/>
      <c r="X182" s="302"/>
      <c r="Y182" s="302"/>
      <c r="Z182" s="302"/>
      <c r="AA182" s="302"/>
      <c r="AB182" s="302"/>
      <c r="AC182" s="302"/>
      <c r="AD182" s="302"/>
      <c r="AE182" s="302"/>
      <c r="AR182" s="167" t="s">
        <v>191</v>
      </c>
      <c r="AT182" s="167" t="s">
        <v>187</v>
      </c>
      <c r="AU182" s="167" t="s">
        <v>91</v>
      </c>
      <c r="AY182" s="18" t="s">
        <v>184</v>
      </c>
      <c r="BE182" s="92">
        <f>IF(N182="základná",J182,0)</f>
        <v>0</v>
      </c>
      <c r="BF182" s="92">
        <f>IF(N182="znížená",J182,0)</f>
        <v>0</v>
      </c>
      <c r="BG182" s="92">
        <f>IF(N182="zákl. prenesená",J182,0)</f>
        <v>0</v>
      </c>
      <c r="BH182" s="92">
        <f>IF(N182="zníž. prenesená",J182,0)</f>
        <v>0</v>
      </c>
      <c r="BI182" s="92">
        <f>IF(N182="nulová",J182,0)</f>
        <v>0</v>
      </c>
      <c r="BJ182" s="18" t="s">
        <v>91</v>
      </c>
      <c r="BK182" s="92">
        <f>ROUND(I182*H182,2)</f>
        <v>0</v>
      </c>
      <c r="BL182" s="18" t="s">
        <v>191</v>
      </c>
      <c r="BM182" s="167" t="s">
        <v>602</v>
      </c>
    </row>
    <row r="183" spans="1:65" s="14" customFormat="1">
      <c r="B183" s="176"/>
      <c r="D183" s="169" t="s">
        <v>193</v>
      </c>
      <c r="E183" s="177" t="s">
        <v>1</v>
      </c>
      <c r="F183" s="178" t="s">
        <v>549</v>
      </c>
      <c r="H183" s="179">
        <v>46.89</v>
      </c>
      <c r="I183" s="180"/>
      <c r="L183" s="261"/>
      <c r="M183" s="181"/>
      <c r="N183" s="182"/>
      <c r="O183" s="182"/>
      <c r="P183" s="182"/>
      <c r="Q183" s="182"/>
      <c r="R183" s="182"/>
      <c r="S183" s="182"/>
      <c r="T183" s="183"/>
      <c r="AT183" s="177" t="s">
        <v>193</v>
      </c>
      <c r="AU183" s="177" t="s">
        <v>91</v>
      </c>
      <c r="AV183" s="14" t="s">
        <v>91</v>
      </c>
      <c r="AW183" s="14" t="s">
        <v>30</v>
      </c>
      <c r="AX183" s="14" t="s">
        <v>85</v>
      </c>
      <c r="AY183" s="177" t="s">
        <v>184</v>
      </c>
    </row>
    <row r="184" spans="1:65" s="2" customFormat="1" ht="21.75" customHeight="1">
      <c r="A184" s="302"/>
      <c r="B184" s="124"/>
      <c r="C184" s="155" t="s">
        <v>272</v>
      </c>
      <c r="D184" s="155" t="s">
        <v>187</v>
      </c>
      <c r="E184" s="156" t="s">
        <v>230</v>
      </c>
      <c r="F184" s="157" t="s">
        <v>231</v>
      </c>
      <c r="G184" s="158" t="s">
        <v>225</v>
      </c>
      <c r="H184" s="159">
        <v>60</v>
      </c>
      <c r="I184" s="160"/>
      <c r="J184" s="161">
        <f>ROUND(I184*H184,2)</f>
        <v>0</v>
      </c>
      <c r="K184" s="228"/>
      <c r="L184" s="250"/>
      <c r="M184" s="230" t="s">
        <v>1</v>
      </c>
      <c r="N184" s="164" t="s">
        <v>44</v>
      </c>
      <c r="O184" s="51"/>
      <c r="P184" s="165">
        <f>O184*H184</f>
        <v>0</v>
      </c>
      <c r="Q184" s="165">
        <v>0</v>
      </c>
      <c r="R184" s="165">
        <f>Q184*H184</f>
        <v>0</v>
      </c>
      <c r="S184" s="165">
        <v>0</v>
      </c>
      <c r="T184" s="166">
        <f>S184*H184</f>
        <v>0</v>
      </c>
      <c r="U184" s="302"/>
      <c r="V184" s="302"/>
      <c r="W184" s="302"/>
      <c r="X184" s="302"/>
      <c r="Y184" s="302"/>
      <c r="Z184" s="302"/>
      <c r="AA184" s="302"/>
      <c r="AB184" s="302"/>
      <c r="AC184" s="302"/>
      <c r="AD184" s="302"/>
      <c r="AE184" s="302"/>
      <c r="AR184" s="167" t="s">
        <v>191</v>
      </c>
      <c r="AT184" s="167" t="s">
        <v>187</v>
      </c>
      <c r="AU184" s="167" t="s">
        <v>91</v>
      </c>
      <c r="AY184" s="18" t="s">
        <v>184</v>
      </c>
      <c r="BE184" s="92">
        <f>IF(N184="základná",J184,0)</f>
        <v>0</v>
      </c>
      <c r="BF184" s="92">
        <f>IF(N184="znížená",J184,0)</f>
        <v>0</v>
      </c>
      <c r="BG184" s="92">
        <f>IF(N184="zákl. prenesená",J184,0)</f>
        <v>0</v>
      </c>
      <c r="BH184" s="92">
        <f>IF(N184="zníž. prenesená",J184,0)</f>
        <v>0</v>
      </c>
      <c r="BI184" s="92">
        <f>IF(N184="nulová",J184,0)</f>
        <v>0</v>
      </c>
      <c r="BJ184" s="18" t="s">
        <v>91</v>
      </c>
      <c r="BK184" s="92">
        <f>ROUND(I184*H184,2)</f>
        <v>0</v>
      </c>
      <c r="BL184" s="18" t="s">
        <v>191</v>
      </c>
      <c r="BM184" s="167" t="s">
        <v>603</v>
      </c>
    </row>
    <row r="185" spans="1:65" s="13" customFormat="1">
      <c r="B185" s="168"/>
      <c r="D185" s="169" t="s">
        <v>193</v>
      </c>
      <c r="E185" s="170" t="s">
        <v>1</v>
      </c>
      <c r="F185" s="171" t="s">
        <v>604</v>
      </c>
      <c r="H185" s="170" t="s">
        <v>1</v>
      </c>
      <c r="I185" s="172"/>
      <c r="L185" s="260"/>
      <c r="M185" s="173"/>
      <c r="N185" s="174"/>
      <c r="O185" s="174"/>
      <c r="P185" s="174"/>
      <c r="Q185" s="174"/>
      <c r="R185" s="174"/>
      <c r="S185" s="174"/>
      <c r="T185" s="175"/>
      <c r="AT185" s="170" t="s">
        <v>193</v>
      </c>
      <c r="AU185" s="170" t="s">
        <v>91</v>
      </c>
      <c r="AV185" s="13" t="s">
        <v>85</v>
      </c>
      <c r="AW185" s="13" t="s">
        <v>30</v>
      </c>
      <c r="AX185" s="13" t="s">
        <v>78</v>
      </c>
      <c r="AY185" s="170" t="s">
        <v>184</v>
      </c>
    </row>
    <row r="186" spans="1:65" s="14" customFormat="1">
      <c r="B186" s="176"/>
      <c r="D186" s="169" t="s">
        <v>193</v>
      </c>
      <c r="E186" s="177" t="s">
        <v>1</v>
      </c>
      <c r="F186" s="178" t="s">
        <v>559</v>
      </c>
      <c r="H186" s="179">
        <v>60</v>
      </c>
      <c r="I186" s="180"/>
      <c r="L186" s="261"/>
      <c r="M186" s="181"/>
      <c r="N186" s="182"/>
      <c r="O186" s="182"/>
      <c r="P186" s="182"/>
      <c r="Q186" s="182"/>
      <c r="R186" s="182"/>
      <c r="S186" s="182"/>
      <c r="T186" s="183"/>
      <c r="AT186" s="177" t="s">
        <v>193</v>
      </c>
      <c r="AU186" s="177" t="s">
        <v>91</v>
      </c>
      <c r="AV186" s="14" t="s">
        <v>91</v>
      </c>
      <c r="AW186" s="14" t="s">
        <v>30</v>
      </c>
      <c r="AX186" s="14" t="s">
        <v>78</v>
      </c>
      <c r="AY186" s="177" t="s">
        <v>184</v>
      </c>
    </row>
    <row r="187" spans="1:65" s="15" customFormat="1">
      <c r="B187" s="184"/>
      <c r="D187" s="169" t="s">
        <v>193</v>
      </c>
      <c r="E187" s="185" t="s">
        <v>1</v>
      </c>
      <c r="F187" s="186" t="s">
        <v>200</v>
      </c>
      <c r="H187" s="187">
        <v>60</v>
      </c>
      <c r="I187" s="188"/>
      <c r="L187" s="262"/>
      <c r="M187" s="189"/>
      <c r="N187" s="190"/>
      <c r="O187" s="190"/>
      <c r="P187" s="190"/>
      <c r="Q187" s="190"/>
      <c r="R187" s="190"/>
      <c r="S187" s="190"/>
      <c r="T187" s="191"/>
      <c r="AT187" s="185" t="s">
        <v>193</v>
      </c>
      <c r="AU187" s="185" t="s">
        <v>91</v>
      </c>
      <c r="AV187" s="15" t="s">
        <v>191</v>
      </c>
      <c r="AW187" s="15" t="s">
        <v>30</v>
      </c>
      <c r="AX187" s="15" t="s">
        <v>85</v>
      </c>
      <c r="AY187" s="185" t="s">
        <v>184</v>
      </c>
    </row>
    <row r="188" spans="1:65" s="2" customFormat="1" ht="16.5" customHeight="1">
      <c r="A188" s="302"/>
      <c r="B188" s="124"/>
      <c r="C188" s="192" t="s">
        <v>276</v>
      </c>
      <c r="D188" s="192" t="s">
        <v>236</v>
      </c>
      <c r="E188" s="193" t="s">
        <v>237</v>
      </c>
      <c r="F188" s="194" t="s">
        <v>238</v>
      </c>
      <c r="G188" s="195" t="s">
        <v>190</v>
      </c>
      <c r="H188" s="196">
        <v>24</v>
      </c>
      <c r="I188" s="197"/>
      <c r="J188" s="198">
        <f>ROUND(I188*H188,2)</f>
        <v>0</v>
      </c>
      <c r="K188" s="229"/>
      <c r="L188" s="263"/>
      <c r="M188" s="231" t="s">
        <v>1</v>
      </c>
      <c r="N188" s="202" t="s">
        <v>44</v>
      </c>
      <c r="O188" s="51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302"/>
      <c r="V188" s="302"/>
      <c r="W188" s="302"/>
      <c r="X188" s="302"/>
      <c r="Y188" s="302"/>
      <c r="Z188" s="302"/>
      <c r="AA188" s="302"/>
      <c r="AB188" s="302"/>
      <c r="AC188" s="302"/>
      <c r="AD188" s="302"/>
      <c r="AE188" s="302"/>
      <c r="AR188" s="167" t="s">
        <v>229</v>
      </c>
      <c r="AT188" s="167" t="s">
        <v>236</v>
      </c>
      <c r="AU188" s="167" t="s">
        <v>91</v>
      </c>
      <c r="AY188" s="18" t="s">
        <v>184</v>
      </c>
      <c r="BE188" s="92">
        <f>IF(N188="základná",J188,0)</f>
        <v>0</v>
      </c>
      <c r="BF188" s="92">
        <f>IF(N188="znížená",J188,0)</f>
        <v>0</v>
      </c>
      <c r="BG188" s="92">
        <f>IF(N188="zákl. prenesená",J188,0)</f>
        <v>0</v>
      </c>
      <c r="BH188" s="92">
        <f>IF(N188="zníž. prenesená",J188,0)</f>
        <v>0</v>
      </c>
      <c r="BI188" s="92">
        <f>IF(N188="nulová",J188,0)</f>
        <v>0</v>
      </c>
      <c r="BJ188" s="18" t="s">
        <v>91</v>
      </c>
      <c r="BK188" s="92">
        <f>ROUND(I188*H188,2)</f>
        <v>0</v>
      </c>
      <c r="BL188" s="18" t="s">
        <v>191</v>
      </c>
      <c r="BM188" s="167" t="s">
        <v>605</v>
      </c>
    </row>
    <row r="189" spans="1:65" s="14" customFormat="1">
      <c r="B189" s="176"/>
      <c r="D189" s="169" t="s">
        <v>193</v>
      </c>
      <c r="E189" s="177" t="s">
        <v>1</v>
      </c>
      <c r="F189" s="178" t="s">
        <v>606</v>
      </c>
      <c r="H189" s="179">
        <v>24</v>
      </c>
      <c r="I189" s="180"/>
      <c r="L189" s="261"/>
      <c r="M189" s="181"/>
      <c r="N189" s="182"/>
      <c r="O189" s="182"/>
      <c r="P189" s="182"/>
      <c r="Q189" s="182"/>
      <c r="R189" s="182"/>
      <c r="S189" s="182"/>
      <c r="T189" s="183"/>
      <c r="AT189" s="177" t="s">
        <v>193</v>
      </c>
      <c r="AU189" s="177" t="s">
        <v>91</v>
      </c>
      <c r="AV189" s="14" t="s">
        <v>91</v>
      </c>
      <c r="AW189" s="14" t="s">
        <v>30</v>
      </c>
      <c r="AX189" s="14" t="s">
        <v>78</v>
      </c>
      <c r="AY189" s="177" t="s">
        <v>184</v>
      </c>
    </row>
    <row r="190" spans="1:65" s="15" customFormat="1">
      <c r="B190" s="184"/>
      <c r="D190" s="169" t="s">
        <v>193</v>
      </c>
      <c r="E190" s="185" t="s">
        <v>1</v>
      </c>
      <c r="F190" s="186" t="s">
        <v>200</v>
      </c>
      <c r="H190" s="187">
        <v>24</v>
      </c>
      <c r="I190" s="188"/>
      <c r="L190" s="262"/>
      <c r="M190" s="189"/>
      <c r="N190" s="190"/>
      <c r="O190" s="190"/>
      <c r="P190" s="190"/>
      <c r="Q190" s="190"/>
      <c r="R190" s="190"/>
      <c r="S190" s="190"/>
      <c r="T190" s="191"/>
      <c r="AT190" s="185" t="s">
        <v>193</v>
      </c>
      <c r="AU190" s="185" t="s">
        <v>91</v>
      </c>
      <c r="AV190" s="15" t="s">
        <v>191</v>
      </c>
      <c r="AW190" s="15" t="s">
        <v>30</v>
      </c>
      <c r="AX190" s="15" t="s">
        <v>85</v>
      </c>
      <c r="AY190" s="185" t="s">
        <v>184</v>
      </c>
    </row>
    <row r="191" spans="1:65" s="2" customFormat="1" ht="21.75" customHeight="1">
      <c r="A191" s="302"/>
      <c r="B191" s="124"/>
      <c r="C191" s="155" t="s">
        <v>280</v>
      </c>
      <c r="D191" s="155" t="s">
        <v>187</v>
      </c>
      <c r="E191" s="156" t="s">
        <v>607</v>
      </c>
      <c r="F191" s="157" t="s">
        <v>608</v>
      </c>
      <c r="G191" s="158" t="s">
        <v>225</v>
      </c>
      <c r="H191" s="159">
        <v>46.89</v>
      </c>
      <c r="I191" s="160"/>
      <c r="J191" s="161">
        <f>ROUND(I191*H191,2)</f>
        <v>0</v>
      </c>
      <c r="K191" s="228"/>
      <c r="L191" s="250"/>
      <c r="M191" s="230" t="s">
        <v>1</v>
      </c>
      <c r="N191" s="164" t="s">
        <v>44</v>
      </c>
      <c r="O191" s="51"/>
      <c r="P191" s="165">
        <f>O191*H191</f>
        <v>0</v>
      </c>
      <c r="Q191" s="165">
        <v>0</v>
      </c>
      <c r="R191" s="165">
        <f>Q191*H191</f>
        <v>0</v>
      </c>
      <c r="S191" s="165">
        <v>0</v>
      </c>
      <c r="T191" s="166">
        <f>S191*H191</f>
        <v>0</v>
      </c>
      <c r="U191" s="302"/>
      <c r="V191" s="302"/>
      <c r="W191" s="302"/>
      <c r="X191" s="302"/>
      <c r="Y191" s="302"/>
      <c r="Z191" s="302"/>
      <c r="AA191" s="302"/>
      <c r="AB191" s="302"/>
      <c r="AC191" s="302"/>
      <c r="AD191" s="302"/>
      <c r="AE191" s="302"/>
      <c r="AR191" s="167" t="s">
        <v>191</v>
      </c>
      <c r="AT191" s="167" t="s">
        <v>187</v>
      </c>
      <c r="AU191" s="167" t="s">
        <v>91</v>
      </c>
      <c r="AY191" s="18" t="s">
        <v>184</v>
      </c>
      <c r="BE191" s="92">
        <f>IF(N191="základná",J191,0)</f>
        <v>0</v>
      </c>
      <c r="BF191" s="92">
        <f>IF(N191="znížená",J191,0)</f>
        <v>0</v>
      </c>
      <c r="BG191" s="92">
        <f>IF(N191="zákl. prenesená",J191,0)</f>
        <v>0</v>
      </c>
      <c r="BH191" s="92">
        <f>IF(N191="zníž. prenesená",J191,0)</f>
        <v>0</v>
      </c>
      <c r="BI191" s="92">
        <f>IF(N191="nulová",J191,0)</f>
        <v>0</v>
      </c>
      <c r="BJ191" s="18" t="s">
        <v>91</v>
      </c>
      <c r="BK191" s="92">
        <f>ROUND(I191*H191,2)</f>
        <v>0</v>
      </c>
      <c r="BL191" s="18" t="s">
        <v>191</v>
      </c>
      <c r="BM191" s="167" t="s">
        <v>609</v>
      </c>
    </row>
    <row r="192" spans="1:65" s="14" customFormat="1">
      <c r="B192" s="176"/>
      <c r="D192" s="169" t="s">
        <v>193</v>
      </c>
      <c r="E192" s="177" t="s">
        <v>1</v>
      </c>
      <c r="F192" s="178" t="s">
        <v>549</v>
      </c>
      <c r="H192" s="179">
        <v>46.89</v>
      </c>
      <c r="I192" s="180"/>
      <c r="L192" s="261"/>
      <c r="M192" s="181"/>
      <c r="N192" s="182"/>
      <c r="O192" s="182"/>
      <c r="P192" s="182"/>
      <c r="Q192" s="182"/>
      <c r="R192" s="182"/>
      <c r="S192" s="182"/>
      <c r="T192" s="183"/>
      <c r="AT192" s="177" t="s">
        <v>193</v>
      </c>
      <c r="AU192" s="177" t="s">
        <v>91</v>
      </c>
      <c r="AV192" s="14" t="s">
        <v>91</v>
      </c>
      <c r="AW192" s="14" t="s">
        <v>30</v>
      </c>
      <c r="AX192" s="14" t="s">
        <v>85</v>
      </c>
      <c r="AY192" s="177" t="s">
        <v>184</v>
      </c>
    </row>
    <row r="193" spans="1:65" s="2" customFormat="1" ht="21.75" customHeight="1">
      <c r="A193" s="302"/>
      <c r="B193" s="124"/>
      <c r="C193" s="155" t="s">
        <v>228</v>
      </c>
      <c r="D193" s="155" t="s">
        <v>187</v>
      </c>
      <c r="E193" s="156" t="s">
        <v>610</v>
      </c>
      <c r="F193" s="157" t="s">
        <v>611</v>
      </c>
      <c r="G193" s="158" t="s">
        <v>225</v>
      </c>
      <c r="H193" s="159">
        <v>46.89</v>
      </c>
      <c r="I193" s="160"/>
      <c r="J193" s="161">
        <f>ROUND(I193*H193,2)</f>
        <v>0</v>
      </c>
      <c r="K193" s="228"/>
      <c r="L193" s="250"/>
      <c r="M193" s="230" t="s">
        <v>1</v>
      </c>
      <c r="N193" s="164" t="s">
        <v>44</v>
      </c>
      <c r="O193" s="51"/>
      <c r="P193" s="165">
        <f>O193*H193</f>
        <v>0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U193" s="302"/>
      <c r="V193" s="302"/>
      <c r="W193" s="302"/>
      <c r="X193" s="302"/>
      <c r="Y193" s="302"/>
      <c r="Z193" s="302"/>
      <c r="AA193" s="302"/>
      <c r="AB193" s="302"/>
      <c r="AC193" s="302"/>
      <c r="AD193" s="302"/>
      <c r="AE193" s="302"/>
      <c r="AR193" s="167" t="s">
        <v>191</v>
      </c>
      <c r="AT193" s="167" t="s">
        <v>187</v>
      </c>
      <c r="AU193" s="167" t="s">
        <v>91</v>
      </c>
      <c r="AY193" s="18" t="s">
        <v>184</v>
      </c>
      <c r="BE193" s="92">
        <f>IF(N193="základná",J193,0)</f>
        <v>0</v>
      </c>
      <c r="BF193" s="92">
        <f>IF(N193="znížená",J193,0)</f>
        <v>0</v>
      </c>
      <c r="BG193" s="92">
        <f>IF(N193="zákl. prenesená",J193,0)</f>
        <v>0</v>
      </c>
      <c r="BH193" s="92">
        <f>IF(N193="zníž. prenesená",J193,0)</f>
        <v>0</v>
      </c>
      <c r="BI193" s="92">
        <f>IF(N193="nulová",J193,0)</f>
        <v>0</v>
      </c>
      <c r="BJ193" s="18" t="s">
        <v>91</v>
      </c>
      <c r="BK193" s="92">
        <f>ROUND(I193*H193,2)</f>
        <v>0</v>
      </c>
      <c r="BL193" s="18" t="s">
        <v>191</v>
      </c>
      <c r="BM193" s="167" t="s">
        <v>612</v>
      </c>
    </row>
    <row r="194" spans="1:65" s="14" customFormat="1">
      <c r="B194" s="176"/>
      <c r="D194" s="169" t="s">
        <v>193</v>
      </c>
      <c r="E194" s="177" t="s">
        <v>1</v>
      </c>
      <c r="F194" s="178" t="s">
        <v>549</v>
      </c>
      <c r="H194" s="179">
        <v>46.89</v>
      </c>
      <c r="I194" s="180"/>
      <c r="L194" s="261"/>
      <c r="M194" s="181"/>
      <c r="N194" s="182"/>
      <c r="O194" s="182"/>
      <c r="P194" s="182"/>
      <c r="Q194" s="182"/>
      <c r="R194" s="182"/>
      <c r="S194" s="182"/>
      <c r="T194" s="183"/>
      <c r="AT194" s="177" t="s">
        <v>193</v>
      </c>
      <c r="AU194" s="177" t="s">
        <v>91</v>
      </c>
      <c r="AV194" s="14" t="s">
        <v>91</v>
      </c>
      <c r="AW194" s="14" t="s">
        <v>30</v>
      </c>
      <c r="AX194" s="14" t="s">
        <v>85</v>
      </c>
      <c r="AY194" s="177" t="s">
        <v>184</v>
      </c>
    </row>
    <row r="195" spans="1:65" s="2" customFormat="1" ht="21.75" customHeight="1">
      <c r="A195" s="302"/>
      <c r="B195" s="124"/>
      <c r="C195" s="155" t="s">
        <v>7</v>
      </c>
      <c r="D195" s="155" t="s">
        <v>187</v>
      </c>
      <c r="E195" s="156" t="s">
        <v>300</v>
      </c>
      <c r="F195" s="157" t="s">
        <v>301</v>
      </c>
      <c r="G195" s="158" t="s">
        <v>225</v>
      </c>
      <c r="H195" s="159">
        <v>46.89</v>
      </c>
      <c r="I195" s="160"/>
      <c r="J195" s="161">
        <f>ROUND(I195*H195,2)</f>
        <v>0</v>
      </c>
      <c r="K195" s="228"/>
      <c r="L195" s="250"/>
      <c r="M195" s="230" t="s">
        <v>1</v>
      </c>
      <c r="N195" s="164" t="s">
        <v>44</v>
      </c>
      <c r="O195" s="51"/>
      <c r="P195" s="165">
        <f>O195*H195</f>
        <v>0</v>
      </c>
      <c r="Q195" s="165">
        <v>0</v>
      </c>
      <c r="R195" s="165">
        <f>Q195*H195</f>
        <v>0</v>
      </c>
      <c r="S195" s="165">
        <v>0</v>
      </c>
      <c r="T195" s="166">
        <f>S195*H195</f>
        <v>0</v>
      </c>
      <c r="U195" s="302"/>
      <c r="V195" s="302"/>
      <c r="W195" s="302"/>
      <c r="X195" s="302"/>
      <c r="Y195" s="302"/>
      <c r="Z195" s="302"/>
      <c r="AA195" s="302"/>
      <c r="AB195" s="302"/>
      <c r="AC195" s="302"/>
      <c r="AD195" s="302"/>
      <c r="AE195" s="302"/>
      <c r="AR195" s="167" t="s">
        <v>191</v>
      </c>
      <c r="AT195" s="167" t="s">
        <v>187</v>
      </c>
      <c r="AU195" s="167" t="s">
        <v>91</v>
      </c>
      <c r="AY195" s="18" t="s">
        <v>184</v>
      </c>
      <c r="BE195" s="92">
        <f>IF(N195="základná",J195,0)</f>
        <v>0</v>
      </c>
      <c r="BF195" s="92">
        <f>IF(N195="znížená",J195,0)</f>
        <v>0</v>
      </c>
      <c r="BG195" s="92">
        <f>IF(N195="zákl. prenesená",J195,0)</f>
        <v>0</v>
      </c>
      <c r="BH195" s="92">
        <f>IF(N195="zníž. prenesená",J195,0)</f>
        <v>0</v>
      </c>
      <c r="BI195" s="92">
        <f>IF(N195="nulová",J195,0)</f>
        <v>0</v>
      </c>
      <c r="BJ195" s="18" t="s">
        <v>91</v>
      </c>
      <c r="BK195" s="92">
        <f>ROUND(I195*H195,2)</f>
        <v>0</v>
      </c>
      <c r="BL195" s="18" t="s">
        <v>191</v>
      </c>
      <c r="BM195" s="167" t="s">
        <v>613</v>
      </c>
    </row>
    <row r="196" spans="1:65" s="14" customFormat="1">
      <c r="B196" s="176"/>
      <c r="D196" s="169" t="s">
        <v>193</v>
      </c>
      <c r="E196" s="177" t="s">
        <v>1</v>
      </c>
      <c r="F196" s="178" t="s">
        <v>549</v>
      </c>
      <c r="H196" s="179">
        <v>46.89</v>
      </c>
      <c r="I196" s="180"/>
      <c r="L196" s="261"/>
      <c r="M196" s="181"/>
      <c r="N196" s="182"/>
      <c r="O196" s="182"/>
      <c r="P196" s="182"/>
      <c r="Q196" s="182"/>
      <c r="R196" s="182"/>
      <c r="S196" s="182"/>
      <c r="T196" s="183"/>
      <c r="AT196" s="177" t="s">
        <v>193</v>
      </c>
      <c r="AU196" s="177" t="s">
        <v>91</v>
      </c>
      <c r="AV196" s="14" t="s">
        <v>91</v>
      </c>
      <c r="AW196" s="14" t="s">
        <v>30</v>
      </c>
      <c r="AX196" s="14" t="s">
        <v>78</v>
      </c>
      <c r="AY196" s="177" t="s">
        <v>184</v>
      </c>
    </row>
    <row r="197" spans="1:65" s="15" customFormat="1">
      <c r="B197" s="184"/>
      <c r="D197" s="169" t="s">
        <v>193</v>
      </c>
      <c r="E197" s="185" t="s">
        <v>1</v>
      </c>
      <c r="F197" s="186" t="s">
        <v>200</v>
      </c>
      <c r="H197" s="187">
        <v>46.89</v>
      </c>
      <c r="I197" s="188"/>
      <c r="L197" s="262"/>
      <c r="M197" s="189"/>
      <c r="N197" s="190"/>
      <c r="O197" s="190"/>
      <c r="P197" s="190"/>
      <c r="Q197" s="190"/>
      <c r="R197" s="190"/>
      <c r="S197" s="190"/>
      <c r="T197" s="191"/>
      <c r="AT197" s="185" t="s">
        <v>193</v>
      </c>
      <c r="AU197" s="185" t="s">
        <v>91</v>
      </c>
      <c r="AV197" s="15" t="s">
        <v>191</v>
      </c>
      <c r="AW197" s="15" t="s">
        <v>30</v>
      </c>
      <c r="AX197" s="15" t="s">
        <v>85</v>
      </c>
      <c r="AY197" s="185" t="s">
        <v>184</v>
      </c>
    </row>
    <row r="198" spans="1:65" s="2" customFormat="1" ht="21.75" customHeight="1">
      <c r="A198" s="302"/>
      <c r="B198" s="124"/>
      <c r="C198" s="155" t="s">
        <v>290</v>
      </c>
      <c r="D198" s="155" t="s">
        <v>187</v>
      </c>
      <c r="E198" s="156" t="s">
        <v>614</v>
      </c>
      <c r="F198" s="157" t="s">
        <v>615</v>
      </c>
      <c r="G198" s="158" t="s">
        <v>225</v>
      </c>
      <c r="H198" s="159">
        <v>46.89</v>
      </c>
      <c r="I198" s="160"/>
      <c r="J198" s="161">
        <f>ROUND(I198*H198,2)</f>
        <v>0</v>
      </c>
      <c r="K198" s="228"/>
      <c r="L198" s="250"/>
      <c r="M198" s="230" t="s">
        <v>1</v>
      </c>
      <c r="N198" s="164" t="s">
        <v>44</v>
      </c>
      <c r="O198" s="51"/>
      <c r="P198" s="165">
        <f>O198*H198</f>
        <v>0</v>
      </c>
      <c r="Q198" s="165">
        <v>0</v>
      </c>
      <c r="R198" s="165">
        <f>Q198*H198</f>
        <v>0</v>
      </c>
      <c r="S198" s="165">
        <v>0</v>
      </c>
      <c r="T198" s="166">
        <f>S198*H198</f>
        <v>0</v>
      </c>
      <c r="U198" s="302"/>
      <c r="V198" s="302"/>
      <c r="W198" s="302"/>
      <c r="X198" s="302"/>
      <c r="Y198" s="302"/>
      <c r="Z198" s="302"/>
      <c r="AA198" s="302"/>
      <c r="AB198" s="302"/>
      <c r="AC198" s="302"/>
      <c r="AD198" s="302"/>
      <c r="AE198" s="302"/>
      <c r="AR198" s="167" t="s">
        <v>191</v>
      </c>
      <c r="AT198" s="167" t="s">
        <v>187</v>
      </c>
      <c r="AU198" s="167" t="s">
        <v>91</v>
      </c>
      <c r="AY198" s="18" t="s">
        <v>184</v>
      </c>
      <c r="BE198" s="92">
        <f>IF(N198="základná",J198,0)</f>
        <v>0</v>
      </c>
      <c r="BF198" s="92">
        <f>IF(N198="znížená",J198,0)</f>
        <v>0</v>
      </c>
      <c r="BG198" s="92">
        <f>IF(N198="zákl. prenesená",J198,0)</f>
        <v>0</v>
      </c>
      <c r="BH198" s="92">
        <f>IF(N198="zníž. prenesená",J198,0)</f>
        <v>0</v>
      </c>
      <c r="BI198" s="92">
        <f>IF(N198="nulová",J198,0)</f>
        <v>0</v>
      </c>
      <c r="BJ198" s="18" t="s">
        <v>91</v>
      </c>
      <c r="BK198" s="92">
        <f>ROUND(I198*H198,2)</f>
        <v>0</v>
      </c>
      <c r="BL198" s="18" t="s">
        <v>191</v>
      </c>
      <c r="BM198" s="167" t="s">
        <v>616</v>
      </c>
    </row>
    <row r="199" spans="1:65" s="14" customFormat="1">
      <c r="B199" s="176"/>
      <c r="D199" s="169" t="s">
        <v>193</v>
      </c>
      <c r="E199" s="177" t="s">
        <v>1</v>
      </c>
      <c r="F199" s="178" t="s">
        <v>549</v>
      </c>
      <c r="H199" s="179">
        <v>46.89</v>
      </c>
      <c r="I199" s="180"/>
      <c r="L199" s="261"/>
      <c r="M199" s="181"/>
      <c r="N199" s="182"/>
      <c r="O199" s="182"/>
      <c r="P199" s="182"/>
      <c r="Q199" s="182"/>
      <c r="R199" s="182"/>
      <c r="S199" s="182"/>
      <c r="T199" s="183"/>
      <c r="AT199" s="177" t="s">
        <v>193</v>
      </c>
      <c r="AU199" s="177" t="s">
        <v>91</v>
      </c>
      <c r="AV199" s="14" t="s">
        <v>91</v>
      </c>
      <c r="AW199" s="14" t="s">
        <v>30</v>
      </c>
      <c r="AX199" s="14" t="s">
        <v>85</v>
      </c>
      <c r="AY199" s="177" t="s">
        <v>184</v>
      </c>
    </row>
    <row r="200" spans="1:65" s="2" customFormat="1" ht="21.75" customHeight="1">
      <c r="A200" s="302"/>
      <c r="B200" s="124"/>
      <c r="C200" s="155" t="s">
        <v>295</v>
      </c>
      <c r="D200" s="155" t="s">
        <v>187</v>
      </c>
      <c r="E200" s="156" t="s">
        <v>617</v>
      </c>
      <c r="F200" s="157" t="s">
        <v>618</v>
      </c>
      <c r="G200" s="158" t="s">
        <v>225</v>
      </c>
      <c r="H200" s="159">
        <v>46.89</v>
      </c>
      <c r="I200" s="160"/>
      <c r="J200" s="161">
        <f>ROUND(I200*H200,2)</f>
        <v>0</v>
      </c>
      <c r="K200" s="228"/>
      <c r="L200" s="250"/>
      <c r="M200" s="230" t="s">
        <v>1</v>
      </c>
      <c r="N200" s="164" t="s">
        <v>44</v>
      </c>
      <c r="O200" s="51"/>
      <c r="P200" s="165">
        <f>O200*H200</f>
        <v>0</v>
      </c>
      <c r="Q200" s="165">
        <v>0</v>
      </c>
      <c r="R200" s="165">
        <f>Q200*H200</f>
        <v>0</v>
      </c>
      <c r="S200" s="165">
        <v>0</v>
      </c>
      <c r="T200" s="166">
        <f>S200*H200</f>
        <v>0</v>
      </c>
      <c r="U200" s="302"/>
      <c r="V200" s="302"/>
      <c r="W200" s="302"/>
      <c r="X200" s="302"/>
      <c r="Y200" s="302"/>
      <c r="Z200" s="302"/>
      <c r="AA200" s="302"/>
      <c r="AB200" s="302"/>
      <c r="AC200" s="302"/>
      <c r="AD200" s="302"/>
      <c r="AE200" s="302"/>
      <c r="AR200" s="167" t="s">
        <v>191</v>
      </c>
      <c r="AT200" s="167" t="s">
        <v>187</v>
      </c>
      <c r="AU200" s="167" t="s">
        <v>91</v>
      </c>
      <c r="AY200" s="18" t="s">
        <v>184</v>
      </c>
      <c r="BE200" s="92">
        <f>IF(N200="základná",J200,0)</f>
        <v>0</v>
      </c>
      <c r="BF200" s="92">
        <f>IF(N200="znížená",J200,0)</f>
        <v>0</v>
      </c>
      <c r="BG200" s="92">
        <f>IF(N200="zákl. prenesená",J200,0)</f>
        <v>0</v>
      </c>
      <c r="BH200" s="92">
        <f>IF(N200="zníž. prenesená",J200,0)</f>
        <v>0</v>
      </c>
      <c r="BI200" s="92">
        <f>IF(N200="nulová",J200,0)</f>
        <v>0</v>
      </c>
      <c r="BJ200" s="18" t="s">
        <v>91</v>
      </c>
      <c r="BK200" s="92">
        <f>ROUND(I200*H200,2)</f>
        <v>0</v>
      </c>
      <c r="BL200" s="18" t="s">
        <v>191</v>
      </c>
      <c r="BM200" s="167" t="s">
        <v>619</v>
      </c>
    </row>
    <row r="201" spans="1:65" s="14" customFormat="1">
      <c r="B201" s="176"/>
      <c r="D201" s="169" t="s">
        <v>193</v>
      </c>
      <c r="E201" s="177" t="s">
        <v>1</v>
      </c>
      <c r="F201" s="178" t="s">
        <v>549</v>
      </c>
      <c r="H201" s="179">
        <v>46.89</v>
      </c>
      <c r="I201" s="180"/>
      <c r="L201" s="261"/>
      <c r="M201" s="181"/>
      <c r="N201" s="182"/>
      <c r="O201" s="182"/>
      <c r="P201" s="182"/>
      <c r="Q201" s="182"/>
      <c r="R201" s="182"/>
      <c r="S201" s="182"/>
      <c r="T201" s="183"/>
      <c r="AT201" s="177" t="s">
        <v>193</v>
      </c>
      <c r="AU201" s="177" t="s">
        <v>91</v>
      </c>
      <c r="AV201" s="14" t="s">
        <v>91</v>
      </c>
      <c r="AW201" s="14" t="s">
        <v>30</v>
      </c>
      <c r="AX201" s="14" t="s">
        <v>85</v>
      </c>
      <c r="AY201" s="177" t="s">
        <v>184</v>
      </c>
    </row>
    <row r="202" spans="1:65" s="2" customFormat="1" ht="21.75" customHeight="1">
      <c r="A202" s="302"/>
      <c r="B202" s="124"/>
      <c r="C202" s="155" t="s">
        <v>299</v>
      </c>
      <c r="D202" s="155" t="s">
        <v>187</v>
      </c>
      <c r="E202" s="156" t="s">
        <v>620</v>
      </c>
      <c r="F202" s="157" t="s">
        <v>621</v>
      </c>
      <c r="G202" s="158" t="s">
        <v>225</v>
      </c>
      <c r="H202" s="159">
        <v>46.89</v>
      </c>
      <c r="I202" s="160"/>
      <c r="J202" s="161">
        <f>ROUND(I202*H202,2)</f>
        <v>0</v>
      </c>
      <c r="K202" s="228"/>
      <c r="L202" s="250"/>
      <c r="M202" s="230" t="s">
        <v>1</v>
      </c>
      <c r="N202" s="164" t="s">
        <v>44</v>
      </c>
      <c r="O202" s="51"/>
      <c r="P202" s="165">
        <f>O202*H202</f>
        <v>0</v>
      </c>
      <c r="Q202" s="165">
        <v>0</v>
      </c>
      <c r="R202" s="165">
        <f>Q202*H202</f>
        <v>0</v>
      </c>
      <c r="S202" s="165">
        <v>0</v>
      </c>
      <c r="T202" s="166">
        <f>S202*H202</f>
        <v>0</v>
      </c>
      <c r="U202" s="302"/>
      <c r="V202" s="302"/>
      <c r="W202" s="302"/>
      <c r="X202" s="302"/>
      <c r="Y202" s="302"/>
      <c r="Z202" s="302"/>
      <c r="AA202" s="302"/>
      <c r="AB202" s="302"/>
      <c r="AC202" s="302"/>
      <c r="AD202" s="302"/>
      <c r="AE202" s="302"/>
      <c r="AR202" s="167" t="s">
        <v>191</v>
      </c>
      <c r="AT202" s="167" t="s">
        <v>187</v>
      </c>
      <c r="AU202" s="167" t="s">
        <v>91</v>
      </c>
      <c r="AY202" s="18" t="s">
        <v>184</v>
      </c>
      <c r="BE202" s="92">
        <f>IF(N202="základná",J202,0)</f>
        <v>0</v>
      </c>
      <c r="BF202" s="92">
        <f>IF(N202="znížená",J202,0)</f>
        <v>0</v>
      </c>
      <c r="BG202" s="92">
        <f>IF(N202="zákl. prenesená",J202,0)</f>
        <v>0</v>
      </c>
      <c r="BH202" s="92">
        <f>IF(N202="zníž. prenesená",J202,0)</f>
        <v>0</v>
      </c>
      <c r="BI202" s="92">
        <f>IF(N202="nulová",J202,0)</f>
        <v>0</v>
      </c>
      <c r="BJ202" s="18" t="s">
        <v>91</v>
      </c>
      <c r="BK202" s="92">
        <f>ROUND(I202*H202,2)</f>
        <v>0</v>
      </c>
      <c r="BL202" s="18" t="s">
        <v>191</v>
      </c>
      <c r="BM202" s="167" t="s">
        <v>622</v>
      </c>
    </row>
    <row r="203" spans="1:65" s="14" customFormat="1">
      <c r="B203" s="176"/>
      <c r="D203" s="169" t="s">
        <v>193</v>
      </c>
      <c r="E203" s="177" t="s">
        <v>1</v>
      </c>
      <c r="F203" s="178" t="s">
        <v>549</v>
      </c>
      <c r="H203" s="179">
        <v>46.89</v>
      </c>
      <c r="I203" s="180"/>
      <c r="L203" s="261"/>
      <c r="M203" s="181"/>
      <c r="N203" s="182"/>
      <c r="O203" s="182"/>
      <c r="P203" s="182"/>
      <c r="Q203" s="182"/>
      <c r="R203" s="182"/>
      <c r="S203" s="182"/>
      <c r="T203" s="183"/>
      <c r="AT203" s="177" t="s">
        <v>193</v>
      </c>
      <c r="AU203" s="177" t="s">
        <v>91</v>
      </c>
      <c r="AV203" s="14" t="s">
        <v>91</v>
      </c>
      <c r="AW203" s="14" t="s">
        <v>30</v>
      </c>
      <c r="AX203" s="14" t="s">
        <v>85</v>
      </c>
      <c r="AY203" s="177" t="s">
        <v>184</v>
      </c>
    </row>
    <row r="204" spans="1:65" s="2" customFormat="1" ht="21.75" customHeight="1">
      <c r="A204" s="302"/>
      <c r="B204" s="124"/>
      <c r="C204" s="155" t="s">
        <v>304</v>
      </c>
      <c r="D204" s="155" t="s">
        <v>187</v>
      </c>
      <c r="E204" s="156" t="s">
        <v>397</v>
      </c>
      <c r="F204" s="157" t="s">
        <v>398</v>
      </c>
      <c r="G204" s="158" t="s">
        <v>190</v>
      </c>
      <c r="H204" s="159">
        <v>1.8759999999999999</v>
      </c>
      <c r="I204" s="160"/>
      <c r="J204" s="161">
        <f>ROUND(I204*H204,2)</f>
        <v>0</v>
      </c>
      <c r="K204" s="228"/>
      <c r="L204" s="250"/>
      <c r="M204" s="230" t="s">
        <v>1</v>
      </c>
      <c r="N204" s="164" t="s">
        <v>44</v>
      </c>
      <c r="O204" s="51"/>
      <c r="P204" s="165">
        <f>O204*H204</f>
        <v>0</v>
      </c>
      <c r="Q204" s="165">
        <v>0</v>
      </c>
      <c r="R204" s="165">
        <f>Q204*H204</f>
        <v>0</v>
      </c>
      <c r="S204" s="165">
        <v>0</v>
      </c>
      <c r="T204" s="166">
        <f>S204*H204</f>
        <v>0</v>
      </c>
      <c r="U204" s="302"/>
      <c r="V204" s="302"/>
      <c r="W204" s="302"/>
      <c r="X204" s="302"/>
      <c r="Y204" s="302"/>
      <c r="Z204" s="302"/>
      <c r="AA204" s="302"/>
      <c r="AB204" s="302"/>
      <c r="AC204" s="302"/>
      <c r="AD204" s="302"/>
      <c r="AE204" s="302"/>
      <c r="AR204" s="167" t="s">
        <v>191</v>
      </c>
      <c r="AT204" s="167" t="s">
        <v>187</v>
      </c>
      <c r="AU204" s="167" t="s">
        <v>91</v>
      </c>
      <c r="AY204" s="18" t="s">
        <v>184</v>
      </c>
      <c r="BE204" s="92">
        <f>IF(N204="základná",J204,0)</f>
        <v>0</v>
      </c>
      <c r="BF204" s="92">
        <f>IF(N204="znížená",J204,0)</f>
        <v>0</v>
      </c>
      <c r="BG204" s="92">
        <f>IF(N204="zákl. prenesená",J204,0)</f>
        <v>0</v>
      </c>
      <c r="BH204" s="92">
        <f>IF(N204="zníž. prenesená",J204,0)</f>
        <v>0</v>
      </c>
      <c r="BI204" s="92">
        <f>IF(N204="nulová",J204,0)</f>
        <v>0</v>
      </c>
      <c r="BJ204" s="18" t="s">
        <v>91</v>
      </c>
      <c r="BK204" s="92">
        <f>ROUND(I204*H204,2)</f>
        <v>0</v>
      </c>
      <c r="BL204" s="18" t="s">
        <v>191</v>
      </c>
      <c r="BM204" s="167" t="s">
        <v>623</v>
      </c>
    </row>
    <row r="205" spans="1:65" s="14" customFormat="1">
      <c r="B205" s="176"/>
      <c r="D205" s="169" t="s">
        <v>193</v>
      </c>
      <c r="E205" s="177" t="s">
        <v>1</v>
      </c>
      <c r="F205" s="178" t="s">
        <v>624</v>
      </c>
      <c r="H205" s="179">
        <v>1.8759999999999999</v>
      </c>
      <c r="I205" s="180"/>
      <c r="L205" s="261"/>
      <c r="M205" s="181"/>
      <c r="N205" s="182"/>
      <c r="O205" s="182"/>
      <c r="P205" s="182"/>
      <c r="Q205" s="182"/>
      <c r="R205" s="182"/>
      <c r="S205" s="182"/>
      <c r="T205" s="183"/>
      <c r="AT205" s="177" t="s">
        <v>193</v>
      </c>
      <c r="AU205" s="177" t="s">
        <v>91</v>
      </c>
      <c r="AV205" s="14" t="s">
        <v>91</v>
      </c>
      <c r="AW205" s="14" t="s">
        <v>30</v>
      </c>
      <c r="AX205" s="14" t="s">
        <v>85</v>
      </c>
      <c r="AY205" s="177" t="s">
        <v>184</v>
      </c>
    </row>
    <row r="206" spans="1:65" s="12" customFormat="1" ht="22.9" customHeight="1">
      <c r="B206" s="142"/>
      <c r="D206" s="143" t="s">
        <v>77</v>
      </c>
      <c r="E206" s="153" t="s">
        <v>91</v>
      </c>
      <c r="F206" s="153" t="s">
        <v>401</v>
      </c>
      <c r="I206" s="145"/>
      <c r="J206" s="154">
        <f>BK206</f>
        <v>0</v>
      </c>
      <c r="L206" s="259"/>
      <c r="M206" s="147"/>
      <c r="N206" s="148"/>
      <c r="O206" s="148"/>
      <c r="P206" s="149">
        <f>SUM(P207:P221)</f>
        <v>0</v>
      </c>
      <c r="Q206" s="148"/>
      <c r="R206" s="149">
        <f>SUM(R207:R221)</f>
        <v>7.7803831299999988</v>
      </c>
      <c r="S206" s="148"/>
      <c r="T206" s="150">
        <f>SUM(T207:T221)</f>
        <v>0</v>
      </c>
      <c r="AR206" s="143" t="s">
        <v>85</v>
      </c>
      <c r="AT206" s="151" t="s">
        <v>77</v>
      </c>
      <c r="AU206" s="151" t="s">
        <v>85</v>
      </c>
      <c r="AY206" s="143" t="s">
        <v>184</v>
      </c>
      <c r="BK206" s="152">
        <f>SUM(BK207:BK221)</f>
        <v>0</v>
      </c>
    </row>
    <row r="207" spans="1:65" s="2" customFormat="1" ht="16.5" customHeight="1">
      <c r="A207" s="302"/>
      <c r="B207" s="124"/>
      <c r="C207" s="155" t="s">
        <v>308</v>
      </c>
      <c r="D207" s="155" t="s">
        <v>187</v>
      </c>
      <c r="E207" s="156" t="s">
        <v>625</v>
      </c>
      <c r="F207" s="157" t="s">
        <v>626</v>
      </c>
      <c r="G207" s="158" t="s">
        <v>190</v>
      </c>
      <c r="H207" s="159">
        <v>3.6</v>
      </c>
      <c r="I207" s="160"/>
      <c r="J207" s="161">
        <f>ROUND(I207*H207,2)</f>
        <v>0</v>
      </c>
      <c r="K207" s="228"/>
      <c r="L207" s="250"/>
      <c r="M207" s="230" t="s">
        <v>1</v>
      </c>
      <c r="N207" s="164" t="s">
        <v>44</v>
      </c>
      <c r="O207" s="51"/>
      <c r="P207" s="165">
        <f>O207*H207</f>
        <v>0</v>
      </c>
      <c r="Q207" s="165">
        <v>2.0663999999999998</v>
      </c>
      <c r="R207" s="165">
        <f>Q207*H207</f>
        <v>7.4390399999999994</v>
      </c>
      <c r="S207" s="165">
        <v>0</v>
      </c>
      <c r="T207" s="166">
        <f>S207*H207</f>
        <v>0</v>
      </c>
      <c r="U207" s="302"/>
      <c r="V207" s="302"/>
      <c r="W207" s="302"/>
      <c r="X207" s="302"/>
      <c r="Y207" s="302"/>
      <c r="Z207" s="302"/>
      <c r="AA207" s="302"/>
      <c r="AB207" s="302"/>
      <c r="AC207" s="302"/>
      <c r="AD207" s="302"/>
      <c r="AE207" s="302"/>
      <c r="AR207" s="167" t="s">
        <v>191</v>
      </c>
      <c r="AT207" s="167" t="s">
        <v>187</v>
      </c>
      <c r="AU207" s="167" t="s">
        <v>91</v>
      </c>
      <c r="AY207" s="18" t="s">
        <v>184</v>
      </c>
      <c r="BE207" s="92">
        <f>IF(N207="základná",J207,0)</f>
        <v>0</v>
      </c>
      <c r="BF207" s="92">
        <f>IF(N207="znížená",J207,0)</f>
        <v>0</v>
      </c>
      <c r="BG207" s="92">
        <f>IF(N207="zákl. prenesená",J207,0)</f>
        <v>0</v>
      </c>
      <c r="BH207" s="92">
        <f>IF(N207="zníž. prenesená",J207,0)</f>
        <v>0</v>
      </c>
      <c r="BI207" s="92">
        <f>IF(N207="nulová",J207,0)</f>
        <v>0</v>
      </c>
      <c r="BJ207" s="18" t="s">
        <v>91</v>
      </c>
      <c r="BK207" s="92">
        <f>ROUND(I207*H207,2)</f>
        <v>0</v>
      </c>
      <c r="BL207" s="18" t="s">
        <v>191</v>
      </c>
      <c r="BM207" s="167" t="s">
        <v>627</v>
      </c>
    </row>
    <row r="208" spans="1:65" s="13" customFormat="1">
      <c r="B208" s="168"/>
      <c r="D208" s="169" t="s">
        <v>193</v>
      </c>
      <c r="E208" s="170" t="s">
        <v>1</v>
      </c>
      <c r="F208" s="171" t="s">
        <v>406</v>
      </c>
      <c r="H208" s="170" t="s">
        <v>1</v>
      </c>
      <c r="I208" s="172"/>
      <c r="L208" s="260"/>
      <c r="M208" s="173"/>
      <c r="N208" s="174"/>
      <c r="O208" s="174"/>
      <c r="P208" s="174"/>
      <c r="Q208" s="174"/>
      <c r="R208" s="174"/>
      <c r="S208" s="174"/>
      <c r="T208" s="175"/>
      <c r="AT208" s="170" t="s">
        <v>193</v>
      </c>
      <c r="AU208" s="170" t="s">
        <v>91</v>
      </c>
      <c r="AV208" s="13" t="s">
        <v>85</v>
      </c>
      <c r="AW208" s="13" t="s">
        <v>30</v>
      </c>
      <c r="AX208" s="13" t="s">
        <v>78</v>
      </c>
      <c r="AY208" s="170" t="s">
        <v>184</v>
      </c>
    </row>
    <row r="209" spans="1:65" s="14" customFormat="1">
      <c r="B209" s="176"/>
      <c r="D209" s="169" t="s">
        <v>193</v>
      </c>
      <c r="E209" s="177" t="s">
        <v>1</v>
      </c>
      <c r="F209" s="178" t="s">
        <v>628</v>
      </c>
      <c r="H209" s="179">
        <v>3.6</v>
      </c>
      <c r="I209" s="180"/>
      <c r="L209" s="261"/>
      <c r="M209" s="181"/>
      <c r="N209" s="182"/>
      <c r="O209" s="182"/>
      <c r="P209" s="182"/>
      <c r="Q209" s="182"/>
      <c r="R209" s="182"/>
      <c r="S209" s="182"/>
      <c r="T209" s="183"/>
      <c r="AT209" s="177" t="s">
        <v>193</v>
      </c>
      <c r="AU209" s="177" t="s">
        <v>91</v>
      </c>
      <c r="AV209" s="14" t="s">
        <v>91</v>
      </c>
      <c r="AW209" s="14" t="s">
        <v>30</v>
      </c>
      <c r="AX209" s="14" t="s">
        <v>78</v>
      </c>
      <c r="AY209" s="177" t="s">
        <v>184</v>
      </c>
    </row>
    <row r="210" spans="1:65" s="15" customFormat="1">
      <c r="B210" s="184"/>
      <c r="D210" s="169" t="s">
        <v>193</v>
      </c>
      <c r="E210" s="185" t="s">
        <v>1</v>
      </c>
      <c r="F210" s="186" t="s">
        <v>200</v>
      </c>
      <c r="H210" s="187">
        <v>3.6</v>
      </c>
      <c r="I210" s="188"/>
      <c r="L210" s="262"/>
      <c r="M210" s="189"/>
      <c r="N210" s="190"/>
      <c r="O210" s="190"/>
      <c r="P210" s="190"/>
      <c r="Q210" s="190"/>
      <c r="R210" s="190"/>
      <c r="S210" s="190"/>
      <c r="T210" s="191"/>
      <c r="AT210" s="185" t="s">
        <v>193</v>
      </c>
      <c r="AU210" s="185" t="s">
        <v>91</v>
      </c>
      <c r="AV210" s="15" t="s">
        <v>191</v>
      </c>
      <c r="AW210" s="15" t="s">
        <v>30</v>
      </c>
      <c r="AX210" s="15" t="s">
        <v>85</v>
      </c>
      <c r="AY210" s="185" t="s">
        <v>184</v>
      </c>
    </row>
    <row r="211" spans="1:65" s="2" customFormat="1" ht="16.5" customHeight="1">
      <c r="A211" s="302"/>
      <c r="B211" s="124"/>
      <c r="C211" s="155" t="s">
        <v>312</v>
      </c>
      <c r="D211" s="155" t="s">
        <v>187</v>
      </c>
      <c r="E211" s="156" t="s">
        <v>403</v>
      </c>
      <c r="F211" s="157" t="s">
        <v>404</v>
      </c>
      <c r="G211" s="158" t="s">
        <v>190</v>
      </c>
      <c r="H211" s="159">
        <v>0.155</v>
      </c>
      <c r="I211" s="160"/>
      <c r="J211" s="161">
        <f>ROUND(I211*H211,2)</f>
        <v>0</v>
      </c>
      <c r="K211" s="228"/>
      <c r="L211" s="250"/>
      <c r="M211" s="230" t="s">
        <v>1</v>
      </c>
      <c r="N211" s="164" t="s">
        <v>44</v>
      </c>
      <c r="O211" s="51"/>
      <c r="P211" s="165">
        <f>O211*H211</f>
        <v>0</v>
      </c>
      <c r="Q211" s="165">
        <v>2.19407</v>
      </c>
      <c r="R211" s="165">
        <f>Q211*H211</f>
        <v>0.34008084999999999</v>
      </c>
      <c r="S211" s="165">
        <v>0</v>
      </c>
      <c r="T211" s="166">
        <f>S211*H211</f>
        <v>0</v>
      </c>
      <c r="U211" s="302"/>
      <c r="V211" s="302"/>
      <c r="W211" s="302"/>
      <c r="X211" s="302"/>
      <c r="Y211" s="302"/>
      <c r="Z211" s="302"/>
      <c r="AA211" s="302"/>
      <c r="AB211" s="302"/>
      <c r="AC211" s="302"/>
      <c r="AD211" s="302"/>
      <c r="AE211" s="302"/>
      <c r="AR211" s="167" t="s">
        <v>191</v>
      </c>
      <c r="AT211" s="167" t="s">
        <v>187</v>
      </c>
      <c r="AU211" s="167" t="s">
        <v>91</v>
      </c>
      <c r="AY211" s="18" t="s">
        <v>184</v>
      </c>
      <c r="BE211" s="92">
        <f>IF(N211="základná",J211,0)</f>
        <v>0</v>
      </c>
      <c r="BF211" s="92">
        <f>IF(N211="znížená",J211,0)</f>
        <v>0</v>
      </c>
      <c r="BG211" s="92">
        <f>IF(N211="zákl. prenesená",J211,0)</f>
        <v>0</v>
      </c>
      <c r="BH211" s="92">
        <f>IF(N211="zníž. prenesená",J211,0)</f>
        <v>0</v>
      </c>
      <c r="BI211" s="92">
        <f>IF(N211="nulová",J211,0)</f>
        <v>0</v>
      </c>
      <c r="BJ211" s="18" t="s">
        <v>91</v>
      </c>
      <c r="BK211" s="92">
        <f>ROUND(I211*H211,2)</f>
        <v>0</v>
      </c>
      <c r="BL211" s="18" t="s">
        <v>191</v>
      </c>
      <c r="BM211" s="167" t="s">
        <v>629</v>
      </c>
    </row>
    <row r="212" spans="1:65" s="13" customFormat="1">
      <c r="B212" s="168"/>
      <c r="D212" s="169" t="s">
        <v>193</v>
      </c>
      <c r="E212" s="170" t="s">
        <v>1</v>
      </c>
      <c r="F212" s="171" t="s">
        <v>406</v>
      </c>
      <c r="H212" s="170" t="s">
        <v>1</v>
      </c>
      <c r="I212" s="172"/>
      <c r="L212" s="260"/>
      <c r="M212" s="173"/>
      <c r="N212" s="174"/>
      <c r="O212" s="174"/>
      <c r="P212" s="174"/>
      <c r="Q212" s="174"/>
      <c r="R212" s="174"/>
      <c r="S212" s="174"/>
      <c r="T212" s="175"/>
      <c r="AT212" s="170" t="s">
        <v>193</v>
      </c>
      <c r="AU212" s="170" t="s">
        <v>91</v>
      </c>
      <c r="AV212" s="13" t="s">
        <v>85</v>
      </c>
      <c r="AW212" s="13" t="s">
        <v>30</v>
      </c>
      <c r="AX212" s="13" t="s">
        <v>78</v>
      </c>
      <c r="AY212" s="170" t="s">
        <v>184</v>
      </c>
    </row>
    <row r="213" spans="1:65" s="14" customFormat="1">
      <c r="B213" s="176"/>
      <c r="D213" s="169" t="s">
        <v>193</v>
      </c>
      <c r="E213" s="177" t="s">
        <v>1</v>
      </c>
      <c r="F213" s="178" t="s">
        <v>630</v>
      </c>
      <c r="H213" s="179">
        <v>0.123</v>
      </c>
      <c r="I213" s="180"/>
      <c r="L213" s="261"/>
      <c r="M213" s="181"/>
      <c r="N213" s="182"/>
      <c r="O213" s="182"/>
      <c r="P213" s="182"/>
      <c r="Q213" s="182"/>
      <c r="R213" s="182"/>
      <c r="S213" s="182"/>
      <c r="T213" s="183"/>
      <c r="AT213" s="177" t="s">
        <v>193</v>
      </c>
      <c r="AU213" s="177" t="s">
        <v>91</v>
      </c>
      <c r="AV213" s="14" t="s">
        <v>91</v>
      </c>
      <c r="AW213" s="14" t="s">
        <v>30</v>
      </c>
      <c r="AX213" s="14" t="s">
        <v>78</v>
      </c>
      <c r="AY213" s="177" t="s">
        <v>184</v>
      </c>
    </row>
    <row r="214" spans="1:65" s="14" customFormat="1">
      <c r="B214" s="176"/>
      <c r="D214" s="169" t="s">
        <v>193</v>
      </c>
      <c r="E214" s="177" t="s">
        <v>1</v>
      </c>
      <c r="F214" s="178" t="s">
        <v>631</v>
      </c>
      <c r="H214" s="179">
        <v>3.2000000000000001E-2</v>
      </c>
      <c r="I214" s="180"/>
      <c r="L214" s="261"/>
      <c r="M214" s="181"/>
      <c r="N214" s="182"/>
      <c r="O214" s="182"/>
      <c r="P214" s="182"/>
      <c r="Q214" s="182"/>
      <c r="R214" s="182"/>
      <c r="S214" s="182"/>
      <c r="T214" s="183"/>
      <c r="AT214" s="177" t="s">
        <v>193</v>
      </c>
      <c r="AU214" s="177" t="s">
        <v>91</v>
      </c>
      <c r="AV214" s="14" t="s">
        <v>91</v>
      </c>
      <c r="AW214" s="14" t="s">
        <v>30</v>
      </c>
      <c r="AX214" s="14" t="s">
        <v>78</v>
      </c>
      <c r="AY214" s="177" t="s">
        <v>184</v>
      </c>
    </row>
    <row r="215" spans="1:65" s="15" customFormat="1">
      <c r="B215" s="184"/>
      <c r="D215" s="169" t="s">
        <v>193</v>
      </c>
      <c r="E215" s="185" t="s">
        <v>1</v>
      </c>
      <c r="F215" s="186" t="s">
        <v>200</v>
      </c>
      <c r="H215" s="187">
        <v>0.155</v>
      </c>
      <c r="I215" s="188"/>
      <c r="L215" s="262"/>
      <c r="M215" s="189"/>
      <c r="N215" s="190"/>
      <c r="O215" s="190"/>
      <c r="P215" s="190"/>
      <c r="Q215" s="190"/>
      <c r="R215" s="190"/>
      <c r="S215" s="190"/>
      <c r="T215" s="191"/>
      <c r="AT215" s="185" t="s">
        <v>193</v>
      </c>
      <c r="AU215" s="185" t="s">
        <v>91</v>
      </c>
      <c r="AV215" s="15" t="s">
        <v>191</v>
      </c>
      <c r="AW215" s="15" t="s">
        <v>30</v>
      </c>
      <c r="AX215" s="15" t="s">
        <v>85</v>
      </c>
      <c r="AY215" s="185" t="s">
        <v>184</v>
      </c>
    </row>
    <row r="216" spans="1:65" s="2" customFormat="1" ht="21.75" customHeight="1">
      <c r="A216" s="302"/>
      <c r="B216" s="124"/>
      <c r="C216" s="155" t="s">
        <v>316</v>
      </c>
      <c r="D216" s="155" t="s">
        <v>187</v>
      </c>
      <c r="E216" s="156" t="s">
        <v>410</v>
      </c>
      <c r="F216" s="157" t="s">
        <v>411</v>
      </c>
      <c r="G216" s="158" t="s">
        <v>225</v>
      </c>
      <c r="H216" s="159">
        <v>1.8839999999999999</v>
      </c>
      <c r="I216" s="160"/>
      <c r="J216" s="161">
        <f>ROUND(I216*H216,2)</f>
        <v>0</v>
      </c>
      <c r="K216" s="228"/>
      <c r="L216" s="250"/>
      <c r="M216" s="230" t="s">
        <v>1</v>
      </c>
      <c r="N216" s="164" t="s">
        <v>44</v>
      </c>
      <c r="O216" s="51"/>
      <c r="P216" s="165">
        <f>O216*H216</f>
        <v>0</v>
      </c>
      <c r="Q216" s="165">
        <v>6.7000000000000002E-4</v>
      </c>
      <c r="R216" s="165">
        <f>Q216*H216</f>
        <v>1.26228E-3</v>
      </c>
      <c r="S216" s="165">
        <v>0</v>
      </c>
      <c r="T216" s="166">
        <f>S216*H216</f>
        <v>0</v>
      </c>
      <c r="U216" s="302"/>
      <c r="V216" s="302"/>
      <c r="W216" s="302"/>
      <c r="X216" s="302"/>
      <c r="Y216" s="302"/>
      <c r="Z216" s="302"/>
      <c r="AA216" s="302"/>
      <c r="AB216" s="302"/>
      <c r="AC216" s="302"/>
      <c r="AD216" s="302"/>
      <c r="AE216" s="302"/>
      <c r="AR216" s="167" t="s">
        <v>191</v>
      </c>
      <c r="AT216" s="167" t="s">
        <v>187</v>
      </c>
      <c r="AU216" s="167" t="s">
        <v>91</v>
      </c>
      <c r="AY216" s="18" t="s">
        <v>184</v>
      </c>
      <c r="BE216" s="92">
        <f>IF(N216="základná",J216,0)</f>
        <v>0</v>
      </c>
      <c r="BF216" s="92">
        <f>IF(N216="znížená",J216,0)</f>
        <v>0</v>
      </c>
      <c r="BG216" s="92">
        <f>IF(N216="zákl. prenesená",J216,0)</f>
        <v>0</v>
      </c>
      <c r="BH216" s="92">
        <f>IF(N216="zníž. prenesená",J216,0)</f>
        <v>0</v>
      </c>
      <c r="BI216" s="92">
        <f>IF(N216="nulová",J216,0)</f>
        <v>0</v>
      </c>
      <c r="BJ216" s="18" t="s">
        <v>91</v>
      </c>
      <c r="BK216" s="92">
        <f>ROUND(I216*H216,2)</f>
        <v>0</v>
      </c>
      <c r="BL216" s="18" t="s">
        <v>191</v>
      </c>
      <c r="BM216" s="167" t="s">
        <v>632</v>
      </c>
    </row>
    <row r="217" spans="1:65" s="13" customFormat="1">
      <c r="B217" s="168"/>
      <c r="D217" s="169" t="s">
        <v>193</v>
      </c>
      <c r="E217" s="170" t="s">
        <v>1</v>
      </c>
      <c r="F217" s="171" t="s">
        <v>406</v>
      </c>
      <c r="H217" s="170" t="s">
        <v>1</v>
      </c>
      <c r="I217" s="172"/>
      <c r="L217" s="260"/>
      <c r="M217" s="173"/>
      <c r="N217" s="174"/>
      <c r="O217" s="174"/>
      <c r="P217" s="174"/>
      <c r="Q217" s="174"/>
      <c r="R217" s="174"/>
      <c r="S217" s="174"/>
      <c r="T217" s="175"/>
      <c r="AT217" s="170" t="s">
        <v>193</v>
      </c>
      <c r="AU217" s="170" t="s">
        <v>91</v>
      </c>
      <c r="AV217" s="13" t="s">
        <v>85</v>
      </c>
      <c r="AW217" s="13" t="s">
        <v>30</v>
      </c>
      <c r="AX217" s="13" t="s">
        <v>78</v>
      </c>
      <c r="AY217" s="170" t="s">
        <v>184</v>
      </c>
    </row>
    <row r="218" spans="1:65" s="14" customFormat="1">
      <c r="B218" s="176"/>
      <c r="D218" s="169" t="s">
        <v>193</v>
      </c>
      <c r="E218" s="177" t="s">
        <v>1</v>
      </c>
      <c r="F218" s="178" t="s">
        <v>633</v>
      </c>
      <c r="H218" s="179">
        <v>1.5069999999999999</v>
      </c>
      <c r="I218" s="180"/>
      <c r="L218" s="261"/>
      <c r="M218" s="181"/>
      <c r="N218" s="182"/>
      <c r="O218" s="182"/>
      <c r="P218" s="182"/>
      <c r="Q218" s="182"/>
      <c r="R218" s="182"/>
      <c r="S218" s="182"/>
      <c r="T218" s="183"/>
      <c r="AT218" s="177" t="s">
        <v>193</v>
      </c>
      <c r="AU218" s="177" t="s">
        <v>91</v>
      </c>
      <c r="AV218" s="14" t="s">
        <v>91</v>
      </c>
      <c r="AW218" s="14" t="s">
        <v>30</v>
      </c>
      <c r="AX218" s="14" t="s">
        <v>78</v>
      </c>
      <c r="AY218" s="177" t="s">
        <v>184</v>
      </c>
    </row>
    <row r="219" spans="1:65" s="14" customFormat="1">
      <c r="B219" s="176"/>
      <c r="D219" s="169" t="s">
        <v>193</v>
      </c>
      <c r="E219" s="177" t="s">
        <v>1</v>
      </c>
      <c r="F219" s="178" t="s">
        <v>634</v>
      </c>
      <c r="H219" s="179">
        <v>0.377</v>
      </c>
      <c r="I219" s="180"/>
      <c r="L219" s="261"/>
      <c r="M219" s="181"/>
      <c r="N219" s="182"/>
      <c r="O219" s="182"/>
      <c r="P219" s="182"/>
      <c r="Q219" s="182"/>
      <c r="R219" s="182"/>
      <c r="S219" s="182"/>
      <c r="T219" s="183"/>
      <c r="AT219" s="177" t="s">
        <v>193</v>
      </c>
      <c r="AU219" s="177" t="s">
        <v>91</v>
      </c>
      <c r="AV219" s="14" t="s">
        <v>91</v>
      </c>
      <c r="AW219" s="14" t="s">
        <v>30</v>
      </c>
      <c r="AX219" s="14" t="s">
        <v>78</v>
      </c>
      <c r="AY219" s="177" t="s">
        <v>184</v>
      </c>
    </row>
    <row r="220" spans="1:65" s="15" customFormat="1">
      <c r="B220" s="184"/>
      <c r="D220" s="169" t="s">
        <v>193</v>
      </c>
      <c r="E220" s="185" t="s">
        <v>1</v>
      </c>
      <c r="F220" s="186" t="s">
        <v>200</v>
      </c>
      <c r="H220" s="187">
        <v>1.8839999999999999</v>
      </c>
      <c r="I220" s="188"/>
      <c r="L220" s="262"/>
      <c r="M220" s="189"/>
      <c r="N220" s="190"/>
      <c r="O220" s="190"/>
      <c r="P220" s="190"/>
      <c r="Q220" s="190"/>
      <c r="R220" s="190"/>
      <c r="S220" s="190"/>
      <c r="T220" s="191"/>
      <c r="AT220" s="185" t="s">
        <v>193</v>
      </c>
      <c r="AU220" s="185" t="s">
        <v>91</v>
      </c>
      <c r="AV220" s="15" t="s">
        <v>191</v>
      </c>
      <c r="AW220" s="15" t="s">
        <v>30</v>
      </c>
      <c r="AX220" s="15" t="s">
        <v>85</v>
      </c>
      <c r="AY220" s="185" t="s">
        <v>184</v>
      </c>
    </row>
    <row r="221" spans="1:65" s="2" customFormat="1" ht="21.75" customHeight="1">
      <c r="A221" s="302"/>
      <c r="B221" s="124"/>
      <c r="C221" s="155" t="s">
        <v>320</v>
      </c>
      <c r="D221" s="155" t="s">
        <v>187</v>
      </c>
      <c r="E221" s="156" t="s">
        <v>416</v>
      </c>
      <c r="F221" s="157" t="s">
        <v>417</v>
      </c>
      <c r="G221" s="158" t="s">
        <v>225</v>
      </c>
      <c r="H221" s="159">
        <v>1.8839999999999999</v>
      </c>
      <c r="I221" s="160"/>
      <c r="J221" s="161">
        <f>ROUND(I221*H221,2)</f>
        <v>0</v>
      </c>
      <c r="K221" s="228"/>
      <c r="L221" s="250"/>
      <c r="M221" s="230" t="s">
        <v>1</v>
      </c>
      <c r="N221" s="164" t="s">
        <v>44</v>
      </c>
      <c r="O221" s="51"/>
      <c r="P221" s="165">
        <f>O221*H221</f>
        <v>0</v>
      </c>
      <c r="Q221" s="165">
        <v>0</v>
      </c>
      <c r="R221" s="165">
        <f>Q221*H221</f>
        <v>0</v>
      </c>
      <c r="S221" s="165">
        <v>0</v>
      </c>
      <c r="T221" s="166">
        <f>S221*H221</f>
        <v>0</v>
      </c>
      <c r="U221" s="302"/>
      <c r="V221" s="302"/>
      <c r="W221" s="302"/>
      <c r="X221" s="302"/>
      <c r="Y221" s="302"/>
      <c r="Z221" s="302"/>
      <c r="AA221" s="302"/>
      <c r="AB221" s="302"/>
      <c r="AC221" s="302"/>
      <c r="AD221" s="302"/>
      <c r="AE221" s="302"/>
      <c r="AR221" s="167" t="s">
        <v>191</v>
      </c>
      <c r="AT221" s="167" t="s">
        <v>187</v>
      </c>
      <c r="AU221" s="167" t="s">
        <v>91</v>
      </c>
      <c r="AY221" s="18" t="s">
        <v>184</v>
      </c>
      <c r="BE221" s="92">
        <f>IF(N221="základná",J221,0)</f>
        <v>0</v>
      </c>
      <c r="BF221" s="92">
        <f>IF(N221="znížená",J221,0)</f>
        <v>0</v>
      </c>
      <c r="BG221" s="92">
        <f>IF(N221="zákl. prenesená",J221,0)</f>
        <v>0</v>
      </c>
      <c r="BH221" s="92">
        <f>IF(N221="zníž. prenesená",J221,0)</f>
        <v>0</v>
      </c>
      <c r="BI221" s="92">
        <f>IF(N221="nulová",J221,0)</f>
        <v>0</v>
      </c>
      <c r="BJ221" s="18" t="s">
        <v>91</v>
      </c>
      <c r="BK221" s="92">
        <f>ROUND(I221*H221,2)</f>
        <v>0</v>
      </c>
      <c r="BL221" s="18" t="s">
        <v>191</v>
      </c>
      <c r="BM221" s="167" t="s">
        <v>635</v>
      </c>
    </row>
    <row r="222" spans="1:65" s="12" customFormat="1" ht="22.9" customHeight="1">
      <c r="B222" s="142"/>
      <c r="D222" s="143" t="s">
        <v>77</v>
      </c>
      <c r="E222" s="153" t="s">
        <v>212</v>
      </c>
      <c r="F222" s="153" t="s">
        <v>419</v>
      </c>
      <c r="I222" s="145"/>
      <c r="J222" s="154">
        <f>BK222</f>
        <v>0</v>
      </c>
      <c r="L222" s="259"/>
      <c r="M222" s="147"/>
      <c r="N222" s="148"/>
      <c r="O222" s="148"/>
      <c r="P222" s="149">
        <f>SUM(P223:P272)</f>
        <v>0</v>
      </c>
      <c r="Q222" s="148"/>
      <c r="R222" s="149">
        <f>SUM(R223:R272)</f>
        <v>120.95400000000004</v>
      </c>
      <c r="S222" s="148"/>
      <c r="T222" s="150">
        <f>SUM(T223:T272)</f>
        <v>0</v>
      </c>
      <c r="AR222" s="143" t="s">
        <v>85</v>
      </c>
      <c r="AT222" s="151" t="s">
        <v>77</v>
      </c>
      <c r="AU222" s="151" t="s">
        <v>85</v>
      </c>
      <c r="AY222" s="143" t="s">
        <v>184</v>
      </c>
      <c r="BK222" s="152">
        <f>SUM(BK223:BK272)</f>
        <v>0</v>
      </c>
    </row>
    <row r="223" spans="1:65" s="2" customFormat="1" ht="33" customHeight="1">
      <c r="A223" s="302"/>
      <c r="B223" s="124"/>
      <c r="C223" s="155" t="s">
        <v>324</v>
      </c>
      <c r="D223" s="155" t="s">
        <v>187</v>
      </c>
      <c r="E223" s="156" t="s">
        <v>636</v>
      </c>
      <c r="F223" s="157" t="s">
        <v>637</v>
      </c>
      <c r="G223" s="158" t="s">
        <v>190</v>
      </c>
      <c r="H223" s="159">
        <v>42</v>
      </c>
      <c r="I223" s="160"/>
      <c r="J223" s="161">
        <f>ROUND(I223*H223,2)</f>
        <v>0</v>
      </c>
      <c r="K223" s="228"/>
      <c r="L223" s="250"/>
      <c r="M223" s="230" t="s">
        <v>1</v>
      </c>
      <c r="N223" s="164" t="s">
        <v>44</v>
      </c>
      <c r="O223" s="51"/>
      <c r="P223" s="165">
        <f>O223*H223</f>
        <v>0</v>
      </c>
      <c r="Q223" s="165">
        <v>0</v>
      </c>
      <c r="R223" s="165">
        <f>Q223*H223</f>
        <v>0</v>
      </c>
      <c r="S223" s="165">
        <v>0</v>
      </c>
      <c r="T223" s="166">
        <f>S223*H223</f>
        <v>0</v>
      </c>
      <c r="U223" s="302"/>
      <c r="V223" s="302"/>
      <c r="W223" s="302"/>
      <c r="X223" s="302"/>
      <c r="Y223" s="302"/>
      <c r="Z223" s="302"/>
      <c r="AA223" s="302"/>
      <c r="AB223" s="302"/>
      <c r="AC223" s="302"/>
      <c r="AD223" s="302"/>
      <c r="AE223" s="302"/>
      <c r="AR223" s="167" t="s">
        <v>191</v>
      </c>
      <c r="AT223" s="167" t="s">
        <v>187</v>
      </c>
      <c r="AU223" s="167" t="s">
        <v>91</v>
      </c>
      <c r="AY223" s="18" t="s">
        <v>184</v>
      </c>
      <c r="BE223" s="92">
        <f>IF(N223="základná",J223,0)</f>
        <v>0</v>
      </c>
      <c r="BF223" s="92">
        <f>IF(N223="znížená",J223,0)</f>
        <v>0</v>
      </c>
      <c r="BG223" s="92">
        <f>IF(N223="zákl. prenesená",J223,0)</f>
        <v>0</v>
      </c>
      <c r="BH223" s="92">
        <f>IF(N223="zníž. prenesená",J223,0)</f>
        <v>0</v>
      </c>
      <c r="BI223" s="92">
        <f>IF(N223="nulová",J223,0)</f>
        <v>0</v>
      </c>
      <c r="BJ223" s="18" t="s">
        <v>91</v>
      </c>
      <c r="BK223" s="92">
        <f>ROUND(I223*H223,2)</f>
        <v>0</v>
      </c>
      <c r="BL223" s="18" t="s">
        <v>191</v>
      </c>
      <c r="BM223" s="167" t="s">
        <v>638</v>
      </c>
    </row>
    <row r="224" spans="1:65" s="13" customFormat="1">
      <c r="B224" s="168"/>
      <c r="D224" s="169" t="s">
        <v>193</v>
      </c>
      <c r="E224" s="170" t="s">
        <v>1</v>
      </c>
      <c r="F224" s="171" t="s">
        <v>639</v>
      </c>
      <c r="H224" s="170" t="s">
        <v>1</v>
      </c>
      <c r="I224" s="172"/>
      <c r="L224" s="260"/>
      <c r="M224" s="173"/>
      <c r="N224" s="174"/>
      <c r="O224" s="174"/>
      <c r="P224" s="174"/>
      <c r="Q224" s="174"/>
      <c r="R224" s="174"/>
      <c r="S224" s="174"/>
      <c r="T224" s="175"/>
      <c r="AT224" s="170" t="s">
        <v>193</v>
      </c>
      <c r="AU224" s="170" t="s">
        <v>91</v>
      </c>
      <c r="AV224" s="13" t="s">
        <v>85</v>
      </c>
      <c r="AW224" s="13" t="s">
        <v>30</v>
      </c>
      <c r="AX224" s="13" t="s">
        <v>78</v>
      </c>
      <c r="AY224" s="170" t="s">
        <v>184</v>
      </c>
    </row>
    <row r="225" spans="1:65" s="14" customFormat="1">
      <c r="B225" s="176"/>
      <c r="D225" s="169" t="s">
        <v>193</v>
      </c>
      <c r="E225" s="177" t="s">
        <v>1</v>
      </c>
      <c r="F225" s="178" t="s">
        <v>304</v>
      </c>
      <c r="H225" s="179">
        <v>24</v>
      </c>
      <c r="I225" s="180"/>
      <c r="L225" s="261"/>
      <c r="M225" s="181"/>
      <c r="N225" s="182"/>
      <c r="O225" s="182"/>
      <c r="P225" s="182"/>
      <c r="Q225" s="182"/>
      <c r="R225" s="182"/>
      <c r="S225" s="182"/>
      <c r="T225" s="183"/>
      <c r="AT225" s="177" t="s">
        <v>193</v>
      </c>
      <c r="AU225" s="177" t="s">
        <v>91</v>
      </c>
      <c r="AV225" s="14" t="s">
        <v>91</v>
      </c>
      <c r="AW225" s="14" t="s">
        <v>30</v>
      </c>
      <c r="AX225" s="14" t="s">
        <v>78</v>
      </c>
      <c r="AY225" s="177" t="s">
        <v>184</v>
      </c>
    </row>
    <row r="226" spans="1:65" s="13" customFormat="1">
      <c r="B226" s="168"/>
      <c r="D226" s="169" t="s">
        <v>193</v>
      </c>
      <c r="E226" s="170" t="s">
        <v>1</v>
      </c>
      <c r="F226" s="171" t="s">
        <v>640</v>
      </c>
      <c r="H226" s="170" t="s">
        <v>1</v>
      </c>
      <c r="I226" s="172"/>
      <c r="L226" s="260"/>
      <c r="M226" s="173"/>
      <c r="N226" s="174"/>
      <c r="O226" s="174"/>
      <c r="P226" s="174"/>
      <c r="Q226" s="174"/>
      <c r="R226" s="174"/>
      <c r="S226" s="174"/>
      <c r="T226" s="175"/>
      <c r="AT226" s="170" t="s">
        <v>193</v>
      </c>
      <c r="AU226" s="170" t="s">
        <v>91</v>
      </c>
      <c r="AV226" s="13" t="s">
        <v>85</v>
      </c>
      <c r="AW226" s="13" t="s">
        <v>30</v>
      </c>
      <c r="AX226" s="13" t="s">
        <v>78</v>
      </c>
      <c r="AY226" s="170" t="s">
        <v>184</v>
      </c>
    </row>
    <row r="227" spans="1:65" s="14" customFormat="1">
      <c r="B227" s="176"/>
      <c r="D227" s="169" t="s">
        <v>193</v>
      </c>
      <c r="E227" s="177" t="s">
        <v>1</v>
      </c>
      <c r="F227" s="178" t="s">
        <v>280</v>
      </c>
      <c r="H227" s="179">
        <v>18</v>
      </c>
      <c r="I227" s="180"/>
      <c r="L227" s="261"/>
      <c r="M227" s="181"/>
      <c r="N227" s="182"/>
      <c r="O227" s="182"/>
      <c r="P227" s="182"/>
      <c r="Q227" s="182"/>
      <c r="R227" s="182"/>
      <c r="S227" s="182"/>
      <c r="T227" s="183"/>
      <c r="AT227" s="177" t="s">
        <v>193</v>
      </c>
      <c r="AU227" s="177" t="s">
        <v>91</v>
      </c>
      <c r="AV227" s="14" t="s">
        <v>91</v>
      </c>
      <c r="AW227" s="14" t="s">
        <v>30</v>
      </c>
      <c r="AX227" s="14" t="s">
        <v>78</v>
      </c>
      <c r="AY227" s="177" t="s">
        <v>184</v>
      </c>
    </row>
    <row r="228" spans="1:65" s="15" customFormat="1">
      <c r="B228" s="184"/>
      <c r="D228" s="169" t="s">
        <v>193</v>
      </c>
      <c r="E228" s="185" t="s">
        <v>1</v>
      </c>
      <c r="F228" s="186" t="s">
        <v>200</v>
      </c>
      <c r="H228" s="187">
        <v>42</v>
      </c>
      <c r="I228" s="188"/>
      <c r="L228" s="262"/>
      <c r="M228" s="189"/>
      <c r="N228" s="190"/>
      <c r="O228" s="190"/>
      <c r="P228" s="190"/>
      <c r="Q228" s="190"/>
      <c r="R228" s="190"/>
      <c r="S228" s="190"/>
      <c r="T228" s="191"/>
      <c r="AT228" s="185" t="s">
        <v>193</v>
      </c>
      <c r="AU228" s="185" t="s">
        <v>91</v>
      </c>
      <c r="AV228" s="15" t="s">
        <v>191</v>
      </c>
      <c r="AW228" s="15" t="s">
        <v>30</v>
      </c>
      <c r="AX228" s="15" t="s">
        <v>85</v>
      </c>
      <c r="AY228" s="185" t="s">
        <v>184</v>
      </c>
    </row>
    <row r="229" spans="1:65" s="2" customFormat="1" ht="16.5" customHeight="1">
      <c r="A229" s="302"/>
      <c r="B229" s="124"/>
      <c r="C229" s="155" t="s">
        <v>328</v>
      </c>
      <c r="D229" s="155" t="s">
        <v>187</v>
      </c>
      <c r="E229" s="156" t="s">
        <v>641</v>
      </c>
      <c r="F229" s="157" t="s">
        <v>642</v>
      </c>
      <c r="G229" s="158" t="s">
        <v>225</v>
      </c>
      <c r="H229" s="159">
        <v>60</v>
      </c>
      <c r="I229" s="160"/>
      <c r="J229" s="161">
        <f>ROUND(I229*H229,2)</f>
        <v>0</v>
      </c>
      <c r="K229" s="228"/>
      <c r="L229" s="250"/>
      <c r="M229" s="230" t="s">
        <v>1</v>
      </c>
      <c r="N229" s="164" t="s">
        <v>44</v>
      </c>
      <c r="O229" s="51"/>
      <c r="P229" s="165">
        <f>O229*H229</f>
        <v>0</v>
      </c>
      <c r="Q229" s="165">
        <v>1.0959999999999999E-2</v>
      </c>
      <c r="R229" s="165">
        <f>Q229*H229</f>
        <v>0.65759999999999996</v>
      </c>
      <c r="S229" s="165">
        <v>0</v>
      </c>
      <c r="T229" s="166">
        <f>S229*H229</f>
        <v>0</v>
      </c>
      <c r="U229" s="302"/>
      <c r="V229" s="302"/>
      <c r="W229" s="302"/>
      <c r="X229" s="302"/>
      <c r="Y229" s="302"/>
      <c r="Z229" s="302"/>
      <c r="AA229" s="302"/>
      <c r="AB229" s="302"/>
      <c r="AC229" s="302"/>
      <c r="AD229" s="302"/>
      <c r="AE229" s="302"/>
      <c r="AR229" s="167" t="s">
        <v>191</v>
      </c>
      <c r="AT229" s="167" t="s">
        <v>187</v>
      </c>
      <c r="AU229" s="167" t="s">
        <v>91</v>
      </c>
      <c r="AY229" s="18" t="s">
        <v>184</v>
      </c>
      <c r="BE229" s="92">
        <f>IF(N229="základná",J229,0)</f>
        <v>0</v>
      </c>
      <c r="BF229" s="92">
        <f>IF(N229="znížená",J229,0)</f>
        <v>0</v>
      </c>
      <c r="BG229" s="92">
        <f>IF(N229="zákl. prenesená",J229,0)</f>
        <v>0</v>
      </c>
      <c r="BH229" s="92">
        <f>IF(N229="zníž. prenesená",J229,0)</f>
        <v>0</v>
      </c>
      <c r="BI229" s="92">
        <f>IF(N229="nulová",J229,0)</f>
        <v>0</v>
      </c>
      <c r="BJ229" s="18" t="s">
        <v>91</v>
      </c>
      <c r="BK229" s="92">
        <f>ROUND(I229*H229,2)</f>
        <v>0</v>
      </c>
      <c r="BL229" s="18" t="s">
        <v>191</v>
      </c>
      <c r="BM229" s="167" t="s">
        <v>643</v>
      </c>
    </row>
    <row r="230" spans="1:65" s="13" customFormat="1">
      <c r="B230" s="168"/>
      <c r="D230" s="169" t="s">
        <v>193</v>
      </c>
      <c r="E230" s="170" t="s">
        <v>1</v>
      </c>
      <c r="F230" s="171" t="s">
        <v>644</v>
      </c>
      <c r="H230" s="170" t="s">
        <v>1</v>
      </c>
      <c r="I230" s="172"/>
      <c r="L230" s="260"/>
      <c r="M230" s="173"/>
      <c r="N230" s="174"/>
      <c r="O230" s="174"/>
      <c r="P230" s="174"/>
      <c r="Q230" s="174"/>
      <c r="R230" s="174"/>
      <c r="S230" s="174"/>
      <c r="T230" s="175"/>
      <c r="AT230" s="170" t="s">
        <v>193</v>
      </c>
      <c r="AU230" s="170" t="s">
        <v>91</v>
      </c>
      <c r="AV230" s="13" t="s">
        <v>85</v>
      </c>
      <c r="AW230" s="13" t="s">
        <v>30</v>
      </c>
      <c r="AX230" s="13" t="s">
        <v>78</v>
      </c>
      <c r="AY230" s="170" t="s">
        <v>184</v>
      </c>
    </row>
    <row r="231" spans="1:65" s="14" customFormat="1">
      <c r="B231" s="176"/>
      <c r="D231" s="169" t="s">
        <v>193</v>
      </c>
      <c r="E231" s="177" t="s">
        <v>1</v>
      </c>
      <c r="F231" s="178" t="s">
        <v>559</v>
      </c>
      <c r="H231" s="179">
        <v>60</v>
      </c>
      <c r="I231" s="180"/>
      <c r="L231" s="261"/>
      <c r="M231" s="181"/>
      <c r="N231" s="182"/>
      <c r="O231" s="182"/>
      <c r="P231" s="182"/>
      <c r="Q231" s="182"/>
      <c r="R231" s="182"/>
      <c r="S231" s="182"/>
      <c r="T231" s="183"/>
      <c r="AT231" s="177" t="s">
        <v>193</v>
      </c>
      <c r="AU231" s="177" t="s">
        <v>91</v>
      </c>
      <c r="AV231" s="14" t="s">
        <v>91</v>
      </c>
      <c r="AW231" s="14" t="s">
        <v>30</v>
      </c>
      <c r="AX231" s="14" t="s">
        <v>85</v>
      </c>
      <c r="AY231" s="177" t="s">
        <v>184</v>
      </c>
    </row>
    <row r="232" spans="1:65" s="2" customFormat="1" ht="33" customHeight="1">
      <c r="A232" s="302"/>
      <c r="B232" s="124"/>
      <c r="C232" s="155" t="s">
        <v>332</v>
      </c>
      <c r="D232" s="155" t="s">
        <v>187</v>
      </c>
      <c r="E232" s="156" t="s">
        <v>645</v>
      </c>
      <c r="F232" s="157" t="s">
        <v>646</v>
      </c>
      <c r="G232" s="158" t="s">
        <v>225</v>
      </c>
      <c r="H232" s="159">
        <v>60</v>
      </c>
      <c r="I232" s="160"/>
      <c r="J232" s="161">
        <f>ROUND(I232*H232,2)</f>
        <v>0</v>
      </c>
      <c r="K232" s="228"/>
      <c r="L232" s="250"/>
      <c r="M232" s="230" t="s">
        <v>1</v>
      </c>
      <c r="N232" s="164" t="s">
        <v>44</v>
      </c>
      <c r="O232" s="51"/>
      <c r="P232" s="165">
        <f>O232*H232</f>
        <v>0</v>
      </c>
      <c r="Q232" s="165">
        <v>0.57899999999999996</v>
      </c>
      <c r="R232" s="165">
        <f>Q232*H232</f>
        <v>34.739999999999995</v>
      </c>
      <c r="S232" s="165">
        <v>0</v>
      </c>
      <c r="T232" s="166">
        <f>S232*H232</f>
        <v>0</v>
      </c>
      <c r="U232" s="302"/>
      <c r="V232" s="302"/>
      <c r="W232" s="302"/>
      <c r="X232" s="302"/>
      <c r="Y232" s="302"/>
      <c r="Z232" s="302"/>
      <c r="AA232" s="302"/>
      <c r="AB232" s="302"/>
      <c r="AC232" s="302"/>
      <c r="AD232" s="302"/>
      <c r="AE232" s="302"/>
      <c r="AR232" s="167" t="s">
        <v>191</v>
      </c>
      <c r="AT232" s="167" t="s">
        <v>187</v>
      </c>
      <c r="AU232" s="167" t="s">
        <v>91</v>
      </c>
      <c r="AY232" s="18" t="s">
        <v>184</v>
      </c>
      <c r="BE232" s="92">
        <f>IF(N232="základná",J232,0)</f>
        <v>0</v>
      </c>
      <c r="BF232" s="92">
        <f>IF(N232="znížená",J232,0)</f>
        <v>0</v>
      </c>
      <c r="BG232" s="92">
        <f>IF(N232="zákl. prenesená",J232,0)</f>
        <v>0</v>
      </c>
      <c r="BH232" s="92">
        <f>IF(N232="zníž. prenesená",J232,0)</f>
        <v>0</v>
      </c>
      <c r="BI232" s="92">
        <f>IF(N232="nulová",J232,0)</f>
        <v>0</v>
      </c>
      <c r="BJ232" s="18" t="s">
        <v>91</v>
      </c>
      <c r="BK232" s="92">
        <f>ROUND(I232*H232,2)</f>
        <v>0</v>
      </c>
      <c r="BL232" s="18" t="s">
        <v>191</v>
      </c>
      <c r="BM232" s="167" t="s">
        <v>647</v>
      </c>
    </row>
    <row r="233" spans="1:65" s="13" customFormat="1">
      <c r="B233" s="168"/>
      <c r="D233" s="169" t="s">
        <v>193</v>
      </c>
      <c r="E233" s="170" t="s">
        <v>1</v>
      </c>
      <c r="F233" s="171" t="s">
        <v>644</v>
      </c>
      <c r="H233" s="170" t="s">
        <v>1</v>
      </c>
      <c r="I233" s="172"/>
      <c r="L233" s="260"/>
      <c r="M233" s="173"/>
      <c r="N233" s="174"/>
      <c r="O233" s="174"/>
      <c r="P233" s="174"/>
      <c r="Q233" s="174"/>
      <c r="R233" s="174"/>
      <c r="S233" s="174"/>
      <c r="T233" s="175"/>
      <c r="AT233" s="170" t="s">
        <v>193</v>
      </c>
      <c r="AU233" s="170" t="s">
        <v>91</v>
      </c>
      <c r="AV233" s="13" t="s">
        <v>85</v>
      </c>
      <c r="AW233" s="13" t="s">
        <v>30</v>
      </c>
      <c r="AX233" s="13" t="s">
        <v>78</v>
      </c>
      <c r="AY233" s="170" t="s">
        <v>184</v>
      </c>
    </row>
    <row r="234" spans="1:65" s="14" customFormat="1">
      <c r="B234" s="176"/>
      <c r="D234" s="169" t="s">
        <v>193</v>
      </c>
      <c r="E234" s="177" t="s">
        <v>1</v>
      </c>
      <c r="F234" s="178" t="s">
        <v>559</v>
      </c>
      <c r="H234" s="179">
        <v>60</v>
      </c>
      <c r="I234" s="180"/>
      <c r="L234" s="261"/>
      <c r="M234" s="181"/>
      <c r="N234" s="182"/>
      <c r="O234" s="182"/>
      <c r="P234" s="182"/>
      <c r="Q234" s="182"/>
      <c r="R234" s="182"/>
      <c r="S234" s="182"/>
      <c r="T234" s="183"/>
      <c r="AT234" s="177" t="s">
        <v>193</v>
      </c>
      <c r="AU234" s="177" t="s">
        <v>91</v>
      </c>
      <c r="AV234" s="14" t="s">
        <v>91</v>
      </c>
      <c r="AW234" s="14" t="s">
        <v>30</v>
      </c>
      <c r="AX234" s="14" t="s">
        <v>85</v>
      </c>
      <c r="AY234" s="177" t="s">
        <v>184</v>
      </c>
    </row>
    <row r="235" spans="1:65" s="2" customFormat="1" ht="21.75" customHeight="1">
      <c r="A235" s="302"/>
      <c r="B235" s="124"/>
      <c r="C235" s="155" t="s">
        <v>336</v>
      </c>
      <c r="D235" s="155" t="s">
        <v>187</v>
      </c>
      <c r="E235" s="156" t="s">
        <v>648</v>
      </c>
      <c r="F235" s="157" t="s">
        <v>649</v>
      </c>
      <c r="G235" s="158" t="s">
        <v>225</v>
      </c>
      <c r="H235" s="159">
        <v>160</v>
      </c>
      <c r="I235" s="160"/>
      <c r="J235" s="161">
        <f>ROUND(I235*H235,2)</f>
        <v>0</v>
      </c>
      <c r="K235" s="228"/>
      <c r="L235" s="250"/>
      <c r="M235" s="230" t="s">
        <v>1</v>
      </c>
      <c r="N235" s="164" t="s">
        <v>44</v>
      </c>
      <c r="O235" s="51"/>
      <c r="P235" s="165">
        <f>O235*H235</f>
        <v>0</v>
      </c>
      <c r="Q235" s="165">
        <v>6.1850000000000002E-2</v>
      </c>
      <c r="R235" s="165">
        <f>Q235*H235</f>
        <v>9.8960000000000008</v>
      </c>
      <c r="S235" s="165">
        <v>0</v>
      </c>
      <c r="T235" s="166">
        <f>S235*H235</f>
        <v>0</v>
      </c>
      <c r="U235" s="302"/>
      <c r="V235" s="302"/>
      <c r="W235" s="302"/>
      <c r="X235" s="302"/>
      <c r="Y235" s="302"/>
      <c r="Z235" s="302"/>
      <c r="AA235" s="302"/>
      <c r="AB235" s="302"/>
      <c r="AC235" s="302"/>
      <c r="AD235" s="302"/>
      <c r="AE235" s="302"/>
      <c r="AR235" s="167" t="s">
        <v>191</v>
      </c>
      <c r="AT235" s="167" t="s">
        <v>187</v>
      </c>
      <c r="AU235" s="167" t="s">
        <v>91</v>
      </c>
      <c r="AY235" s="18" t="s">
        <v>184</v>
      </c>
      <c r="BE235" s="92">
        <f>IF(N235="základná",J235,0)</f>
        <v>0</v>
      </c>
      <c r="BF235" s="92">
        <f>IF(N235="znížená",J235,0)</f>
        <v>0</v>
      </c>
      <c r="BG235" s="92">
        <f>IF(N235="zákl. prenesená",J235,0)</f>
        <v>0</v>
      </c>
      <c r="BH235" s="92">
        <f>IF(N235="zníž. prenesená",J235,0)</f>
        <v>0</v>
      </c>
      <c r="BI235" s="92">
        <f>IF(N235="nulová",J235,0)</f>
        <v>0</v>
      </c>
      <c r="BJ235" s="18" t="s">
        <v>91</v>
      </c>
      <c r="BK235" s="92">
        <f>ROUND(I235*H235,2)</f>
        <v>0</v>
      </c>
      <c r="BL235" s="18" t="s">
        <v>191</v>
      </c>
      <c r="BM235" s="167" t="s">
        <v>650</v>
      </c>
    </row>
    <row r="236" spans="1:65" s="2" customFormat="1" ht="21.75" customHeight="1">
      <c r="A236" s="302"/>
      <c r="B236" s="124"/>
      <c r="C236" s="155" t="s">
        <v>340</v>
      </c>
      <c r="D236" s="155" t="s">
        <v>187</v>
      </c>
      <c r="E236" s="156" t="s">
        <v>651</v>
      </c>
      <c r="F236" s="157" t="s">
        <v>652</v>
      </c>
      <c r="G236" s="158" t="s">
        <v>225</v>
      </c>
      <c r="H236" s="159">
        <v>60</v>
      </c>
      <c r="I236" s="160"/>
      <c r="J236" s="161">
        <f>ROUND(I236*H236,2)</f>
        <v>0</v>
      </c>
      <c r="K236" s="228"/>
      <c r="L236" s="250"/>
      <c r="M236" s="230" t="s">
        <v>1</v>
      </c>
      <c r="N236" s="164" t="s">
        <v>44</v>
      </c>
      <c r="O236" s="51"/>
      <c r="P236" s="165">
        <f>O236*H236</f>
        <v>0</v>
      </c>
      <c r="Q236" s="165">
        <v>0.11637</v>
      </c>
      <c r="R236" s="165">
        <f>Q236*H236</f>
        <v>6.9821999999999997</v>
      </c>
      <c r="S236" s="165">
        <v>0</v>
      </c>
      <c r="T236" s="166">
        <f>S236*H236</f>
        <v>0</v>
      </c>
      <c r="U236" s="302"/>
      <c r="V236" s="302"/>
      <c r="W236" s="302"/>
      <c r="X236" s="302"/>
      <c r="Y236" s="302"/>
      <c r="Z236" s="302"/>
      <c r="AA236" s="302"/>
      <c r="AB236" s="302"/>
      <c r="AC236" s="302"/>
      <c r="AD236" s="302"/>
      <c r="AE236" s="302"/>
      <c r="AR236" s="167" t="s">
        <v>191</v>
      </c>
      <c r="AT236" s="167" t="s">
        <v>187</v>
      </c>
      <c r="AU236" s="167" t="s">
        <v>91</v>
      </c>
      <c r="AY236" s="18" t="s">
        <v>184</v>
      </c>
      <c r="BE236" s="92">
        <f>IF(N236="základná",J236,0)</f>
        <v>0</v>
      </c>
      <c r="BF236" s="92">
        <f>IF(N236="znížená",J236,0)</f>
        <v>0</v>
      </c>
      <c r="BG236" s="92">
        <f>IF(N236="zákl. prenesená",J236,0)</f>
        <v>0</v>
      </c>
      <c r="BH236" s="92">
        <f>IF(N236="zníž. prenesená",J236,0)</f>
        <v>0</v>
      </c>
      <c r="BI236" s="92">
        <f>IF(N236="nulová",J236,0)</f>
        <v>0</v>
      </c>
      <c r="BJ236" s="18" t="s">
        <v>91</v>
      </c>
      <c r="BK236" s="92">
        <f>ROUND(I236*H236,2)</f>
        <v>0</v>
      </c>
      <c r="BL236" s="18" t="s">
        <v>191</v>
      </c>
      <c r="BM236" s="167" t="s">
        <v>653</v>
      </c>
    </row>
    <row r="237" spans="1:65" s="13" customFormat="1">
      <c r="B237" s="168"/>
      <c r="D237" s="169" t="s">
        <v>193</v>
      </c>
      <c r="E237" s="170" t="s">
        <v>1</v>
      </c>
      <c r="F237" s="171" t="s">
        <v>644</v>
      </c>
      <c r="H237" s="170" t="s">
        <v>1</v>
      </c>
      <c r="I237" s="172"/>
      <c r="L237" s="260"/>
      <c r="M237" s="173"/>
      <c r="N237" s="174"/>
      <c r="O237" s="174"/>
      <c r="P237" s="174"/>
      <c r="Q237" s="174"/>
      <c r="R237" s="174"/>
      <c r="S237" s="174"/>
      <c r="T237" s="175"/>
      <c r="AT237" s="170" t="s">
        <v>193</v>
      </c>
      <c r="AU237" s="170" t="s">
        <v>91</v>
      </c>
      <c r="AV237" s="13" t="s">
        <v>85</v>
      </c>
      <c r="AW237" s="13" t="s">
        <v>30</v>
      </c>
      <c r="AX237" s="13" t="s">
        <v>78</v>
      </c>
      <c r="AY237" s="170" t="s">
        <v>184</v>
      </c>
    </row>
    <row r="238" spans="1:65" s="14" customFormat="1">
      <c r="B238" s="176"/>
      <c r="D238" s="169" t="s">
        <v>193</v>
      </c>
      <c r="E238" s="177" t="s">
        <v>1</v>
      </c>
      <c r="F238" s="178" t="s">
        <v>559</v>
      </c>
      <c r="H238" s="179">
        <v>60</v>
      </c>
      <c r="I238" s="180"/>
      <c r="L238" s="261"/>
      <c r="M238" s="181"/>
      <c r="N238" s="182"/>
      <c r="O238" s="182"/>
      <c r="P238" s="182"/>
      <c r="Q238" s="182"/>
      <c r="R238" s="182"/>
      <c r="S238" s="182"/>
      <c r="T238" s="183"/>
      <c r="AT238" s="177" t="s">
        <v>193</v>
      </c>
      <c r="AU238" s="177" t="s">
        <v>91</v>
      </c>
      <c r="AV238" s="14" t="s">
        <v>91</v>
      </c>
      <c r="AW238" s="14" t="s">
        <v>30</v>
      </c>
      <c r="AX238" s="14" t="s">
        <v>85</v>
      </c>
      <c r="AY238" s="177" t="s">
        <v>184</v>
      </c>
    </row>
    <row r="239" spans="1:65" s="2" customFormat="1" ht="33" customHeight="1">
      <c r="A239" s="302"/>
      <c r="B239" s="124"/>
      <c r="C239" s="155" t="s">
        <v>344</v>
      </c>
      <c r="D239" s="155" t="s">
        <v>187</v>
      </c>
      <c r="E239" s="156" t="s">
        <v>654</v>
      </c>
      <c r="F239" s="157" t="s">
        <v>655</v>
      </c>
      <c r="G239" s="158" t="s">
        <v>225</v>
      </c>
      <c r="H239" s="159">
        <v>160</v>
      </c>
      <c r="I239" s="160"/>
      <c r="J239" s="161">
        <f>ROUND(I239*H239,2)</f>
        <v>0</v>
      </c>
      <c r="K239" s="228"/>
      <c r="L239" s="250"/>
      <c r="M239" s="230" t="s">
        <v>1</v>
      </c>
      <c r="N239" s="164" t="s">
        <v>44</v>
      </c>
      <c r="O239" s="51"/>
      <c r="P239" s="165">
        <f>O239*H239</f>
        <v>0</v>
      </c>
      <c r="Q239" s="165">
        <v>0.33445999999999998</v>
      </c>
      <c r="R239" s="165">
        <f>Q239*H239</f>
        <v>53.513599999999997</v>
      </c>
      <c r="S239" s="165">
        <v>0</v>
      </c>
      <c r="T239" s="166">
        <f>S239*H239</f>
        <v>0</v>
      </c>
      <c r="U239" s="302"/>
      <c r="V239" s="302"/>
      <c r="W239" s="302"/>
      <c r="X239" s="302"/>
      <c r="Y239" s="302"/>
      <c r="Z239" s="302"/>
      <c r="AA239" s="302"/>
      <c r="AB239" s="302"/>
      <c r="AC239" s="302"/>
      <c r="AD239" s="302"/>
      <c r="AE239" s="302"/>
      <c r="AR239" s="167" t="s">
        <v>191</v>
      </c>
      <c r="AT239" s="167" t="s">
        <v>187</v>
      </c>
      <c r="AU239" s="167" t="s">
        <v>91</v>
      </c>
      <c r="AY239" s="18" t="s">
        <v>184</v>
      </c>
      <c r="BE239" s="92">
        <f>IF(N239="základná",J239,0)</f>
        <v>0</v>
      </c>
      <c r="BF239" s="92">
        <f>IF(N239="znížená",J239,0)</f>
        <v>0</v>
      </c>
      <c r="BG239" s="92">
        <f>IF(N239="zákl. prenesená",J239,0)</f>
        <v>0</v>
      </c>
      <c r="BH239" s="92">
        <f>IF(N239="zníž. prenesená",J239,0)</f>
        <v>0</v>
      </c>
      <c r="BI239" s="92">
        <f>IF(N239="nulová",J239,0)</f>
        <v>0</v>
      </c>
      <c r="BJ239" s="18" t="s">
        <v>91</v>
      </c>
      <c r="BK239" s="92">
        <f>ROUND(I239*H239,2)</f>
        <v>0</v>
      </c>
      <c r="BL239" s="18" t="s">
        <v>191</v>
      </c>
      <c r="BM239" s="167" t="s">
        <v>656</v>
      </c>
    </row>
    <row r="240" spans="1:65" s="2" customFormat="1" ht="44.25" customHeight="1">
      <c r="A240" s="302"/>
      <c r="B240" s="124"/>
      <c r="C240" s="346" t="s">
        <v>348</v>
      </c>
      <c r="D240" s="346" t="s">
        <v>187</v>
      </c>
      <c r="E240" s="347" t="s">
        <v>657</v>
      </c>
      <c r="F240" s="348" t="s">
        <v>658</v>
      </c>
      <c r="G240" s="349" t="s">
        <v>225</v>
      </c>
      <c r="H240" s="350">
        <v>160</v>
      </c>
      <c r="I240" s="351"/>
      <c r="J240" s="351">
        <f>ROUND(I240*H240,2)</f>
        <v>0</v>
      </c>
      <c r="K240" s="228"/>
      <c r="L240" s="250"/>
      <c r="M240" s="230" t="s">
        <v>1</v>
      </c>
      <c r="N240" s="164" t="s">
        <v>44</v>
      </c>
      <c r="O240" s="51"/>
      <c r="P240" s="165">
        <f>O240*H240</f>
        <v>0</v>
      </c>
      <c r="Q240" s="165">
        <v>3.5000000000000001E-3</v>
      </c>
      <c r="R240" s="165">
        <f>Q240*H240</f>
        <v>0.56000000000000005</v>
      </c>
      <c r="S240" s="165">
        <v>0</v>
      </c>
      <c r="T240" s="166">
        <f>S240*H240</f>
        <v>0</v>
      </c>
      <c r="U240" s="302"/>
      <c r="V240" s="302"/>
      <c r="W240" s="302"/>
      <c r="X240" s="302"/>
      <c r="Y240" s="302"/>
      <c r="Z240" s="302"/>
      <c r="AA240" s="302"/>
      <c r="AB240" s="302"/>
      <c r="AC240" s="302"/>
      <c r="AD240" s="302"/>
      <c r="AE240" s="302"/>
      <c r="AR240" s="167" t="s">
        <v>191</v>
      </c>
      <c r="AT240" s="167" t="s">
        <v>187</v>
      </c>
      <c r="AU240" s="167" t="s">
        <v>91</v>
      </c>
      <c r="AY240" s="18" t="s">
        <v>184</v>
      </c>
      <c r="BE240" s="92">
        <f>IF(N240="základná",J240,0)</f>
        <v>0</v>
      </c>
      <c r="BF240" s="92">
        <f>IF(N240="znížená",J240,0)</f>
        <v>0</v>
      </c>
      <c r="BG240" s="92">
        <f>IF(N240="zákl. prenesená",J240,0)</f>
        <v>0</v>
      </c>
      <c r="BH240" s="92">
        <f>IF(N240="zníž. prenesená",J240,0)</f>
        <v>0</v>
      </c>
      <c r="BI240" s="92">
        <f>IF(N240="nulová",J240,0)</f>
        <v>0</v>
      </c>
      <c r="BJ240" s="18" t="s">
        <v>91</v>
      </c>
      <c r="BK240" s="92">
        <f>ROUND(I240*H240,2)</f>
        <v>0</v>
      </c>
      <c r="BL240" s="18" t="s">
        <v>191</v>
      </c>
      <c r="BM240" s="167" t="s">
        <v>659</v>
      </c>
    </row>
    <row r="241" spans="1:65" s="13" customFormat="1">
      <c r="B241" s="168"/>
      <c r="D241" s="169" t="s">
        <v>193</v>
      </c>
      <c r="E241" s="170" t="s">
        <v>1</v>
      </c>
      <c r="F241" s="171" t="s">
        <v>639</v>
      </c>
      <c r="H241" s="170" t="s">
        <v>1</v>
      </c>
      <c r="I241" s="172"/>
      <c r="L241" s="260"/>
      <c r="M241" s="173"/>
      <c r="N241" s="174"/>
      <c r="O241" s="174"/>
      <c r="P241" s="174"/>
      <c r="Q241" s="174"/>
      <c r="R241" s="174"/>
      <c r="S241" s="174"/>
      <c r="T241" s="175"/>
      <c r="AT241" s="170" t="s">
        <v>193</v>
      </c>
      <c r="AU241" s="170" t="s">
        <v>91</v>
      </c>
      <c r="AV241" s="13" t="s">
        <v>85</v>
      </c>
      <c r="AW241" s="13" t="s">
        <v>30</v>
      </c>
      <c r="AX241" s="13" t="s">
        <v>78</v>
      </c>
      <c r="AY241" s="170" t="s">
        <v>184</v>
      </c>
    </row>
    <row r="242" spans="1:65" s="14" customFormat="1">
      <c r="B242" s="176"/>
      <c r="D242" s="169" t="s">
        <v>193</v>
      </c>
      <c r="E242" s="177" t="s">
        <v>1</v>
      </c>
      <c r="F242" s="178" t="s">
        <v>660</v>
      </c>
      <c r="H242" s="179">
        <v>91</v>
      </c>
      <c r="I242" s="180"/>
      <c r="L242" s="261"/>
      <c r="M242" s="181"/>
      <c r="N242" s="182"/>
      <c r="O242" s="182"/>
      <c r="P242" s="182"/>
      <c r="Q242" s="182"/>
      <c r="R242" s="182"/>
      <c r="S242" s="182"/>
      <c r="T242" s="183"/>
      <c r="AT242" s="177" t="s">
        <v>193</v>
      </c>
      <c r="AU242" s="177" t="s">
        <v>91</v>
      </c>
      <c r="AV242" s="14" t="s">
        <v>91</v>
      </c>
      <c r="AW242" s="14" t="s">
        <v>30</v>
      </c>
      <c r="AX242" s="14" t="s">
        <v>78</v>
      </c>
      <c r="AY242" s="177" t="s">
        <v>184</v>
      </c>
    </row>
    <row r="243" spans="1:65" s="13" customFormat="1">
      <c r="B243" s="168"/>
      <c r="D243" s="169" t="s">
        <v>193</v>
      </c>
      <c r="E243" s="170" t="s">
        <v>1</v>
      </c>
      <c r="F243" s="171" t="s">
        <v>640</v>
      </c>
      <c r="H243" s="170" t="s">
        <v>1</v>
      </c>
      <c r="I243" s="172"/>
      <c r="L243" s="260"/>
      <c r="M243" s="173"/>
      <c r="N243" s="174"/>
      <c r="O243" s="174"/>
      <c r="P243" s="174"/>
      <c r="Q243" s="174"/>
      <c r="R243" s="174"/>
      <c r="S243" s="174"/>
      <c r="T243" s="175"/>
      <c r="AT243" s="170" t="s">
        <v>193</v>
      </c>
      <c r="AU243" s="170" t="s">
        <v>91</v>
      </c>
      <c r="AV243" s="13" t="s">
        <v>85</v>
      </c>
      <c r="AW243" s="13" t="s">
        <v>30</v>
      </c>
      <c r="AX243" s="13" t="s">
        <v>78</v>
      </c>
      <c r="AY243" s="170" t="s">
        <v>184</v>
      </c>
    </row>
    <row r="244" spans="1:65" s="14" customFormat="1">
      <c r="B244" s="176"/>
      <c r="D244" s="169" t="s">
        <v>193</v>
      </c>
      <c r="E244" s="177" t="s">
        <v>1</v>
      </c>
      <c r="F244" s="178" t="s">
        <v>523</v>
      </c>
      <c r="H244" s="179">
        <v>69</v>
      </c>
      <c r="I244" s="180"/>
      <c r="L244" s="261"/>
      <c r="M244" s="181"/>
      <c r="N244" s="182"/>
      <c r="O244" s="182"/>
      <c r="P244" s="182"/>
      <c r="Q244" s="182"/>
      <c r="R244" s="182"/>
      <c r="S244" s="182"/>
      <c r="T244" s="183"/>
      <c r="AT244" s="177" t="s">
        <v>193</v>
      </c>
      <c r="AU244" s="177" t="s">
        <v>91</v>
      </c>
      <c r="AV244" s="14" t="s">
        <v>91</v>
      </c>
      <c r="AW244" s="14" t="s">
        <v>30</v>
      </c>
      <c r="AX244" s="14" t="s">
        <v>78</v>
      </c>
      <c r="AY244" s="177" t="s">
        <v>184</v>
      </c>
    </row>
    <row r="245" spans="1:65" s="15" customFormat="1">
      <c r="B245" s="184"/>
      <c r="D245" s="169" t="s">
        <v>193</v>
      </c>
      <c r="E245" s="185" t="s">
        <v>1</v>
      </c>
      <c r="F245" s="186" t="s">
        <v>200</v>
      </c>
      <c r="H245" s="187">
        <v>160</v>
      </c>
      <c r="I245" s="188"/>
      <c r="L245" s="262"/>
      <c r="M245" s="189"/>
      <c r="N245" s="190"/>
      <c r="O245" s="190"/>
      <c r="P245" s="190"/>
      <c r="Q245" s="190"/>
      <c r="R245" s="190"/>
      <c r="S245" s="190"/>
      <c r="T245" s="191"/>
      <c r="AT245" s="185" t="s">
        <v>193</v>
      </c>
      <c r="AU245" s="185" t="s">
        <v>91</v>
      </c>
      <c r="AV245" s="15" t="s">
        <v>191</v>
      </c>
      <c r="AW245" s="15" t="s">
        <v>30</v>
      </c>
      <c r="AX245" s="15" t="s">
        <v>85</v>
      </c>
      <c r="AY245" s="185" t="s">
        <v>184</v>
      </c>
    </row>
    <row r="246" spans="1:65" s="2" customFormat="1" ht="16.5" customHeight="1">
      <c r="A246" s="302"/>
      <c r="B246" s="124"/>
      <c r="C246" s="155" t="s">
        <v>352</v>
      </c>
      <c r="D246" s="155" t="s">
        <v>187</v>
      </c>
      <c r="E246" s="156" t="s">
        <v>661</v>
      </c>
      <c r="F246" s="157" t="s">
        <v>662</v>
      </c>
      <c r="G246" s="158" t="s">
        <v>190</v>
      </c>
      <c r="H246" s="159">
        <v>6.6</v>
      </c>
      <c r="I246" s="160"/>
      <c r="J246" s="161">
        <f>ROUND(I246*H246,2)</f>
        <v>0</v>
      </c>
      <c r="K246" s="228"/>
      <c r="L246" s="250"/>
      <c r="M246" s="230" t="s">
        <v>1</v>
      </c>
      <c r="N246" s="164" t="s">
        <v>44</v>
      </c>
      <c r="O246" s="51"/>
      <c r="P246" s="165">
        <f>O246*H246</f>
        <v>0</v>
      </c>
      <c r="Q246" s="165">
        <v>2.2000000000000002</v>
      </c>
      <c r="R246" s="165">
        <f>Q246*H246</f>
        <v>14.52</v>
      </c>
      <c r="S246" s="165">
        <v>0</v>
      </c>
      <c r="T246" s="166">
        <f>S246*H246</f>
        <v>0</v>
      </c>
      <c r="U246" s="302"/>
      <c r="V246" s="302"/>
      <c r="W246" s="302"/>
      <c r="X246" s="302"/>
      <c r="Y246" s="302"/>
      <c r="Z246" s="302"/>
      <c r="AA246" s="302"/>
      <c r="AB246" s="302"/>
      <c r="AC246" s="302"/>
      <c r="AD246" s="302"/>
      <c r="AE246" s="302"/>
      <c r="AR246" s="167" t="s">
        <v>191</v>
      </c>
      <c r="AT246" s="167" t="s">
        <v>187</v>
      </c>
      <c r="AU246" s="167" t="s">
        <v>91</v>
      </c>
      <c r="AY246" s="18" t="s">
        <v>184</v>
      </c>
      <c r="BE246" s="92">
        <f>IF(N246="základná",J246,0)</f>
        <v>0</v>
      </c>
      <c r="BF246" s="92">
        <f>IF(N246="znížená",J246,0)</f>
        <v>0</v>
      </c>
      <c r="BG246" s="92">
        <f>IF(N246="zákl. prenesená",J246,0)</f>
        <v>0</v>
      </c>
      <c r="BH246" s="92">
        <f>IF(N246="zníž. prenesená",J246,0)</f>
        <v>0</v>
      </c>
      <c r="BI246" s="92">
        <f>IF(N246="nulová",J246,0)</f>
        <v>0</v>
      </c>
      <c r="BJ246" s="18" t="s">
        <v>91</v>
      </c>
      <c r="BK246" s="92">
        <f>ROUND(I246*H246,2)</f>
        <v>0</v>
      </c>
      <c r="BL246" s="18" t="s">
        <v>191</v>
      </c>
      <c r="BM246" s="167" t="s">
        <v>663</v>
      </c>
    </row>
    <row r="247" spans="1:65" s="13" customFormat="1">
      <c r="B247" s="168"/>
      <c r="D247" s="169" t="s">
        <v>193</v>
      </c>
      <c r="E247" s="170" t="s">
        <v>1</v>
      </c>
      <c r="F247" s="171" t="s">
        <v>639</v>
      </c>
      <c r="H247" s="170" t="s">
        <v>1</v>
      </c>
      <c r="I247" s="172"/>
      <c r="L247" s="260"/>
      <c r="M247" s="173"/>
      <c r="N247" s="174"/>
      <c r="O247" s="174"/>
      <c r="P247" s="174"/>
      <c r="Q247" s="174"/>
      <c r="R247" s="174"/>
      <c r="S247" s="174"/>
      <c r="T247" s="175"/>
      <c r="AT247" s="170" t="s">
        <v>193</v>
      </c>
      <c r="AU247" s="170" t="s">
        <v>91</v>
      </c>
      <c r="AV247" s="13" t="s">
        <v>85</v>
      </c>
      <c r="AW247" s="13" t="s">
        <v>30</v>
      </c>
      <c r="AX247" s="13" t="s">
        <v>78</v>
      </c>
      <c r="AY247" s="170" t="s">
        <v>184</v>
      </c>
    </row>
    <row r="248" spans="1:65" s="14" customFormat="1">
      <c r="B248" s="176"/>
      <c r="D248" s="169" t="s">
        <v>193</v>
      </c>
      <c r="E248" s="177" t="s">
        <v>1</v>
      </c>
      <c r="F248" s="178" t="s">
        <v>664</v>
      </c>
      <c r="H248" s="179">
        <v>3.4</v>
      </c>
      <c r="I248" s="180"/>
      <c r="L248" s="261"/>
      <c r="M248" s="181"/>
      <c r="N248" s="182"/>
      <c r="O248" s="182"/>
      <c r="P248" s="182"/>
      <c r="Q248" s="182"/>
      <c r="R248" s="182"/>
      <c r="S248" s="182"/>
      <c r="T248" s="183"/>
      <c r="AT248" s="177" t="s">
        <v>193</v>
      </c>
      <c r="AU248" s="177" t="s">
        <v>91</v>
      </c>
      <c r="AV248" s="14" t="s">
        <v>91</v>
      </c>
      <c r="AW248" s="14" t="s">
        <v>30</v>
      </c>
      <c r="AX248" s="14" t="s">
        <v>78</v>
      </c>
      <c r="AY248" s="177" t="s">
        <v>184</v>
      </c>
    </row>
    <row r="249" spans="1:65" s="13" customFormat="1">
      <c r="B249" s="168"/>
      <c r="D249" s="169" t="s">
        <v>193</v>
      </c>
      <c r="E249" s="170" t="s">
        <v>1</v>
      </c>
      <c r="F249" s="171" t="s">
        <v>640</v>
      </c>
      <c r="H249" s="170" t="s">
        <v>1</v>
      </c>
      <c r="I249" s="172"/>
      <c r="L249" s="260"/>
      <c r="M249" s="173"/>
      <c r="N249" s="174"/>
      <c r="O249" s="174"/>
      <c r="P249" s="174"/>
      <c r="Q249" s="174"/>
      <c r="R249" s="174"/>
      <c r="S249" s="174"/>
      <c r="T249" s="175"/>
      <c r="AT249" s="170" t="s">
        <v>193</v>
      </c>
      <c r="AU249" s="170" t="s">
        <v>91</v>
      </c>
      <c r="AV249" s="13" t="s">
        <v>85</v>
      </c>
      <c r="AW249" s="13" t="s">
        <v>30</v>
      </c>
      <c r="AX249" s="13" t="s">
        <v>78</v>
      </c>
      <c r="AY249" s="170" t="s">
        <v>184</v>
      </c>
    </row>
    <row r="250" spans="1:65" s="14" customFormat="1">
      <c r="B250" s="176"/>
      <c r="D250" s="169" t="s">
        <v>193</v>
      </c>
      <c r="E250" s="177" t="s">
        <v>1</v>
      </c>
      <c r="F250" s="178" t="s">
        <v>665</v>
      </c>
      <c r="H250" s="179">
        <v>3.2</v>
      </c>
      <c r="I250" s="180"/>
      <c r="L250" s="261"/>
      <c r="M250" s="181"/>
      <c r="N250" s="182"/>
      <c r="O250" s="182"/>
      <c r="P250" s="182"/>
      <c r="Q250" s="182"/>
      <c r="R250" s="182"/>
      <c r="S250" s="182"/>
      <c r="T250" s="183"/>
      <c r="AT250" s="177" t="s">
        <v>193</v>
      </c>
      <c r="AU250" s="177" t="s">
        <v>91</v>
      </c>
      <c r="AV250" s="14" t="s">
        <v>91</v>
      </c>
      <c r="AW250" s="14" t="s">
        <v>30</v>
      </c>
      <c r="AX250" s="14" t="s">
        <v>78</v>
      </c>
      <c r="AY250" s="177" t="s">
        <v>184</v>
      </c>
    </row>
    <row r="251" spans="1:65" s="15" customFormat="1">
      <c r="B251" s="184"/>
      <c r="D251" s="169" t="s">
        <v>193</v>
      </c>
      <c r="E251" s="185" t="s">
        <v>1</v>
      </c>
      <c r="F251" s="186" t="s">
        <v>200</v>
      </c>
      <c r="H251" s="187">
        <v>6.6</v>
      </c>
      <c r="I251" s="188"/>
      <c r="L251" s="262"/>
      <c r="M251" s="189"/>
      <c r="N251" s="190"/>
      <c r="O251" s="190"/>
      <c r="P251" s="190"/>
      <c r="Q251" s="190"/>
      <c r="R251" s="190"/>
      <c r="S251" s="190"/>
      <c r="T251" s="191"/>
      <c r="AT251" s="185" t="s">
        <v>193</v>
      </c>
      <c r="AU251" s="185" t="s">
        <v>91</v>
      </c>
      <c r="AV251" s="15" t="s">
        <v>191</v>
      </c>
      <c r="AW251" s="15" t="s">
        <v>30</v>
      </c>
      <c r="AX251" s="15" t="s">
        <v>85</v>
      </c>
      <c r="AY251" s="185" t="s">
        <v>184</v>
      </c>
    </row>
    <row r="252" spans="1:65" s="2" customFormat="1" ht="33" customHeight="1">
      <c r="A252" s="302"/>
      <c r="B252" s="124"/>
      <c r="C252" s="346" t="s">
        <v>357</v>
      </c>
      <c r="D252" s="346" t="s">
        <v>187</v>
      </c>
      <c r="E252" s="347" t="s">
        <v>666</v>
      </c>
      <c r="F252" s="348" t="s">
        <v>667</v>
      </c>
      <c r="G252" s="349" t="s">
        <v>244</v>
      </c>
      <c r="H252" s="350">
        <v>1</v>
      </c>
      <c r="I252" s="351"/>
      <c r="J252" s="351">
        <f t="shared" ref="J252:J272" si="5">ROUND(I252*H252,2)</f>
        <v>0</v>
      </c>
      <c r="K252" s="228"/>
      <c r="L252" s="250"/>
      <c r="M252" s="230" t="s">
        <v>1</v>
      </c>
      <c r="N252" s="164" t="s">
        <v>44</v>
      </c>
      <c r="O252" s="51"/>
      <c r="P252" s="165">
        <f t="shared" ref="P252:P272" si="6">O252*H252</f>
        <v>0</v>
      </c>
      <c r="Q252" s="165">
        <v>1.8E-3</v>
      </c>
      <c r="R252" s="165">
        <f t="shared" ref="R252:R272" si="7">Q252*H252</f>
        <v>1.8E-3</v>
      </c>
      <c r="S252" s="165">
        <v>0</v>
      </c>
      <c r="T252" s="166">
        <f t="shared" ref="T252:T272" si="8">S252*H252</f>
        <v>0</v>
      </c>
      <c r="U252" s="302"/>
      <c r="V252" s="302"/>
      <c r="W252" s="302"/>
      <c r="X252" s="302"/>
      <c r="Y252" s="302"/>
      <c r="Z252" s="302"/>
      <c r="AA252" s="302"/>
      <c r="AB252" s="302"/>
      <c r="AC252" s="302"/>
      <c r="AD252" s="302"/>
      <c r="AE252" s="302"/>
      <c r="AR252" s="167" t="s">
        <v>191</v>
      </c>
      <c r="AT252" s="167" t="s">
        <v>187</v>
      </c>
      <c r="AU252" s="167" t="s">
        <v>91</v>
      </c>
      <c r="AY252" s="18" t="s">
        <v>184</v>
      </c>
      <c r="BE252" s="92">
        <f t="shared" ref="BE252:BE272" si="9">IF(N252="základná",J252,0)</f>
        <v>0</v>
      </c>
      <c r="BF252" s="92">
        <f t="shared" ref="BF252:BF272" si="10">IF(N252="znížená",J252,0)</f>
        <v>0</v>
      </c>
      <c r="BG252" s="92">
        <f t="shared" ref="BG252:BG272" si="11">IF(N252="zákl. prenesená",J252,0)</f>
        <v>0</v>
      </c>
      <c r="BH252" s="92">
        <f t="shared" ref="BH252:BH272" si="12">IF(N252="zníž. prenesená",J252,0)</f>
        <v>0</v>
      </c>
      <c r="BI252" s="92">
        <f t="shared" ref="BI252:BI272" si="13">IF(N252="nulová",J252,0)</f>
        <v>0</v>
      </c>
      <c r="BJ252" s="18" t="s">
        <v>91</v>
      </c>
      <c r="BK252" s="92">
        <f t="shared" ref="BK252:BK272" si="14">ROUND(I252*H252,2)</f>
        <v>0</v>
      </c>
      <c r="BL252" s="18" t="s">
        <v>191</v>
      </c>
      <c r="BM252" s="167" t="s">
        <v>668</v>
      </c>
    </row>
    <row r="253" spans="1:65" s="2" customFormat="1" ht="33" customHeight="1">
      <c r="A253" s="302"/>
      <c r="B253" s="124"/>
      <c r="C253" s="346" t="s">
        <v>363</v>
      </c>
      <c r="D253" s="346" t="s">
        <v>187</v>
      </c>
      <c r="E253" s="347" t="s">
        <v>669</v>
      </c>
      <c r="F253" s="348" t="s">
        <v>670</v>
      </c>
      <c r="G253" s="349" t="s">
        <v>244</v>
      </c>
      <c r="H253" s="350">
        <v>1</v>
      </c>
      <c r="I253" s="351"/>
      <c r="J253" s="351">
        <f t="shared" si="5"/>
        <v>0</v>
      </c>
      <c r="K253" s="228"/>
      <c r="L253" s="250"/>
      <c r="M253" s="230" t="s">
        <v>1</v>
      </c>
      <c r="N253" s="164" t="s">
        <v>44</v>
      </c>
      <c r="O253" s="51"/>
      <c r="P253" s="165">
        <f t="shared" si="6"/>
        <v>0</v>
      </c>
      <c r="Q253" s="165">
        <v>1.8E-3</v>
      </c>
      <c r="R253" s="165">
        <f t="shared" si="7"/>
        <v>1.8E-3</v>
      </c>
      <c r="S253" s="165">
        <v>0</v>
      </c>
      <c r="T253" s="166">
        <f t="shared" si="8"/>
        <v>0</v>
      </c>
      <c r="U253" s="302"/>
      <c r="V253" s="302"/>
      <c r="W253" s="302"/>
      <c r="X253" s="302"/>
      <c r="Y253" s="302"/>
      <c r="Z253" s="302"/>
      <c r="AA253" s="302"/>
      <c r="AB253" s="302"/>
      <c r="AC253" s="302"/>
      <c r="AD253" s="302"/>
      <c r="AE253" s="302"/>
      <c r="AR253" s="167" t="s">
        <v>191</v>
      </c>
      <c r="AT253" s="167" t="s">
        <v>187</v>
      </c>
      <c r="AU253" s="167" t="s">
        <v>91</v>
      </c>
      <c r="AY253" s="18" t="s">
        <v>184</v>
      </c>
      <c r="BE253" s="92">
        <f t="shared" si="9"/>
        <v>0</v>
      </c>
      <c r="BF253" s="92">
        <f t="shared" si="10"/>
        <v>0</v>
      </c>
      <c r="BG253" s="92">
        <f t="shared" si="11"/>
        <v>0</v>
      </c>
      <c r="BH253" s="92">
        <f t="shared" si="12"/>
        <v>0</v>
      </c>
      <c r="BI253" s="92">
        <f t="shared" si="13"/>
        <v>0</v>
      </c>
      <c r="BJ253" s="18" t="s">
        <v>91</v>
      </c>
      <c r="BK253" s="92">
        <f t="shared" si="14"/>
        <v>0</v>
      </c>
      <c r="BL253" s="18" t="s">
        <v>191</v>
      </c>
      <c r="BM253" s="167" t="s">
        <v>671</v>
      </c>
    </row>
    <row r="254" spans="1:65" s="2" customFormat="1" ht="33" customHeight="1">
      <c r="A254" s="302"/>
      <c r="B254" s="124"/>
      <c r="C254" s="346" t="s">
        <v>367</v>
      </c>
      <c r="D254" s="346" t="s">
        <v>187</v>
      </c>
      <c r="E254" s="347" t="s">
        <v>672</v>
      </c>
      <c r="F254" s="348" t="s">
        <v>673</v>
      </c>
      <c r="G254" s="349" t="s">
        <v>244</v>
      </c>
      <c r="H254" s="350">
        <v>3</v>
      </c>
      <c r="I254" s="351"/>
      <c r="J254" s="351">
        <f t="shared" si="5"/>
        <v>0</v>
      </c>
      <c r="K254" s="228"/>
      <c r="L254" s="250"/>
      <c r="M254" s="230" t="s">
        <v>1</v>
      </c>
      <c r="N254" s="164" t="s">
        <v>44</v>
      </c>
      <c r="O254" s="51"/>
      <c r="P254" s="165">
        <f t="shared" si="6"/>
        <v>0</v>
      </c>
      <c r="Q254" s="165">
        <v>1.8E-3</v>
      </c>
      <c r="R254" s="165">
        <f t="shared" si="7"/>
        <v>5.4000000000000003E-3</v>
      </c>
      <c r="S254" s="165">
        <v>0</v>
      </c>
      <c r="T254" s="166">
        <f t="shared" si="8"/>
        <v>0</v>
      </c>
      <c r="U254" s="302"/>
      <c r="V254" s="302"/>
      <c r="W254" s="302"/>
      <c r="X254" s="302"/>
      <c r="Y254" s="302"/>
      <c r="Z254" s="302"/>
      <c r="AA254" s="302"/>
      <c r="AB254" s="302"/>
      <c r="AC254" s="302"/>
      <c r="AD254" s="302"/>
      <c r="AE254" s="302"/>
      <c r="AR254" s="167" t="s">
        <v>191</v>
      </c>
      <c r="AT254" s="167" t="s">
        <v>187</v>
      </c>
      <c r="AU254" s="167" t="s">
        <v>91</v>
      </c>
      <c r="AY254" s="18" t="s">
        <v>184</v>
      </c>
      <c r="BE254" s="92">
        <f t="shared" si="9"/>
        <v>0</v>
      </c>
      <c r="BF254" s="92">
        <f t="shared" si="10"/>
        <v>0</v>
      </c>
      <c r="BG254" s="92">
        <f t="shared" si="11"/>
        <v>0</v>
      </c>
      <c r="BH254" s="92">
        <f t="shared" si="12"/>
        <v>0</v>
      </c>
      <c r="BI254" s="92">
        <f t="shared" si="13"/>
        <v>0</v>
      </c>
      <c r="BJ254" s="18" t="s">
        <v>91</v>
      </c>
      <c r="BK254" s="92">
        <f t="shared" si="14"/>
        <v>0</v>
      </c>
      <c r="BL254" s="18" t="s">
        <v>191</v>
      </c>
      <c r="BM254" s="167" t="s">
        <v>674</v>
      </c>
    </row>
    <row r="255" spans="1:65" s="2" customFormat="1" ht="33" customHeight="1">
      <c r="A255" s="302"/>
      <c r="B255" s="124"/>
      <c r="C255" s="346" t="s">
        <v>371</v>
      </c>
      <c r="D255" s="346" t="s">
        <v>187</v>
      </c>
      <c r="E255" s="347" t="s">
        <v>675</v>
      </c>
      <c r="F255" s="348" t="s">
        <v>676</v>
      </c>
      <c r="G255" s="349" t="s">
        <v>244</v>
      </c>
      <c r="H255" s="350">
        <v>1</v>
      </c>
      <c r="I255" s="351"/>
      <c r="J255" s="351">
        <f t="shared" si="5"/>
        <v>0</v>
      </c>
      <c r="K255" s="228"/>
      <c r="L255" s="250"/>
      <c r="M255" s="230" t="s">
        <v>1</v>
      </c>
      <c r="N255" s="164" t="s">
        <v>44</v>
      </c>
      <c r="O255" s="51"/>
      <c r="P255" s="165">
        <f t="shared" si="6"/>
        <v>0</v>
      </c>
      <c r="Q255" s="165">
        <v>1.8E-3</v>
      </c>
      <c r="R255" s="165">
        <f t="shared" si="7"/>
        <v>1.8E-3</v>
      </c>
      <c r="S255" s="165">
        <v>0</v>
      </c>
      <c r="T255" s="166">
        <f t="shared" si="8"/>
        <v>0</v>
      </c>
      <c r="U255" s="302"/>
      <c r="V255" s="302"/>
      <c r="W255" s="302"/>
      <c r="X255" s="302"/>
      <c r="Y255" s="302"/>
      <c r="Z255" s="302"/>
      <c r="AA255" s="302"/>
      <c r="AB255" s="302"/>
      <c r="AC255" s="302"/>
      <c r="AD255" s="302"/>
      <c r="AE255" s="302"/>
      <c r="AR255" s="167" t="s">
        <v>191</v>
      </c>
      <c r="AT255" s="167" t="s">
        <v>187</v>
      </c>
      <c r="AU255" s="167" t="s">
        <v>91</v>
      </c>
      <c r="AY255" s="18" t="s">
        <v>184</v>
      </c>
      <c r="BE255" s="92">
        <f t="shared" si="9"/>
        <v>0</v>
      </c>
      <c r="BF255" s="92">
        <f t="shared" si="10"/>
        <v>0</v>
      </c>
      <c r="BG255" s="92">
        <f t="shared" si="11"/>
        <v>0</v>
      </c>
      <c r="BH255" s="92">
        <f t="shared" si="12"/>
        <v>0</v>
      </c>
      <c r="BI255" s="92">
        <f t="shared" si="13"/>
        <v>0</v>
      </c>
      <c r="BJ255" s="18" t="s">
        <v>91</v>
      </c>
      <c r="BK255" s="92">
        <f t="shared" si="14"/>
        <v>0</v>
      </c>
      <c r="BL255" s="18" t="s">
        <v>191</v>
      </c>
      <c r="BM255" s="167" t="s">
        <v>677</v>
      </c>
    </row>
    <row r="256" spans="1:65" s="2" customFormat="1" ht="33" customHeight="1">
      <c r="A256" s="302"/>
      <c r="B256" s="124"/>
      <c r="C256" s="346" t="s">
        <v>376</v>
      </c>
      <c r="D256" s="346" t="s">
        <v>187</v>
      </c>
      <c r="E256" s="347" t="s">
        <v>678</v>
      </c>
      <c r="F256" s="348" t="s">
        <v>679</v>
      </c>
      <c r="G256" s="349" t="s">
        <v>244</v>
      </c>
      <c r="H256" s="350">
        <v>1</v>
      </c>
      <c r="I256" s="351"/>
      <c r="J256" s="351">
        <f t="shared" si="5"/>
        <v>0</v>
      </c>
      <c r="K256" s="228"/>
      <c r="L256" s="250"/>
      <c r="M256" s="230" t="s">
        <v>1</v>
      </c>
      <c r="N256" s="164" t="s">
        <v>44</v>
      </c>
      <c r="O256" s="51"/>
      <c r="P256" s="165">
        <f t="shared" si="6"/>
        <v>0</v>
      </c>
      <c r="Q256" s="165">
        <v>1.8E-3</v>
      </c>
      <c r="R256" s="165">
        <f t="shared" si="7"/>
        <v>1.8E-3</v>
      </c>
      <c r="S256" s="165">
        <v>0</v>
      </c>
      <c r="T256" s="166">
        <f t="shared" si="8"/>
        <v>0</v>
      </c>
      <c r="U256" s="302"/>
      <c r="V256" s="302"/>
      <c r="W256" s="302"/>
      <c r="X256" s="302"/>
      <c r="Y256" s="302"/>
      <c r="Z256" s="302"/>
      <c r="AA256" s="302"/>
      <c r="AB256" s="302"/>
      <c r="AC256" s="302"/>
      <c r="AD256" s="302"/>
      <c r="AE256" s="302"/>
      <c r="AR256" s="167" t="s">
        <v>191</v>
      </c>
      <c r="AT256" s="167" t="s">
        <v>187</v>
      </c>
      <c r="AU256" s="167" t="s">
        <v>91</v>
      </c>
      <c r="AY256" s="18" t="s">
        <v>184</v>
      </c>
      <c r="BE256" s="92">
        <f t="shared" si="9"/>
        <v>0</v>
      </c>
      <c r="BF256" s="92">
        <f t="shared" si="10"/>
        <v>0</v>
      </c>
      <c r="BG256" s="92">
        <f t="shared" si="11"/>
        <v>0</v>
      </c>
      <c r="BH256" s="92">
        <f t="shared" si="12"/>
        <v>0</v>
      </c>
      <c r="BI256" s="92">
        <f t="shared" si="13"/>
        <v>0</v>
      </c>
      <c r="BJ256" s="18" t="s">
        <v>91</v>
      </c>
      <c r="BK256" s="92">
        <f t="shared" si="14"/>
        <v>0</v>
      </c>
      <c r="BL256" s="18" t="s">
        <v>191</v>
      </c>
      <c r="BM256" s="167" t="s">
        <v>680</v>
      </c>
    </row>
    <row r="257" spans="1:65" s="2" customFormat="1" ht="33" customHeight="1">
      <c r="A257" s="302"/>
      <c r="B257" s="124"/>
      <c r="C257" s="346" t="s">
        <v>381</v>
      </c>
      <c r="D257" s="346" t="s">
        <v>187</v>
      </c>
      <c r="E257" s="347" t="s">
        <v>681</v>
      </c>
      <c r="F257" s="348" t="s">
        <v>682</v>
      </c>
      <c r="G257" s="349" t="s">
        <v>244</v>
      </c>
      <c r="H257" s="350">
        <v>17</v>
      </c>
      <c r="I257" s="351"/>
      <c r="J257" s="351">
        <f t="shared" si="5"/>
        <v>0</v>
      </c>
      <c r="K257" s="228"/>
      <c r="L257" s="250"/>
      <c r="M257" s="230" t="s">
        <v>1</v>
      </c>
      <c r="N257" s="164" t="s">
        <v>44</v>
      </c>
      <c r="O257" s="51"/>
      <c r="P257" s="165">
        <f t="shared" si="6"/>
        <v>0</v>
      </c>
      <c r="Q257" s="165">
        <v>1.8E-3</v>
      </c>
      <c r="R257" s="165">
        <f t="shared" si="7"/>
        <v>3.0599999999999999E-2</v>
      </c>
      <c r="S257" s="165">
        <v>0</v>
      </c>
      <c r="T257" s="166">
        <f t="shared" si="8"/>
        <v>0</v>
      </c>
      <c r="U257" s="302"/>
      <c r="V257" s="302"/>
      <c r="W257" s="302"/>
      <c r="X257" s="302"/>
      <c r="Y257" s="302"/>
      <c r="Z257" s="302"/>
      <c r="AA257" s="302"/>
      <c r="AB257" s="302"/>
      <c r="AC257" s="302"/>
      <c r="AD257" s="302"/>
      <c r="AE257" s="302"/>
      <c r="AR257" s="167" t="s">
        <v>191</v>
      </c>
      <c r="AT257" s="167" t="s">
        <v>187</v>
      </c>
      <c r="AU257" s="167" t="s">
        <v>91</v>
      </c>
      <c r="AY257" s="18" t="s">
        <v>184</v>
      </c>
      <c r="BE257" s="92">
        <f t="shared" si="9"/>
        <v>0</v>
      </c>
      <c r="BF257" s="92">
        <f t="shared" si="10"/>
        <v>0</v>
      </c>
      <c r="BG257" s="92">
        <f t="shared" si="11"/>
        <v>0</v>
      </c>
      <c r="BH257" s="92">
        <f t="shared" si="12"/>
        <v>0</v>
      </c>
      <c r="BI257" s="92">
        <f t="shared" si="13"/>
        <v>0</v>
      </c>
      <c r="BJ257" s="18" t="s">
        <v>91</v>
      </c>
      <c r="BK257" s="92">
        <f t="shared" si="14"/>
        <v>0</v>
      </c>
      <c r="BL257" s="18" t="s">
        <v>191</v>
      </c>
      <c r="BM257" s="167" t="s">
        <v>683</v>
      </c>
    </row>
    <row r="258" spans="1:65" s="2" customFormat="1" ht="33" customHeight="1">
      <c r="A258" s="302"/>
      <c r="B258" s="124"/>
      <c r="C258" s="346" t="s">
        <v>386</v>
      </c>
      <c r="D258" s="346" t="s">
        <v>187</v>
      </c>
      <c r="E258" s="347" t="s">
        <v>684</v>
      </c>
      <c r="F258" s="348" t="s">
        <v>685</v>
      </c>
      <c r="G258" s="349" t="s">
        <v>244</v>
      </c>
      <c r="H258" s="350">
        <v>1</v>
      </c>
      <c r="I258" s="351"/>
      <c r="J258" s="351">
        <f t="shared" si="5"/>
        <v>0</v>
      </c>
      <c r="K258" s="228"/>
      <c r="L258" s="250"/>
      <c r="M258" s="230" t="s">
        <v>1</v>
      </c>
      <c r="N258" s="164" t="s">
        <v>44</v>
      </c>
      <c r="O258" s="51"/>
      <c r="P258" s="165">
        <f t="shared" si="6"/>
        <v>0</v>
      </c>
      <c r="Q258" s="165">
        <v>1.8E-3</v>
      </c>
      <c r="R258" s="165">
        <f t="shared" si="7"/>
        <v>1.8E-3</v>
      </c>
      <c r="S258" s="165">
        <v>0</v>
      </c>
      <c r="T258" s="166">
        <f t="shared" si="8"/>
        <v>0</v>
      </c>
      <c r="U258" s="302"/>
      <c r="V258" s="302"/>
      <c r="W258" s="302"/>
      <c r="X258" s="302"/>
      <c r="Y258" s="302"/>
      <c r="Z258" s="302"/>
      <c r="AA258" s="302"/>
      <c r="AB258" s="302"/>
      <c r="AC258" s="302"/>
      <c r="AD258" s="302"/>
      <c r="AE258" s="302"/>
      <c r="AR258" s="167" t="s">
        <v>191</v>
      </c>
      <c r="AT258" s="167" t="s">
        <v>187</v>
      </c>
      <c r="AU258" s="167" t="s">
        <v>91</v>
      </c>
      <c r="AY258" s="18" t="s">
        <v>184</v>
      </c>
      <c r="BE258" s="92">
        <f t="shared" si="9"/>
        <v>0</v>
      </c>
      <c r="BF258" s="92">
        <f t="shared" si="10"/>
        <v>0</v>
      </c>
      <c r="BG258" s="92">
        <f t="shared" si="11"/>
        <v>0</v>
      </c>
      <c r="BH258" s="92">
        <f t="shared" si="12"/>
        <v>0</v>
      </c>
      <c r="BI258" s="92">
        <f t="shared" si="13"/>
        <v>0</v>
      </c>
      <c r="BJ258" s="18" t="s">
        <v>91</v>
      </c>
      <c r="BK258" s="92">
        <f t="shared" si="14"/>
        <v>0</v>
      </c>
      <c r="BL258" s="18" t="s">
        <v>191</v>
      </c>
      <c r="BM258" s="167" t="s">
        <v>686</v>
      </c>
    </row>
    <row r="259" spans="1:65" s="2" customFormat="1" ht="21.75" customHeight="1">
      <c r="A259" s="302"/>
      <c r="B259" s="124"/>
      <c r="C259" s="346" t="s">
        <v>391</v>
      </c>
      <c r="D259" s="346" t="s">
        <v>187</v>
      </c>
      <c r="E259" s="347" t="s">
        <v>687</v>
      </c>
      <c r="F259" s="348" t="s">
        <v>688</v>
      </c>
      <c r="G259" s="349" t="s">
        <v>244</v>
      </c>
      <c r="H259" s="350">
        <v>4</v>
      </c>
      <c r="I259" s="351"/>
      <c r="J259" s="351">
        <f t="shared" si="5"/>
        <v>0</v>
      </c>
      <c r="K259" s="228"/>
      <c r="L259" s="250"/>
      <c r="M259" s="230" t="s">
        <v>1</v>
      </c>
      <c r="N259" s="164" t="s">
        <v>44</v>
      </c>
      <c r="O259" s="51"/>
      <c r="P259" s="165">
        <f t="shared" si="6"/>
        <v>0</v>
      </c>
      <c r="Q259" s="165">
        <v>1.8E-3</v>
      </c>
      <c r="R259" s="165">
        <f t="shared" si="7"/>
        <v>7.1999999999999998E-3</v>
      </c>
      <c r="S259" s="165">
        <v>0</v>
      </c>
      <c r="T259" s="166">
        <f t="shared" si="8"/>
        <v>0</v>
      </c>
      <c r="U259" s="302"/>
      <c r="V259" s="302"/>
      <c r="W259" s="302"/>
      <c r="X259" s="302"/>
      <c r="Y259" s="302"/>
      <c r="Z259" s="302"/>
      <c r="AA259" s="302"/>
      <c r="AB259" s="302"/>
      <c r="AC259" s="302"/>
      <c r="AD259" s="302"/>
      <c r="AE259" s="302"/>
      <c r="AR259" s="167" t="s">
        <v>191</v>
      </c>
      <c r="AT259" s="167" t="s">
        <v>187</v>
      </c>
      <c r="AU259" s="167" t="s">
        <v>91</v>
      </c>
      <c r="AY259" s="18" t="s">
        <v>184</v>
      </c>
      <c r="BE259" s="92">
        <f t="shared" si="9"/>
        <v>0</v>
      </c>
      <c r="BF259" s="92">
        <f t="shared" si="10"/>
        <v>0</v>
      </c>
      <c r="BG259" s="92">
        <f t="shared" si="11"/>
        <v>0</v>
      </c>
      <c r="BH259" s="92">
        <f t="shared" si="12"/>
        <v>0</v>
      </c>
      <c r="BI259" s="92">
        <f t="shared" si="13"/>
        <v>0</v>
      </c>
      <c r="BJ259" s="18" t="s">
        <v>91</v>
      </c>
      <c r="BK259" s="92">
        <f t="shared" si="14"/>
        <v>0</v>
      </c>
      <c r="BL259" s="18" t="s">
        <v>191</v>
      </c>
      <c r="BM259" s="167" t="s">
        <v>689</v>
      </c>
    </row>
    <row r="260" spans="1:65" s="2" customFormat="1" ht="33" customHeight="1">
      <c r="A260" s="302"/>
      <c r="B260" s="124"/>
      <c r="C260" s="346" t="s">
        <v>396</v>
      </c>
      <c r="D260" s="346" t="s">
        <v>187</v>
      </c>
      <c r="E260" s="347" t="s">
        <v>690</v>
      </c>
      <c r="F260" s="348" t="s">
        <v>691</v>
      </c>
      <c r="G260" s="349" t="s">
        <v>244</v>
      </c>
      <c r="H260" s="350">
        <v>1</v>
      </c>
      <c r="I260" s="351"/>
      <c r="J260" s="351">
        <f t="shared" si="5"/>
        <v>0</v>
      </c>
      <c r="K260" s="228"/>
      <c r="L260" s="250"/>
      <c r="M260" s="230" t="s">
        <v>1</v>
      </c>
      <c r="N260" s="164" t="s">
        <v>44</v>
      </c>
      <c r="O260" s="51"/>
      <c r="P260" s="165">
        <f t="shared" si="6"/>
        <v>0</v>
      </c>
      <c r="Q260" s="165">
        <v>1.8E-3</v>
      </c>
      <c r="R260" s="165">
        <f t="shared" si="7"/>
        <v>1.8E-3</v>
      </c>
      <c r="S260" s="165">
        <v>0</v>
      </c>
      <c r="T260" s="166">
        <f t="shared" si="8"/>
        <v>0</v>
      </c>
      <c r="U260" s="302"/>
      <c r="V260" s="302"/>
      <c r="W260" s="302"/>
      <c r="X260" s="302"/>
      <c r="Y260" s="302"/>
      <c r="Z260" s="302"/>
      <c r="AA260" s="302"/>
      <c r="AB260" s="302"/>
      <c r="AC260" s="302"/>
      <c r="AD260" s="302"/>
      <c r="AE260" s="302"/>
      <c r="AR260" s="167" t="s">
        <v>191</v>
      </c>
      <c r="AT260" s="167" t="s">
        <v>187</v>
      </c>
      <c r="AU260" s="167" t="s">
        <v>91</v>
      </c>
      <c r="AY260" s="18" t="s">
        <v>184</v>
      </c>
      <c r="BE260" s="92">
        <f t="shared" si="9"/>
        <v>0</v>
      </c>
      <c r="BF260" s="92">
        <f t="shared" si="10"/>
        <v>0</v>
      </c>
      <c r="BG260" s="92">
        <f t="shared" si="11"/>
        <v>0</v>
      </c>
      <c r="BH260" s="92">
        <f t="shared" si="12"/>
        <v>0</v>
      </c>
      <c r="BI260" s="92">
        <f t="shared" si="13"/>
        <v>0</v>
      </c>
      <c r="BJ260" s="18" t="s">
        <v>91</v>
      </c>
      <c r="BK260" s="92">
        <f t="shared" si="14"/>
        <v>0</v>
      </c>
      <c r="BL260" s="18" t="s">
        <v>191</v>
      </c>
      <c r="BM260" s="167" t="s">
        <v>692</v>
      </c>
    </row>
    <row r="261" spans="1:65" s="2" customFormat="1" ht="33" customHeight="1">
      <c r="A261" s="302"/>
      <c r="B261" s="124"/>
      <c r="C261" s="346" t="s">
        <v>402</v>
      </c>
      <c r="D261" s="346" t="s">
        <v>187</v>
      </c>
      <c r="E261" s="347" t="s">
        <v>693</v>
      </c>
      <c r="F261" s="348" t="s">
        <v>694</v>
      </c>
      <c r="G261" s="349" t="s">
        <v>244</v>
      </c>
      <c r="H261" s="350">
        <v>1</v>
      </c>
      <c r="I261" s="351"/>
      <c r="J261" s="351">
        <f t="shared" si="5"/>
        <v>0</v>
      </c>
      <c r="K261" s="228"/>
      <c r="L261" s="250"/>
      <c r="M261" s="230" t="s">
        <v>1</v>
      </c>
      <c r="N261" s="164" t="s">
        <v>44</v>
      </c>
      <c r="O261" s="51"/>
      <c r="P261" s="165">
        <f t="shared" si="6"/>
        <v>0</v>
      </c>
      <c r="Q261" s="165">
        <v>1.8E-3</v>
      </c>
      <c r="R261" s="165">
        <f t="shared" si="7"/>
        <v>1.8E-3</v>
      </c>
      <c r="S261" s="165">
        <v>0</v>
      </c>
      <c r="T261" s="166">
        <f t="shared" si="8"/>
        <v>0</v>
      </c>
      <c r="U261" s="302"/>
      <c r="V261" s="302"/>
      <c r="W261" s="302"/>
      <c r="X261" s="302"/>
      <c r="Y261" s="302"/>
      <c r="Z261" s="302"/>
      <c r="AA261" s="302"/>
      <c r="AB261" s="302"/>
      <c r="AC261" s="302"/>
      <c r="AD261" s="302"/>
      <c r="AE261" s="302"/>
      <c r="AR261" s="167" t="s">
        <v>191</v>
      </c>
      <c r="AT261" s="167" t="s">
        <v>187</v>
      </c>
      <c r="AU261" s="167" t="s">
        <v>91</v>
      </c>
      <c r="AY261" s="18" t="s">
        <v>184</v>
      </c>
      <c r="BE261" s="92">
        <f t="shared" si="9"/>
        <v>0</v>
      </c>
      <c r="BF261" s="92">
        <f t="shared" si="10"/>
        <v>0</v>
      </c>
      <c r="BG261" s="92">
        <f t="shared" si="11"/>
        <v>0</v>
      </c>
      <c r="BH261" s="92">
        <f t="shared" si="12"/>
        <v>0</v>
      </c>
      <c r="BI261" s="92">
        <f t="shared" si="13"/>
        <v>0</v>
      </c>
      <c r="BJ261" s="18" t="s">
        <v>91</v>
      </c>
      <c r="BK261" s="92">
        <f t="shared" si="14"/>
        <v>0</v>
      </c>
      <c r="BL261" s="18" t="s">
        <v>191</v>
      </c>
      <c r="BM261" s="167" t="s">
        <v>695</v>
      </c>
    </row>
    <row r="262" spans="1:65" s="2" customFormat="1" ht="21.75" customHeight="1">
      <c r="A262" s="302"/>
      <c r="B262" s="124"/>
      <c r="C262" s="346" t="s">
        <v>409</v>
      </c>
      <c r="D262" s="346" t="s">
        <v>187</v>
      </c>
      <c r="E262" s="347" t="s">
        <v>696</v>
      </c>
      <c r="F262" s="348" t="s">
        <v>697</v>
      </c>
      <c r="G262" s="349" t="s">
        <v>244</v>
      </c>
      <c r="H262" s="350">
        <v>1</v>
      </c>
      <c r="I262" s="351"/>
      <c r="J262" s="351">
        <f t="shared" si="5"/>
        <v>0</v>
      </c>
      <c r="K262" s="228"/>
      <c r="L262" s="250"/>
      <c r="M262" s="230" t="s">
        <v>1</v>
      </c>
      <c r="N262" s="164" t="s">
        <v>44</v>
      </c>
      <c r="O262" s="51"/>
      <c r="P262" s="165">
        <f t="shared" si="6"/>
        <v>0</v>
      </c>
      <c r="Q262" s="165">
        <v>1.8E-3</v>
      </c>
      <c r="R262" s="165">
        <f t="shared" si="7"/>
        <v>1.8E-3</v>
      </c>
      <c r="S262" s="165">
        <v>0</v>
      </c>
      <c r="T262" s="166">
        <f t="shared" si="8"/>
        <v>0</v>
      </c>
      <c r="U262" s="302"/>
      <c r="V262" s="302"/>
      <c r="W262" s="302"/>
      <c r="X262" s="302"/>
      <c r="Y262" s="302"/>
      <c r="Z262" s="302"/>
      <c r="AA262" s="302"/>
      <c r="AB262" s="302"/>
      <c r="AC262" s="302"/>
      <c r="AD262" s="302"/>
      <c r="AE262" s="302"/>
      <c r="AR262" s="167" t="s">
        <v>191</v>
      </c>
      <c r="AT262" s="167" t="s">
        <v>187</v>
      </c>
      <c r="AU262" s="167" t="s">
        <v>91</v>
      </c>
      <c r="AY262" s="18" t="s">
        <v>184</v>
      </c>
      <c r="BE262" s="92">
        <f t="shared" si="9"/>
        <v>0</v>
      </c>
      <c r="BF262" s="92">
        <f t="shared" si="10"/>
        <v>0</v>
      </c>
      <c r="BG262" s="92">
        <f t="shared" si="11"/>
        <v>0</v>
      </c>
      <c r="BH262" s="92">
        <f t="shared" si="12"/>
        <v>0</v>
      </c>
      <c r="BI262" s="92">
        <f t="shared" si="13"/>
        <v>0</v>
      </c>
      <c r="BJ262" s="18" t="s">
        <v>91</v>
      </c>
      <c r="BK262" s="92">
        <f t="shared" si="14"/>
        <v>0</v>
      </c>
      <c r="BL262" s="18" t="s">
        <v>191</v>
      </c>
      <c r="BM262" s="167" t="s">
        <v>698</v>
      </c>
    </row>
    <row r="263" spans="1:65" s="2" customFormat="1" ht="33" customHeight="1">
      <c r="A263" s="302"/>
      <c r="B263" s="124"/>
      <c r="C263" s="346" t="s">
        <v>415</v>
      </c>
      <c r="D263" s="346" t="s">
        <v>187</v>
      </c>
      <c r="E263" s="347" t="s">
        <v>699</v>
      </c>
      <c r="F263" s="348" t="s">
        <v>700</v>
      </c>
      <c r="G263" s="349" t="s">
        <v>244</v>
      </c>
      <c r="H263" s="350">
        <v>1</v>
      </c>
      <c r="I263" s="351"/>
      <c r="J263" s="351">
        <f t="shared" si="5"/>
        <v>0</v>
      </c>
      <c r="K263" s="228"/>
      <c r="L263" s="250"/>
      <c r="M263" s="230" t="s">
        <v>1</v>
      </c>
      <c r="N263" s="164" t="s">
        <v>44</v>
      </c>
      <c r="O263" s="51"/>
      <c r="P263" s="165">
        <f t="shared" si="6"/>
        <v>0</v>
      </c>
      <c r="Q263" s="165">
        <v>1.8E-3</v>
      </c>
      <c r="R263" s="165">
        <f t="shared" si="7"/>
        <v>1.8E-3</v>
      </c>
      <c r="S263" s="165">
        <v>0</v>
      </c>
      <c r="T263" s="166">
        <f t="shared" si="8"/>
        <v>0</v>
      </c>
      <c r="U263" s="302"/>
      <c r="V263" s="302"/>
      <c r="W263" s="302"/>
      <c r="X263" s="302"/>
      <c r="Y263" s="302"/>
      <c r="Z263" s="302"/>
      <c r="AA263" s="302"/>
      <c r="AB263" s="302"/>
      <c r="AC263" s="302"/>
      <c r="AD263" s="302"/>
      <c r="AE263" s="302"/>
      <c r="AR263" s="167" t="s">
        <v>191</v>
      </c>
      <c r="AT263" s="167" t="s">
        <v>187</v>
      </c>
      <c r="AU263" s="167" t="s">
        <v>91</v>
      </c>
      <c r="AY263" s="18" t="s">
        <v>184</v>
      </c>
      <c r="BE263" s="92">
        <f t="shared" si="9"/>
        <v>0</v>
      </c>
      <c r="BF263" s="92">
        <f t="shared" si="10"/>
        <v>0</v>
      </c>
      <c r="BG263" s="92">
        <f t="shared" si="11"/>
        <v>0</v>
      </c>
      <c r="BH263" s="92">
        <f t="shared" si="12"/>
        <v>0</v>
      </c>
      <c r="BI263" s="92">
        <f t="shared" si="13"/>
        <v>0</v>
      </c>
      <c r="BJ263" s="18" t="s">
        <v>91</v>
      </c>
      <c r="BK263" s="92">
        <f t="shared" si="14"/>
        <v>0</v>
      </c>
      <c r="BL263" s="18" t="s">
        <v>191</v>
      </c>
      <c r="BM263" s="167" t="s">
        <v>701</v>
      </c>
    </row>
    <row r="264" spans="1:65" s="2" customFormat="1" ht="33" customHeight="1">
      <c r="A264" s="302"/>
      <c r="B264" s="124"/>
      <c r="C264" s="346" t="s">
        <v>420</v>
      </c>
      <c r="D264" s="346" t="s">
        <v>187</v>
      </c>
      <c r="E264" s="347" t="s">
        <v>702</v>
      </c>
      <c r="F264" s="348" t="s">
        <v>703</v>
      </c>
      <c r="G264" s="349" t="s">
        <v>244</v>
      </c>
      <c r="H264" s="350">
        <v>1</v>
      </c>
      <c r="I264" s="351"/>
      <c r="J264" s="351">
        <f t="shared" si="5"/>
        <v>0</v>
      </c>
      <c r="K264" s="228"/>
      <c r="L264" s="250"/>
      <c r="M264" s="230" t="s">
        <v>1</v>
      </c>
      <c r="N264" s="164" t="s">
        <v>44</v>
      </c>
      <c r="O264" s="51"/>
      <c r="P264" s="165">
        <f t="shared" si="6"/>
        <v>0</v>
      </c>
      <c r="Q264" s="165">
        <v>1.8E-3</v>
      </c>
      <c r="R264" s="165">
        <f t="shared" si="7"/>
        <v>1.8E-3</v>
      </c>
      <c r="S264" s="165">
        <v>0</v>
      </c>
      <c r="T264" s="166">
        <f t="shared" si="8"/>
        <v>0</v>
      </c>
      <c r="U264" s="302"/>
      <c r="V264" s="302"/>
      <c r="W264" s="302"/>
      <c r="X264" s="302"/>
      <c r="Y264" s="302"/>
      <c r="Z264" s="302"/>
      <c r="AA264" s="302"/>
      <c r="AB264" s="302"/>
      <c r="AC264" s="302"/>
      <c r="AD264" s="302"/>
      <c r="AE264" s="302"/>
      <c r="AR264" s="167" t="s">
        <v>191</v>
      </c>
      <c r="AT264" s="167" t="s">
        <v>187</v>
      </c>
      <c r="AU264" s="167" t="s">
        <v>91</v>
      </c>
      <c r="AY264" s="18" t="s">
        <v>184</v>
      </c>
      <c r="BE264" s="92">
        <f t="shared" si="9"/>
        <v>0</v>
      </c>
      <c r="BF264" s="92">
        <f t="shared" si="10"/>
        <v>0</v>
      </c>
      <c r="BG264" s="92">
        <f t="shared" si="11"/>
        <v>0</v>
      </c>
      <c r="BH264" s="92">
        <f t="shared" si="12"/>
        <v>0</v>
      </c>
      <c r="BI264" s="92">
        <f t="shared" si="13"/>
        <v>0</v>
      </c>
      <c r="BJ264" s="18" t="s">
        <v>91</v>
      </c>
      <c r="BK264" s="92">
        <f t="shared" si="14"/>
        <v>0</v>
      </c>
      <c r="BL264" s="18" t="s">
        <v>191</v>
      </c>
      <c r="BM264" s="167" t="s">
        <v>704</v>
      </c>
    </row>
    <row r="265" spans="1:65" s="2" customFormat="1" ht="33" customHeight="1">
      <c r="A265" s="302"/>
      <c r="B265" s="124"/>
      <c r="C265" s="346" t="s">
        <v>424</v>
      </c>
      <c r="D265" s="346" t="s">
        <v>187</v>
      </c>
      <c r="E265" s="347" t="s">
        <v>705</v>
      </c>
      <c r="F265" s="348" t="s">
        <v>706</v>
      </c>
      <c r="G265" s="349" t="s">
        <v>244</v>
      </c>
      <c r="H265" s="350">
        <v>1</v>
      </c>
      <c r="I265" s="351"/>
      <c r="J265" s="351">
        <f t="shared" si="5"/>
        <v>0</v>
      </c>
      <c r="K265" s="228"/>
      <c r="L265" s="250"/>
      <c r="M265" s="230" t="s">
        <v>1</v>
      </c>
      <c r="N265" s="164" t="s">
        <v>44</v>
      </c>
      <c r="O265" s="51"/>
      <c r="P265" s="165">
        <f t="shared" si="6"/>
        <v>0</v>
      </c>
      <c r="Q265" s="165">
        <v>1.8E-3</v>
      </c>
      <c r="R265" s="165">
        <f t="shared" si="7"/>
        <v>1.8E-3</v>
      </c>
      <c r="S265" s="165">
        <v>0</v>
      </c>
      <c r="T265" s="166">
        <f t="shared" si="8"/>
        <v>0</v>
      </c>
      <c r="U265" s="302"/>
      <c r="V265" s="302"/>
      <c r="W265" s="302"/>
      <c r="X265" s="302"/>
      <c r="Y265" s="302"/>
      <c r="Z265" s="302"/>
      <c r="AA265" s="302"/>
      <c r="AB265" s="302"/>
      <c r="AC265" s="302"/>
      <c r="AD265" s="302"/>
      <c r="AE265" s="302"/>
      <c r="AR265" s="167" t="s">
        <v>191</v>
      </c>
      <c r="AT265" s="167" t="s">
        <v>187</v>
      </c>
      <c r="AU265" s="167" t="s">
        <v>91</v>
      </c>
      <c r="AY265" s="18" t="s">
        <v>184</v>
      </c>
      <c r="BE265" s="92">
        <f t="shared" si="9"/>
        <v>0</v>
      </c>
      <c r="BF265" s="92">
        <f t="shared" si="10"/>
        <v>0</v>
      </c>
      <c r="BG265" s="92">
        <f t="shared" si="11"/>
        <v>0</v>
      </c>
      <c r="BH265" s="92">
        <f t="shared" si="12"/>
        <v>0</v>
      </c>
      <c r="BI265" s="92">
        <f t="shared" si="13"/>
        <v>0</v>
      </c>
      <c r="BJ265" s="18" t="s">
        <v>91</v>
      </c>
      <c r="BK265" s="92">
        <f t="shared" si="14"/>
        <v>0</v>
      </c>
      <c r="BL265" s="18" t="s">
        <v>191</v>
      </c>
      <c r="BM265" s="167" t="s">
        <v>707</v>
      </c>
    </row>
    <row r="266" spans="1:65" s="2" customFormat="1" ht="44.25" customHeight="1">
      <c r="A266" s="302"/>
      <c r="B266" s="124"/>
      <c r="C266" s="346" t="s">
        <v>430</v>
      </c>
      <c r="D266" s="346" t="s">
        <v>187</v>
      </c>
      <c r="E266" s="347" t="s">
        <v>708</v>
      </c>
      <c r="F266" s="348" t="s">
        <v>709</v>
      </c>
      <c r="G266" s="349" t="s">
        <v>244</v>
      </c>
      <c r="H266" s="350">
        <v>1</v>
      </c>
      <c r="I266" s="351"/>
      <c r="J266" s="351">
        <f t="shared" si="5"/>
        <v>0</v>
      </c>
      <c r="K266" s="228"/>
      <c r="L266" s="250"/>
      <c r="M266" s="230" t="s">
        <v>1</v>
      </c>
      <c r="N266" s="164" t="s">
        <v>44</v>
      </c>
      <c r="O266" s="51"/>
      <c r="P266" s="165">
        <f t="shared" si="6"/>
        <v>0</v>
      </c>
      <c r="Q266" s="165">
        <v>1.8E-3</v>
      </c>
      <c r="R266" s="165">
        <f t="shared" si="7"/>
        <v>1.8E-3</v>
      </c>
      <c r="S266" s="165">
        <v>0</v>
      </c>
      <c r="T266" s="166">
        <f t="shared" si="8"/>
        <v>0</v>
      </c>
      <c r="U266" s="302"/>
      <c r="V266" s="302"/>
      <c r="W266" s="302"/>
      <c r="X266" s="302"/>
      <c r="Y266" s="302"/>
      <c r="Z266" s="302"/>
      <c r="AA266" s="302"/>
      <c r="AB266" s="302"/>
      <c r="AC266" s="302"/>
      <c r="AD266" s="302"/>
      <c r="AE266" s="302"/>
      <c r="AR266" s="167" t="s">
        <v>191</v>
      </c>
      <c r="AT266" s="167" t="s">
        <v>187</v>
      </c>
      <c r="AU266" s="167" t="s">
        <v>91</v>
      </c>
      <c r="AY266" s="18" t="s">
        <v>184</v>
      </c>
      <c r="BE266" s="92">
        <f t="shared" si="9"/>
        <v>0</v>
      </c>
      <c r="BF266" s="92">
        <f t="shared" si="10"/>
        <v>0</v>
      </c>
      <c r="BG266" s="92">
        <f t="shared" si="11"/>
        <v>0</v>
      </c>
      <c r="BH266" s="92">
        <f t="shared" si="12"/>
        <v>0</v>
      </c>
      <c r="BI266" s="92">
        <f t="shared" si="13"/>
        <v>0</v>
      </c>
      <c r="BJ266" s="18" t="s">
        <v>91</v>
      </c>
      <c r="BK266" s="92">
        <f t="shared" si="14"/>
        <v>0</v>
      </c>
      <c r="BL266" s="18" t="s">
        <v>191</v>
      </c>
      <c r="BM266" s="167" t="s">
        <v>710</v>
      </c>
    </row>
    <row r="267" spans="1:65" s="2" customFormat="1" ht="55.5" customHeight="1">
      <c r="A267" s="302"/>
      <c r="B267" s="124"/>
      <c r="C267" s="346" t="s">
        <v>436</v>
      </c>
      <c r="D267" s="346" t="s">
        <v>187</v>
      </c>
      <c r="E267" s="347" t="s">
        <v>711</v>
      </c>
      <c r="F267" s="348" t="s">
        <v>712</v>
      </c>
      <c r="G267" s="349" t="s">
        <v>244</v>
      </c>
      <c r="H267" s="350">
        <v>1</v>
      </c>
      <c r="I267" s="351"/>
      <c r="J267" s="351">
        <f t="shared" si="5"/>
        <v>0</v>
      </c>
      <c r="K267" s="228"/>
      <c r="L267" s="250"/>
      <c r="M267" s="230" t="s">
        <v>1</v>
      </c>
      <c r="N267" s="164" t="s">
        <v>44</v>
      </c>
      <c r="O267" s="51"/>
      <c r="P267" s="165">
        <f t="shared" si="6"/>
        <v>0</v>
      </c>
      <c r="Q267" s="165">
        <v>1.8E-3</v>
      </c>
      <c r="R267" s="165">
        <f t="shared" si="7"/>
        <v>1.8E-3</v>
      </c>
      <c r="S267" s="165">
        <v>0</v>
      </c>
      <c r="T267" s="166">
        <f t="shared" si="8"/>
        <v>0</v>
      </c>
      <c r="U267" s="302"/>
      <c r="V267" s="302"/>
      <c r="W267" s="302"/>
      <c r="X267" s="302"/>
      <c r="Y267" s="302"/>
      <c r="Z267" s="302"/>
      <c r="AA267" s="302"/>
      <c r="AB267" s="302"/>
      <c r="AC267" s="302"/>
      <c r="AD267" s="302"/>
      <c r="AE267" s="302"/>
      <c r="AR267" s="167" t="s">
        <v>191</v>
      </c>
      <c r="AT267" s="167" t="s">
        <v>187</v>
      </c>
      <c r="AU267" s="167" t="s">
        <v>91</v>
      </c>
      <c r="AY267" s="18" t="s">
        <v>184</v>
      </c>
      <c r="BE267" s="92">
        <f t="shared" si="9"/>
        <v>0</v>
      </c>
      <c r="BF267" s="92">
        <f t="shared" si="10"/>
        <v>0</v>
      </c>
      <c r="BG267" s="92">
        <f t="shared" si="11"/>
        <v>0</v>
      </c>
      <c r="BH267" s="92">
        <f t="shared" si="12"/>
        <v>0</v>
      </c>
      <c r="BI267" s="92">
        <f t="shared" si="13"/>
        <v>0</v>
      </c>
      <c r="BJ267" s="18" t="s">
        <v>91</v>
      </c>
      <c r="BK267" s="92">
        <f t="shared" si="14"/>
        <v>0</v>
      </c>
      <c r="BL267" s="18" t="s">
        <v>191</v>
      </c>
      <c r="BM267" s="167" t="s">
        <v>713</v>
      </c>
    </row>
    <row r="268" spans="1:65" s="2" customFormat="1" ht="66.75" customHeight="1">
      <c r="A268" s="302"/>
      <c r="B268" s="124"/>
      <c r="C268" s="346" t="s">
        <v>441</v>
      </c>
      <c r="D268" s="346" t="s">
        <v>187</v>
      </c>
      <c r="E268" s="347" t="s">
        <v>714</v>
      </c>
      <c r="F268" s="348" t="s">
        <v>715</v>
      </c>
      <c r="G268" s="349" t="s">
        <v>244</v>
      </c>
      <c r="H268" s="350">
        <v>3</v>
      </c>
      <c r="I268" s="351"/>
      <c r="J268" s="351">
        <f t="shared" si="5"/>
        <v>0</v>
      </c>
      <c r="K268" s="228"/>
      <c r="L268" s="250"/>
      <c r="M268" s="230" t="s">
        <v>1</v>
      </c>
      <c r="N268" s="164" t="s">
        <v>44</v>
      </c>
      <c r="O268" s="51"/>
      <c r="P268" s="165">
        <f t="shared" si="6"/>
        <v>0</v>
      </c>
      <c r="Q268" s="165">
        <v>1.8E-3</v>
      </c>
      <c r="R268" s="165">
        <f t="shared" si="7"/>
        <v>5.4000000000000003E-3</v>
      </c>
      <c r="S268" s="165">
        <v>0</v>
      </c>
      <c r="T268" s="166">
        <f t="shared" si="8"/>
        <v>0</v>
      </c>
      <c r="U268" s="302"/>
      <c r="V268" s="302"/>
      <c r="W268" s="302"/>
      <c r="X268" s="302"/>
      <c r="Y268" s="302"/>
      <c r="Z268" s="302"/>
      <c r="AA268" s="302"/>
      <c r="AB268" s="302"/>
      <c r="AC268" s="302"/>
      <c r="AD268" s="302"/>
      <c r="AE268" s="302"/>
      <c r="AR268" s="167" t="s">
        <v>191</v>
      </c>
      <c r="AT268" s="167" t="s">
        <v>187</v>
      </c>
      <c r="AU268" s="167" t="s">
        <v>91</v>
      </c>
      <c r="AY268" s="18" t="s">
        <v>184</v>
      </c>
      <c r="BE268" s="92">
        <f t="shared" si="9"/>
        <v>0</v>
      </c>
      <c r="BF268" s="92">
        <f t="shared" si="10"/>
        <v>0</v>
      </c>
      <c r="BG268" s="92">
        <f t="shared" si="11"/>
        <v>0</v>
      </c>
      <c r="BH268" s="92">
        <f t="shared" si="12"/>
        <v>0</v>
      </c>
      <c r="BI268" s="92">
        <f t="shared" si="13"/>
        <v>0</v>
      </c>
      <c r="BJ268" s="18" t="s">
        <v>91</v>
      </c>
      <c r="BK268" s="92">
        <f t="shared" si="14"/>
        <v>0</v>
      </c>
      <c r="BL268" s="18" t="s">
        <v>191</v>
      </c>
      <c r="BM268" s="167" t="s">
        <v>716</v>
      </c>
    </row>
    <row r="269" spans="1:65" s="2" customFormat="1" ht="33" customHeight="1">
      <c r="A269" s="302"/>
      <c r="B269" s="124"/>
      <c r="C269" s="346" t="s">
        <v>446</v>
      </c>
      <c r="D269" s="346" t="s">
        <v>187</v>
      </c>
      <c r="E269" s="347" t="s">
        <v>717</v>
      </c>
      <c r="F269" s="348" t="s">
        <v>718</v>
      </c>
      <c r="G269" s="349" t="s">
        <v>244</v>
      </c>
      <c r="H269" s="350">
        <v>1</v>
      </c>
      <c r="I269" s="351"/>
      <c r="J269" s="351">
        <f t="shared" si="5"/>
        <v>0</v>
      </c>
      <c r="K269" s="228"/>
      <c r="L269" s="250"/>
      <c r="M269" s="230" t="s">
        <v>1</v>
      </c>
      <c r="N269" s="164" t="s">
        <v>44</v>
      </c>
      <c r="O269" s="51"/>
      <c r="P269" s="165">
        <f t="shared" si="6"/>
        <v>0</v>
      </c>
      <c r="Q269" s="165">
        <v>1.8E-3</v>
      </c>
      <c r="R269" s="165">
        <f t="shared" si="7"/>
        <v>1.8E-3</v>
      </c>
      <c r="S269" s="165">
        <v>0</v>
      </c>
      <c r="T269" s="166">
        <f t="shared" si="8"/>
        <v>0</v>
      </c>
      <c r="U269" s="302"/>
      <c r="V269" s="302"/>
      <c r="W269" s="302"/>
      <c r="X269" s="302"/>
      <c r="Y269" s="302"/>
      <c r="Z269" s="302"/>
      <c r="AA269" s="302"/>
      <c r="AB269" s="302"/>
      <c r="AC269" s="302"/>
      <c r="AD269" s="302"/>
      <c r="AE269" s="302"/>
      <c r="AR269" s="167" t="s">
        <v>191</v>
      </c>
      <c r="AT269" s="167" t="s">
        <v>187</v>
      </c>
      <c r="AU269" s="167" t="s">
        <v>91</v>
      </c>
      <c r="AY269" s="18" t="s">
        <v>184</v>
      </c>
      <c r="BE269" s="92">
        <f t="shared" si="9"/>
        <v>0</v>
      </c>
      <c r="BF269" s="92">
        <f t="shared" si="10"/>
        <v>0</v>
      </c>
      <c r="BG269" s="92">
        <f t="shared" si="11"/>
        <v>0</v>
      </c>
      <c r="BH269" s="92">
        <f t="shared" si="12"/>
        <v>0</v>
      </c>
      <c r="BI269" s="92">
        <f t="shared" si="13"/>
        <v>0</v>
      </c>
      <c r="BJ269" s="18" t="s">
        <v>91</v>
      </c>
      <c r="BK269" s="92">
        <f t="shared" si="14"/>
        <v>0</v>
      </c>
      <c r="BL269" s="18" t="s">
        <v>191</v>
      </c>
      <c r="BM269" s="167" t="s">
        <v>719</v>
      </c>
    </row>
    <row r="270" spans="1:65" s="2" customFormat="1" ht="33" customHeight="1">
      <c r="A270" s="302"/>
      <c r="B270" s="124"/>
      <c r="C270" s="346" t="s">
        <v>451</v>
      </c>
      <c r="D270" s="346" t="s">
        <v>187</v>
      </c>
      <c r="E270" s="347" t="s">
        <v>720</v>
      </c>
      <c r="F270" s="348" t="s">
        <v>721</v>
      </c>
      <c r="G270" s="349" t="s">
        <v>244</v>
      </c>
      <c r="H270" s="350">
        <v>2</v>
      </c>
      <c r="I270" s="351"/>
      <c r="J270" s="351">
        <f t="shared" si="5"/>
        <v>0</v>
      </c>
      <c r="K270" s="228"/>
      <c r="L270" s="250"/>
      <c r="M270" s="230" t="s">
        <v>1</v>
      </c>
      <c r="N270" s="164" t="s">
        <v>44</v>
      </c>
      <c r="O270" s="51"/>
      <c r="P270" s="165">
        <f t="shared" si="6"/>
        <v>0</v>
      </c>
      <c r="Q270" s="165">
        <v>1.8E-3</v>
      </c>
      <c r="R270" s="165">
        <f t="shared" si="7"/>
        <v>3.5999999999999999E-3</v>
      </c>
      <c r="S270" s="165">
        <v>0</v>
      </c>
      <c r="T270" s="166">
        <f t="shared" si="8"/>
        <v>0</v>
      </c>
      <c r="U270" s="302"/>
      <c r="V270" s="302"/>
      <c r="W270" s="302"/>
      <c r="X270" s="302"/>
      <c r="Y270" s="302"/>
      <c r="Z270" s="302"/>
      <c r="AA270" s="302"/>
      <c r="AB270" s="302"/>
      <c r="AC270" s="302"/>
      <c r="AD270" s="302"/>
      <c r="AE270" s="302"/>
      <c r="AR270" s="167" t="s">
        <v>191</v>
      </c>
      <c r="AT270" s="167" t="s">
        <v>187</v>
      </c>
      <c r="AU270" s="167" t="s">
        <v>91</v>
      </c>
      <c r="AY270" s="18" t="s">
        <v>184</v>
      </c>
      <c r="BE270" s="92">
        <f t="shared" si="9"/>
        <v>0</v>
      </c>
      <c r="BF270" s="92">
        <f t="shared" si="10"/>
        <v>0</v>
      </c>
      <c r="BG270" s="92">
        <f t="shared" si="11"/>
        <v>0</v>
      </c>
      <c r="BH270" s="92">
        <f t="shared" si="12"/>
        <v>0</v>
      </c>
      <c r="BI270" s="92">
        <f t="shared" si="13"/>
        <v>0</v>
      </c>
      <c r="BJ270" s="18" t="s">
        <v>91</v>
      </c>
      <c r="BK270" s="92">
        <f t="shared" si="14"/>
        <v>0</v>
      </c>
      <c r="BL270" s="18" t="s">
        <v>191</v>
      </c>
      <c r="BM270" s="167" t="s">
        <v>722</v>
      </c>
    </row>
    <row r="271" spans="1:65" s="2" customFormat="1" ht="21.75" customHeight="1">
      <c r="A271" s="302"/>
      <c r="B271" s="124"/>
      <c r="C271" s="346" t="s">
        <v>456</v>
      </c>
      <c r="D271" s="346" t="s">
        <v>187</v>
      </c>
      <c r="E271" s="347" t="s">
        <v>723</v>
      </c>
      <c r="F271" s="348" t="s">
        <v>724</v>
      </c>
      <c r="G271" s="349" t="s">
        <v>244</v>
      </c>
      <c r="H271" s="350">
        <v>3</v>
      </c>
      <c r="I271" s="351"/>
      <c r="J271" s="351">
        <f t="shared" si="5"/>
        <v>0</v>
      </c>
      <c r="K271" s="228"/>
      <c r="L271" s="250"/>
      <c r="M271" s="230" t="s">
        <v>1</v>
      </c>
      <c r="N271" s="164" t="s">
        <v>44</v>
      </c>
      <c r="O271" s="51"/>
      <c r="P271" s="165">
        <f t="shared" si="6"/>
        <v>0</v>
      </c>
      <c r="Q271" s="165">
        <v>1.8E-3</v>
      </c>
      <c r="R271" s="165">
        <f t="shared" si="7"/>
        <v>5.4000000000000003E-3</v>
      </c>
      <c r="S271" s="165">
        <v>0</v>
      </c>
      <c r="T271" s="166">
        <f t="shared" si="8"/>
        <v>0</v>
      </c>
      <c r="U271" s="302"/>
      <c r="V271" s="302"/>
      <c r="W271" s="302"/>
      <c r="X271" s="302"/>
      <c r="Y271" s="302"/>
      <c r="Z271" s="302"/>
      <c r="AA271" s="302"/>
      <c r="AB271" s="302"/>
      <c r="AC271" s="302"/>
      <c r="AD271" s="302"/>
      <c r="AE271" s="302"/>
      <c r="AR271" s="167" t="s">
        <v>191</v>
      </c>
      <c r="AT271" s="167" t="s">
        <v>187</v>
      </c>
      <c r="AU271" s="167" t="s">
        <v>91</v>
      </c>
      <c r="AY271" s="18" t="s">
        <v>184</v>
      </c>
      <c r="BE271" s="92">
        <f t="shared" si="9"/>
        <v>0</v>
      </c>
      <c r="BF271" s="92">
        <f t="shared" si="10"/>
        <v>0</v>
      </c>
      <c r="BG271" s="92">
        <f t="shared" si="11"/>
        <v>0</v>
      </c>
      <c r="BH271" s="92">
        <f t="shared" si="12"/>
        <v>0</v>
      </c>
      <c r="BI271" s="92">
        <f t="shared" si="13"/>
        <v>0</v>
      </c>
      <c r="BJ271" s="18" t="s">
        <v>91</v>
      </c>
      <c r="BK271" s="92">
        <f t="shared" si="14"/>
        <v>0</v>
      </c>
      <c r="BL271" s="18" t="s">
        <v>191</v>
      </c>
      <c r="BM271" s="167" t="s">
        <v>725</v>
      </c>
    </row>
    <row r="272" spans="1:65" s="2" customFormat="1" ht="33" customHeight="1">
      <c r="A272" s="302"/>
      <c r="B272" s="124"/>
      <c r="C272" s="346" t="s">
        <v>460</v>
      </c>
      <c r="D272" s="346" t="s">
        <v>187</v>
      </c>
      <c r="E272" s="347" t="s">
        <v>726</v>
      </c>
      <c r="F272" s="348" t="s">
        <v>727</v>
      </c>
      <c r="G272" s="349" t="s">
        <v>244</v>
      </c>
      <c r="H272" s="350">
        <v>1</v>
      </c>
      <c r="I272" s="351"/>
      <c r="J272" s="351">
        <f t="shared" si="5"/>
        <v>0</v>
      </c>
      <c r="K272" s="228"/>
      <c r="L272" s="250"/>
      <c r="M272" s="230" t="s">
        <v>1</v>
      </c>
      <c r="N272" s="164" t="s">
        <v>44</v>
      </c>
      <c r="O272" s="51"/>
      <c r="P272" s="165">
        <f t="shared" si="6"/>
        <v>0</v>
      </c>
      <c r="Q272" s="165">
        <v>1.8E-3</v>
      </c>
      <c r="R272" s="165">
        <f t="shared" si="7"/>
        <v>1.8E-3</v>
      </c>
      <c r="S272" s="165">
        <v>0</v>
      </c>
      <c r="T272" s="166">
        <f t="shared" si="8"/>
        <v>0</v>
      </c>
      <c r="U272" s="302"/>
      <c r="V272" s="302"/>
      <c r="W272" s="302"/>
      <c r="X272" s="302"/>
      <c r="Y272" s="302"/>
      <c r="Z272" s="302"/>
      <c r="AA272" s="302"/>
      <c r="AB272" s="302"/>
      <c r="AC272" s="302"/>
      <c r="AD272" s="302"/>
      <c r="AE272" s="302"/>
      <c r="AR272" s="167" t="s">
        <v>191</v>
      </c>
      <c r="AT272" s="167" t="s">
        <v>187</v>
      </c>
      <c r="AU272" s="167" t="s">
        <v>91</v>
      </c>
      <c r="AY272" s="18" t="s">
        <v>184</v>
      </c>
      <c r="BE272" s="92">
        <f t="shared" si="9"/>
        <v>0</v>
      </c>
      <c r="BF272" s="92">
        <f t="shared" si="10"/>
        <v>0</v>
      </c>
      <c r="BG272" s="92">
        <f t="shared" si="11"/>
        <v>0</v>
      </c>
      <c r="BH272" s="92">
        <f t="shared" si="12"/>
        <v>0</v>
      </c>
      <c r="BI272" s="92">
        <f t="shared" si="13"/>
        <v>0</v>
      </c>
      <c r="BJ272" s="18" t="s">
        <v>91</v>
      </c>
      <c r="BK272" s="92">
        <f t="shared" si="14"/>
        <v>0</v>
      </c>
      <c r="BL272" s="18" t="s">
        <v>191</v>
      </c>
      <c r="BM272" s="167" t="s">
        <v>728</v>
      </c>
    </row>
    <row r="273" spans="1:65" s="12" customFormat="1" ht="22.9" customHeight="1">
      <c r="B273" s="142"/>
      <c r="D273" s="143" t="s">
        <v>77</v>
      </c>
      <c r="E273" s="153" t="s">
        <v>235</v>
      </c>
      <c r="F273" s="153" t="s">
        <v>450</v>
      </c>
      <c r="I273" s="145"/>
      <c r="J273" s="154">
        <f>BK273</f>
        <v>0</v>
      </c>
      <c r="L273" s="259"/>
      <c r="M273" s="147"/>
      <c r="N273" s="148"/>
      <c r="O273" s="148"/>
      <c r="P273" s="149">
        <f>SUM(P274:P303)</f>
        <v>0</v>
      </c>
      <c r="Q273" s="148"/>
      <c r="R273" s="149">
        <f>SUM(R274:R303)</f>
        <v>4.9738577500000005</v>
      </c>
      <c r="S273" s="148"/>
      <c r="T273" s="150">
        <f>SUM(T274:T303)</f>
        <v>0</v>
      </c>
      <c r="AR273" s="143" t="s">
        <v>85</v>
      </c>
      <c r="AT273" s="151" t="s">
        <v>77</v>
      </c>
      <c r="AU273" s="151" t="s">
        <v>85</v>
      </c>
      <c r="AY273" s="143" t="s">
        <v>184</v>
      </c>
      <c r="BK273" s="152">
        <f>SUM(BK274:BK303)</f>
        <v>0</v>
      </c>
    </row>
    <row r="274" spans="1:65" s="2" customFormat="1" ht="21.75" customHeight="1">
      <c r="A274" s="302"/>
      <c r="B274" s="124"/>
      <c r="C274" s="155" t="s">
        <v>466</v>
      </c>
      <c r="D274" s="155" t="s">
        <v>187</v>
      </c>
      <c r="E274" s="156" t="s">
        <v>729</v>
      </c>
      <c r="F274" s="157" t="s">
        <v>730</v>
      </c>
      <c r="G274" s="158" t="s">
        <v>360</v>
      </c>
      <c r="H274" s="159">
        <v>38</v>
      </c>
      <c r="I274" s="160"/>
      <c r="J274" s="161">
        <f>ROUND(I274*H274,2)</f>
        <v>0</v>
      </c>
      <c r="K274" s="228"/>
      <c r="L274" s="250"/>
      <c r="M274" s="230" t="s">
        <v>1</v>
      </c>
      <c r="N274" s="164" t="s">
        <v>44</v>
      </c>
      <c r="O274" s="51"/>
      <c r="P274" s="165">
        <f>O274*H274</f>
        <v>0</v>
      </c>
      <c r="Q274" s="165">
        <v>9.7930000000000003E-2</v>
      </c>
      <c r="R274" s="165">
        <f>Q274*H274</f>
        <v>3.7213400000000001</v>
      </c>
      <c r="S274" s="165">
        <v>0</v>
      </c>
      <c r="T274" s="166">
        <f>S274*H274</f>
        <v>0</v>
      </c>
      <c r="U274" s="302"/>
      <c r="V274" s="302"/>
      <c r="W274" s="302"/>
      <c r="X274" s="302"/>
      <c r="Y274" s="302"/>
      <c r="Z274" s="302"/>
      <c r="AA274" s="302"/>
      <c r="AB274" s="302"/>
      <c r="AC274" s="302"/>
      <c r="AD274" s="302"/>
      <c r="AE274" s="302"/>
      <c r="AR274" s="167" t="s">
        <v>191</v>
      </c>
      <c r="AT274" s="167" t="s">
        <v>187</v>
      </c>
      <c r="AU274" s="167" t="s">
        <v>91</v>
      </c>
      <c r="AY274" s="18" t="s">
        <v>184</v>
      </c>
      <c r="BE274" s="92">
        <f>IF(N274="základná",J274,0)</f>
        <v>0</v>
      </c>
      <c r="BF274" s="92">
        <f>IF(N274="znížená",J274,0)</f>
        <v>0</v>
      </c>
      <c r="BG274" s="92">
        <f>IF(N274="zákl. prenesená",J274,0)</f>
        <v>0</v>
      </c>
      <c r="BH274" s="92">
        <f>IF(N274="zníž. prenesená",J274,0)</f>
        <v>0</v>
      </c>
      <c r="BI274" s="92">
        <f>IF(N274="nulová",J274,0)</f>
        <v>0</v>
      </c>
      <c r="BJ274" s="18" t="s">
        <v>91</v>
      </c>
      <c r="BK274" s="92">
        <f>ROUND(I274*H274,2)</f>
        <v>0</v>
      </c>
      <c r="BL274" s="18" t="s">
        <v>191</v>
      </c>
      <c r="BM274" s="167" t="s">
        <v>731</v>
      </c>
    </row>
    <row r="275" spans="1:65" s="13" customFormat="1">
      <c r="B275" s="168"/>
      <c r="D275" s="169" t="s">
        <v>193</v>
      </c>
      <c r="E275" s="170" t="s">
        <v>1</v>
      </c>
      <c r="F275" s="171" t="s">
        <v>732</v>
      </c>
      <c r="H275" s="170" t="s">
        <v>1</v>
      </c>
      <c r="I275" s="172"/>
      <c r="L275" s="260"/>
      <c r="M275" s="173"/>
      <c r="N275" s="174"/>
      <c r="O275" s="174"/>
      <c r="P275" s="174"/>
      <c r="Q275" s="174"/>
      <c r="R275" s="174"/>
      <c r="S275" s="174"/>
      <c r="T275" s="175"/>
      <c r="AT275" s="170" t="s">
        <v>193</v>
      </c>
      <c r="AU275" s="170" t="s">
        <v>91</v>
      </c>
      <c r="AV275" s="13" t="s">
        <v>85</v>
      </c>
      <c r="AW275" s="13" t="s">
        <v>30</v>
      </c>
      <c r="AX275" s="13" t="s">
        <v>78</v>
      </c>
      <c r="AY275" s="170" t="s">
        <v>184</v>
      </c>
    </row>
    <row r="276" spans="1:65" s="14" customFormat="1">
      <c r="B276" s="176"/>
      <c r="D276" s="169" t="s">
        <v>193</v>
      </c>
      <c r="E276" s="177" t="s">
        <v>1</v>
      </c>
      <c r="F276" s="178" t="s">
        <v>567</v>
      </c>
      <c r="H276" s="179">
        <v>30</v>
      </c>
      <c r="I276" s="180"/>
      <c r="L276" s="261"/>
      <c r="M276" s="181"/>
      <c r="N276" s="182"/>
      <c r="O276" s="182"/>
      <c r="P276" s="182"/>
      <c r="Q276" s="182"/>
      <c r="R276" s="182"/>
      <c r="S276" s="182"/>
      <c r="T276" s="183"/>
      <c r="AT276" s="177" t="s">
        <v>193</v>
      </c>
      <c r="AU276" s="177" t="s">
        <v>91</v>
      </c>
      <c r="AV276" s="14" t="s">
        <v>91</v>
      </c>
      <c r="AW276" s="14" t="s">
        <v>30</v>
      </c>
      <c r="AX276" s="14" t="s">
        <v>78</v>
      </c>
      <c r="AY276" s="177" t="s">
        <v>184</v>
      </c>
    </row>
    <row r="277" spans="1:65" s="13" customFormat="1">
      <c r="B277" s="168"/>
      <c r="D277" s="169" t="s">
        <v>193</v>
      </c>
      <c r="E277" s="170" t="s">
        <v>1</v>
      </c>
      <c r="F277" s="171" t="s">
        <v>733</v>
      </c>
      <c r="H277" s="170" t="s">
        <v>1</v>
      </c>
      <c r="I277" s="172"/>
      <c r="L277" s="260"/>
      <c r="M277" s="173"/>
      <c r="N277" s="174"/>
      <c r="O277" s="174"/>
      <c r="P277" s="174"/>
      <c r="Q277" s="174"/>
      <c r="R277" s="174"/>
      <c r="S277" s="174"/>
      <c r="T277" s="175"/>
      <c r="AT277" s="170" t="s">
        <v>193</v>
      </c>
      <c r="AU277" s="170" t="s">
        <v>91</v>
      </c>
      <c r="AV277" s="13" t="s">
        <v>85</v>
      </c>
      <c r="AW277" s="13" t="s">
        <v>30</v>
      </c>
      <c r="AX277" s="13" t="s">
        <v>78</v>
      </c>
      <c r="AY277" s="170" t="s">
        <v>184</v>
      </c>
    </row>
    <row r="278" spans="1:65" s="14" customFormat="1">
      <c r="B278" s="176"/>
      <c r="D278" s="169" t="s">
        <v>193</v>
      </c>
      <c r="E278" s="177" t="s">
        <v>1</v>
      </c>
      <c r="F278" s="178" t="s">
        <v>571</v>
      </c>
      <c r="H278" s="179">
        <v>8</v>
      </c>
      <c r="I278" s="180"/>
      <c r="L278" s="261"/>
      <c r="M278" s="181"/>
      <c r="N278" s="182"/>
      <c r="O278" s="182"/>
      <c r="P278" s="182"/>
      <c r="Q278" s="182"/>
      <c r="R278" s="182"/>
      <c r="S278" s="182"/>
      <c r="T278" s="183"/>
      <c r="AT278" s="177" t="s">
        <v>193</v>
      </c>
      <c r="AU278" s="177" t="s">
        <v>91</v>
      </c>
      <c r="AV278" s="14" t="s">
        <v>91</v>
      </c>
      <c r="AW278" s="14" t="s">
        <v>30</v>
      </c>
      <c r="AX278" s="14" t="s">
        <v>78</v>
      </c>
      <c r="AY278" s="177" t="s">
        <v>184</v>
      </c>
    </row>
    <row r="279" spans="1:65" s="15" customFormat="1">
      <c r="B279" s="184"/>
      <c r="D279" s="169" t="s">
        <v>193</v>
      </c>
      <c r="E279" s="185" t="s">
        <v>1</v>
      </c>
      <c r="F279" s="186" t="s">
        <v>200</v>
      </c>
      <c r="H279" s="187">
        <v>38</v>
      </c>
      <c r="I279" s="188"/>
      <c r="L279" s="262"/>
      <c r="M279" s="189"/>
      <c r="N279" s="190"/>
      <c r="O279" s="190"/>
      <c r="P279" s="190"/>
      <c r="Q279" s="190"/>
      <c r="R279" s="190"/>
      <c r="S279" s="190"/>
      <c r="T279" s="191"/>
      <c r="AT279" s="185" t="s">
        <v>193</v>
      </c>
      <c r="AU279" s="185" t="s">
        <v>91</v>
      </c>
      <c r="AV279" s="15" t="s">
        <v>191</v>
      </c>
      <c r="AW279" s="15" t="s">
        <v>30</v>
      </c>
      <c r="AX279" s="15" t="s">
        <v>85</v>
      </c>
      <c r="AY279" s="185" t="s">
        <v>184</v>
      </c>
    </row>
    <row r="280" spans="1:65" s="2" customFormat="1" ht="16.5" customHeight="1">
      <c r="A280" s="302"/>
      <c r="B280" s="124"/>
      <c r="C280" s="192" t="s">
        <v>472</v>
      </c>
      <c r="D280" s="192" t="s">
        <v>236</v>
      </c>
      <c r="E280" s="193" t="s">
        <v>734</v>
      </c>
      <c r="F280" s="194" t="s">
        <v>735</v>
      </c>
      <c r="G280" s="195" t="s">
        <v>244</v>
      </c>
      <c r="H280" s="196">
        <v>9</v>
      </c>
      <c r="I280" s="197"/>
      <c r="J280" s="198">
        <f>ROUND(I280*H280,2)</f>
        <v>0</v>
      </c>
      <c r="K280" s="229"/>
      <c r="L280" s="263"/>
      <c r="M280" s="231" t="s">
        <v>1</v>
      </c>
      <c r="N280" s="202" t="s">
        <v>44</v>
      </c>
      <c r="O280" s="51"/>
      <c r="P280" s="165">
        <f>O280*H280</f>
        <v>0</v>
      </c>
      <c r="Q280" s="165">
        <v>2.3E-2</v>
      </c>
      <c r="R280" s="165">
        <f>Q280*H280</f>
        <v>0.20699999999999999</v>
      </c>
      <c r="S280" s="165">
        <v>0</v>
      </c>
      <c r="T280" s="166">
        <f>S280*H280</f>
        <v>0</v>
      </c>
      <c r="U280" s="302"/>
      <c r="V280" s="302"/>
      <c r="W280" s="302"/>
      <c r="X280" s="302"/>
      <c r="Y280" s="302"/>
      <c r="Z280" s="302"/>
      <c r="AA280" s="302"/>
      <c r="AB280" s="302"/>
      <c r="AC280" s="302"/>
      <c r="AD280" s="302"/>
      <c r="AE280" s="302"/>
      <c r="AR280" s="167" t="s">
        <v>229</v>
      </c>
      <c r="AT280" s="167" t="s">
        <v>236</v>
      </c>
      <c r="AU280" s="167" t="s">
        <v>91</v>
      </c>
      <c r="AY280" s="18" t="s">
        <v>184</v>
      </c>
      <c r="BE280" s="92">
        <f>IF(N280="základná",J280,0)</f>
        <v>0</v>
      </c>
      <c r="BF280" s="92">
        <f>IF(N280="znížená",J280,0)</f>
        <v>0</v>
      </c>
      <c r="BG280" s="92">
        <f>IF(N280="zákl. prenesená",J280,0)</f>
        <v>0</v>
      </c>
      <c r="BH280" s="92">
        <f>IF(N280="zníž. prenesená",J280,0)</f>
        <v>0</v>
      </c>
      <c r="BI280" s="92">
        <f>IF(N280="nulová",J280,0)</f>
        <v>0</v>
      </c>
      <c r="BJ280" s="18" t="s">
        <v>91</v>
      </c>
      <c r="BK280" s="92">
        <f>ROUND(I280*H280,2)</f>
        <v>0</v>
      </c>
      <c r="BL280" s="18" t="s">
        <v>191</v>
      </c>
      <c r="BM280" s="167" t="s">
        <v>736</v>
      </c>
    </row>
    <row r="281" spans="1:65" s="14" customFormat="1">
      <c r="B281" s="176"/>
      <c r="D281" s="169" t="s">
        <v>193</v>
      </c>
      <c r="E281" s="177" t="s">
        <v>1</v>
      </c>
      <c r="F281" s="178" t="s">
        <v>737</v>
      </c>
      <c r="H281" s="179">
        <v>8.08</v>
      </c>
      <c r="I281" s="180"/>
      <c r="L281" s="261"/>
      <c r="M281" s="181"/>
      <c r="N281" s="182"/>
      <c r="O281" s="182"/>
      <c r="P281" s="182"/>
      <c r="Q281" s="182"/>
      <c r="R281" s="182"/>
      <c r="S281" s="182"/>
      <c r="T281" s="183"/>
      <c r="AT281" s="177" t="s">
        <v>193</v>
      </c>
      <c r="AU281" s="177" t="s">
        <v>91</v>
      </c>
      <c r="AV281" s="14" t="s">
        <v>91</v>
      </c>
      <c r="AW281" s="14" t="s">
        <v>30</v>
      </c>
      <c r="AX281" s="14" t="s">
        <v>78</v>
      </c>
      <c r="AY281" s="177" t="s">
        <v>184</v>
      </c>
    </row>
    <row r="282" spans="1:65" s="15" customFormat="1">
      <c r="B282" s="184"/>
      <c r="D282" s="169" t="s">
        <v>193</v>
      </c>
      <c r="E282" s="185" t="s">
        <v>1</v>
      </c>
      <c r="F282" s="186" t="s">
        <v>200</v>
      </c>
      <c r="H282" s="187">
        <v>8.08</v>
      </c>
      <c r="I282" s="188"/>
      <c r="L282" s="262"/>
      <c r="M282" s="189"/>
      <c r="N282" s="190"/>
      <c r="O282" s="190"/>
      <c r="P282" s="190"/>
      <c r="Q282" s="190"/>
      <c r="R282" s="190"/>
      <c r="S282" s="190"/>
      <c r="T282" s="191"/>
      <c r="AT282" s="185" t="s">
        <v>193</v>
      </c>
      <c r="AU282" s="185" t="s">
        <v>91</v>
      </c>
      <c r="AV282" s="15" t="s">
        <v>191</v>
      </c>
      <c r="AW282" s="15" t="s">
        <v>30</v>
      </c>
      <c r="AX282" s="15" t="s">
        <v>78</v>
      </c>
      <c r="AY282" s="185" t="s">
        <v>184</v>
      </c>
    </row>
    <row r="283" spans="1:65" s="14" customFormat="1">
      <c r="B283" s="176"/>
      <c r="D283" s="169" t="s">
        <v>193</v>
      </c>
      <c r="E283" s="177" t="s">
        <v>1</v>
      </c>
      <c r="F283" s="178" t="s">
        <v>235</v>
      </c>
      <c r="H283" s="179">
        <v>9</v>
      </c>
      <c r="I283" s="180"/>
      <c r="L283" s="261"/>
      <c r="M283" s="181"/>
      <c r="N283" s="182"/>
      <c r="O283" s="182"/>
      <c r="P283" s="182"/>
      <c r="Q283" s="182"/>
      <c r="R283" s="182"/>
      <c r="S283" s="182"/>
      <c r="T283" s="183"/>
      <c r="AT283" s="177" t="s">
        <v>193</v>
      </c>
      <c r="AU283" s="177" t="s">
        <v>91</v>
      </c>
      <c r="AV283" s="14" t="s">
        <v>91</v>
      </c>
      <c r="AW283" s="14" t="s">
        <v>30</v>
      </c>
      <c r="AX283" s="14" t="s">
        <v>85</v>
      </c>
      <c r="AY283" s="177" t="s">
        <v>184</v>
      </c>
    </row>
    <row r="284" spans="1:65" s="2" customFormat="1" ht="21.75" customHeight="1">
      <c r="A284" s="302"/>
      <c r="B284" s="124"/>
      <c r="C284" s="155" t="s">
        <v>480</v>
      </c>
      <c r="D284" s="155" t="s">
        <v>187</v>
      </c>
      <c r="E284" s="156" t="s">
        <v>738</v>
      </c>
      <c r="F284" s="157" t="s">
        <v>739</v>
      </c>
      <c r="G284" s="158" t="s">
        <v>190</v>
      </c>
      <c r="H284" s="159">
        <v>0.47499999999999998</v>
      </c>
      <c r="I284" s="160"/>
      <c r="J284" s="161">
        <f>ROUND(I284*H284,2)</f>
        <v>0</v>
      </c>
      <c r="K284" s="228"/>
      <c r="L284" s="250"/>
      <c r="M284" s="230" t="s">
        <v>1</v>
      </c>
      <c r="N284" s="164" t="s">
        <v>44</v>
      </c>
      <c r="O284" s="51"/>
      <c r="P284" s="165">
        <f>O284*H284</f>
        <v>0</v>
      </c>
      <c r="Q284" s="165">
        <v>2.2010900000000002</v>
      </c>
      <c r="R284" s="165">
        <f>Q284*H284</f>
        <v>1.0455177500000001</v>
      </c>
      <c r="S284" s="165">
        <v>0</v>
      </c>
      <c r="T284" s="166">
        <f>S284*H284</f>
        <v>0</v>
      </c>
      <c r="U284" s="302"/>
      <c r="V284" s="302"/>
      <c r="W284" s="302"/>
      <c r="X284" s="302"/>
      <c r="Y284" s="302"/>
      <c r="Z284" s="302"/>
      <c r="AA284" s="302"/>
      <c r="AB284" s="302"/>
      <c r="AC284" s="302"/>
      <c r="AD284" s="302"/>
      <c r="AE284" s="302"/>
      <c r="AR284" s="167" t="s">
        <v>191</v>
      </c>
      <c r="AT284" s="167" t="s">
        <v>187</v>
      </c>
      <c r="AU284" s="167" t="s">
        <v>91</v>
      </c>
      <c r="AY284" s="18" t="s">
        <v>184</v>
      </c>
      <c r="BE284" s="92">
        <f>IF(N284="základná",J284,0)</f>
        <v>0</v>
      </c>
      <c r="BF284" s="92">
        <f>IF(N284="znížená",J284,0)</f>
        <v>0</v>
      </c>
      <c r="BG284" s="92">
        <f>IF(N284="zákl. prenesená",J284,0)</f>
        <v>0</v>
      </c>
      <c r="BH284" s="92">
        <f>IF(N284="zníž. prenesená",J284,0)</f>
        <v>0</v>
      </c>
      <c r="BI284" s="92">
        <f>IF(N284="nulová",J284,0)</f>
        <v>0</v>
      </c>
      <c r="BJ284" s="18" t="s">
        <v>91</v>
      </c>
      <c r="BK284" s="92">
        <f>ROUND(I284*H284,2)</f>
        <v>0</v>
      </c>
      <c r="BL284" s="18" t="s">
        <v>191</v>
      </c>
      <c r="BM284" s="167" t="s">
        <v>740</v>
      </c>
    </row>
    <row r="285" spans="1:65" s="13" customFormat="1">
      <c r="B285" s="168"/>
      <c r="D285" s="169" t="s">
        <v>193</v>
      </c>
      <c r="E285" s="170" t="s">
        <v>1</v>
      </c>
      <c r="F285" s="171" t="s">
        <v>741</v>
      </c>
      <c r="H285" s="170" t="s">
        <v>1</v>
      </c>
      <c r="I285" s="172"/>
      <c r="L285" s="260"/>
      <c r="M285" s="173"/>
      <c r="N285" s="174"/>
      <c r="O285" s="174"/>
      <c r="P285" s="174"/>
      <c r="Q285" s="174"/>
      <c r="R285" s="174"/>
      <c r="S285" s="174"/>
      <c r="T285" s="175"/>
      <c r="AT285" s="170" t="s">
        <v>193</v>
      </c>
      <c r="AU285" s="170" t="s">
        <v>91</v>
      </c>
      <c r="AV285" s="13" t="s">
        <v>85</v>
      </c>
      <c r="AW285" s="13" t="s">
        <v>30</v>
      </c>
      <c r="AX285" s="13" t="s">
        <v>78</v>
      </c>
      <c r="AY285" s="170" t="s">
        <v>184</v>
      </c>
    </row>
    <row r="286" spans="1:65" s="14" customFormat="1">
      <c r="B286" s="176"/>
      <c r="D286" s="169" t="s">
        <v>193</v>
      </c>
      <c r="E286" s="177" t="s">
        <v>1</v>
      </c>
      <c r="F286" s="178" t="s">
        <v>742</v>
      </c>
      <c r="H286" s="179">
        <v>0.47499999999999998</v>
      </c>
      <c r="I286" s="180"/>
      <c r="L286" s="261"/>
      <c r="M286" s="181"/>
      <c r="N286" s="182"/>
      <c r="O286" s="182"/>
      <c r="P286" s="182"/>
      <c r="Q286" s="182"/>
      <c r="R286" s="182"/>
      <c r="S286" s="182"/>
      <c r="T286" s="183"/>
      <c r="AT286" s="177" t="s">
        <v>193</v>
      </c>
      <c r="AU286" s="177" t="s">
        <v>91</v>
      </c>
      <c r="AV286" s="14" t="s">
        <v>91</v>
      </c>
      <c r="AW286" s="14" t="s">
        <v>30</v>
      </c>
      <c r="AX286" s="14" t="s">
        <v>78</v>
      </c>
      <c r="AY286" s="177" t="s">
        <v>184</v>
      </c>
    </row>
    <row r="287" spans="1:65" s="15" customFormat="1">
      <c r="B287" s="184"/>
      <c r="D287" s="169" t="s">
        <v>193</v>
      </c>
      <c r="E287" s="185" t="s">
        <v>1</v>
      </c>
      <c r="F287" s="186" t="s">
        <v>200</v>
      </c>
      <c r="H287" s="187">
        <v>0.47499999999999998</v>
      </c>
      <c r="I287" s="188"/>
      <c r="L287" s="262"/>
      <c r="M287" s="189"/>
      <c r="N287" s="190"/>
      <c r="O287" s="190"/>
      <c r="P287" s="190"/>
      <c r="Q287" s="190"/>
      <c r="R287" s="190"/>
      <c r="S287" s="190"/>
      <c r="T287" s="191"/>
      <c r="AT287" s="185" t="s">
        <v>193</v>
      </c>
      <c r="AU287" s="185" t="s">
        <v>91</v>
      </c>
      <c r="AV287" s="15" t="s">
        <v>191</v>
      </c>
      <c r="AW287" s="15" t="s">
        <v>30</v>
      </c>
      <c r="AX287" s="15" t="s">
        <v>85</v>
      </c>
      <c r="AY287" s="185" t="s">
        <v>184</v>
      </c>
    </row>
    <row r="288" spans="1:65" s="2" customFormat="1" ht="21.75" customHeight="1">
      <c r="A288" s="302"/>
      <c r="B288" s="124"/>
      <c r="C288" s="155" t="s">
        <v>485</v>
      </c>
      <c r="D288" s="155" t="s">
        <v>187</v>
      </c>
      <c r="E288" s="156" t="s">
        <v>743</v>
      </c>
      <c r="F288" s="157" t="s">
        <v>744</v>
      </c>
      <c r="G288" s="158" t="s">
        <v>215</v>
      </c>
      <c r="H288" s="159">
        <v>77.959999999999994</v>
      </c>
      <c r="I288" s="160"/>
      <c r="J288" s="161">
        <f>ROUND(I288*H288,2)</f>
        <v>0</v>
      </c>
      <c r="K288" s="228"/>
      <c r="L288" s="250"/>
      <c r="M288" s="230" t="s">
        <v>1</v>
      </c>
      <c r="N288" s="164" t="s">
        <v>44</v>
      </c>
      <c r="O288" s="51"/>
      <c r="P288" s="165">
        <f>O288*H288</f>
        <v>0</v>
      </c>
      <c r="Q288" s="165">
        <v>0</v>
      </c>
      <c r="R288" s="165">
        <f>Q288*H288</f>
        <v>0</v>
      </c>
      <c r="S288" s="165">
        <v>0</v>
      </c>
      <c r="T288" s="166">
        <f>S288*H288</f>
        <v>0</v>
      </c>
      <c r="U288" s="302"/>
      <c r="V288" s="302"/>
      <c r="W288" s="302"/>
      <c r="X288" s="302"/>
      <c r="Y288" s="302"/>
      <c r="Z288" s="302"/>
      <c r="AA288" s="302"/>
      <c r="AB288" s="302"/>
      <c r="AC288" s="302"/>
      <c r="AD288" s="302"/>
      <c r="AE288" s="302"/>
      <c r="AR288" s="167" t="s">
        <v>191</v>
      </c>
      <c r="AT288" s="167" t="s">
        <v>187</v>
      </c>
      <c r="AU288" s="167" t="s">
        <v>91</v>
      </c>
      <c r="AY288" s="18" t="s">
        <v>184</v>
      </c>
      <c r="BE288" s="92">
        <f>IF(N288="základná",J288,0)</f>
        <v>0</v>
      </c>
      <c r="BF288" s="92">
        <f>IF(N288="znížená",J288,0)</f>
        <v>0</v>
      </c>
      <c r="BG288" s="92">
        <f>IF(N288="zákl. prenesená",J288,0)</f>
        <v>0</v>
      </c>
      <c r="BH288" s="92">
        <f>IF(N288="zníž. prenesená",J288,0)</f>
        <v>0</v>
      </c>
      <c r="BI288" s="92">
        <f>IF(N288="nulová",J288,0)</f>
        <v>0</v>
      </c>
      <c r="BJ288" s="18" t="s">
        <v>91</v>
      </c>
      <c r="BK288" s="92">
        <f>ROUND(I288*H288,2)</f>
        <v>0</v>
      </c>
      <c r="BL288" s="18" t="s">
        <v>191</v>
      </c>
      <c r="BM288" s="167" t="s">
        <v>745</v>
      </c>
    </row>
    <row r="289" spans="1:65" s="2" customFormat="1" ht="21.75" customHeight="1">
      <c r="A289" s="302"/>
      <c r="B289" s="124"/>
      <c r="C289" s="155" t="s">
        <v>490</v>
      </c>
      <c r="D289" s="155" t="s">
        <v>187</v>
      </c>
      <c r="E289" s="156" t="s">
        <v>746</v>
      </c>
      <c r="F289" s="157" t="s">
        <v>747</v>
      </c>
      <c r="G289" s="158" t="s">
        <v>215</v>
      </c>
      <c r="H289" s="159">
        <v>311.83999999999997</v>
      </c>
      <c r="I289" s="160"/>
      <c r="J289" s="161">
        <f>ROUND(I289*H289,2)</f>
        <v>0</v>
      </c>
      <c r="K289" s="228"/>
      <c r="L289" s="250"/>
      <c r="M289" s="230" t="s">
        <v>1</v>
      </c>
      <c r="N289" s="164" t="s">
        <v>44</v>
      </c>
      <c r="O289" s="51"/>
      <c r="P289" s="165">
        <f>O289*H289</f>
        <v>0</v>
      </c>
      <c r="Q289" s="165">
        <v>0</v>
      </c>
      <c r="R289" s="165">
        <f>Q289*H289</f>
        <v>0</v>
      </c>
      <c r="S289" s="165">
        <v>0</v>
      </c>
      <c r="T289" s="166">
        <f>S289*H289</f>
        <v>0</v>
      </c>
      <c r="U289" s="302"/>
      <c r="V289" s="302"/>
      <c r="W289" s="302"/>
      <c r="X289" s="302"/>
      <c r="Y289" s="302"/>
      <c r="Z289" s="302"/>
      <c r="AA289" s="302"/>
      <c r="AB289" s="302"/>
      <c r="AC289" s="302"/>
      <c r="AD289" s="302"/>
      <c r="AE289" s="302"/>
      <c r="AR289" s="167" t="s">
        <v>191</v>
      </c>
      <c r="AT289" s="167" t="s">
        <v>187</v>
      </c>
      <c r="AU289" s="167" t="s">
        <v>91</v>
      </c>
      <c r="AY289" s="18" t="s">
        <v>184</v>
      </c>
      <c r="BE289" s="92">
        <f>IF(N289="základná",J289,0)</f>
        <v>0</v>
      </c>
      <c r="BF289" s="92">
        <f>IF(N289="znížená",J289,0)</f>
        <v>0</v>
      </c>
      <c r="BG289" s="92">
        <f>IF(N289="zákl. prenesená",J289,0)</f>
        <v>0</v>
      </c>
      <c r="BH289" s="92">
        <f>IF(N289="zníž. prenesená",J289,0)</f>
        <v>0</v>
      </c>
      <c r="BI289" s="92">
        <f>IF(N289="nulová",J289,0)</f>
        <v>0</v>
      </c>
      <c r="BJ289" s="18" t="s">
        <v>91</v>
      </c>
      <c r="BK289" s="92">
        <f>ROUND(I289*H289,2)</f>
        <v>0</v>
      </c>
      <c r="BL289" s="18" t="s">
        <v>191</v>
      </c>
      <c r="BM289" s="167" t="s">
        <v>748</v>
      </c>
    </row>
    <row r="290" spans="1:65" s="14" customFormat="1">
      <c r="B290" s="176"/>
      <c r="D290" s="169" t="s">
        <v>193</v>
      </c>
      <c r="F290" s="178" t="s">
        <v>749</v>
      </c>
      <c r="H290" s="179">
        <v>311.83999999999997</v>
      </c>
      <c r="I290" s="180"/>
      <c r="L290" s="261"/>
      <c r="M290" s="181"/>
      <c r="N290" s="182"/>
      <c r="O290" s="182"/>
      <c r="P290" s="182"/>
      <c r="Q290" s="182"/>
      <c r="R290" s="182"/>
      <c r="S290" s="182"/>
      <c r="T290" s="183"/>
      <c r="AT290" s="177" t="s">
        <v>193</v>
      </c>
      <c r="AU290" s="177" t="s">
        <v>91</v>
      </c>
      <c r="AV290" s="14" t="s">
        <v>91</v>
      </c>
      <c r="AW290" s="14" t="s">
        <v>3</v>
      </c>
      <c r="AX290" s="14" t="s">
        <v>85</v>
      </c>
      <c r="AY290" s="177" t="s">
        <v>184</v>
      </c>
    </row>
    <row r="291" spans="1:65" s="2" customFormat="1" ht="21.75" customHeight="1">
      <c r="A291" s="302"/>
      <c r="B291" s="124"/>
      <c r="C291" s="155" t="s">
        <v>494</v>
      </c>
      <c r="D291" s="155" t="s">
        <v>187</v>
      </c>
      <c r="E291" s="156" t="s">
        <v>750</v>
      </c>
      <c r="F291" s="157" t="s">
        <v>751</v>
      </c>
      <c r="G291" s="158" t="s">
        <v>215</v>
      </c>
      <c r="H291" s="159">
        <v>77.959999999999994</v>
      </c>
      <c r="I291" s="160"/>
      <c r="J291" s="161">
        <f>ROUND(I291*H291,2)</f>
        <v>0</v>
      </c>
      <c r="K291" s="228"/>
      <c r="L291" s="250"/>
      <c r="M291" s="230" t="s">
        <v>1</v>
      </c>
      <c r="N291" s="164" t="s">
        <v>44</v>
      </c>
      <c r="O291" s="51"/>
      <c r="P291" s="165">
        <f>O291*H291</f>
        <v>0</v>
      </c>
      <c r="Q291" s="165">
        <v>0</v>
      </c>
      <c r="R291" s="165">
        <f>Q291*H291</f>
        <v>0</v>
      </c>
      <c r="S291" s="165">
        <v>0</v>
      </c>
      <c r="T291" s="166">
        <f>S291*H291</f>
        <v>0</v>
      </c>
      <c r="U291" s="302"/>
      <c r="V291" s="302"/>
      <c r="W291" s="302"/>
      <c r="X291" s="302"/>
      <c r="Y291" s="302"/>
      <c r="Z291" s="302"/>
      <c r="AA291" s="302"/>
      <c r="AB291" s="302"/>
      <c r="AC291" s="302"/>
      <c r="AD291" s="302"/>
      <c r="AE291" s="302"/>
      <c r="AR291" s="167" t="s">
        <v>191</v>
      </c>
      <c r="AT291" s="167" t="s">
        <v>187</v>
      </c>
      <c r="AU291" s="167" t="s">
        <v>91</v>
      </c>
      <c r="AY291" s="18" t="s">
        <v>184</v>
      </c>
      <c r="BE291" s="92">
        <f>IF(N291="základná",J291,0)</f>
        <v>0</v>
      </c>
      <c r="BF291" s="92">
        <f>IF(N291="znížená",J291,0)</f>
        <v>0</v>
      </c>
      <c r="BG291" s="92">
        <f>IF(N291="zákl. prenesená",J291,0)</f>
        <v>0</v>
      </c>
      <c r="BH291" s="92">
        <f>IF(N291="zníž. prenesená",J291,0)</f>
        <v>0</v>
      </c>
      <c r="BI291" s="92">
        <f>IF(N291="nulová",J291,0)</f>
        <v>0</v>
      </c>
      <c r="BJ291" s="18" t="s">
        <v>91</v>
      </c>
      <c r="BK291" s="92">
        <f>ROUND(I291*H291,2)</f>
        <v>0</v>
      </c>
      <c r="BL291" s="18" t="s">
        <v>191</v>
      </c>
      <c r="BM291" s="167" t="s">
        <v>752</v>
      </c>
    </row>
    <row r="292" spans="1:65" s="2" customFormat="1" ht="16.5" customHeight="1">
      <c r="A292" s="302"/>
      <c r="B292" s="124"/>
      <c r="C292" s="155" t="s">
        <v>500</v>
      </c>
      <c r="D292" s="155" t="s">
        <v>187</v>
      </c>
      <c r="E292" s="156" t="s">
        <v>753</v>
      </c>
      <c r="F292" s="157" t="s">
        <v>754</v>
      </c>
      <c r="G292" s="158" t="s">
        <v>215</v>
      </c>
      <c r="H292" s="159">
        <v>1.1599999999999999</v>
      </c>
      <c r="I292" s="160"/>
      <c r="J292" s="161">
        <f>ROUND(I292*H292,2)</f>
        <v>0</v>
      </c>
      <c r="K292" s="228"/>
      <c r="L292" s="250"/>
      <c r="M292" s="230" t="s">
        <v>1</v>
      </c>
      <c r="N292" s="164" t="s">
        <v>44</v>
      </c>
      <c r="O292" s="51"/>
      <c r="P292" s="165">
        <f>O292*H292</f>
        <v>0</v>
      </c>
      <c r="Q292" s="165">
        <v>0</v>
      </c>
      <c r="R292" s="165">
        <f>Q292*H292</f>
        <v>0</v>
      </c>
      <c r="S292" s="165">
        <v>0</v>
      </c>
      <c r="T292" s="166">
        <f>S292*H292</f>
        <v>0</v>
      </c>
      <c r="U292" s="302"/>
      <c r="V292" s="302"/>
      <c r="W292" s="302"/>
      <c r="X292" s="302"/>
      <c r="Y292" s="302"/>
      <c r="Z292" s="302"/>
      <c r="AA292" s="302"/>
      <c r="AB292" s="302"/>
      <c r="AC292" s="302"/>
      <c r="AD292" s="302"/>
      <c r="AE292" s="302"/>
      <c r="AR292" s="167" t="s">
        <v>191</v>
      </c>
      <c r="AT292" s="167" t="s">
        <v>187</v>
      </c>
      <c r="AU292" s="167" t="s">
        <v>91</v>
      </c>
      <c r="AY292" s="18" t="s">
        <v>184</v>
      </c>
      <c r="BE292" s="92">
        <f>IF(N292="základná",J292,0)</f>
        <v>0</v>
      </c>
      <c r="BF292" s="92">
        <f>IF(N292="znížená",J292,0)</f>
        <v>0</v>
      </c>
      <c r="BG292" s="92">
        <f>IF(N292="zákl. prenesená",J292,0)</f>
        <v>0</v>
      </c>
      <c r="BH292" s="92">
        <f>IF(N292="zníž. prenesená",J292,0)</f>
        <v>0</v>
      </c>
      <c r="BI292" s="92">
        <f>IF(N292="nulová",J292,0)</f>
        <v>0</v>
      </c>
      <c r="BJ292" s="18" t="s">
        <v>91</v>
      </c>
      <c r="BK292" s="92">
        <f>ROUND(I292*H292,2)</f>
        <v>0</v>
      </c>
      <c r="BL292" s="18" t="s">
        <v>191</v>
      </c>
      <c r="BM292" s="167" t="s">
        <v>755</v>
      </c>
    </row>
    <row r="293" spans="1:65" s="14" customFormat="1">
      <c r="B293" s="176"/>
      <c r="D293" s="169" t="s">
        <v>193</v>
      </c>
      <c r="E293" s="177" t="s">
        <v>1</v>
      </c>
      <c r="F293" s="178" t="s">
        <v>756</v>
      </c>
      <c r="H293" s="179">
        <v>1.1599999999999999</v>
      </c>
      <c r="I293" s="180"/>
      <c r="L293" s="261"/>
      <c r="M293" s="181"/>
      <c r="N293" s="182"/>
      <c r="O293" s="182"/>
      <c r="P293" s="182"/>
      <c r="Q293" s="182"/>
      <c r="R293" s="182"/>
      <c r="S293" s="182"/>
      <c r="T293" s="183"/>
      <c r="AT293" s="177" t="s">
        <v>193</v>
      </c>
      <c r="AU293" s="177" t="s">
        <v>91</v>
      </c>
      <c r="AV293" s="14" t="s">
        <v>91</v>
      </c>
      <c r="AW293" s="14" t="s">
        <v>30</v>
      </c>
      <c r="AX293" s="14" t="s">
        <v>78</v>
      </c>
      <c r="AY293" s="177" t="s">
        <v>184</v>
      </c>
    </row>
    <row r="294" spans="1:65" s="15" customFormat="1">
      <c r="B294" s="184"/>
      <c r="D294" s="169" t="s">
        <v>193</v>
      </c>
      <c r="E294" s="185" t="s">
        <v>1</v>
      </c>
      <c r="F294" s="186" t="s">
        <v>200</v>
      </c>
      <c r="H294" s="187">
        <v>1.1599999999999999</v>
      </c>
      <c r="I294" s="188"/>
      <c r="L294" s="262"/>
      <c r="M294" s="189"/>
      <c r="N294" s="190"/>
      <c r="O294" s="190"/>
      <c r="P294" s="190"/>
      <c r="Q294" s="190"/>
      <c r="R294" s="190"/>
      <c r="S294" s="190"/>
      <c r="T294" s="191"/>
      <c r="AT294" s="185" t="s">
        <v>193</v>
      </c>
      <c r="AU294" s="185" t="s">
        <v>91</v>
      </c>
      <c r="AV294" s="15" t="s">
        <v>191</v>
      </c>
      <c r="AW294" s="15" t="s">
        <v>30</v>
      </c>
      <c r="AX294" s="15" t="s">
        <v>85</v>
      </c>
      <c r="AY294" s="185" t="s">
        <v>184</v>
      </c>
    </row>
    <row r="295" spans="1:65" s="13" customFormat="1" ht="33.75">
      <c r="B295" s="168"/>
      <c r="D295" s="169" t="s">
        <v>193</v>
      </c>
      <c r="E295" s="170" t="s">
        <v>1</v>
      </c>
      <c r="F295" s="171" t="s">
        <v>757</v>
      </c>
      <c r="H295" s="170" t="s">
        <v>1</v>
      </c>
      <c r="I295" s="172"/>
      <c r="L295" s="260"/>
      <c r="M295" s="173"/>
      <c r="N295" s="174"/>
      <c r="O295" s="174"/>
      <c r="P295" s="174"/>
      <c r="Q295" s="174"/>
      <c r="R295" s="174"/>
      <c r="S295" s="174"/>
      <c r="T295" s="175"/>
      <c r="AT295" s="170" t="s">
        <v>193</v>
      </c>
      <c r="AU295" s="170" t="s">
        <v>91</v>
      </c>
      <c r="AV295" s="13" t="s">
        <v>85</v>
      </c>
      <c r="AW295" s="13" t="s">
        <v>30</v>
      </c>
      <c r="AX295" s="13" t="s">
        <v>78</v>
      </c>
      <c r="AY295" s="170" t="s">
        <v>184</v>
      </c>
    </row>
    <row r="296" spans="1:65" s="2" customFormat="1" ht="16.5" customHeight="1">
      <c r="A296" s="302"/>
      <c r="B296" s="124"/>
      <c r="C296" s="155" t="s">
        <v>504</v>
      </c>
      <c r="D296" s="155" t="s">
        <v>187</v>
      </c>
      <c r="E296" s="156" t="s">
        <v>758</v>
      </c>
      <c r="F296" s="157" t="s">
        <v>759</v>
      </c>
      <c r="G296" s="158" t="s">
        <v>215</v>
      </c>
      <c r="H296" s="159">
        <v>1.1599999999999999</v>
      </c>
      <c r="I296" s="160"/>
      <c r="J296" s="161">
        <f>ROUND(I296*H296,2)</f>
        <v>0</v>
      </c>
      <c r="K296" s="228"/>
      <c r="L296" s="250"/>
      <c r="M296" s="230" t="s">
        <v>1</v>
      </c>
      <c r="N296" s="164" t="s">
        <v>44</v>
      </c>
      <c r="O296" s="51"/>
      <c r="P296" s="165">
        <f>O296*H296</f>
        <v>0</v>
      </c>
      <c r="Q296" s="165">
        <v>0</v>
      </c>
      <c r="R296" s="165">
        <f>Q296*H296</f>
        <v>0</v>
      </c>
      <c r="S296" s="165">
        <v>0</v>
      </c>
      <c r="T296" s="166">
        <f>S296*H296</f>
        <v>0</v>
      </c>
      <c r="U296" s="302"/>
      <c r="V296" s="302"/>
      <c r="W296" s="302"/>
      <c r="X296" s="302"/>
      <c r="Y296" s="302"/>
      <c r="Z296" s="302"/>
      <c r="AA296" s="302"/>
      <c r="AB296" s="302"/>
      <c r="AC296" s="302"/>
      <c r="AD296" s="302"/>
      <c r="AE296" s="302"/>
      <c r="AR296" s="167" t="s">
        <v>191</v>
      </c>
      <c r="AT296" s="167" t="s">
        <v>187</v>
      </c>
      <c r="AU296" s="167" t="s">
        <v>91</v>
      </c>
      <c r="AY296" s="18" t="s">
        <v>184</v>
      </c>
      <c r="BE296" s="92">
        <f>IF(N296="základná",J296,0)</f>
        <v>0</v>
      </c>
      <c r="BF296" s="92">
        <f>IF(N296="znížená",J296,0)</f>
        <v>0</v>
      </c>
      <c r="BG296" s="92">
        <f>IF(N296="zákl. prenesená",J296,0)</f>
        <v>0</v>
      </c>
      <c r="BH296" s="92">
        <f>IF(N296="zníž. prenesená",J296,0)</f>
        <v>0</v>
      </c>
      <c r="BI296" s="92">
        <f>IF(N296="nulová",J296,0)</f>
        <v>0</v>
      </c>
      <c r="BJ296" s="18" t="s">
        <v>91</v>
      </c>
      <c r="BK296" s="92">
        <f>ROUND(I296*H296,2)</f>
        <v>0</v>
      </c>
      <c r="BL296" s="18" t="s">
        <v>191</v>
      </c>
      <c r="BM296" s="167" t="s">
        <v>760</v>
      </c>
    </row>
    <row r="297" spans="1:65" s="14" customFormat="1">
      <c r="B297" s="176"/>
      <c r="D297" s="169" t="s">
        <v>193</v>
      </c>
      <c r="E297" s="177" t="s">
        <v>1</v>
      </c>
      <c r="F297" s="178" t="s">
        <v>756</v>
      </c>
      <c r="H297" s="179">
        <v>1.1599999999999999</v>
      </c>
      <c r="I297" s="180"/>
      <c r="L297" s="261"/>
      <c r="M297" s="181"/>
      <c r="N297" s="182"/>
      <c r="O297" s="182"/>
      <c r="P297" s="182"/>
      <c r="Q297" s="182"/>
      <c r="R297" s="182"/>
      <c r="S297" s="182"/>
      <c r="T297" s="183"/>
      <c r="AT297" s="177" t="s">
        <v>193</v>
      </c>
      <c r="AU297" s="177" t="s">
        <v>91</v>
      </c>
      <c r="AV297" s="14" t="s">
        <v>91</v>
      </c>
      <c r="AW297" s="14" t="s">
        <v>30</v>
      </c>
      <c r="AX297" s="14" t="s">
        <v>85</v>
      </c>
      <c r="AY297" s="177" t="s">
        <v>184</v>
      </c>
    </row>
    <row r="298" spans="1:65" s="2" customFormat="1" ht="21.75" customHeight="1">
      <c r="A298" s="302"/>
      <c r="B298" s="124"/>
      <c r="C298" s="155" t="s">
        <v>508</v>
      </c>
      <c r="D298" s="155" t="s">
        <v>187</v>
      </c>
      <c r="E298" s="156" t="s">
        <v>761</v>
      </c>
      <c r="F298" s="157" t="s">
        <v>762</v>
      </c>
      <c r="G298" s="158" t="s">
        <v>215</v>
      </c>
      <c r="H298" s="159">
        <v>76.8</v>
      </c>
      <c r="I298" s="160"/>
      <c r="J298" s="161">
        <f>ROUND(I298*H298,2)</f>
        <v>0</v>
      </c>
      <c r="K298" s="228"/>
      <c r="L298" s="250"/>
      <c r="M298" s="230" t="s">
        <v>1</v>
      </c>
      <c r="N298" s="164" t="s">
        <v>44</v>
      </c>
      <c r="O298" s="51"/>
      <c r="P298" s="165">
        <f>O298*H298</f>
        <v>0</v>
      </c>
      <c r="Q298" s="165">
        <v>0</v>
      </c>
      <c r="R298" s="165">
        <f>Q298*H298</f>
        <v>0</v>
      </c>
      <c r="S298" s="165">
        <v>0</v>
      </c>
      <c r="T298" s="166">
        <f>S298*H298</f>
        <v>0</v>
      </c>
      <c r="U298" s="302"/>
      <c r="V298" s="302"/>
      <c r="W298" s="302"/>
      <c r="X298" s="302"/>
      <c r="Y298" s="302"/>
      <c r="Z298" s="302"/>
      <c r="AA298" s="302"/>
      <c r="AB298" s="302"/>
      <c r="AC298" s="302"/>
      <c r="AD298" s="302"/>
      <c r="AE298" s="302"/>
      <c r="AR298" s="167" t="s">
        <v>191</v>
      </c>
      <c r="AT298" s="167" t="s">
        <v>187</v>
      </c>
      <c r="AU298" s="167" t="s">
        <v>91</v>
      </c>
      <c r="AY298" s="18" t="s">
        <v>184</v>
      </c>
      <c r="BE298" s="92">
        <f>IF(N298="základná",J298,0)</f>
        <v>0</v>
      </c>
      <c r="BF298" s="92">
        <f>IF(N298="znížená",J298,0)</f>
        <v>0</v>
      </c>
      <c r="BG298" s="92">
        <f>IF(N298="zákl. prenesená",J298,0)</f>
        <v>0</v>
      </c>
      <c r="BH298" s="92">
        <f>IF(N298="zníž. prenesená",J298,0)</f>
        <v>0</v>
      </c>
      <c r="BI298" s="92">
        <f>IF(N298="nulová",J298,0)</f>
        <v>0</v>
      </c>
      <c r="BJ298" s="18" t="s">
        <v>91</v>
      </c>
      <c r="BK298" s="92">
        <f>ROUND(I298*H298,2)</f>
        <v>0</v>
      </c>
      <c r="BL298" s="18" t="s">
        <v>191</v>
      </c>
      <c r="BM298" s="167" t="s">
        <v>763</v>
      </c>
    </row>
    <row r="299" spans="1:65" s="14" customFormat="1">
      <c r="B299" s="176"/>
      <c r="D299" s="169" t="s">
        <v>193</v>
      </c>
      <c r="E299" s="177" t="s">
        <v>1</v>
      </c>
      <c r="F299" s="178" t="s">
        <v>764</v>
      </c>
      <c r="H299" s="179">
        <v>76.8</v>
      </c>
      <c r="I299" s="180"/>
      <c r="L299" s="261"/>
      <c r="M299" s="181"/>
      <c r="N299" s="182"/>
      <c r="O299" s="182"/>
      <c r="P299" s="182"/>
      <c r="Q299" s="182"/>
      <c r="R299" s="182"/>
      <c r="S299" s="182"/>
      <c r="T299" s="183"/>
      <c r="AT299" s="177" t="s">
        <v>193</v>
      </c>
      <c r="AU299" s="177" t="s">
        <v>91</v>
      </c>
      <c r="AV299" s="14" t="s">
        <v>91</v>
      </c>
      <c r="AW299" s="14" t="s">
        <v>30</v>
      </c>
      <c r="AX299" s="14" t="s">
        <v>78</v>
      </c>
      <c r="AY299" s="177" t="s">
        <v>184</v>
      </c>
    </row>
    <row r="300" spans="1:65" s="15" customFormat="1">
      <c r="B300" s="184"/>
      <c r="D300" s="169" t="s">
        <v>193</v>
      </c>
      <c r="E300" s="185" t="s">
        <v>1</v>
      </c>
      <c r="F300" s="186" t="s">
        <v>200</v>
      </c>
      <c r="H300" s="187">
        <v>76.8</v>
      </c>
      <c r="I300" s="188"/>
      <c r="L300" s="262"/>
      <c r="M300" s="189"/>
      <c r="N300" s="190"/>
      <c r="O300" s="190"/>
      <c r="P300" s="190"/>
      <c r="Q300" s="190"/>
      <c r="R300" s="190"/>
      <c r="S300" s="190"/>
      <c r="T300" s="191"/>
      <c r="AT300" s="185" t="s">
        <v>193</v>
      </c>
      <c r="AU300" s="185" t="s">
        <v>91</v>
      </c>
      <c r="AV300" s="15" t="s">
        <v>191</v>
      </c>
      <c r="AW300" s="15" t="s">
        <v>30</v>
      </c>
      <c r="AX300" s="15" t="s">
        <v>85</v>
      </c>
      <c r="AY300" s="185" t="s">
        <v>184</v>
      </c>
    </row>
    <row r="301" spans="1:65" s="13" customFormat="1" ht="33.75">
      <c r="B301" s="168"/>
      <c r="D301" s="169" t="s">
        <v>193</v>
      </c>
      <c r="E301" s="170" t="s">
        <v>1</v>
      </c>
      <c r="F301" s="171" t="s">
        <v>757</v>
      </c>
      <c r="H301" s="170" t="s">
        <v>1</v>
      </c>
      <c r="I301" s="172"/>
      <c r="L301" s="260"/>
      <c r="M301" s="173"/>
      <c r="N301" s="174"/>
      <c r="O301" s="174"/>
      <c r="P301" s="174"/>
      <c r="Q301" s="174"/>
      <c r="R301" s="174"/>
      <c r="S301" s="174"/>
      <c r="T301" s="175"/>
      <c r="AT301" s="170" t="s">
        <v>193</v>
      </c>
      <c r="AU301" s="170" t="s">
        <v>91</v>
      </c>
      <c r="AV301" s="13" t="s">
        <v>85</v>
      </c>
      <c r="AW301" s="13" t="s">
        <v>30</v>
      </c>
      <c r="AX301" s="13" t="s">
        <v>78</v>
      </c>
      <c r="AY301" s="170" t="s">
        <v>184</v>
      </c>
    </row>
    <row r="302" spans="1:65" s="2" customFormat="1" ht="16.5" customHeight="1">
      <c r="A302" s="302"/>
      <c r="B302" s="124"/>
      <c r="C302" s="155" t="s">
        <v>515</v>
      </c>
      <c r="D302" s="155" t="s">
        <v>187</v>
      </c>
      <c r="E302" s="156" t="s">
        <v>765</v>
      </c>
      <c r="F302" s="157" t="s">
        <v>766</v>
      </c>
      <c r="G302" s="158" t="s">
        <v>215</v>
      </c>
      <c r="H302" s="159">
        <v>76.8</v>
      </c>
      <c r="I302" s="160"/>
      <c r="J302" s="161">
        <f>ROUND(I302*H302,2)</f>
        <v>0</v>
      </c>
      <c r="K302" s="228"/>
      <c r="L302" s="250"/>
      <c r="M302" s="230" t="s">
        <v>1</v>
      </c>
      <c r="N302" s="164" t="s">
        <v>44</v>
      </c>
      <c r="O302" s="51"/>
      <c r="P302" s="165">
        <f>O302*H302</f>
        <v>0</v>
      </c>
      <c r="Q302" s="165">
        <v>0</v>
      </c>
      <c r="R302" s="165">
        <f>Q302*H302</f>
        <v>0</v>
      </c>
      <c r="S302" s="165">
        <v>0</v>
      </c>
      <c r="T302" s="166">
        <f>S302*H302</f>
        <v>0</v>
      </c>
      <c r="U302" s="302"/>
      <c r="V302" s="302"/>
      <c r="W302" s="302"/>
      <c r="X302" s="302"/>
      <c r="Y302" s="302"/>
      <c r="Z302" s="302"/>
      <c r="AA302" s="302"/>
      <c r="AB302" s="302"/>
      <c r="AC302" s="302"/>
      <c r="AD302" s="302"/>
      <c r="AE302" s="302"/>
      <c r="AR302" s="167" t="s">
        <v>191</v>
      </c>
      <c r="AT302" s="167" t="s">
        <v>187</v>
      </c>
      <c r="AU302" s="167" t="s">
        <v>91</v>
      </c>
      <c r="AY302" s="18" t="s">
        <v>184</v>
      </c>
      <c r="BE302" s="92">
        <f>IF(N302="základná",J302,0)</f>
        <v>0</v>
      </c>
      <c r="BF302" s="92">
        <f>IF(N302="znížená",J302,0)</f>
        <v>0</v>
      </c>
      <c r="BG302" s="92">
        <f>IF(N302="zákl. prenesená",J302,0)</f>
        <v>0</v>
      </c>
      <c r="BH302" s="92">
        <f>IF(N302="zníž. prenesená",J302,0)</f>
        <v>0</v>
      </c>
      <c r="BI302" s="92">
        <f>IF(N302="nulová",J302,0)</f>
        <v>0</v>
      </c>
      <c r="BJ302" s="18" t="s">
        <v>91</v>
      </c>
      <c r="BK302" s="92">
        <f>ROUND(I302*H302,2)</f>
        <v>0</v>
      </c>
      <c r="BL302" s="18" t="s">
        <v>191</v>
      </c>
      <c r="BM302" s="167" t="s">
        <v>767</v>
      </c>
    </row>
    <row r="303" spans="1:65" s="14" customFormat="1">
      <c r="B303" s="176"/>
      <c r="D303" s="169" t="s">
        <v>193</v>
      </c>
      <c r="E303" s="177" t="s">
        <v>1</v>
      </c>
      <c r="F303" s="178" t="s">
        <v>764</v>
      </c>
      <c r="H303" s="179">
        <v>76.8</v>
      </c>
      <c r="I303" s="180"/>
      <c r="L303" s="261"/>
      <c r="M303" s="181"/>
      <c r="N303" s="182"/>
      <c r="O303" s="182"/>
      <c r="P303" s="182"/>
      <c r="Q303" s="182"/>
      <c r="R303" s="182"/>
      <c r="S303" s="182"/>
      <c r="T303" s="183"/>
      <c r="AT303" s="177" t="s">
        <v>193</v>
      </c>
      <c r="AU303" s="177" t="s">
        <v>91</v>
      </c>
      <c r="AV303" s="14" t="s">
        <v>91</v>
      </c>
      <c r="AW303" s="14" t="s">
        <v>30</v>
      </c>
      <c r="AX303" s="14" t="s">
        <v>85</v>
      </c>
      <c r="AY303" s="177" t="s">
        <v>184</v>
      </c>
    </row>
    <row r="304" spans="1:65" s="12" customFormat="1" ht="22.9" customHeight="1">
      <c r="B304" s="142"/>
      <c r="D304" s="143" t="s">
        <v>77</v>
      </c>
      <c r="E304" s="153" t="s">
        <v>464</v>
      </c>
      <c r="F304" s="153" t="s">
        <v>465</v>
      </c>
      <c r="I304" s="145"/>
      <c r="J304" s="154">
        <f>BK304</f>
        <v>0</v>
      </c>
      <c r="L304" s="259"/>
      <c r="M304" s="147"/>
      <c r="N304" s="148"/>
      <c r="O304" s="148"/>
      <c r="P304" s="149">
        <f>P305</f>
        <v>0</v>
      </c>
      <c r="Q304" s="148"/>
      <c r="R304" s="149">
        <f>R305</f>
        <v>0</v>
      </c>
      <c r="S304" s="148"/>
      <c r="T304" s="150">
        <f>T305</f>
        <v>0</v>
      </c>
      <c r="AR304" s="143" t="s">
        <v>85</v>
      </c>
      <c r="AT304" s="151" t="s">
        <v>77</v>
      </c>
      <c r="AU304" s="151" t="s">
        <v>85</v>
      </c>
      <c r="AY304" s="143" t="s">
        <v>184</v>
      </c>
      <c r="BK304" s="152">
        <f>BK305</f>
        <v>0</v>
      </c>
    </row>
    <row r="305" spans="1:65" s="2" customFormat="1" ht="21.75" customHeight="1">
      <c r="A305" s="302"/>
      <c r="B305" s="124"/>
      <c r="C305" s="155" t="s">
        <v>519</v>
      </c>
      <c r="D305" s="155" t="s">
        <v>187</v>
      </c>
      <c r="E305" s="156" t="s">
        <v>768</v>
      </c>
      <c r="F305" s="157" t="s">
        <v>769</v>
      </c>
      <c r="G305" s="158" t="s">
        <v>215</v>
      </c>
      <c r="H305" s="159">
        <v>133.708</v>
      </c>
      <c r="I305" s="160"/>
      <c r="J305" s="161">
        <f>ROUND(I305*H305,2)</f>
        <v>0</v>
      </c>
      <c r="K305" s="228"/>
      <c r="L305" s="250"/>
      <c r="M305" s="230" t="s">
        <v>1</v>
      </c>
      <c r="N305" s="164" t="s">
        <v>44</v>
      </c>
      <c r="O305" s="51"/>
      <c r="P305" s="165">
        <f>O305*H305</f>
        <v>0</v>
      </c>
      <c r="Q305" s="165">
        <v>0</v>
      </c>
      <c r="R305" s="165">
        <f>Q305*H305</f>
        <v>0</v>
      </c>
      <c r="S305" s="165">
        <v>0</v>
      </c>
      <c r="T305" s="166">
        <f>S305*H305</f>
        <v>0</v>
      </c>
      <c r="U305" s="302"/>
      <c r="V305" s="302"/>
      <c r="W305" s="302"/>
      <c r="X305" s="302"/>
      <c r="Y305" s="302"/>
      <c r="Z305" s="302"/>
      <c r="AA305" s="302"/>
      <c r="AB305" s="302"/>
      <c r="AC305" s="302"/>
      <c r="AD305" s="302"/>
      <c r="AE305" s="302"/>
      <c r="AR305" s="167" t="s">
        <v>191</v>
      </c>
      <c r="AT305" s="167" t="s">
        <v>187</v>
      </c>
      <c r="AU305" s="167" t="s">
        <v>91</v>
      </c>
      <c r="AY305" s="18" t="s">
        <v>184</v>
      </c>
      <c r="BE305" s="92">
        <f>IF(N305="základná",J305,0)</f>
        <v>0</v>
      </c>
      <c r="BF305" s="92">
        <f>IF(N305="znížená",J305,0)</f>
        <v>0</v>
      </c>
      <c r="BG305" s="92">
        <f>IF(N305="zákl. prenesená",J305,0)</f>
        <v>0</v>
      </c>
      <c r="BH305" s="92">
        <f>IF(N305="zníž. prenesená",J305,0)</f>
        <v>0</v>
      </c>
      <c r="BI305" s="92">
        <f>IF(N305="nulová",J305,0)</f>
        <v>0</v>
      </c>
      <c r="BJ305" s="18" t="s">
        <v>91</v>
      </c>
      <c r="BK305" s="92">
        <f>ROUND(I305*H305,2)</f>
        <v>0</v>
      </c>
      <c r="BL305" s="18" t="s">
        <v>191</v>
      </c>
      <c r="BM305" s="167" t="s">
        <v>770</v>
      </c>
    </row>
    <row r="306" spans="1:65" s="12" customFormat="1" ht="25.9" customHeight="1">
      <c r="B306" s="142"/>
      <c r="D306" s="143" t="s">
        <v>77</v>
      </c>
      <c r="E306" s="144" t="s">
        <v>476</v>
      </c>
      <c r="F306" s="144" t="s">
        <v>477</v>
      </c>
      <c r="I306" s="145"/>
      <c r="J306" s="146">
        <f>BK306</f>
        <v>0</v>
      </c>
      <c r="L306" s="259"/>
      <c r="M306" s="147"/>
      <c r="N306" s="148"/>
      <c r="O306" s="148"/>
      <c r="P306" s="149">
        <f>P307+P321+P324</f>
        <v>0</v>
      </c>
      <c r="Q306" s="148"/>
      <c r="R306" s="149">
        <f>R307+R321+R324</f>
        <v>0.25096731</v>
      </c>
      <c r="S306" s="148"/>
      <c r="T306" s="150">
        <f>T307+T321+T324</f>
        <v>0</v>
      </c>
      <c r="AR306" s="143" t="s">
        <v>91</v>
      </c>
      <c r="AT306" s="151" t="s">
        <v>77</v>
      </c>
      <c r="AU306" s="151" t="s">
        <v>78</v>
      </c>
      <c r="AY306" s="143" t="s">
        <v>184</v>
      </c>
      <c r="BK306" s="152">
        <f>BK307+BK321+BK324</f>
        <v>0</v>
      </c>
    </row>
    <row r="307" spans="1:65" s="12" customFormat="1" ht="22.9" customHeight="1">
      <c r="B307" s="142"/>
      <c r="D307" s="143" t="s">
        <v>77</v>
      </c>
      <c r="E307" s="153" t="s">
        <v>478</v>
      </c>
      <c r="F307" s="153" t="s">
        <v>479</v>
      </c>
      <c r="I307" s="145"/>
      <c r="J307" s="154">
        <f>BK307</f>
        <v>0</v>
      </c>
      <c r="L307" s="259"/>
      <c r="M307" s="147"/>
      <c r="N307" s="148"/>
      <c r="O307" s="148"/>
      <c r="P307" s="149">
        <f>SUM(P308:P320)</f>
        <v>0</v>
      </c>
      <c r="Q307" s="148"/>
      <c r="R307" s="149">
        <f>SUM(R308:R320)</f>
        <v>0.25067567000000002</v>
      </c>
      <c r="S307" s="148"/>
      <c r="T307" s="150">
        <f>SUM(T308:T320)</f>
        <v>0</v>
      </c>
      <c r="AR307" s="143" t="s">
        <v>91</v>
      </c>
      <c r="AT307" s="151" t="s">
        <v>77</v>
      </c>
      <c r="AU307" s="151" t="s">
        <v>85</v>
      </c>
      <c r="AY307" s="143" t="s">
        <v>184</v>
      </c>
      <c r="BK307" s="152">
        <f>SUM(BK308:BK320)</f>
        <v>0</v>
      </c>
    </row>
    <row r="308" spans="1:65" s="2" customFormat="1" ht="21.75" customHeight="1">
      <c r="A308" s="302"/>
      <c r="B308" s="124"/>
      <c r="C308" s="155" t="s">
        <v>523</v>
      </c>
      <c r="D308" s="155" t="s">
        <v>187</v>
      </c>
      <c r="E308" s="156" t="s">
        <v>481</v>
      </c>
      <c r="F308" s="157" t="s">
        <v>482</v>
      </c>
      <c r="G308" s="158" t="s">
        <v>225</v>
      </c>
      <c r="H308" s="159">
        <v>8</v>
      </c>
      <c r="I308" s="160"/>
      <c r="J308" s="161">
        <f>ROUND(I308*H308,2)</f>
        <v>0</v>
      </c>
      <c r="K308" s="228"/>
      <c r="L308" s="250"/>
      <c r="M308" s="230" t="s">
        <v>1</v>
      </c>
      <c r="N308" s="164" t="s">
        <v>44</v>
      </c>
      <c r="O308" s="51"/>
      <c r="P308" s="165">
        <f>O308*H308</f>
        <v>0</v>
      </c>
      <c r="Q308" s="165">
        <v>0</v>
      </c>
      <c r="R308" s="165">
        <f>Q308*H308</f>
        <v>0</v>
      </c>
      <c r="S308" s="165">
        <v>0</v>
      </c>
      <c r="T308" s="166">
        <f>S308*H308</f>
        <v>0</v>
      </c>
      <c r="U308" s="302"/>
      <c r="V308" s="302"/>
      <c r="W308" s="302"/>
      <c r="X308" s="302"/>
      <c r="Y308" s="302"/>
      <c r="Z308" s="302"/>
      <c r="AA308" s="302"/>
      <c r="AB308" s="302"/>
      <c r="AC308" s="302"/>
      <c r="AD308" s="302"/>
      <c r="AE308" s="302"/>
      <c r="AR308" s="167" t="s">
        <v>272</v>
      </c>
      <c r="AT308" s="167" t="s">
        <v>187</v>
      </c>
      <c r="AU308" s="167" t="s">
        <v>91</v>
      </c>
      <c r="AY308" s="18" t="s">
        <v>184</v>
      </c>
      <c r="BE308" s="92">
        <f>IF(N308="základná",J308,0)</f>
        <v>0</v>
      </c>
      <c r="BF308" s="92">
        <f>IF(N308="znížená",J308,0)</f>
        <v>0</v>
      </c>
      <c r="BG308" s="92">
        <f>IF(N308="zákl. prenesená",J308,0)</f>
        <v>0</v>
      </c>
      <c r="BH308" s="92">
        <f>IF(N308="zníž. prenesená",J308,0)</f>
        <v>0</v>
      </c>
      <c r="BI308" s="92">
        <f>IF(N308="nulová",J308,0)</f>
        <v>0</v>
      </c>
      <c r="BJ308" s="18" t="s">
        <v>91</v>
      </c>
      <c r="BK308" s="92">
        <f>ROUND(I308*H308,2)</f>
        <v>0</v>
      </c>
      <c r="BL308" s="18" t="s">
        <v>272</v>
      </c>
      <c r="BM308" s="167" t="s">
        <v>771</v>
      </c>
    </row>
    <row r="309" spans="1:65" s="14" customFormat="1">
      <c r="B309" s="176"/>
      <c r="D309" s="169" t="s">
        <v>193</v>
      </c>
      <c r="E309" s="177" t="s">
        <v>1</v>
      </c>
      <c r="F309" s="178" t="s">
        <v>772</v>
      </c>
      <c r="H309" s="179">
        <v>8</v>
      </c>
      <c r="I309" s="180"/>
      <c r="L309" s="261"/>
      <c r="M309" s="181"/>
      <c r="N309" s="182"/>
      <c r="O309" s="182"/>
      <c r="P309" s="182"/>
      <c r="Q309" s="182"/>
      <c r="R309" s="182"/>
      <c r="S309" s="182"/>
      <c r="T309" s="183"/>
      <c r="AT309" s="177" t="s">
        <v>193</v>
      </c>
      <c r="AU309" s="177" t="s">
        <v>91</v>
      </c>
      <c r="AV309" s="14" t="s">
        <v>91</v>
      </c>
      <c r="AW309" s="14" t="s">
        <v>30</v>
      </c>
      <c r="AX309" s="14" t="s">
        <v>85</v>
      </c>
      <c r="AY309" s="177" t="s">
        <v>184</v>
      </c>
    </row>
    <row r="310" spans="1:65" s="2" customFormat="1" ht="21.75" customHeight="1">
      <c r="A310" s="302"/>
      <c r="B310" s="124"/>
      <c r="C310" s="192" t="s">
        <v>527</v>
      </c>
      <c r="D310" s="192" t="s">
        <v>236</v>
      </c>
      <c r="E310" s="193" t="s">
        <v>486</v>
      </c>
      <c r="F310" s="194" t="s">
        <v>487</v>
      </c>
      <c r="G310" s="195" t="s">
        <v>225</v>
      </c>
      <c r="H310" s="196">
        <v>8.4</v>
      </c>
      <c r="I310" s="197"/>
      <c r="J310" s="198">
        <f>ROUND(I310*H310,2)</f>
        <v>0</v>
      </c>
      <c r="K310" s="229"/>
      <c r="L310" s="263"/>
      <c r="M310" s="231" t="s">
        <v>1</v>
      </c>
      <c r="N310" s="202" t="s">
        <v>44</v>
      </c>
      <c r="O310" s="51"/>
      <c r="P310" s="165">
        <f>O310*H310</f>
        <v>0</v>
      </c>
      <c r="Q310" s="165">
        <v>1.4400000000000001E-3</v>
      </c>
      <c r="R310" s="165">
        <f>Q310*H310</f>
        <v>1.2096000000000001E-2</v>
      </c>
      <c r="S310" s="165">
        <v>0</v>
      </c>
      <c r="T310" s="166">
        <f>S310*H310</f>
        <v>0</v>
      </c>
      <c r="U310" s="302"/>
      <c r="V310" s="302"/>
      <c r="W310" s="302"/>
      <c r="X310" s="302"/>
      <c r="Y310" s="302"/>
      <c r="Z310" s="302"/>
      <c r="AA310" s="302"/>
      <c r="AB310" s="302"/>
      <c r="AC310" s="302"/>
      <c r="AD310" s="302"/>
      <c r="AE310" s="302"/>
      <c r="AR310" s="167" t="s">
        <v>336</v>
      </c>
      <c r="AT310" s="167" t="s">
        <v>236</v>
      </c>
      <c r="AU310" s="167" t="s">
        <v>91</v>
      </c>
      <c r="AY310" s="18" t="s">
        <v>184</v>
      </c>
      <c r="BE310" s="92">
        <f>IF(N310="základná",J310,0)</f>
        <v>0</v>
      </c>
      <c r="BF310" s="92">
        <f>IF(N310="znížená",J310,0)</f>
        <v>0</v>
      </c>
      <c r="BG310" s="92">
        <f>IF(N310="zákl. prenesená",J310,0)</f>
        <v>0</v>
      </c>
      <c r="BH310" s="92">
        <f>IF(N310="zníž. prenesená",J310,0)</f>
        <v>0</v>
      </c>
      <c r="BI310" s="92">
        <f>IF(N310="nulová",J310,0)</f>
        <v>0</v>
      </c>
      <c r="BJ310" s="18" t="s">
        <v>91</v>
      </c>
      <c r="BK310" s="92">
        <f>ROUND(I310*H310,2)</f>
        <v>0</v>
      </c>
      <c r="BL310" s="18" t="s">
        <v>272</v>
      </c>
      <c r="BM310" s="167" t="s">
        <v>773</v>
      </c>
    </row>
    <row r="311" spans="1:65" s="14" customFormat="1">
      <c r="B311" s="176"/>
      <c r="D311" s="169" t="s">
        <v>193</v>
      </c>
      <c r="E311" s="177" t="s">
        <v>1</v>
      </c>
      <c r="F311" s="178" t="s">
        <v>774</v>
      </c>
      <c r="H311" s="179">
        <v>8.4</v>
      </c>
      <c r="I311" s="180"/>
      <c r="L311" s="261"/>
      <c r="M311" s="181"/>
      <c r="N311" s="182"/>
      <c r="O311" s="182"/>
      <c r="P311" s="182"/>
      <c r="Q311" s="182"/>
      <c r="R311" s="182"/>
      <c r="S311" s="182"/>
      <c r="T311" s="183"/>
      <c r="AT311" s="177" t="s">
        <v>193</v>
      </c>
      <c r="AU311" s="177" t="s">
        <v>91</v>
      </c>
      <c r="AV311" s="14" t="s">
        <v>91</v>
      </c>
      <c r="AW311" s="14" t="s">
        <v>30</v>
      </c>
      <c r="AX311" s="14" t="s">
        <v>85</v>
      </c>
      <c r="AY311" s="177" t="s">
        <v>184</v>
      </c>
    </row>
    <row r="312" spans="1:65" s="2" customFormat="1" ht="21.75" customHeight="1">
      <c r="A312" s="302"/>
      <c r="B312" s="124"/>
      <c r="C312" s="155" t="s">
        <v>532</v>
      </c>
      <c r="D312" s="155" t="s">
        <v>187</v>
      </c>
      <c r="E312" s="156" t="s">
        <v>491</v>
      </c>
      <c r="F312" s="157" t="s">
        <v>492</v>
      </c>
      <c r="G312" s="158" t="s">
        <v>225</v>
      </c>
      <c r="H312" s="159">
        <v>32</v>
      </c>
      <c r="I312" s="160"/>
      <c r="J312" s="161">
        <f>ROUND(I312*H312,2)</f>
        <v>0</v>
      </c>
      <c r="K312" s="228"/>
      <c r="L312" s="250"/>
      <c r="M312" s="230" t="s">
        <v>1</v>
      </c>
      <c r="N312" s="164" t="s">
        <v>44</v>
      </c>
      <c r="O312" s="51"/>
      <c r="P312" s="165">
        <f>O312*H312</f>
        <v>0</v>
      </c>
      <c r="Q312" s="165">
        <v>0</v>
      </c>
      <c r="R312" s="165">
        <f>Q312*H312</f>
        <v>0</v>
      </c>
      <c r="S312" s="165">
        <v>0</v>
      </c>
      <c r="T312" s="166">
        <f>S312*H312</f>
        <v>0</v>
      </c>
      <c r="U312" s="302"/>
      <c r="V312" s="302"/>
      <c r="W312" s="302"/>
      <c r="X312" s="302"/>
      <c r="Y312" s="302"/>
      <c r="Z312" s="302"/>
      <c r="AA312" s="302"/>
      <c r="AB312" s="302"/>
      <c r="AC312" s="302"/>
      <c r="AD312" s="302"/>
      <c r="AE312" s="302"/>
      <c r="AR312" s="167" t="s">
        <v>272</v>
      </c>
      <c r="AT312" s="167" t="s">
        <v>187</v>
      </c>
      <c r="AU312" s="167" t="s">
        <v>91</v>
      </c>
      <c r="AY312" s="18" t="s">
        <v>184</v>
      </c>
      <c r="BE312" s="92">
        <f>IF(N312="základná",J312,0)</f>
        <v>0</v>
      </c>
      <c r="BF312" s="92">
        <f>IF(N312="znížená",J312,0)</f>
        <v>0</v>
      </c>
      <c r="BG312" s="92">
        <f>IF(N312="zákl. prenesená",J312,0)</f>
        <v>0</v>
      </c>
      <c r="BH312" s="92">
        <f>IF(N312="zníž. prenesená",J312,0)</f>
        <v>0</v>
      </c>
      <c r="BI312" s="92">
        <f>IF(N312="nulová",J312,0)</f>
        <v>0</v>
      </c>
      <c r="BJ312" s="18" t="s">
        <v>91</v>
      </c>
      <c r="BK312" s="92">
        <f>ROUND(I312*H312,2)</f>
        <v>0</v>
      </c>
      <c r="BL312" s="18" t="s">
        <v>272</v>
      </c>
      <c r="BM312" s="167" t="s">
        <v>775</v>
      </c>
    </row>
    <row r="313" spans="1:65" s="14" customFormat="1">
      <c r="B313" s="176"/>
      <c r="D313" s="169" t="s">
        <v>193</v>
      </c>
      <c r="E313" s="177" t="s">
        <v>1</v>
      </c>
      <c r="F313" s="178" t="s">
        <v>776</v>
      </c>
      <c r="H313" s="179">
        <v>32</v>
      </c>
      <c r="I313" s="180"/>
      <c r="L313" s="261"/>
      <c r="M313" s="181"/>
      <c r="N313" s="182"/>
      <c r="O313" s="182"/>
      <c r="P313" s="182"/>
      <c r="Q313" s="182"/>
      <c r="R313" s="182"/>
      <c r="S313" s="182"/>
      <c r="T313" s="183"/>
      <c r="AT313" s="177" t="s">
        <v>193</v>
      </c>
      <c r="AU313" s="177" t="s">
        <v>91</v>
      </c>
      <c r="AV313" s="14" t="s">
        <v>91</v>
      </c>
      <c r="AW313" s="14" t="s">
        <v>30</v>
      </c>
      <c r="AX313" s="14" t="s">
        <v>85</v>
      </c>
      <c r="AY313" s="177" t="s">
        <v>184</v>
      </c>
    </row>
    <row r="314" spans="1:65" s="2" customFormat="1" ht="16.5" customHeight="1">
      <c r="A314" s="302"/>
      <c r="B314" s="124"/>
      <c r="C314" s="192" t="s">
        <v>536</v>
      </c>
      <c r="D314" s="192" t="s">
        <v>236</v>
      </c>
      <c r="E314" s="193" t="s">
        <v>495</v>
      </c>
      <c r="F314" s="194" t="s">
        <v>496</v>
      </c>
      <c r="G314" s="195" t="s">
        <v>190</v>
      </c>
      <c r="H314" s="196">
        <v>0.41299999999999998</v>
      </c>
      <c r="I314" s="197"/>
      <c r="J314" s="198">
        <f>ROUND(I314*H314,2)</f>
        <v>0</v>
      </c>
      <c r="K314" s="229"/>
      <c r="L314" s="263"/>
      <c r="M314" s="231" t="s">
        <v>1</v>
      </c>
      <c r="N314" s="202" t="s">
        <v>44</v>
      </c>
      <c r="O314" s="51"/>
      <c r="P314" s="165">
        <f>O314*H314</f>
        <v>0</v>
      </c>
      <c r="Q314" s="165">
        <v>0.55000000000000004</v>
      </c>
      <c r="R314" s="165">
        <f>Q314*H314</f>
        <v>0.22715000000000002</v>
      </c>
      <c r="S314" s="165">
        <v>0</v>
      </c>
      <c r="T314" s="166">
        <f>S314*H314</f>
        <v>0</v>
      </c>
      <c r="U314" s="302"/>
      <c r="V314" s="302"/>
      <c r="W314" s="302"/>
      <c r="X314" s="302"/>
      <c r="Y314" s="302"/>
      <c r="Z314" s="302"/>
      <c r="AA314" s="302"/>
      <c r="AB314" s="302"/>
      <c r="AC314" s="302"/>
      <c r="AD314" s="302"/>
      <c r="AE314" s="302"/>
      <c r="AR314" s="167" t="s">
        <v>336</v>
      </c>
      <c r="AT314" s="167" t="s">
        <v>236</v>
      </c>
      <c r="AU314" s="167" t="s">
        <v>91</v>
      </c>
      <c r="AY314" s="18" t="s">
        <v>184</v>
      </c>
      <c r="BE314" s="92">
        <f>IF(N314="základná",J314,0)</f>
        <v>0</v>
      </c>
      <c r="BF314" s="92">
        <f>IF(N314="znížená",J314,0)</f>
        <v>0</v>
      </c>
      <c r="BG314" s="92">
        <f>IF(N314="zákl. prenesená",J314,0)</f>
        <v>0</v>
      </c>
      <c r="BH314" s="92">
        <f>IF(N314="zníž. prenesená",J314,0)</f>
        <v>0</v>
      </c>
      <c r="BI314" s="92">
        <f>IF(N314="nulová",J314,0)</f>
        <v>0</v>
      </c>
      <c r="BJ314" s="18" t="s">
        <v>91</v>
      </c>
      <c r="BK314" s="92">
        <f>ROUND(I314*H314,2)</f>
        <v>0</v>
      </c>
      <c r="BL314" s="18" t="s">
        <v>272</v>
      </c>
      <c r="BM314" s="167" t="s">
        <v>777</v>
      </c>
    </row>
    <row r="315" spans="1:65" s="14" customFormat="1">
      <c r="B315" s="176"/>
      <c r="D315" s="169" t="s">
        <v>193</v>
      </c>
      <c r="E315" s="177" t="s">
        <v>1</v>
      </c>
      <c r="F315" s="178" t="s">
        <v>778</v>
      </c>
      <c r="H315" s="179">
        <v>0.17</v>
      </c>
      <c r="I315" s="180"/>
      <c r="L315" s="261"/>
      <c r="M315" s="181"/>
      <c r="N315" s="182"/>
      <c r="O315" s="182"/>
      <c r="P315" s="182"/>
      <c r="Q315" s="182"/>
      <c r="R315" s="182"/>
      <c r="S315" s="182"/>
      <c r="T315" s="183"/>
      <c r="AT315" s="177" t="s">
        <v>193</v>
      </c>
      <c r="AU315" s="177" t="s">
        <v>91</v>
      </c>
      <c r="AV315" s="14" t="s">
        <v>91</v>
      </c>
      <c r="AW315" s="14" t="s">
        <v>30</v>
      </c>
      <c r="AX315" s="14" t="s">
        <v>78</v>
      </c>
      <c r="AY315" s="177" t="s">
        <v>184</v>
      </c>
    </row>
    <row r="316" spans="1:65" s="14" customFormat="1">
      <c r="B316" s="176"/>
      <c r="D316" s="169" t="s">
        <v>193</v>
      </c>
      <c r="E316" s="177" t="s">
        <v>1</v>
      </c>
      <c r="F316" s="178" t="s">
        <v>779</v>
      </c>
      <c r="H316" s="179">
        <v>0.24299999999999999</v>
      </c>
      <c r="I316" s="180"/>
      <c r="L316" s="261"/>
      <c r="M316" s="181"/>
      <c r="N316" s="182"/>
      <c r="O316" s="182"/>
      <c r="P316" s="182"/>
      <c r="Q316" s="182"/>
      <c r="R316" s="182"/>
      <c r="S316" s="182"/>
      <c r="T316" s="183"/>
      <c r="AT316" s="177" t="s">
        <v>193</v>
      </c>
      <c r="AU316" s="177" t="s">
        <v>91</v>
      </c>
      <c r="AV316" s="14" t="s">
        <v>91</v>
      </c>
      <c r="AW316" s="14" t="s">
        <v>30</v>
      </c>
      <c r="AX316" s="14" t="s">
        <v>78</v>
      </c>
      <c r="AY316" s="177" t="s">
        <v>184</v>
      </c>
    </row>
    <row r="317" spans="1:65" s="15" customFormat="1">
      <c r="B317" s="184"/>
      <c r="D317" s="169" t="s">
        <v>193</v>
      </c>
      <c r="E317" s="185" t="s">
        <v>1</v>
      </c>
      <c r="F317" s="186" t="s">
        <v>200</v>
      </c>
      <c r="H317" s="187">
        <v>0.41299999999999998</v>
      </c>
      <c r="I317" s="188"/>
      <c r="L317" s="262"/>
      <c r="M317" s="189"/>
      <c r="N317" s="190"/>
      <c r="O317" s="190"/>
      <c r="P317" s="190"/>
      <c r="Q317" s="190"/>
      <c r="R317" s="190"/>
      <c r="S317" s="190"/>
      <c r="T317" s="191"/>
      <c r="AT317" s="185" t="s">
        <v>193</v>
      </c>
      <c r="AU317" s="185" t="s">
        <v>91</v>
      </c>
      <c r="AV317" s="15" t="s">
        <v>191</v>
      </c>
      <c r="AW317" s="15" t="s">
        <v>30</v>
      </c>
      <c r="AX317" s="15" t="s">
        <v>85</v>
      </c>
      <c r="AY317" s="185" t="s">
        <v>184</v>
      </c>
    </row>
    <row r="318" spans="1:65" s="2" customFormat="1" ht="21.75" customHeight="1">
      <c r="A318" s="302"/>
      <c r="B318" s="124"/>
      <c r="C318" s="155" t="s">
        <v>542</v>
      </c>
      <c r="D318" s="155" t="s">
        <v>187</v>
      </c>
      <c r="E318" s="156" t="s">
        <v>501</v>
      </c>
      <c r="F318" s="157" t="s">
        <v>502</v>
      </c>
      <c r="G318" s="158" t="s">
        <v>190</v>
      </c>
      <c r="H318" s="159">
        <v>0.41299999999999998</v>
      </c>
      <c r="I318" s="160"/>
      <c r="J318" s="161">
        <f>ROUND(I318*H318,2)</f>
        <v>0</v>
      </c>
      <c r="K318" s="228"/>
      <c r="L318" s="250"/>
      <c r="M318" s="230" t="s">
        <v>1</v>
      </c>
      <c r="N318" s="164" t="s">
        <v>44</v>
      </c>
      <c r="O318" s="51"/>
      <c r="P318" s="165">
        <f>O318*H318</f>
        <v>0</v>
      </c>
      <c r="Q318" s="165">
        <v>2.5899999999999999E-3</v>
      </c>
      <c r="R318" s="165">
        <f>Q318*H318</f>
        <v>1.0696699999999998E-3</v>
      </c>
      <c r="S318" s="165">
        <v>0</v>
      </c>
      <c r="T318" s="166">
        <f>S318*H318</f>
        <v>0</v>
      </c>
      <c r="U318" s="302"/>
      <c r="V318" s="302"/>
      <c r="W318" s="302"/>
      <c r="X318" s="302"/>
      <c r="Y318" s="302"/>
      <c r="Z318" s="302"/>
      <c r="AA318" s="302"/>
      <c r="AB318" s="302"/>
      <c r="AC318" s="302"/>
      <c r="AD318" s="302"/>
      <c r="AE318" s="302"/>
      <c r="AR318" s="167" t="s">
        <v>272</v>
      </c>
      <c r="AT318" s="167" t="s">
        <v>187</v>
      </c>
      <c r="AU318" s="167" t="s">
        <v>91</v>
      </c>
      <c r="AY318" s="18" t="s">
        <v>184</v>
      </c>
      <c r="BE318" s="92">
        <f>IF(N318="základná",J318,0)</f>
        <v>0</v>
      </c>
      <c r="BF318" s="92">
        <f>IF(N318="znížená",J318,0)</f>
        <v>0</v>
      </c>
      <c r="BG318" s="92">
        <f>IF(N318="zákl. prenesená",J318,0)</f>
        <v>0</v>
      </c>
      <c r="BH318" s="92">
        <f>IF(N318="zníž. prenesená",J318,0)</f>
        <v>0</v>
      </c>
      <c r="BI318" s="92">
        <f>IF(N318="nulová",J318,0)</f>
        <v>0</v>
      </c>
      <c r="BJ318" s="18" t="s">
        <v>91</v>
      </c>
      <c r="BK318" s="92">
        <f>ROUND(I318*H318,2)</f>
        <v>0</v>
      </c>
      <c r="BL318" s="18" t="s">
        <v>272</v>
      </c>
      <c r="BM318" s="167" t="s">
        <v>780</v>
      </c>
    </row>
    <row r="319" spans="1:65" s="2" customFormat="1" ht="21.75" customHeight="1">
      <c r="A319" s="302"/>
      <c r="B319" s="124"/>
      <c r="C319" s="155" t="s">
        <v>781</v>
      </c>
      <c r="D319" s="155" t="s">
        <v>187</v>
      </c>
      <c r="E319" s="156" t="s">
        <v>505</v>
      </c>
      <c r="F319" s="157" t="s">
        <v>506</v>
      </c>
      <c r="G319" s="158" t="s">
        <v>244</v>
      </c>
      <c r="H319" s="159">
        <v>4</v>
      </c>
      <c r="I319" s="160"/>
      <c r="J319" s="161">
        <f>ROUND(I319*H319,2)</f>
        <v>0</v>
      </c>
      <c r="K319" s="228"/>
      <c r="L319" s="250"/>
      <c r="M319" s="230" t="s">
        <v>1</v>
      </c>
      <c r="N319" s="164" t="s">
        <v>44</v>
      </c>
      <c r="O319" s="51"/>
      <c r="P319" s="165">
        <f>O319*H319</f>
        <v>0</v>
      </c>
      <c r="Q319" s="165">
        <v>2.5899999999999999E-3</v>
      </c>
      <c r="R319" s="165">
        <f>Q319*H319</f>
        <v>1.0359999999999999E-2</v>
      </c>
      <c r="S319" s="165">
        <v>0</v>
      </c>
      <c r="T319" s="166">
        <f>S319*H319</f>
        <v>0</v>
      </c>
      <c r="U319" s="302"/>
      <c r="V319" s="302"/>
      <c r="W319" s="302"/>
      <c r="X319" s="302"/>
      <c r="Y319" s="302"/>
      <c r="Z319" s="302"/>
      <c r="AA319" s="302"/>
      <c r="AB319" s="302"/>
      <c r="AC319" s="302"/>
      <c r="AD319" s="302"/>
      <c r="AE319" s="302"/>
      <c r="AR319" s="167" t="s">
        <v>272</v>
      </c>
      <c r="AT319" s="167" t="s">
        <v>187</v>
      </c>
      <c r="AU319" s="167" t="s">
        <v>91</v>
      </c>
      <c r="AY319" s="18" t="s">
        <v>184</v>
      </c>
      <c r="BE319" s="92">
        <f>IF(N319="základná",J319,0)</f>
        <v>0</v>
      </c>
      <c r="BF319" s="92">
        <f>IF(N319="znížená",J319,0)</f>
        <v>0</v>
      </c>
      <c r="BG319" s="92">
        <f>IF(N319="zákl. prenesená",J319,0)</f>
        <v>0</v>
      </c>
      <c r="BH319" s="92">
        <f>IF(N319="zníž. prenesená",J319,0)</f>
        <v>0</v>
      </c>
      <c r="BI319" s="92">
        <f>IF(N319="nulová",J319,0)</f>
        <v>0</v>
      </c>
      <c r="BJ319" s="18" t="s">
        <v>91</v>
      </c>
      <c r="BK319" s="92">
        <f>ROUND(I319*H319,2)</f>
        <v>0</v>
      </c>
      <c r="BL319" s="18" t="s">
        <v>272</v>
      </c>
      <c r="BM319" s="167" t="s">
        <v>782</v>
      </c>
    </row>
    <row r="320" spans="1:65" s="2" customFormat="1" ht="21.75" customHeight="1">
      <c r="A320" s="302"/>
      <c r="B320" s="124"/>
      <c r="C320" s="155" t="s">
        <v>783</v>
      </c>
      <c r="D320" s="155" t="s">
        <v>187</v>
      </c>
      <c r="E320" s="156" t="s">
        <v>509</v>
      </c>
      <c r="F320" s="157" t="s">
        <v>510</v>
      </c>
      <c r="G320" s="158" t="s">
        <v>511</v>
      </c>
      <c r="H320" s="203"/>
      <c r="I320" s="160"/>
      <c r="J320" s="161">
        <f>ROUND(I320*H320,2)</f>
        <v>0</v>
      </c>
      <c r="K320" s="228"/>
      <c r="L320" s="250"/>
      <c r="M320" s="230" t="s">
        <v>1</v>
      </c>
      <c r="N320" s="164" t="s">
        <v>44</v>
      </c>
      <c r="O320" s="51"/>
      <c r="P320" s="165">
        <f>O320*H320</f>
        <v>0</v>
      </c>
      <c r="Q320" s="165">
        <v>0</v>
      </c>
      <c r="R320" s="165">
        <f>Q320*H320</f>
        <v>0</v>
      </c>
      <c r="S320" s="165">
        <v>0</v>
      </c>
      <c r="T320" s="166">
        <f>S320*H320</f>
        <v>0</v>
      </c>
      <c r="U320" s="302"/>
      <c r="V320" s="302"/>
      <c r="W320" s="302"/>
      <c r="X320" s="302"/>
      <c r="Y320" s="302"/>
      <c r="Z320" s="302"/>
      <c r="AA320" s="302"/>
      <c r="AB320" s="302"/>
      <c r="AC320" s="302"/>
      <c r="AD320" s="302"/>
      <c r="AE320" s="302"/>
      <c r="AR320" s="167" t="s">
        <v>272</v>
      </c>
      <c r="AT320" s="167" t="s">
        <v>187</v>
      </c>
      <c r="AU320" s="167" t="s">
        <v>91</v>
      </c>
      <c r="AY320" s="18" t="s">
        <v>184</v>
      </c>
      <c r="BE320" s="92">
        <f>IF(N320="základná",J320,0)</f>
        <v>0</v>
      </c>
      <c r="BF320" s="92">
        <f>IF(N320="znížená",J320,0)</f>
        <v>0</v>
      </c>
      <c r="BG320" s="92">
        <f>IF(N320="zákl. prenesená",J320,0)</f>
        <v>0</v>
      </c>
      <c r="BH320" s="92">
        <f>IF(N320="zníž. prenesená",J320,0)</f>
        <v>0</v>
      </c>
      <c r="BI320" s="92">
        <f>IF(N320="nulová",J320,0)</f>
        <v>0</v>
      </c>
      <c r="BJ320" s="18" t="s">
        <v>91</v>
      </c>
      <c r="BK320" s="92">
        <f>ROUND(I320*H320,2)</f>
        <v>0</v>
      </c>
      <c r="BL320" s="18" t="s">
        <v>272</v>
      </c>
      <c r="BM320" s="167" t="s">
        <v>784</v>
      </c>
    </row>
    <row r="321" spans="1:65" s="12" customFormat="1" ht="22.9" customHeight="1">
      <c r="B321" s="142"/>
      <c r="D321" s="143" t="s">
        <v>77</v>
      </c>
      <c r="E321" s="153" t="s">
        <v>513</v>
      </c>
      <c r="F321" s="153" t="s">
        <v>514</v>
      </c>
      <c r="I321" s="145"/>
      <c r="J321" s="154">
        <f>BK321</f>
        <v>0</v>
      </c>
      <c r="L321" s="259"/>
      <c r="M321" s="147"/>
      <c r="N321" s="148"/>
      <c r="O321" s="148"/>
      <c r="P321" s="149">
        <f>SUM(P322:P323)</f>
        <v>0</v>
      </c>
      <c r="Q321" s="148"/>
      <c r="R321" s="149">
        <f>SUM(R322:R323)</f>
        <v>0</v>
      </c>
      <c r="S321" s="148"/>
      <c r="T321" s="150">
        <f>SUM(T322:T323)</f>
        <v>0</v>
      </c>
      <c r="AR321" s="143" t="s">
        <v>91</v>
      </c>
      <c r="AT321" s="151" t="s">
        <v>77</v>
      </c>
      <c r="AU321" s="151" t="s">
        <v>85</v>
      </c>
      <c r="AY321" s="143" t="s">
        <v>184</v>
      </c>
      <c r="BK321" s="152">
        <f>SUM(BK322:BK323)</f>
        <v>0</v>
      </c>
    </row>
    <row r="322" spans="1:65" s="2" customFormat="1" ht="21.75" customHeight="1">
      <c r="A322" s="302"/>
      <c r="B322" s="124"/>
      <c r="C322" s="155" t="s">
        <v>785</v>
      </c>
      <c r="D322" s="155" t="s">
        <v>187</v>
      </c>
      <c r="E322" s="156" t="s">
        <v>786</v>
      </c>
      <c r="F322" s="157" t="s">
        <v>787</v>
      </c>
      <c r="G322" s="158" t="s">
        <v>360</v>
      </c>
      <c r="H322" s="159">
        <v>42</v>
      </c>
      <c r="I322" s="160"/>
      <c r="J322" s="161">
        <f>ROUND(I322*H322,2)</f>
        <v>0</v>
      </c>
      <c r="K322" s="228"/>
      <c r="L322" s="250"/>
      <c r="M322" s="230" t="s">
        <v>1</v>
      </c>
      <c r="N322" s="164" t="s">
        <v>44</v>
      </c>
      <c r="O322" s="51"/>
      <c r="P322" s="165">
        <f>O322*H322</f>
        <v>0</v>
      </c>
      <c r="Q322" s="165">
        <v>0</v>
      </c>
      <c r="R322" s="165">
        <f>Q322*H322</f>
        <v>0</v>
      </c>
      <c r="S322" s="165">
        <v>0</v>
      </c>
      <c r="T322" s="166">
        <f>S322*H322</f>
        <v>0</v>
      </c>
      <c r="U322" s="302"/>
      <c r="V322" s="302"/>
      <c r="W322" s="302"/>
      <c r="X322" s="302"/>
      <c r="Y322" s="302"/>
      <c r="Z322" s="302"/>
      <c r="AA322" s="302"/>
      <c r="AB322" s="302"/>
      <c r="AC322" s="302"/>
      <c r="AD322" s="302"/>
      <c r="AE322" s="302"/>
      <c r="AR322" s="167" t="s">
        <v>272</v>
      </c>
      <c r="AT322" s="167" t="s">
        <v>187</v>
      </c>
      <c r="AU322" s="167" t="s">
        <v>91</v>
      </c>
      <c r="AY322" s="18" t="s">
        <v>184</v>
      </c>
      <c r="BE322" s="92">
        <f>IF(N322="základná",J322,0)</f>
        <v>0</v>
      </c>
      <c r="BF322" s="92">
        <f>IF(N322="znížená",J322,0)</f>
        <v>0</v>
      </c>
      <c r="BG322" s="92">
        <f>IF(N322="zákl. prenesená",J322,0)</f>
        <v>0</v>
      </c>
      <c r="BH322" s="92">
        <f>IF(N322="zníž. prenesená",J322,0)</f>
        <v>0</v>
      </c>
      <c r="BI322" s="92">
        <f>IF(N322="nulová",J322,0)</f>
        <v>0</v>
      </c>
      <c r="BJ322" s="18" t="s">
        <v>91</v>
      </c>
      <c r="BK322" s="92">
        <f>ROUND(I322*H322,2)</f>
        <v>0</v>
      </c>
      <c r="BL322" s="18" t="s">
        <v>272</v>
      </c>
      <c r="BM322" s="167" t="s">
        <v>788</v>
      </c>
    </row>
    <row r="323" spans="1:65" s="2" customFormat="1" ht="21.75" customHeight="1">
      <c r="A323" s="302"/>
      <c r="B323" s="124"/>
      <c r="C323" s="155" t="s">
        <v>789</v>
      </c>
      <c r="D323" s="155" t="s">
        <v>187</v>
      </c>
      <c r="E323" s="156" t="s">
        <v>537</v>
      </c>
      <c r="F323" s="157" t="s">
        <v>538</v>
      </c>
      <c r="G323" s="158" t="s">
        <v>511</v>
      </c>
      <c r="H323" s="203"/>
      <c r="I323" s="160"/>
      <c r="J323" s="161">
        <f>ROUND(I323*H323,2)</f>
        <v>0</v>
      </c>
      <c r="K323" s="162"/>
      <c r="L323" s="258"/>
      <c r="M323" s="163" t="s">
        <v>1</v>
      </c>
      <c r="N323" s="164" t="s">
        <v>44</v>
      </c>
      <c r="O323" s="51"/>
      <c r="P323" s="165">
        <f>O323*H323</f>
        <v>0</v>
      </c>
      <c r="Q323" s="165">
        <v>0</v>
      </c>
      <c r="R323" s="165">
        <f>Q323*H323</f>
        <v>0</v>
      </c>
      <c r="S323" s="165">
        <v>0</v>
      </c>
      <c r="T323" s="166">
        <f>S323*H323</f>
        <v>0</v>
      </c>
      <c r="U323" s="302"/>
      <c r="V323" s="302"/>
      <c r="W323" s="302"/>
      <c r="X323" s="302"/>
      <c r="Y323" s="302"/>
      <c r="Z323" s="302"/>
      <c r="AA323" s="302"/>
      <c r="AB323" s="302"/>
      <c r="AC323" s="302"/>
      <c r="AD323" s="302"/>
      <c r="AE323" s="302"/>
      <c r="AR323" s="167" t="s">
        <v>272</v>
      </c>
      <c r="AT323" s="167" t="s">
        <v>187</v>
      </c>
      <c r="AU323" s="167" t="s">
        <v>91</v>
      </c>
      <c r="AY323" s="18" t="s">
        <v>184</v>
      </c>
      <c r="BE323" s="92">
        <f>IF(N323="základná",J323,0)</f>
        <v>0</v>
      </c>
      <c r="BF323" s="92">
        <f>IF(N323="znížená",J323,0)</f>
        <v>0</v>
      </c>
      <c r="BG323" s="92">
        <f>IF(N323="zákl. prenesená",J323,0)</f>
        <v>0</v>
      </c>
      <c r="BH323" s="92">
        <f>IF(N323="zníž. prenesená",J323,0)</f>
        <v>0</v>
      </c>
      <c r="BI323" s="92">
        <f>IF(N323="nulová",J323,0)</f>
        <v>0</v>
      </c>
      <c r="BJ323" s="18" t="s">
        <v>91</v>
      </c>
      <c r="BK323" s="92">
        <f>ROUND(I323*H323,2)</f>
        <v>0</v>
      </c>
      <c r="BL323" s="18" t="s">
        <v>272</v>
      </c>
      <c r="BM323" s="167" t="s">
        <v>790</v>
      </c>
    </row>
    <row r="324" spans="1:65" s="12" customFormat="1" ht="22.9" customHeight="1">
      <c r="B324" s="142"/>
      <c r="D324" s="143" t="s">
        <v>77</v>
      </c>
      <c r="E324" s="153" t="s">
        <v>540</v>
      </c>
      <c r="F324" s="153" t="s">
        <v>541</v>
      </c>
      <c r="I324" s="145"/>
      <c r="J324" s="154">
        <f>BK324</f>
        <v>0</v>
      </c>
      <c r="L324" s="264"/>
      <c r="M324" s="148"/>
      <c r="N324" s="148"/>
      <c r="O324" s="148"/>
      <c r="P324" s="149">
        <f>SUM(P325:P329)</f>
        <v>0</v>
      </c>
      <c r="Q324" s="148"/>
      <c r="R324" s="149">
        <f>SUM(R325:R329)</f>
        <v>2.9164000000000002E-4</v>
      </c>
      <c r="S324" s="148"/>
      <c r="T324" s="150">
        <f>SUM(T325:T329)</f>
        <v>0</v>
      </c>
      <c r="AR324" s="143" t="s">
        <v>91</v>
      </c>
      <c r="AT324" s="151" t="s">
        <v>77</v>
      </c>
      <c r="AU324" s="151" t="s">
        <v>85</v>
      </c>
      <c r="AY324" s="143" t="s">
        <v>184</v>
      </c>
      <c r="BK324" s="152">
        <f>SUM(BK325:BK329)</f>
        <v>0</v>
      </c>
    </row>
    <row r="325" spans="1:65" s="2" customFormat="1" ht="33" customHeight="1">
      <c r="A325" s="302"/>
      <c r="B325" s="124"/>
      <c r="C325" s="155" t="s">
        <v>791</v>
      </c>
      <c r="D325" s="155" t="s">
        <v>187</v>
      </c>
      <c r="E325" s="156" t="s">
        <v>543</v>
      </c>
      <c r="F325" s="157" t="s">
        <v>544</v>
      </c>
      <c r="G325" s="158" t="s">
        <v>225</v>
      </c>
      <c r="H325" s="159">
        <v>14.582000000000001</v>
      </c>
      <c r="I325" s="160"/>
      <c r="J325" s="161">
        <f>ROUND(I325*H325,2)</f>
        <v>0</v>
      </c>
      <c r="K325" s="228"/>
      <c r="L325" s="250"/>
      <c r="M325" s="230" t="s">
        <v>1</v>
      </c>
      <c r="N325" s="164" t="s">
        <v>44</v>
      </c>
      <c r="O325" s="51"/>
      <c r="P325" s="165">
        <f>O325*H325</f>
        <v>0</v>
      </c>
      <c r="Q325" s="165">
        <v>2.0000000000000002E-5</v>
      </c>
      <c r="R325" s="165">
        <f>Q325*H325</f>
        <v>2.9164000000000002E-4</v>
      </c>
      <c r="S325" s="165">
        <v>0</v>
      </c>
      <c r="T325" s="166">
        <f>S325*H325</f>
        <v>0</v>
      </c>
      <c r="U325" s="302"/>
      <c r="V325" s="302"/>
      <c r="W325" s="302"/>
      <c r="X325" s="302"/>
      <c r="Y325" s="302"/>
      <c r="Z325" s="302"/>
      <c r="AA325" s="302"/>
      <c r="AB325" s="302"/>
      <c r="AC325" s="302"/>
      <c r="AD325" s="302"/>
      <c r="AE325" s="302"/>
      <c r="AR325" s="167" t="s">
        <v>272</v>
      </c>
      <c r="AT325" s="167" t="s">
        <v>187</v>
      </c>
      <c r="AU325" s="167" t="s">
        <v>91</v>
      </c>
      <c r="AY325" s="18" t="s">
        <v>184</v>
      </c>
      <c r="BE325" s="92">
        <f>IF(N325="základná",J325,0)</f>
        <v>0</v>
      </c>
      <c r="BF325" s="92">
        <f>IF(N325="znížená",J325,0)</f>
        <v>0</v>
      </c>
      <c r="BG325" s="92">
        <f>IF(N325="zákl. prenesená",J325,0)</f>
        <v>0</v>
      </c>
      <c r="BH325" s="92">
        <f>IF(N325="zníž. prenesená",J325,0)</f>
        <v>0</v>
      </c>
      <c r="BI325" s="92">
        <f>IF(N325="nulová",J325,0)</f>
        <v>0</v>
      </c>
      <c r="BJ325" s="18" t="s">
        <v>91</v>
      </c>
      <c r="BK325" s="92">
        <f>ROUND(I325*H325,2)</f>
        <v>0</v>
      </c>
      <c r="BL325" s="18" t="s">
        <v>272</v>
      </c>
      <c r="BM325" s="167" t="s">
        <v>792</v>
      </c>
    </row>
    <row r="326" spans="1:65" s="13" customFormat="1">
      <c r="B326" s="168"/>
      <c r="D326" s="169" t="s">
        <v>193</v>
      </c>
      <c r="E326" s="170" t="s">
        <v>1</v>
      </c>
      <c r="F326" s="171" t="s">
        <v>793</v>
      </c>
      <c r="H326" s="170" t="s">
        <v>1</v>
      </c>
      <c r="I326" s="172"/>
      <c r="L326" s="277"/>
      <c r="M326" s="173"/>
      <c r="N326" s="174"/>
      <c r="O326" s="174"/>
      <c r="P326" s="174"/>
      <c r="Q326" s="174"/>
      <c r="R326" s="174"/>
      <c r="S326" s="174"/>
      <c r="T326" s="175"/>
      <c r="AT326" s="170" t="s">
        <v>193</v>
      </c>
      <c r="AU326" s="170" t="s">
        <v>91</v>
      </c>
      <c r="AV326" s="13" t="s">
        <v>85</v>
      </c>
      <c r="AW326" s="13" t="s">
        <v>30</v>
      </c>
      <c r="AX326" s="13" t="s">
        <v>78</v>
      </c>
      <c r="AY326" s="170" t="s">
        <v>184</v>
      </c>
    </row>
    <row r="327" spans="1:65" s="14" customFormat="1">
      <c r="B327" s="176"/>
      <c r="D327" s="169" t="s">
        <v>193</v>
      </c>
      <c r="E327" s="177" t="s">
        <v>1</v>
      </c>
      <c r="F327" s="178" t="s">
        <v>794</v>
      </c>
      <c r="H327" s="179">
        <v>8.1310000000000002</v>
      </c>
      <c r="I327" s="180"/>
      <c r="L327" s="274"/>
      <c r="M327" s="181"/>
      <c r="N327" s="182"/>
      <c r="O327" s="182"/>
      <c r="P327" s="182"/>
      <c r="Q327" s="182"/>
      <c r="R327" s="182"/>
      <c r="S327" s="182"/>
      <c r="T327" s="183"/>
      <c r="AT327" s="177" t="s">
        <v>193</v>
      </c>
      <c r="AU327" s="177" t="s">
        <v>91</v>
      </c>
      <c r="AV327" s="14" t="s">
        <v>91</v>
      </c>
      <c r="AW327" s="14" t="s">
        <v>30</v>
      </c>
      <c r="AX327" s="14" t="s">
        <v>78</v>
      </c>
      <c r="AY327" s="177" t="s">
        <v>184</v>
      </c>
    </row>
    <row r="328" spans="1:65" s="14" customFormat="1">
      <c r="B328" s="176"/>
      <c r="D328" s="169" t="s">
        <v>193</v>
      </c>
      <c r="E328" s="177" t="s">
        <v>1</v>
      </c>
      <c r="F328" s="178" t="s">
        <v>795</v>
      </c>
      <c r="H328" s="179">
        <v>6.4509999999999996</v>
      </c>
      <c r="I328" s="180"/>
      <c r="L328" s="274"/>
      <c r="M328" s="181"/>
      <c r="N328" s="182"/>
      <c r="O328" s="182"/>
      <c r="P328" s="182"/>
      <c r="Q328" s="182"/>
      <c r="R328" s="182"/>
      <c r="S328" s="182"/>
      <c r="T328" s="183"/>
      <c r="AT328" s="177" t="s">
        <v>193</v>
      </c>
      <c r="AU328" s="177" t="s">
        <v>91</v>
      </c>
      <c r="AV328" s="14" t="s">
        <v>91</v>
      </c>
      <c r="AW328" s="14" t="s">
        <v>30</v>
      </c>
      <c r="AX328" s="14" t="s">
        <v>78</v>
      </c>
      <c r="AY328" s="177" t="s">
        <v>184</v>
      </c>
    </row>
    <row r="329" spans="1:65" s="15" customFormat="1">
      <c r="B329" s="184"/>
      <c r="D329" s="169" t="s">
        <v>193</v>
      </c>
      <c r="E329" s="185" t="s">
        <v>1</v>
      </c>
      <c r="F329" s="186" t="s">
        <v>200</v>
      </c>
      <c r="H329" s="187">
        <v>14.582000000000001</v>
      </c>
      <c r="I329" s="188"/>
      <c r="L329" s="275"/>
      <c r="M329" s="204"/>
      <c r="N329" s="205"/>
      <c r="O329" s="205"/>
      <c r="P329" s="205"/>
      <c r="Q329" s="205"/>
      <c r="R329" s="205"/>
      <c r="S329" s="205"/>
      <c r="T329" s="206"/>
      <c r="AT329" s="185" t="s">
        <v>193</v>
      </c>
      <c r="AU329" s="185" t="s">
        <v>91</v>
      </c>
      <c r="AV329" s="15" t="s">
        <v>191</v>
      </c>
      <c r="AW329" s="15" t="s">
        <v>30</v>
      </c>
      <c r="AX329" s="15" t="s">
        <v>85</v>
      </c>
      <c r="AY329" s="185" t="s">
        <v>184</v>
      </c>
    </row>
    <row r="330" spans="1:65" s="2" customFormat="1" ht="6.95" customHeight="1">
      <c r="A330" s="302"/>
      <c r="B330" s="41"/>
      <c r="C330" s="42"/>
      <c r="D330" s="42"/>
      <c r="E330" s="42"/>
      <c r="F330" s="42"/>
      <c r="G330" s="42"/>
      <c r="H330" s="42"/>
      <c r="I330" s="42"/>
      <c r="J330" s="42"/>
      <c r="K330" s="42"/>
      <c r="L330" s="276"/>
      <c r="M330" s="302"/>
      <c r="O330" s="302"/>
      <c r="P330" s="302"/>
      <c r="Q330" s="302"/>
      <c r="R330" s="302"/>
      <c r="S330" s="302"/>
      <c r="T330" s="302"/>
      <c r="U330" s="302"/>
      <c r="V330" s="302"/>
      <c r="W330" s="302"/>
      <c r="X330" s="302"/>
      <c r="Y330" s="302"/>
      <c r="Z330" s="302"/>
      <c r="AA330" s="302"/>
      <c r="AB330" s="302"/>
      <c r="AC330" s="302"/>
      <c r="AD330" s="302"/>
      <c r="AE330" s="302"/>
    </row>
    <row r="331" spans="1:65">
      <c r="A331" s="288"/>
      <c r="B331" s="288"/>
      <c r="C331" s="288"/>
      <c r="D331" s="288"/>
      <c r="E331" s="288"/>
      <c r="F331" s="288"/>
      <c r="G331" s="288"/>
      <c r="H331" s="288"/>
      <c r="I331" s="288"/>
      <c r="J331" s="288"/>
      <c r="K331" s="288"/>
      <c r="L331" s="307"/>
      <c r="M331" s="288"/>
      <c r="N331" s="288"/>
      <c r="O331" s="288"/>
      <c r="P331" s="288"/>
      <c r="Q331" s="288"/>
      <c r="R331" s="288"/>
      <c r="S331" s="288"/>
      <c r="T331" s="288"/>
      <c r="U331" s="288"/>
      <c r="V331" s="288"/>
      <c r="W331" s="288"/>
      <c r="X331" s="288"/>
      <c r="Y331" s="288"/>
      <c r="Z331" s="288"/>
      <c r="AA331" s="288"/>
      <c r="AB331" s="288"/>
      <c r="AC331" s="288"/>
      <c r="AD331" s="288"/>
      <c r="AE331" s="288"/>
      <c r="AF331" s="288"/>
      <c r="AG331" s="288"/>
      <c r="AH331" s="288"/>
      <c r="AI331" s="288"/>
      <c r="AJ331" s="288"/>
      <c r="AK331" s="288"/>
      <c r="AL331" s="288"/>
      <c r="AM331" s="288"/>
      <c r="AN331" s="288"/>
      <c r="AO331" s="288"/>
      <c r="AP331" s="288"/>
      <c r="AQ331" s="288"/>
      <c r="AR331" s="288"/>
      <c r="AS331" s="288"/>
      <c r="AT331" s="288"/>
      <c r="AU331" s="288"/>
      <c r="AV331" s="288"/>
      <c r="AW331" s="288"/>
      <c r="AX331" s="288"/>
      <c r="AY331" s="288"/>
      <c r="AZ331" s="288"/>
      <c r="BA331" s="288"/>
      <c r="BB331" s="288"/>
      <c r="BC331" s="288"/>
      <c r="BD331" s="288"/>
      <c r="BE331" s="288"/>
      <c r="BF331" s="288"/>
      <c r="BG331" s="288"/>
      <c r="BH331" s="288"/>
      <c r="BI331" s="288"/>
      <c r="BJ331" s="288"/>
      <c r="BK331" s="288"/>
      <c r="BL331" s="288"/>
      <c r="BM331" s="288"/>
    </row>
    <row r="332" spans="1:65">
      <c r="A332" s="288"/>
      <c r="B332" s="288"/>
      <c r="C332" s="288"/>
      <c r="D332" s="288"/>
      <c r="E332" s="288"/>
      <c r="F332" s="288"/>
      <c r="G332" s="288"/>
      <c r="H332" s="288"/>
      <c r="I332" s="288"/>
      <c r="J332" s="288"/>
      <c r="K332" s="288"/>
      <c r="L332" s="307"/>
      <c r="M332" s="288"/>
      <c r="N332" s="288"/>
      <c r="O332" s="288"/>
      <c r="P332" s="288"/>
      <c r="Q332" s="288"/>
      <c r="R332" s="288"/>
      <c r="S332" s="288"/>
      <c r="T332" s="288"/>
      <c r="U332" s="288"/>
      <c r="V332" s="288"/>
      <c r="W332" s="288"/>
      <c r="X332" s="288"/>
      <c r="Y332" s="288"/>
      <c r="Z332" s="288"/>
      <c r="AA332" s="288"/>
      <c r="AB332" s="288"/>
      <c r="AC332" s="288"/>
      <c r="AD332" s="288"/>
      <c r="AE332" s="288"/>
      <c r="AF332" s="288"/>
      <c r="AG332" s="288"/>
      <c r="AH332" s="288"/>
      <c r="AI332" s="288"/>
      <c r="AJ332" s="288"/>
      <c r="AK332" s="288"/>
      <c r="AL332" s="288"/>
      <c r="AM332" s="288"/>
      <c r="AN332" s="288"/>
      <c r="AO332" s="288"/>
      <c r="AP332" s="288"/>
      <c r="AQ332" s="288"/>
      <c r="AR332" s="288"/>
      <c r="AS332" s="288"/>
      <c r="AT332" s="288"/>
      <c r="AU332" s="288"/>
      <c r="AV332" s="288"/>
      <c r="AW332" s="288"/>
      <c r="AX332" s="288"/>
      <c r="AY332" s="288"/>
      <c r="AZ332" s="288"/>
      <c r="BA332" s="288"/>
      <c r="BB332" s="288"/>
      <c r="BC332" s="288"/>
      <c r="BD332" s="288"/>
      <c r="BE332" s="288"/>
      <c r="BF332" s="288"/>
      <c r="BG332" s="288"/>
      <c r="BH332" s="288"/>
      <c r="BI332" s="288"/>
      <c r="BJ332" s="288"/>
      <c r="BK332" s="288"/>
      <c r="BL332" s="288"/>
      <c r="BM332" s="288"/>
    </row>
    <row r="333" spans="1:65">
      <c r="A333" s="288"/>
      <c r="B333" s="288"/>
      <c r="C333" s="288"/>
      <c r="D333" s="288"/>
      <c r="E333" s="288"/>
      <c r="F333" s="288"/>
      <c r="G333" s="288"/>
      <c r="H333" s="288"/>
      <c r="I333" s="288"/>
      <c r="J333" s="288"/>
      <c r="K333" s="288"/>
      <c r="L333" s="307"/>
      <c r="M333" s="288"/>
      <c r="N333" s="288"/>
      <c r="O333" s="288"/>
      <c r="P333" s="288"/>
      <c r="Q333" s="288"/>
      <c r="R333" s="288"/>
      <c r="S333" s="288"/>
      <c r="T333" s="288"/>
      <c r="U333" s="288"/>
      <c r="V333" s="288"/>
      <c r="W333" s="288"/>
      <c r="X333" s="288"/>
      <c r="Y333" s="288"/>
      <c r="Z333" s="288"/>
      <c r="AA333" s="288"/>
      <c r="AB333" s="288"/>
      <c r="AC333" s="288"/>
      <c r="AD333" s="288"/>
      <c r="AE333" s="288"/>
      <c r="AF333" s="288"/>
      <c r="AG333" s="288"/>
      <c r="AH333" s="288"/>
      <c r="AI333" s="288"/>
      <c r="AJ333" s="288"/>
      <c r="AK333" s="288"/>
      <c r="AL333" s="288"/>
      <c r="AM333" s="288"/>
      <c r="AN333" s="288"/>
      <c r="AO333" s="288"/>
      <c r="AP333" s="288"/>
      <c r="AQ333" s="288"/>
      <c r="AR333" s="288"/>
      <c r="AS333" s="288"/>
      <c r="AT333" s="288"/>
      <c r="AU333" s="288"/>
      <c r="AV333" s="288"/>
      <c r="AW333" s="288"/>
      <c r="AX333" s="288"/>
      <c r="AY333" s="288"/>
      <c r="AZ333" s="288"/>
      <c r="BA333" s="288"/>
      <c r="BB333" s="288"/>
      <c r="BC333" s="288"/>
      <c r="BD333" s="288"/>
      <c r="BE333" s="288"/>
      <c r="BF333" s="288"/>
      <c r="BG333" s="288"/>
      <c r="BH333" s="288"/>
      <c r="BI333" s="288"/>
      <c r="BJ333" s="288"/>
      <c r="BK333" s="288"/>
      <c r="BL333" s="288"/>
      <c r="BM333" s="288"/>
    </row>
    <row r="334" spans="1:65">
      <c r="A334" s="288"/>
      <c r="B334" s="288"/>
      <c r="C334" s="288"/>
      <c r="D334" s="288"/>
      <c r="E334" s="288"/>
      <c r="F334" s="288"/>
      <c r="G334" s="288"/>
      <c r="H334" s="288"/>
      <c r="I334" s="288"/>
      <c r="J334" s="288"/>
      <c r="K334" s="288"/>
      <c r="L334" s="307"/>
      <c r="M334" s="288"/>
      <c r="N334" s="288"/>
      <c r="O334" s="288"/>
      <c r="P334" s="288"/>
      <c r="Q334" s="288"/>
      <c r="R334" s="288"/>
      <c r="S334" s="288"/>
      <c r="T334" s="288"/>
      <c r="U334" s="288"/>
      <c r="V334" s="288"/>
      <c r="W334" s="288"/>
      <c r="X334" s="288"/>
      <c r="Y334" s="288"/>
      <c r="Z334" s="288"/>
      <c r="AA334" s="288"/>
      <c r="AB334" s="288"/>
      <c r="AC334" s="288"/>
      <c r="AD334" s="288"/>
      <c r="AE334" s="288"/>
      <c r="AF334" s="288"/>
      <c r="AG334" s="288"/>
      <c r="AH334" s="288"/>
      <c r="AI334" s="288"/>
      <c r="AJ334" s="288"/>
      <c r="AK334" s="288"/>
      <c r="AL334" s="288"/>
      <c r="AM334" s="288"/>
      <c r="AN334" s="288"/>
      <c r="AO334" s="288"/>
      <c r="AP334" s="288"/>
      <c r="AQ334" s="288"/>
      <c r="AR334" s="288"/>
      <c r="AS334" s="288"/>
      <c r="AT334" s="288"/>
      <c r="AU334" s="288"/>
      <c r="AV334" s="288"/>
      <c r="AW334" s="288"/>
      <c r="AX334" s="288"/>
      <c r="AY334" s="288"/>
      <c r="AZ334" s="288"/>
      <c r="BA334" s="288"/>
      <c r="BB334" s="288"/>
      <c r="BC334" s="288"/>
      <c r="BD334" s="288"/>
      <c r="BE334" s="288"/>
      <c r="BF334" s="288"/>
      <c r="BG334" s="288"/>
      <c r="BH334" s="288"/>
      <c r="BI334" s="288"/>
      <c r="BJ334" s="288"/>
      <c r="BK334" s="288"/>
      <c r="BL334" s="288"/>
      <c r="BM334" s="288"/>
    </row>
    <row r="335" spans="1:65">
      <c r="A335" s="288"/>
      <c r="B335" s="288"/>
      <c r="C335" s="288"/>
      <c r="D335" s="288"/>
      <c r="E335" s="288"/>
      <c r="F335" s="288"/>
      <c r="G335" s="288"/>
      <c r="H335" s="288"/>
      <c r="I335" s="288"/>
      <c r="J335" s="288"/>
      <c r="K335" s="288"/>
      <c r="L335" s="307"/>
      <c r="M335" s="288"/>
      <c r="N335" s="288"/>
      <c r="O335" s="288"/>
      <c r="P335" s="288"/>
      <c r="Q335" s="288"/>
      <c r="R335" s="288"/>
      <c r="S335" s="288"/>
      <c r="T335" s="288"/>
      <c r="U335" s="288"/>
      <c r="V335" s="288"/>
      <c r="W335" s="288"/>
      <c r="X335" s="288"/>
      <c r="Y335" s="288"/>
      <c r="Z335" s="288"/>
      <c r="AA335" s="288"/>
      <c r="AB335" s="288"/>
      <c r="AC335" s="288"/>
      <c r="AD335" s="288"/>
      <c r="AE335" s="288"/>
      <c r="AF335" s="288"/>
      <c r="AG335" s="288"/>
      <c r="AH335" s="288"/>
      <c r="AI335" s="288"/>
      <c r="AJ335" s="288"/>
      <c r="AK335" s="288"/>
      <c r="AL335" s="288"/>
      <c r="AM335" s="288"/>
      <c r="AN335" s="288"/>
      <c r="AO335" s="288"/>
      <c r="AP335" s="288"/>
      <c r="AQ335" s="288"/>
      <c r="AR335" s="288"/>
      <c r="AS335" s="288"/>
      <c r="AT335" s="288"/>
      <c r="AU335" s="288"/>
      <c r="AV335" s="288"/>
      <c r="AW335" s="288"/>
      <c r="AX335" s="288"/>
      <c r="AY335" s="288"/>
      <c r="AZ335" s="288"/>
      <c r="BA335" s="288"/>
      <c r="BB335" s="288"/>
      <c r="BC335" s="288"/>
      <c r="BD335" s="288"/>
      <c r="BE335" s="288"/>
      <c r="BF335" s="288"/>
      <c r="BG335" s="288"/>
      <c r="BH335" s="288"/>
      <c r="BI335" s="288"/>
      <c r="BJ335" s="288"/>
      <c r="BK335" s="288"/>
      <c r="BL335" s="288"/>
      <c r="BM335" s="288"/>
    </row>
    <row r="336" spans="1:65">
      <c r="A336" s="288"/>
      <c r="B336" s="288"/>
      <c r="C336" s="288"/>
      <c r="D336" s="288"/>
      <c r="E336" s="288"/>
      <c r="F336" s="288"/>
      <c r="G336" s="288"/>
      <c r="H336" s="288"/>
      <c r="I336" s="288"/>
      <c r="J336" s="288"/>
      <c r="K336" s="288"/>
      <c r="L336" s="307"/>
      <c r="M336" s="288"/>
      <c r="N336" s="288"/>
      <c r="O336" s="288"/>
      <c r="P336" s="288"/>
      <c r="Q336" s="288"/>
      <c r="R336" s="288"/>
      <c r="S336" s="288"/>
      <c r="T336" s="288"/>
      <c r="U336" s="288"/>
      <c r="V336" s="288"/>
      <c r="W336" s="288"/>
      <c r="X336" s="288"/>
      <c r="Y336" s="288"/>
      <c r="Z336" s="288"/>
      <c r="AA336" s="288"/>
      <c r="AB336" s="288"/>
      <c r="AC336" s="288"/>
      <c r="AD336" s="288"/>
      <c r="AE336" s="288"/>
      <c r="AF336" s="288"/>
      <c r="AG336" s="288"/>
      <c r="AH336" s="288"/>
      <c r="AI336" s="288"/>
      <c r="AJ336" s="288"/>
      <c r="AK336" s="288"/>
      <c r="AL336" s="288"/>
      <c r="AM336" s="288"/>
      <c r="AN336" s="288"/>
      <c r="AO336" s="288"/>
      <c r="AP336" s="288"/>
      <c r="AQ336" s="288"/>
      <c r="AR336" s="288"/>
      <c r="AS336" s="288"/>
      <c r="AT336" s="288"/>
      <c r="AU336" s="288"/>
      <c r="AV336" s="288"/>
      <c r="AW336" s="288"/>
      <c r="AX336" s="288"/>
      <c r="AY336" s="288"/>
      <c r="AZ336" s="288"/>
      <c r="BA336" s="288"/>
      <c r="BB336" s="288"/>
      <c r="BC336" s="288"/>
      <c r="BD336" s="288"/>
      <c r="BE336" s="288"/>
      <c r="BF336" s="288"/>
      <c r="BG336" s="288"/>
      <c r="BH336" s="288"/>
      <c r="BI336" s="288"/>
      <c r="BJ336" s="288"/>
      <c r="BK336" s="288"/>
      <c r="BL336" s="288"/>
      <c r="BM336" s="288"/>
    </row>
    <row r="337" spans="12:12">
      <c r="L337" s="307"/>
    </row>
    <row r="338" spans="12:12">
      <c r="L338" s="307"/>
    </row>
    <row r="339" spans="12:12">
      <c r="L339" s="307"/>
    </row>
    <row r="340" spans="12:12">
      <c r="L340" s="307"/>
    </row>
    <row r="341" spans="12:12">
      <c r="L341" s="307"/>
    </row>
    <row r="342" spans="12:12">
      <c r="L342" s="307"/>
    </row>
    <row r="343" spans="12:12">
      <c r="L343" s="307"/>
    </row>
    <row r="344" spans="12:12">
      <c r="L344" s="307"/>
    </row>
    <row r="345" spans="12:12">
      <c r="L345" s="307"/>
    </row>
    <row r="346" spans="12:12">
      <c r="L346" s="307"/>
    </row>
    <row r="347" spans="12:12">
      <c r="L347" s="307"/>
    </row>
    <row r="348" spans="12:12">
      <c r="L348" s="307"/>
    </row>
    <row r="349" spans="12:12">
      <c r="L349" s="307"/>
    </row>
    <row r="350" spans="12:12">
      <c r="L350" s="307"/>
    </row>
    <row r="351" spans="12:12">
      <c r="L351" s="307"/>
    </row>
    <row r="352" spans="12:12">
      <c r="L352" s="307"/>
    </row>
    <row r="353" spans="12:12">
      <c r="L353" s="307"/>
    </row>
    <row r="354" spans="12:12">
      <c r="L354" s="307"/>
    </row>
    <row r="355" spans="12:12">
      <c r="L355" s="307"/>
    </row>
    <row r="356" spans="12:12">
      <c r="L356" s="307"/>
    </row>
    <row r="357" spans="12:12">
      <c r="L357" s="307"/>
    </row>
    <row r="358" spans="12:12">
      <c r="L358" s="307"/>
    </row>
    <row r="359" spans="12:12">
      <c r="L359" s="307"/>
    </row>
    <row r="360" spans="12:12">
      <c r="L360" s="307"/>
    </row>
    <row r="361" spans="12:12">
      <c r="L361" s="307"/>
    </row>
    <row r="362" spans="12:12">
      <c r="L362" s="307"/>
    </row>
    <row r="363" spans="12:12">
      <c r="L363" s="307"/>
    </row>
    <row r="364" spans="12:12">
      <c r="L364" s="307"/>
    </row>
    <row r="365" spans="12:12">
      <c r="L365" s="307"/>
    </row>
    <row r="366" spans="12:12">
      <c r="L366" s="307"/>
    </row>
    <row r="367" spans="12:12">
      <c r="L367" s="307"/>
    </row>
    <row r="368" spans="12:12">
      <c r="L368" s="307"/>
    </row>
    <row r="369" spans="12:12">
      <c r="L369" s="307"/>
    </row>
    <row r="370" spans="12:12">
      <c r="L370" s="307"/>
    </row>
    <row r="371" spans="12:12">
      <c r="L371" s="307"/>
    </row>
    <row r="372" spans="12:12">
      <c r="L372" s="307"/>
    </row>
    <row r="373" spans="12:12">
      <c r="L373" s="307"/>
    </row>
    <row r="374" spans="12:12">
      <c r="L374" s="307"/>
    </row>
    <row r="375" spans="12:12">
      <c r="L375" s="307"/>
    </row>
    <row r="376" spans="12:12">
      <c r="L376" s="307"/>
    </row>
    <row r="377" spans="12:12">
      <c r="L377" s="307"/>
    </row>
    <row r="378" spans="12:12">
      <c r="L378" s="307"/>
    </row>
    <row r="379" spans="12:12">
      <c r="L379" s="307"/>
    </row>
    <row r="380" spans="12:12">
      <c r="L380" s="307"/>
    </row>
    <row r="381" spans="12:12">
      <c r="L381" s="307"/>
    </row>
    <row r="382" spans="12:12">
      <c r="L382" s="307"/>
    </row>
    <row r="383" spans="12:12">
      <c r="L383" s="307"/>
    </row>
    <row r="384" spans="12:12">
      <c r="L384" s="307"/>
    </row>
    <row r="385" spans="12:12">
      <c r="L385" s="307"/>
    </row>
    <row r="386" spans="12:12">
      <c r="L386" s="307"/>
    </row>
    <row r="387" spans="12:12">
      <c r="L387" s="307"/>
    </row>
    <row r="388" spans="12:12">
      <c r="L388" s="307"/>
    </row>
    <row r="389" spans="12:12">
      <c r="L389" s="307"/>
    </row>
    <row r="390" spans="12:12">
      <c r="L390" s="307"/>
    </row>
    <row r="391" spans="12:12">
      <c r="L391" s="307"/>
    </row>
    <row r="392" spans="12:12">
      <c r="L392" s="307"/>
    </row>
    <row r="393" spans="12:12">
      <c r="L393" s="307"/>
    </row>
    <row r="394" spans="12:12">
      <c r="L394" s="307"/>
    </row>
    <row r="395" spans="12:12">
      <c r="L395" s="307"/>
    </row>
    <row r="396" spans="12:12">
      <c r="L396" s="307"/>
    </row>
    <row r="397" spans="12:12">
      <c r="L397" s="307"/>
    </row>
    <row r="398" spans="12:12">
      <c r="L398" s="307"/>
    </row>
    <row r="399" spans="12:12">
      <c r="L399" s="307"/>
    </row>
    <row r="400" spans="12:12">
      <c r="L400" s="307"/>
    </row>
    <row r="401" spans="12:12">
      <c r="L401" s="307"/>
    </row>
    <row r="402" spans="12:12">
      <c r="L402" s="307"/>
    </row>
    <row r="403" spans="12:12">
      <c r="L403" s="307"/>
    </row>
    <row r="404" spans="12:12">
      <c r="L404" s="307"/>
    </row>
    <row r="405" spans="12:12">
      <c r="L405" s="307"/>
    </row>
    <row r="406" spans="12:12">
      <c r="L406" s="307"/>
    </row>
    <row r="407" spans="12:12">
      <c r="L407" s="307"/>
    </row>
    <row r="408" spans="12:12">
      <c r="L408" s="307"/>
    </row>
    <row r="409" spans="12:12">
      <c r="L409" s="307"/>
    </row>
    <row r="410" spans="12:12">
      <c r="L410" s="307"/>
    </row>
    <row r="411" spans="12:12">
      <c r="L411" s="307"/>
    </row>
    <row r="412" spans="12:12">
      <c r="L412" s="307"/>
    </row>
  </sheetData>
  <autoFilter ref="C144:K329" xr:uid="{00000000-0009-0000-0000-000002000000}"/>
  <mergeCells count="20">
    <mergeCell ref="E131:H131"/>
    <mergeCell ref="E135:H135"/>
    <mergeCell ref="E133:H133"/>
    <mergeCell ref="E137:H137"/>
    <mergeCell ref="D119:F119"/>
    <mergeCell ref="L2:V2"/>
    <mergeCell ref="D115:F115"/>
    <mergeCell ref="D116:F116"/>
    <mergeCell ref="D117:F117"/>
    <mergeCell ref="D118:F118"/>
    <mergeCell ref="E31:H31"/>
    <mergeCell ref="E86:H86"/>
    <mergeCell ref="E90:H90"/>
    <mergeCell ref="E88:H88"/>
    <mergeCell ref="E92:H92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03"/>
  <sheetViews>
    <sheetView showGridLines="0" topLeftCell="A126" workbookViewId="0">
      <selection activeCell="C193" sqref="C193:J19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4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365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101</v>
      </c>
    </row>
    <row r="3" spans="1:4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</row>
    <row r="4" spans="1:4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1"/>
      <c r="M4" s="97" t="s">
        <v>9</v>
      </c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</row>
    <row r="5" spans="1:4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1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</row>
    <row r="6" spans="1:4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1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</row>
    <row r="7" spans="1:4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1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4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1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</row>
    <row r="9" spans="1:46" s="1" customFormat="1" ht="16.5" customHeight="1">
      <c r="A9" s="288"/>
      <c r="B9" s="21"/>
      <c r="C9" s="288"/>
      <c r="D9" s="288"/>
      <c r="E9" s="407" t="s">
        <v>140</v>
      </c>
      <c r="F9" s="366"/>
      <c r="G9" s="366"/>
      <c r="H9" s="366"/>
      <c r="I9" s="288"/>
      <c r="J9" s="288"/>
      <c r="K9" s="288"/>
      <c r="L9" s="21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</row>
    <row r="10" spans="1:4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1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</row>
    <row r="11" spans="1:46" s="2" customFormat="1" ht="16.5" customHeight="1">
      <c r="A11" s="302"/>
      <c r="B11" s="29"/>
      <c r="C11" s="302"/>
      <c r="D11" s="302"/>
      <c r="E11" s="420" t="s">
        <v>94</v>
      </c>
      <c r="F11" s="406"/>
      <c r="G11" s="406"/>
      <c r="H11" s="406"/>
      <c r="I11" s="302"/>
      <c r="J11" s="302"/>
      <c r="K11" s="302"/>
      <c r="L11" s="36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4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36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46" s="2" customFormat="1" ht="30" customHeight="1">
      <c r="A13" s="302"/>
      <c r="B13" s="29"/>
      <c r="C13" s="302"/>
      <c r="D13" s="302"/>
      <c r="E13" s="384" t="s">
        <v>100</v>
      </c>
      <c r="F13" s="406"/>
      <c r="G13" s="406"/>
      <c r="H13" s="406"/>
      <c r="I13" s="302"/>
      <c r="J13" s="302"/>
      <c r="K13" s="302"/>
      <c r="L13" s="36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4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36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4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36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4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36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36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36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36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36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36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36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36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36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36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36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36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36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6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36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6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36"/>
      <c r="S33" s="302"/>
      <c r="T33" s="302"/>
      <c r="U33" s="30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36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36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36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36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36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36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36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36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ROUND((SUM(BG113:BG120) + SUM(BG144:BG202)),  2)</f>
        <v>0</v>
      </c>
      <c r="G42" s="302"/>
      <c r="H42" s="302"/>
      <c r="I42" s="103">
        <v>0.2</v>
      </c>
      <c r="J42" s="102">
        <f>0</f>
        <v>0</v>
      </c>
      <c r="K42" s="302"/>
      <c r="L42" s="36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ROUND((SUM(BH113:BH120) + SUM(BH144:BH202)),  2)</f>
        <v>0</v>
      </c>
      <c r="G43" s="302"/>
      <c r="H43" s="302"/>
      <c r="I43" s="103">
        <v>0.2</v>
      </c>
      <c r="J43" s="102">
        <f>0</f>
        <v>0</v>
      </c>
      <c r="K43" s="302"/>
      <c r="L43" s="36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ROUND((SUM(BI113:BI120) + SUM(BI144:BI202)),  2)</f>
        <v>0</v>
      </c>
      <c r="G44" s="302"/>
      <c r="H44" s="302"/>
      <c r="I44" s="103">
        <v>0</v>
      </c>
      <c r="J44" s="102">
        <f>0</f>
        <v>0</v>
      </c>
      <c r="K44" s="302"/>
      <c r="L44" s="36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36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36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36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1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1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1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36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1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1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1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1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1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1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1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1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1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1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36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1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1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1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36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1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1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1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1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1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1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1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1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1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1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36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6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6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36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6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36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36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1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1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1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553</v>
      </c>
      <c r="F90" s="406"/>
      <c r="G90" s="406"/>
      <c r="H90" s="406"/>
      <c r="I90" s="302"/>
      <c r="J90" s="302"/>
      <c r="K90" s="302"/>
      <c r="L90" s="36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36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30" customHeight="1">
      <c r="A92" s="302"/>
      <c r="B92" s="29"/>
      <c r="C92" s="302"/>
      <c r="D92" s="302"/>
      <c r="E92" s="384" t="str">
        <f>E13</f>
        <v xml:space="preserve">SO 02.5 - Ihrisko s vodnými prvkami - TZB - vodovodná prípojka      </v>
      </c>
      <c r="F92" s="406"/>
      <c r="G92" s="406"/>
      <c r="H92" s="406"/>
      <c r="I92" s="302"/>
      <c r="J92" s="302"/>
      <c r="K92" s="302"/>
      <c r="L92" s="36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36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36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36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36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47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36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47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36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47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36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47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36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47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J144</f>
        <v>0</v>
      </c>
      <c r="K101" s="302"/>
      <c r="L101" s="36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47" s="9" customFormat="1" ht="24.95" customHeight="1">
      <c r="B102" s="114"/>
      <c r="D102" s="115" t="s">
        <v>149</v>
      </c>
      <c r="E102" s="116"/>
      <c r="F102" s="116"/>
      <c r="G102" s="116"/>
      <c r="H102" s="116"/>
      <c r="I102" s="116"/>
      <c r="J102" s="117">
        <f>J145</f>
        <v>0</v>
      </c>
      <c r="L102" s="114"/>
    </row>
    <row r="103" spans="1:47" s="10" customFormat="1" ht="19.899999999999999" customHeight="1">
      <c r="A103" s="285"/>
      <c r="B103" s="118"/>
      <c r="C103" s="285"/>
      <c r="D103" s="119" t="s">
        <v>150</v>
      </c>
      <c r="E103" s="120"/>
      <c r="F103" s="120"/>
      <c r="G103" s="120"/>
      <c r="H103" s="120"/>
      <c r="I103" s="120"/>
      <c r="J103" s="121">
        <f>J146</f>
        <v>0</v>
      </c>
      <c r="K103" s="285"/>
      <c r="L103" s="118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</row>
    <row r="104" spans="1:47" s="10" customFormat="1" ht="19.899999999999999" customHeight="1">
      <c r="A104" s="285"/>
      <c r="B104" s="118"/>
      <c r="C104" s="285"/>
      <c r="D104" s="119" t="s">
        <v>796</v>
      </c>
      <c r="E104" s="120"/>
      <c r="F104" s="120"/>
      <c r="G104" s="120"/>
      <c r="H104" s="120"/>
      <c r="I104" s="120"/>
      <c r="J104" s="121">
        <f>J159</f>
        <v>0</v>
      </c>
      <c r="K104" s="285"/>
      <c r="L104" s="118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5"/>
      <c r="AH104" s="285"/>
      <c r="AI104" s="285"/>
      <c r="AJ104" s="285"/>
      <c r="AK104" s="285"/>
      <c r="AL104" s="285"/>
      <c r="AM104" s="285"/>
      <c r="AN104" s="285"/>
      <c r="AO104" s="285"/>
      <c r="AP104" s="285"/>
      <c r="AQ104" s="285"/>
      <c r="AR104" s="285"/>
      <c r="AS104" s="285"/>
      <c r="AT104" s="285"/>
      <c r="AU104" s="285"/>
    </row>
    <row r="105" spans="1:47" s="10" customFormat="1" ht="19.899999999999999" customHeight="1">
      <c r="A105" s="285"/>
      <c r="B105" s="118"/>
      <c r="C105" s="285"/>
      <c r="D105" s="119" t="s">
        <v>153</v>
      </c>
      <c r="E105" s="120"/>
      <c r="F105" s="120"/>
      <c r="G105" s="120"/>
      <c r="H105" s="120"/>
      <c r="I105" s="120"/>
      <c r="J105" s="121">
        <f>J161</f>
        <v>0</v>
      </c>
      <c r="K105" s="285"/>
      <c r="L105" s="118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285"/>
      <c r="AH105" s="285"/>
      <c r="AI105" s="285"/>
      <c r="AJ105" s="285"/>
      <c r="AK105" s="285"/>
      <c r="AL105" s="285"/>
      <c r="AM105" s="285"/>
      <c r="AN105" s="285"/>
      <c r="AO105" s="285"/>
      <c r="AP105" s="285"/>
      <c r="AQ105" s="285"/>
      <c r="AR105" s="285"/>
      <c r="AS105" s="285"/>
      <c r="AT105" s="285"/>
      <c r="AU105" s="285"/>
    </row>
    <row r="106" spans="1:47" s="10" customFormat="1" ht="19.899999999999999" customHeight="1">
      <c r="A106" s="285"/>
      <c r="B106" s="118"/>
      <c r="C106" s="285"/>
      <c r="D106" s="119" t="s">
        <v>155</v>
      </c>
      <c r="E106" s="120"/>
      <c r="F106" s="120"/>
      <c r="G106" s="120"/>
      <c r="H106" s="120"/>
      <c r="I106" s="120"/>
      <c r="J106" s="121">
        <f>J180</f>
        <v>0</v>
      </c>
      <c r="K106" s="285"/>
      <c r="L106" s="118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285"/>
      <c r="AH106" s="285"/>
      <c r="AI106" s="285"/>
      <c r="AJ106" s="285"/>
      <c r="AK106" s="285"/>
      <c r="AL106" s="285"/>
      <c r="AM106" s="285"/>
      <c r="AN106" s="285"/>
      <c r="AO106" s="285"/>
      <c r="AP106" s="285"/>
      <c r="AQ106" s="285"/>
      <c r="AR106" s="285"/>
      <c r="AS106" s="285"/>
      <c r="AT106" s="285"/>
      <c r="AU106" s="285"/>
    </row>
    <row r="107" spans="1:47" s="9" customFormat="1" ht="24.95" customHeight="1">
      <c r="B107" s="114"/>
      <c r="D107" s="115" t="s">
        <v>157</v>
      </c>
      <c r="E107" s="116"/>
      <c r="F107" s="116"/>
      <c r="G107" s="116"/>
      <c r="H107" s="116"/>
      <c r="I107" s="116"/>
      <c r="J107" s="117">
        <f>J182</f>
        <v>0</v>
      </c>
      <c r="L107" s="114"/>
    </row>
    <row r="108" spans="1:47" s="10" customFormat="1" ht="19.899999999999999" customHeight="1">
      <c r="A108" s="285"/>
      <c r="B108" s="118"/>
      <c r="C108" s="285"/>
      <c r="D108" s="119" t="s">
        <v>797</v>
      </c>
      <c r="E108" s="120"/>
      <c r="F108" s="120"/>
      <c r="G108" s="120"/>
      <c r="H108" s="120"/>
      <c r="I108" s="120"/>
      <c r="J108" s="121">
        <f>J183</f>
        <v>0</v>
      </c>
      <c r="K108" s="285"/>
      <c r="L108" s="118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  <c r="AA108" s="285"/>
      <c r="AB108" s="285"/>
      <c r="AC108" s="285"/>
      <c r="AD108" s="285"/>
      <c r="AE108" s="285"/>
      <c r="AF108" s="285"/>
      <c r="AG108" s="285"/>
      <c r="AH108" s="285"/>
      <c r="AI108" s="285"/>
      <c r="AJ108" s="285"/>
      <c r="AK108" s="285"/>
      <c r="AL108" s="285"/>
      <c r="AM108" s="285"/>
      <c r="AN108" s="285"/>
      <c r="AO108" s="285"/>
      <c r="AP108" s="285"/>
      <c r="AQ108" s="285"/>
      <c r="AR108" s="285"/>
      <c r="AS108" s="285"/>
      <c r="AT108" s="285"/>
      <c r="AU108" s="285"/>
    </row>
    <row r="109" spans="1:47" s="9" customFormat="1" ht="24.95" customHeight="1">
      <c r="B109" s="114"/>
      <c r="D109" s="115" t="s">
        <v>798</v>
      </c>
      <c r="E109" s="116"/>
      <c r="F109" s="116"/>
      <c r="G109" s="116"/>
      <c r="H109" s="116"/>
      <c r="I109" s="116"/>
      <c r="J109" s="117">
        <f>J199</f>
        <v>0</v>
      </c>
      <c r="L109" s="114"/>
    </row>
    <row r="110" spans="1:47" s="9" customFormat="1" ht="24.95" customHeight="1">
      <c r="B110" s="114"/>
      <c r="D110" s="115" t="s">
        <v>799</v>
      </c>
      <c r="E110" s="116"/>
      <c r="F110" s="116"/>
      <c r="G110" s="116"/>
      <c r="H110" s="116"/>
      <c r="I110" s="116"/>
      <c r="J110" s="117">
        <f>J201</f>
        <v>0</v>
      </c>
      <c r="L110" s="114"/>
    </row>
    <row r="111" spans="1:47" s="2" customFormat="1" ht="21.75" customHeight="1">
      <c r="A111" s="302"/>
      <c r="B111" s="29"/>
      <c r="C111" s="302"/>
      <c r="D111" s="302"/>
      <c r="E111" s="302"/>
      <c r="F111" s="302"/>
      <c r="G111" s="302"/>
      <c r="H111" s="302"/>
      <c r="I111" s="302"/>
      <c r="J111" s="302"/>
      <c r="K111" s="302"/>
      <c r="L111" s="36"/>
      <c r="S111" s="302"/>
      <c r="T111" s="302"/>
      <c r="U111" s="302"/>
      <c r="V111" s="302"/>
      <c r="W111" s="302"/>
      <c r="X111" s="302"/>
      <c r="Y111" s="302"/>
      <c r="Z111" s="302"/>
      <c r="AA111" s="302"/>
      <c r="AB111" s="302"/>
      <c r="AC111" s="302"/>
      <c r="AD111" s="302"/>
      <c r="AE111" s="302"/>
    </row>
    <row r="112" spans="1:47" s="2" customFormat="1" ht="6.95" customHeight="1">
      <c r="A112" s="302"/>
      <c r="B112" s="29"/>
      <c r="C112" s="302"/>
      <c r="D112" s="302"/>
      <c r="E112" s="302"/>
      <c r="F112" s="302"/>
      <c r="G112" s="302"/>
      <c r="H112" s="302"/>
      <c r="I112" s="302"/>
      <c r="J112" s="302"/>
      <c r="K112" s="302"/>
      <c r="L112" s="36"/>
      <c r="S112" s="302"/>
      <c r="T112" s="302"/>
      <c r="U112" s="302"/>
      <c r="V112" s="302"/>
      <c r="W112" s="302"/>
      <c r="X112" s="302"/>
      <c r="Y112" s="302"/>
      <c r="Z112" s="302"/>
      <c r="AA112" s="302"/>
      <c r="AB112" s="302"/>
      <c r="AC112" s="302"/>
      <c r="AD112" s="302"/>
      <c r="AE112" s="302"/>
    </row>
    <row r="113" spans="1:65" s="2" customFormat="1" ht="29.25" customHeight="1">
      <c r="A113" s="302"/>
      <c r="B113" s="29"/>
      <c r="C113" s="113" t="s">
        <v>161</v>
      </c>
      <c r="D113" s="302"/>
      <c r="E113" s="302"/>
      <c r="F113" s="302"/>
      <c r="G113" s="302"/>
      <c r="H113" s="302"/>
      <c r="I113" s="302"/>
      <c r="J113" s="122">
        <f>ROUND(J114 + J115 + J116 + J117 + J118 + J119,2)</f>
        <v>0</v>
      </c>
      <c r="K113" s="302"/>
      <c r="L113" s="36"/>
      <c r="N113" s="123" t="s">
        <v>42</v>
      </c>
      <c r="S113" s="302"/>
      <c r="T113" s="302"/>
      <c r="U113" s="302"/>
      <c r="V113" s="302"/>
      <c r="W113" s="302"/>
      <c r="X113" s="302"/>
      <c r="Y113" s="302"/>
      <c r="Z113" s="302"/>
      <c r="AA113" s="302"/>
      <c r="AB113" s="302"/>
      <c r="AC113" s="302"/>
      <c r="AD113" s="302"/>
      <c r="AE113" s="302"/>
    </row>
    <row r="114" spans="1:65" s="2" customFormat="1" ht="18" customHeight="1">
      <c r="A114" s="302"/>
      <c r="B114" s="124"/>
      <c r="C114" s="125"/>
      <c r="D114" s="379" t="s">
        <v>162</v>
      </c>
      <c r="E114" s="414"/>
      <c r="F114" s="414"/>
      <c r="G114" s="125"/>
      <c r="H114" s="125"/>
      <c r="I114" s="125"/>
      <c r="J114" s="293">
        <v>0</v>
      </c>
      <c r="K114" s="125"/>
      <c r="L114" s="126"/>
      <c r="M114" s="127"/>
      <c r="N114" s="128" t="s">
        <v>44</v>
      </c>
      <c r="O114" s="127"/>
      <c r="P114" s="127"/>
      <c r="Q114" s="127"/>
      <c r="R114" s="127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9" t="s">
        <v>163</v>
      </c>
      <c r="AZ114" s="127"/>
      <c r="BA114" s="127"/>
      <c r="BB114" s="127"/>
      <c r="BC114" s="127"/>
      <c r="BD114" s="127"/>
      <c r="BE114" s="130">
        <f t="shared" ref="BE114:BE119" si="0">IF(N114="základná",J114,0)</f>
        <v>0</v>
      </c>
      <c r="BF114" s="130">
        <f t="shared" ref="BF114:BF119" si="1">IF(N114="znížená",J114,0)</f>
        <v>0</v>
      </c>
      <c r="BG114" s="130">
        <f t="shared" ref="BG114:BG119" si="2">IF(N114="zákl. prenesená",J114,0)</f>
        <v>0</v>
      </c>
      <c r="BH114" s="130">
        <f t="shared" ref="BH114:BH119" si="3">IF(N114="zníž. prenesená",J114,0)</f>
        <v>0</v>
      </c>
      <c r="BI114" s="130">
        <f t="shared" ref="BI114:BI119" si="4">IF(N114="nulová",J114,0)</f>
        <v>0</v>
      </c>
      <c r="BJ114" s="129" t="s">
        <v>91</v>
      </c>
      <c r="BK114" s="127"/>
      <c r="BL114" s="127"/>
      <c r="BM114" s="127"/>
    </row>
    <row r="115" spans="1:65" s="2" customFormat="1" ht="18" customHeight="1">
      <c r="A115" s="302"/>
      <c r="B115" s="124"/>
      <c r="C115" s="125"/>
      <c r="D115" s="379" t="s">
        <v>164</v>
      </c>
      <c r="E115" s="414"/>
      <c r="F115" s="414"/>
      <c r="G115" s="125"/>
      <c r="H115" s="125"/>
      <c r="I115" s="125"/>
      <c r="J115" s="293">
        <v>0</v>
      </c>
      <c r="K115" s="125"/>
      <c r="L115" s="126"/>
      <c r="M115" s="127"/>
      <c r="N115" s="128" t="s">
        <v>44</v>
      </c>
      <c r="O115" s="127"/>
      <c r="P115" s="127"/>
      <c r="Q115" s="127"/>
      <c r="R115" s="127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7"/>
      <c r="AG115" s="127"/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9" t="s">
        <v>163</v>
      </c>
      <c r="AZ115" s="127"/>
      <c r="BA115" s="127"/>
      <c r="BB115" s="127"/>
      <c r="BC115" s="127"/>
      <c r="BD115" s="127"/>
      <c r="BE115" s="130">
        <f t="shared" si="0"/>
        <v>0</v>
      </c>
      <c r="BF115" s="130">
        <f t="shared" si="1"/>
        <v>0</v>
      </c>
      <c r="BG115" s="130">
        <f t="shared" si="2"/>
        <v>0</v>
      </c>
      <c r="BH115" s="130">
        <f t="shared" si="3"/>
        <v>0</v>
      </c>
      <c r="BI115" s="130">
        <f t="shared" si="4"/>
        <v>0</v>
      </c>
      <c r="BJ115" s="129" t="s">
        <v>91</v>
      </c>
      <c r="BK115" s="127"/>
      <c r="BL115" s="127"/>
      <c r="BM115" s="127"/>
    </row>
    <row r="116" spans="1:65" s="2" customFormat="1" ht="18" customHeight="1">
      <c r="A116" s="302"/>
      <c r="B116" s="124"/>
      <c r="C116" s="125"/>
      <c r="D116" s="379" t="s">
        <v>165</v>
      </c>
      <c r="E116" s="414"/>
      <c r="F116" s="414"/>
      <c r="G116" s="125"/>
      <c r="H116" s="125"/>
      <c r="I116" s="125"/>
      <c r="J116" s="293">
        <v>0</v>
      </c>
      <c r="K116" s="125"/>
      <c r="L116" s="126"/>
      <c r="M116" s="127"/>
      <c r="N116" s="128" t="s">
        <v>44</v>
      </c>
      <c r="O116" s="127"/>
      <c r="P116" s="127"/>
      <c r="Q116" s="127"/>
      <c r="R116" s="127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7"/>
      <c r="AG116" s="127"/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9" t="s">
        <v>163</v>
      </c>
      <c r="AZ116" s="127"/>
      <c r="BA116" s="127"/>
      <c r="BB116" s="127"/>
      <c r="BC116" s="127"/>
      <c r="BD116" s="127"/>
      <c r="BE116" s="130">
        <f t="shared" si="0"/>
        <v>0</v>
      </c>
      <c r="BF116" s="130">
        <f t="shared" si="1"/>
        <v>0</v>
      </c>
      <c r="BG116" s="130">
        <f t="shared" si="2"/>
        <v>0</v>
      </c>
      <c r="BH116" s="130">
        <f t="shared" si="3"/>
        <v>0</v>
      </c>
      <c r="BI116" s="130">
        <f t="shared" si="4"/>
        <v>0</v>
      </c>
      <c r="BJ116" s="129" t="s">
        <v>91</v>
      </c>
      <c r="BK116" s="127"/>
      <c r="BL116" s="127"/>
      <c r="BM116" s="127"/>
    </row>
    <row r="117" spans="1:65" s="2" customFormat="1" ht="18" customHeight="1">
      <c r="A117" s="302"/>
      <c r="B117" s="124"/>
      <c r="C117" s="125"/>
      <c r="D117" s="379" t="s">
        <v>166</v>
      </c>
      <c r="E117" s="414"/>
      <c r="F117" s="414"/>
      <c r="G117" s="125"/>
      <c r="H117" s="125"/>
      <c r="I117" s="125"/>
      <c r="J117" s="293">
        <v>0</v>
      </c>
      <c r="K117" s="125"/>
      <c r="L117" s="126"/>
      <c r="M117" s="127"/>
      <c r="N117" s="128" t="s">
        <v>44</v>
      </c>
      <c r="O117" s="127"/>
      <c r="P117" s="127"/>
      <c r="Q117" s="127"/>
      <c r="R117" s="127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7"/>
      <c r="AG117" s="127"/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9" t="s">
        <v>163</v>
      </c>
      <c r="AZ117" s="127"/>
      <c r="BA117" s="127"/>
      <c r="BB117" s="127"/>
      <c r="BC117" s="127"/>
      <c r="BD117" s="127"/>
      <c r="BE117" s="130">
        <f t="shared" si="0"/>
        <v>0</v>
      </c>
      <c r="BF117" s="130">
        <f t="shared" si="1"/>
        <v>0</v>
      </c>
      <c r="BG117" s="130">
        <f t="shared" si="2"/>
        <v>0</v>
      </c>
      <c r="BH117" s="130">
        <f t="shared" si="3"/>
        <v>0</v>
      </c>
      <c r="BI117" s="130">
        <f t="shared" si="4"/>
        <v>0</v>
      </c>
      <c r="BJ117" s="129" t="s">
        <v>91</v>
      </c>
      <c r="BK117" s="127"/>
      <c r="BL117" s="127"/>
      <c r="BM117" s="127"/>
    </row>
    <row r="118" spans="1:65" s="2" customFormat="1" ht="18" customHeight="1">
      <c r="A118" s="302"/>
      <c r="B118" s="124"/>
      <c r="C118" s="125"/>
      <c r="D118" s="379" t="s">
        <v>167</v>
      </c>
      <c r="E118" s="414"/>
      <c r="F118" s="414"/>
      <c r="G118" s="125"/>
      <c r="H118" s="125"/>
      <c r="I118" s="125"/>
      <c r="J118" s="293">
        <v>0</v>
      </c>
      <c r="K118" s="125"/>
      <c r="L118" s="126"/>
      <c r="M118" s="127"/>
      <c r="N118" s="128" t="s">
        <v>44</v>
      </c>
      <c r="O118" s="127"/>
      <c r="P118" s="127"/>
      <c r="Q118" s="127"/>
      <c r="R118" s="127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163</v>
      </c>
      <c r="AZ118" s="127"/>
      <c r="BA118" s="127"/>
      <c r="BB118" s="127"/>
      <c r="BC118" s="127"/>
      <c r="BD118" s="127"/>
      <c r="BE118" s="130">
        <f t="shared" si="0"/>
        <v>0</v>
      </c>
      <c r="BF118" s="130">
        <f t="shared" si="1"/>
        <v>0</v>
      </c>
      <c r="BG118" s="130">
        <f t="shared" si="2"/>
        <v>0</v>
      </c>
      <c r="BH118" s="130">
        <f t="shared" si="3"/>
        <v>0</v>
      </c>
      <c r="BI118" s="130">
        <f t="shared" si="4"/>
        <v>0</v>
      </c>
      <c r="BJ118" s="129" t="s">
        <v>91</v>
      </c>
      <c r="BK118" s="127"/>
      <c r="BL118" s="127"/>
      <c r="BM118" s="127"/>
    </row>
    <row r="119" spans="1:65" s="2" customFormat="1" ht="18" customHeight="1">
      <c r="A119" s="302"/>
      <c r="B119" s="124"/>
      <c r="C119" s="125"/>
      <c r="D119" s="304" t="s">
        <v>168</v>
      </c>
      <c r="E119" s="125"/>
      <c r="F119" s="125"/>
      <c r="G119" s="125"/>
      <c r="H119" s="125"/>
      <c r="I119" s="125"/>
      <c r="J119" s="293">
        <f>ROUND(J34*T119,2)</f>
        <v>0</v>
      </c>
      <c r="K119" s="125"/>
      <c r="L119" s="126"/>
      <c r="M119" s="127"/>
      <c r="N119" s="128" t="s">
        <v>44</v>
      </c>
      <c r="O119" s="127"/>
      <c r="P119" s="127"/>
      <c r="Q119" s="127"/>
      <c r="R119" s="127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7"/>
      <c r="AG119" s="127"/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9" t="s">
        <v>169</v>
      </c>
      <c r="AZ119" s="127"/>
      <c r="BA119" s="127"/>
      <c r="BB119" s="127"/>
      <c r="BC119" s="127"/>
      <c r="BD119" s="127"/>
      <c r="BE119" s="130">
        <f t="shared" si="0"/>
        <v>0</v>
      </c>
      <c r="BF119" s="130">
        <f t="shared" si="1"/>
        <v>0</v>
      </c>
      <c r="BG119" s="130">
        <f t="shared" si="2"/>
        <v>0</v>
      </c>
      <c r="BH119" s="130">
        <f t="shared" si="3"/>
        <v>0</v>
      </c>
      <c r="BI119" s="130">
        <f t="shared" si="4"/>
        <v>0</v>
      </c>
      <c r="BJ119" s="129" t="s">
        <v>91</v>
      </c>
      <c r="BK119" s="127"/>
      <c r="BL119" s="127"/>
      <c r="BM119" s="127"/>
    </row>
    <row r="120" spans="1:65" s="2" customFormat="1">
      <c r="A120" s="302"/>
      <c r="B120" s="29"/>
      <c r="C120" s="302"/>
      <c r="D120" s="302"/>
      <c r="E120" s="302"/>
      <c r="F120" s="302"/>
      <c r="G120" s="302"/>
      <c r="H120" s="302"/>
      <c r="I120" s="302"/>
      <c r="J120" s="302"/>
      <c r="K120" s="302"/>
      <c r="L120" s="36"/>
      <c r="S120" s="302"/>
      <c r="T120" s="302"/>
      <c r="U120" s="302"/>
      <c r="V120" s="302"/>
      <c r="W120" s="302"/>
      <c r="X120" s="302"/>
      <c r="Y120" s="302"/>
      <c r="Z120" s="302"/>
      <c r="AA120" s="302"/>
      <c r="AB120" s="302"/>
      <c r="AC120" s="302"/>
      <c r="AD120" s="302"/>
      <c r="AE120" s="302"/>
    </row>
    <row r="121" spans="1:65" s="2" customFormat="1" ht="29.25" customHeight="1">
      <c r="A121" s="302"/>
      <c r="B121" s="29"/>
      <c r="C121" s="95" t="s">
        <v>137</v>
      </c>
      <c r="D121" s="96"/>
      <c r="E121" s="96"/>
      <c r="F121" s="96"/>
      <c r="G121" s="96"/>
      <c r="H121" s="96"/>
      <c r="I121" s="96"/>
      <c r="J121" s="296">
        <f>ROUND(J101+J113,2)</f>
        <v>0</v>
      </c>
      <c r="K121" s="96"/>
      <c r="L121" s="36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65" s="2" customFormat="1" ht="6.95" customHeight="1">
      <c r="A122" s="302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36"/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6" spans="1:65" s="2" customFormat="1" ht="6.95" customHeight="1">
      <c r="A126" s="302"/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36"/>
      <c r="S126" s="302"/>
      <c r="T126" s="302"/>
      <c r="U126" s="302"/>
      <c r="V126" s="302"/>
      <c r="W126" s="302"/>
      <c r="X126" s="302"/>
      <c r="Y126" s="302"/>
      <c r="Z126" s="302"/>
      <c r="AA126" s="302"/>
      <c r="AB126" s="302"/>
      <c r="AC126" s="302"/>
      <c r="AD126" s="302"/>
      <c r="AE126" s="302"/>
    </row>
    <row r="127" spans="1:65" s="2" customFormat="1" ht="24.95" customHeight="1">
      <c r="A127" s="302"/>
      <c r="B127" s="29"/>
      <c r="C127" s="22" t="s">
        <v>170</v>
      </c>
      <c r="D127" s="302"/>
      <c r="E127" s="302"/>
      <c r="F127" s="302"/>
      <c r="G127" s="302"/>
      <c r="H127" s="302"/>
      <c r="I127" s="302"/>
      <c r="J127" s="302"/>
      <c r="K127" s="302"/>
      <c r="L127" s="36"/>
      <c r="S127" s="302"/>
      <c r="T127" s="302"/>
      <c r="U127" s="302"/>
      <c r="V127" s="302"/>
      <c r="W127" s="302"/>
      <c r="X127" s="302"/>
      <c r="Y127" s="302"/>
      <c r="Z127" s="302"/>
      <c r="AA127" s="302"/>
      <c r="AB127" s="302"/>
      <c r="AC127" s="302"/>
      <c r="AD127" s="302"/>
      <c r="AE127" s="302"/>
    </row>
    <row r="128" spans="1:65" s="2" customFormat="1" ht="6.95" customHeight="1">
      <c r="A128" s="302"/>
      <c r="B128" s="29"/>
      <c r="C128" s="302"/>
      <c r="D128" s="302"/>
      <c r="E128" s="302"/>
      <c r="F128" s="302"/>
      <c r="G128" s="302"/>
      <c r="H128" s="302"/>
      <c r="I128" s="302"/>
      <c r="J128" s="302"/>
      <c r="K128" s="302"/>
      <c r="L128" s="36"/>
      <c r="S128" s="302"/>
      <c r="T128" s="302"/>
      <c r="U128" s="302"/>
      <c r="V128" s="302"/>
      <c r="W128" s="302"/>
      <c r="X128" s="302"/>
      <c r="Y128" s="302"/>
      <c r="Z128" s="302"/>
      <c r="AA128" s="302"/>
      <c r="AB128" s="302"/>
      <c r="AC128" s="302"/>
      <c r="AD128" s="302"/>
      <c r="AE128" s="302"/>
    </row>
    <row r="129" spans="1:63" s="2" customFormat="1" ht="12" customHeight="1">
      <c r="A129" s="302"/>
      <c r="B129" s="29"/>
      <c r="C129" s="305" t="s">
        <v>14</v>
      </c>
      <c r="D129" s="302"/>
      <c r="E129" s="302"/>
      <c r="F129" s="302"/>
      <c r="G129" s="302"/>
      <c r="H129" s="302"/>
      <c r="I129" s="302"/>
      <c r="J129" s="302"/>
      <c r="K129" s="302"/>
      <c r="L129" s="36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63" s="2" customFormat="1" ht="16.5" customHeight="1">
      <c r="A130" s="302"/>
      <c r="B130" s="29"/>
      <c r="C130" s="302"/>
      <c r="D130" s="302"/>
      <c r="E130" s="407" t="str">
        <f>E7</f>
        <v>Obnova sídliskového vnútrobloku Agátka v Trnave</v>
      </c>
      <c r="F130" s="415"/>
      <c r="G130" s="415"/>
      <c r="H130" s="415"/>
      <c r="I130" s="302"/>
      <c r="J130" s="302"/>
      <c r="K130" s="302"/>
      <c r="L130" s="36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63" s="1" customFormat="1" ht="12" customHeight="1">
      <c r="A131" s="288"/>
      <c r="B131" s="21"/>
      <c r="C131" s="305" t="s">
        <v>139</v>
      </c>
      <c r="D131" s="288"/>
      <c r="E131" s="288"/>
      <c r="F131" s="288"/>
      <c r="G131" s="288"/>
      <c r="H131" s="288"/>
      <c r="I131" s="288"/>
      <c r="J131" s="288"/>
      <c r="K131" s="288"/>
      <c r="L131" s="21"/>
      <c r="M131" s="288"/>
      <c r="N131" s="288"/>
      <c r="O131" s="288"/>
      <c r="P131" s="288"/>
      <c r="Q131" s="288"/>
      <c r="R131" s="288"/>
      <c r="S131" s="288"/>
      <c r="T131" s="288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  <c r="AE131" s="288"/>
      <c r="AF131" s="288"/>
      <c r="AG131" s="288"/>
      <c r="AH131" s="288"/>
      <c r="AI131" s="288"/>
      <c r="AJ131" s="288"/>
      <c r="AK131" s="288"/>
      <c r="AL131" s="288"/>
      <c r="AM131" s="288"/>
      <c r="AN131" s="288"/>
      <c r="AO131" s="288"/>
      <c r="AP131" s="288"/>
      <c r="AQ131" s="288"/>
      <c r="AR131" s="288"/>
      <c r="AS131" s="288"/>
      <c r="AT131" s="288"/>
      <c r="AU131" s="288"/>
      <c r="AV131" s="288"/>
      <c r="AW131" s="288"/>
      <c r="AX131" s="288"/>
      <c r="AY131" s="288"/>
      <c r="AZ131" s="288"/>
      <c r="BA131" s="288"/>
      <c r="BB131" s="288"/>
      <c r="BC131" s="288"/>
      <c r="BD131" s="288"/>
      <c r="BE131" s="288"/>
      <c r="BF131" s="288"/>
      <c r="BG131" s="288"/>
      <c r="BH131" s="288"/>
      <c r="BI131" s="288"/>
      <c r="BJ131" s="288"/>
      <c r="BK131" s="288"/>
    </row>
    <row r="132" spans="1:63" s="1" customFormat="1" ht="16.5" customHeight="1">
      <c r="A132" s="288"/>
      <c r="B132" s="21"/>
      <c r="C132" s="288"/>
      <c r="D132" s="288"/>
      <c r="E132" s="407" t="s">
        <v>552</v>
      </c>
      <c r="F132" s="366"/>
      <c r="G132" s="366"/>
      <c r="H132" s="366"/>
      <c r="I132" s="288"/>
      <c r="J132" s="288"/>
      <c r="K132" s="288"/>
      <c r="L132" s="21"/>
      <c r="M132" s="288"/>
      <c r="N132" s="288"/>
      <c r="O132" s="288"/>
      <c r="P132" s="288"/>
      <c r="Q132" s="288"/>
      <c r="R132" s="288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  <c r="AE132" s="288"/>
      <c r="AF132" s="288"/>
      <c r="AG132" s="288"/>
      <c r="AH132" s="288"/>
      <c r="AI132" s="288"/>
      <c r="AJ132" s="288"/>
      <c r="AK132" s="288"/>
      <c r="AL132" s="288"/>
      <c r="AM132" s="288"/>
      <c r="AN132" s="288"/>
      <c r="AO132" s="288"/>
      <c r="AP132" s="288"/>
      <c r="AQ132" s="288"/>
      <c r="AR132" s="288"/>
      <c r="AS132" s="288"/>
      <c r="AT132" s="288"/>
      <c r="AU132" s="288"/>
      <c r="AV132" s="288"/>
      <c r="AW132" s="288"/>
      <c r="AX132" s="288"/>
      <c r="AY132" s="288"/>
      <c r="AZ132" s="288"/>
      <c r="BA132" s="288"/>
      <c r="BB132" s="288"/>
      <c r="BC132" s="288"/>
      <c r="BD132" s="288"/>
      <c r="BE132" s="288"/>
      <c r="BF132" s="288"/>
      <c r="BG132" s="288"/>
      <c r="BH132" s="288"/>
      <c r="BI132" s="288"/>
      <c r="BJ132" s="288"/>
      <c r="BK132" s="288"/>
    </row>
    <row r="133" spans="1:63" s="1" customFormat="1" ht="12" customHeight="1">
      <c r="A133" s="288"/>
      <c r="B133" s="21"/>
      <c r="C133" s="305" t="s">
        <v>141</v>
      </c>
      <c r="D133" s="288"/>
      <c r="E133" s="288"/>
      <c r="F133" s="288"/>
      <c r="G133" s="288"/>
      <c r="H133" s="288"/>
      <c r="I133" s="288"/>
      <c r="J133" s="288"/>
      <c r="K133" s="288"/>
      <c r="L133" s="21"/>
      <c r="M133" s="288"/>
      <c r="N133" s="288"/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  <c r="AE133" s="288"/>
      <c r="AF133" s="288"/>
      <c r="AG133" s="288"/>
      <c r="AH133" s="288"/>
      <c r="AI133" s="288"/>
      <c r="AJ133" s="288"/>
      <c r="AK133" s="288"/>
      <c r="AL133" s="288"/>
      <c r="AM133" s="288"/>
      <c r="AN133" s="288"/>
      <c r="AO133" s="288"/>
      <c r="AP133" s="288"/>
      <c r="AQ133" s="288"/>
      <c r="AR133" s="288"/>
      <c r="AS133" s="288"/>
      <c r="AT133" s="288"/>
      <c r="AU133" s="288"/>
      <c r="AV133" s="288"/>
      <c r="AW133" s="288"/>
      <c r="AX133" s="288"/>
      <c r="AY133" s="288"/>
      <c r="AZ133" s="288"/>
      <c r="BA133" s="288"/>
      <c r="BB133" s="288"/>
      <c r="BC133" s="288"/>
      <c r="BD133" s="288"/>
      <c r="BE133" s="288"/>
      <c r="BF133" s="288"/>
      <c r="BG133" s="288"/>
      <c r="BH133" s="288"/>
      <c r="BI133" s="288"/>
      <c r="BJ133" s="288"/>
      <c r="BK133" s="288"/>
    </row>
    <row r="134" spans="1:63" s="2" customFormat="1" ht="16.5" customHeight="1">
      <c r="A134" s="302"/>
      <c r="B134" s="29"/>
      <c r="C134" s="302"/>
      <c r="D134" s="302"/>
      <c r="E134" s="420" t="s">
        <v>553</v>
      </c>
      <c r="F134" s="406"/>
      <c r="G134" s="406"/>
      <c r="H134" s="406"/>
      <c r="I134" s="302"/>
      <c r="J134" s="302"/>
      <c r="K134" s="302"/>
      <c r="L134" s="36"/>
      <c r="S134" s="302"/>
      <c r="T134" s="302"/>
      <c r="U134" s="302"/>
      <c r="V134" s="302"/>
      <c r="W134" s="302"/>
      <c r="X134" s="302"/>
      <c r="Y134" s="302"/>
      <c r="Z134" s="302"/>
      <c r="AA134" s="302"/>
      <c r="AB134" s="302"/>
      <c r="AC134" s="302"/>
      <c r="AD134" s="302"/>
      <c r="AE134" s="302"/>
    </row>
    <row r="135" spans="1:63" s="2" customFormat="1" ht="12" customHeight="1">
      <c r="A135" s="302"/>
      <c r="B135" s="29"/>
      <c r="C135" s="305" t="s">
        <v>551</v>
      </c>
      <c r="D135" s="302"/>
      <c r="E135" s="302"/>
      <c r="F135" s="302"/>
      <c r="G135" s="302"/>
      <c r="H135" s="302"/>
      <c r="I135" s="302"/>
      <c r="J135" s="302"/>
      <c r="K135" s="302"/>
      <c r="L135" s="36"/>
      <c r="S135" s="302"/>
      <c r="T135" s="302"/>
      <c r="U135" s="302"/>
      <c r="V135" s="302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63" s="2" customFormat="1" ht="30" customHeight="1">
      <c r="A136" s="302"/>
      <c r="B136" s="29"/>
      <c r="C136" s="302"/>
      <c r="D136" s="302"/>
      <c r="E136" s="384" t="str">
        <f>E13</f>
        <v xml:space="preserve">SO 02.5 - Ihrisko s vodnými prvkami - TZB - vodovodná prípojka      </v>
      </c>
      <c r="F136" s="406"/>
      <c r="G136" s="406"/>
      <c r="H136" s="406"/>
      <c r="I136" s="302"/>
      <c r="J136" s="302"/>
      <c r="K136" s="302"/>
      <c r="L136" s="36"/>
      <c r="S136" s="302"/>
      <c r="T136" s="302"/>
      <c r="U136" s="302"/>
      <c r="V136" s="302"/>
      <c r="W136" s="302"/>
      <c r="X136" s="302"/>
      <c r="Y136" s="302"/>
      <c r="Z136" s="302"/>
      <c r="AA136" s="302"/>
      <c r="AB136" s="302"/>
      <c r="AC136" s="302"/>
      <c r="AD136" s="302"/>
      <c r="AE136" s="302"/>
    </row>
    <row r="137" spans="1:63" s="2" customFormat="1" ht="6.95" customHeight="1">
      <c r="A137" s="302"/>
      <c r="B137" s="29"/>
      <c r="C137" s="302"/>
      <c r="D137" s="302"/>
      <c r="E137" s="302"/>
      <c r="F137" s="302"/>
      <c r="G137" s="302"/>
      <c r="H137" s="302"/>
      <c r="I137" s="302"/>
      <c r="J137" s="302"/>
      <c r="K137" s="302"/>
      <c r="L137" s="36"/>
      <c r="S137" s="302"/>
      <c r="T137" s="302"/>
      <c r="U137" s="302"/>
      <c r="V137" s="302"/>
      <c r="W137" s="302"/>
      <c r="X137" s="302"/>
      <c r="Y137" s="302"/>
      <c r="Z137" s="302"/>
      <c r="AA137" s="302"/>
      <c r="AB137" s="302"/>
      <c r="AC137" s="302"/>
      <c r="AD137" s="302"/>
      <c r="AE137" s="302"/>
    </row>
    <row r="138" spans="1:63" s="2" customFormat="1" ht="12" customHeight="1">
      <c r="A138" s="302"/>
      <c r="B138" s="29"/>
      <c r="C138" s="305" t="s">
        <v>18</v>
      </c>
      <c r="D138" s="302"/>
      <c r="E138" s="302"/>
      <c r="F138" s="290" t="str">
        <f>F16</f>
        <v xml:space="preserve"> </v>
      </c>
      <c r="G138" s="302"/>
      <c r="H138" s="302"/>
      <c r="I138" s="305" t="s">
        <v>20</v>
      </c>
      <c r="J138" s="298" t="str">
        <f>IF(J16="","",J16)</f>
        <v>20. 4. 2021</v>
      </c>
      <c r="K138" s="302"/>
      <c r="L138" s="36"/>
      <c r="S138" s="302"/>
      <c r="T138" s="302"/>
      <c r="U138" s="302"/>
      <c r="V138" s="302"/>
      <c r="W138" s="302"/>
      <c r="X138" s="302"/>
      <c r="Y138" s="302"/>
      <c r="Z138" s="302"/>
      <c r="AA138" s="302"/>
      <c r="AB138" s="302"/>
      <c r="AC138" s="302"/>
      <c r="AD138" s="302"/>
      <c r="AE138" s="302"/>
    </row>
    <row r="139" spans="1:63" s="2" customFormat="1" ht="6.95" customHeight="1">
      <c r="A139" s="302"/>
      <c r="B139" s="29"/>
      <c r="C139" s="302"/>
      <c r="D139" s="302"/>
      <c r="E139" s="302"/>
      <c r="F139" s="302"/>
      <c r="G139" s="302"/>
      <c r="H139" s="302"/>
      <c r="I139" s="302"/>
      <c r="J139" s="302"/>
      <c r="K139" s="302"/>
      <c r="L139" s="36"/>
      <c r="S139" s="302"/>
      <c r="T139" s="302"/>
      <c r="U139" s="302"/>
      <c r="V139" s="302"/>
      <c r="W139" s="302"/>
      <c r="X139" s="302"/>
      <c r="Y139" s="302"/>
      <c r="Z139" s="302"/>
      <c r="AA139" s="302"/>
      <c r="AB139" s="302"/>
      <c r="AC139" s="302"/>
      <c r="AD139" s="302"/>
      <c r="AE139" s="302"/>
    </row>
    <row r="140" spans="1:63" s="2" customFormat="1" ht="25.7" customHeight="1">
      <c r="A140" s="302"/>
      <c r="B140" s="29"/>
      <c r="C140" s="305" t="s">
        <v>22</v>
      </c>
      <c r="D140" s="302"/>
      <c r="E140" s="302"/>
      <c r="F140" s="290" t="str">
        <f>E19</f>
        <v>Mesto Trnava</v>
      </c>
      <c r="G140" s="302"/>
      <c r="H140" s="302"/>
      <c r="I140" s="305" t="s">
        <v>28</v>
      </c>
      <c r="J140" s="301" t="str">
        <f>E25</f>
        <v>Ing. Ivana Štigová Kučírková, MSc.</v>
      </c>
      <c r="K140" s="302"/>
      <c r="L140" s="36"/>
      <c r="S140" s="302"/>
      <c r="T140" s="302"/>
      <c r="U140" s="302"/>
      <c r="V140" s="302"/>
      <c r="W140" s="302"/>
      <c r="X140" s="302"/>
      <c r="Y140" s="302"/>
      <c r="Z140" s="302"/>
      <c r="AA140" s="302"/>
      <c r="AB140" s="302"/>
      <c r="AC140" s="302"/>
      <c r="AD140" s="302"/>
      <c r="AE140" s="302"/>
    </row>
    <row r="141" spans="1:63" s="2" customFormat="1" ht="15.2" customHeight="1">
      <c r="A141" s="302"/>
      <c r="B141" s="29"/>
      <c r="C141" s="305" t="s">
        <v>26</v>
      </c>
      <c r="D141" s="302"/>
      <c r="E141" s="302"/>
      <c r="F141" s="290" t="str">
        <f>IF(E22="","",E22)</f>
        <v>Vyplň údaj</v>
      </c>
      <c r="G141" s="302"/>
      <c r="H141" s="302"/>
      <c r="I141" s="305" t="s">
        <v>31</v>
      </c>
      <c r="J141" s="301" t="str">
        <f>E28</f>
        <v>Rosoft, s.r.o.</v>
      </c>
      <c r="K141" s="302"/>
      <c r="L141" s="36"/>
      <c r="S141" s="302"/>
      <c r="T141" s="302"/>
      <c r="U141" s="302"/>
      <c r="V141" s="302"/>
      <c r="W141" s="302"/>
      <c r="X141" s="302"/>
      <c r="Y141" s="302"/>
      <c r="Z141" s="302"/>
      <c r="AA141" s="302"/>
      <c r="AB141" s="302"/>
      <c r="AC141" s="302"/>
      <c r="AD141" s="302"/>
      <c r="AE141" s="302"/>
    </row>
    <row r="142" spans="1:63" s="2" customFormat="1" ht="10.35" customHeight="1">
      <c r="A142" s="302"/>
      <c r="B142" s="29"/>
      <c r="C142" s="302"/>
      <c r="D142" s="302"/>
      <c r="E142" s="302"/>
      <c r="F142" s="302"/>
      <c r="G142" s="302"/>
      <c r="H142" s="302"/>
      <c r="I142" s="302"/>
      <c r="J142" s="302"/>
      <c r="K142" s="302"/>
      <c r="L142" s="36"/>
      <c r="S142" s="302"/>
      <c r="T142" s="302"/>
      <c r="U142" s="302"/>
      <c r="V142" s="302"/>
      <c r="W142" s="302"/>
      <c r="X142" s="302"/>
      <c r="Y142" s="302"/>
      <c r="Z142" s="302"/>
      <c r="AA142" s="302"/>
      <c r="AB142" s="302"/>
      <c r="AC142" s="302"/>
      <c r="AD142" s="302"/>
      <c r="AE142" s="302"/>
    </row>
    <row r="143" spans="1:63" s="11" customFormat="1" ht="29.25" customHeight="1">
      <c r="A143" s="131"/>
      <c r="B143" s="132"/>
      <c r="C143" s="133" t="s">
        <v>171</v>
      </c>
      <c r="D143" s="134" t="s">
        <v>63</v>
      </c>
      <c r="E143" s="134" t="s">
        <v>59</v>
      </c>
      <c r="F143" s="134" t="s">
        <v>60</v>
      </c>
      <c r="G143" s="134" t="s">
        <v>172</v>
      </c>
      <c r="H143" s="134" t="s">
        <v>173</v>
      </c>
      <c r="I143" s="134" t="s">
        <v>174</v>
      </c>
      <c r="J143" s="135" t="s">
        <v>146</v>
      </c>
      <c r="K143" s="136" t="s">
        <v>175</v>
      </c>
      <c r="L143" s="137"/>
      <c r="M143" s="55" t="s">
        <v>1</v>
      </c>
      <c r="N143" s="56" t="s">
        <v>42</v>
      </c>
      <c r="O143" s="56" t="s">
        <v>176</v>
      </c>
      <c r="P143" s="56" t="s">
        <v>177</v>
      </c>
      <c r="Q143" s="56" t="s">
        <v>178</v>
      </c>
      <c r="R143" s="56" t="s">
        <v>179</v>
      </c>
      <c r="S143" s="56" t="s">
        <v>180</v>
      </c>
      <c r="T143" s="57" t="s">
        <v>181</v>
      </c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</row>
    <row r="144" spans="1:63" s="2" customFormat="1" ht="22.9" customHeight="1">
      <c r="A144" s="302"/>
      <c r="B144" s="29"/>
      <c r="C144" s="62" t="s">
        <v>143</v>
      </c>
      <c r="D144" s="302"/>
      <c r="E144" s="302"/>
      <c r="F144" s="302"/>
      <c r="G144" s="302"/>
      <c r="H144" s="302"/>
      <c r="I144" s="302"/>
      <c r="J144" s="138">
        <f>BK144</f>
        <v>0</v>
      </c>
      <c r="K144" s="302"/>
      <c r="L144" s="29"/>
      <c r="M144" s="58"/>
      <c r="N144" s="49"/>
      <c r="O144" s="59"/>
      <c r="P144" s="139">
        <f>P145+P182+P199+P201</f>
        <v>0</v>
      </c>
      <c r="Q144" s="59"/>
      <c r="R144" s="139">
        <f>R145+R182+R199+R201</f>
        <v>0.46228560000000002</v>
      </c>
      <c r="S144" s="59"/>
      <c r="T144" s="140">
        <f>T145+T182+T199+T201</f>
        <v>0</v>
      </c>
      <c r="U144" s="302"/>
      <c r="V144" s="302"/>
      <c r="W144" s="302"/>
      <c r="X144" s="302"/>
      <c r="Y144" s="302"/>
      <c r="Z144" s="302"/>
      <c r="AA144" s="302"/>
      <c r="AB144" s="302"/>
      <c r="AC144" s="302"/>
      <c r="AD144" s="302"/>
      <c r="AE144" s="302"/>
      <c r="AT144" s="18" t="s">
        <v>77</v>
      </c>
      <c r="AU144" s="18" t="s">
        <v>148</v>
      </c>
      <c r="BK144" s="141">
        <f>BK145+BK182+BK199+BK201</f>
        <v>0</v>
      </c>
    </row>
    <row r="145" spans="1:65" s="12" customFormat="1" ht="25.9" customHeight="1">
      <c r="B145" s="142"/>
      <c r="D145" s="143" t="s">
        <v>77</v>
      </c>
      <c r="E145" s="144" t="s">
        <v>182</v>
      </c>
      <c r="F145" s="144" t="s">
        <v>183</v>
      </c>
      <c r="I145" s="145"/>
      <c r="J145" s="146">
        <f>BK145</f>
        <v>0</v>
      </c>
      <c r="L145" s="142"/>
      <c r="M145" s="147"/>
      <c r="N145" s="148"/>
      <c r="O145" s="148"/>
      <c r="P145" s="149">
        <f>P146+P159+P161+P180</f>
        <v>0</v>
      </c>
      <c r="Q145" s="148"/>
      <c r="R145" s="149">
        <f>R146+R159+R161+R180</f>
        <v>0.38224560000000002</v>
      </c>
      <c r="S145" s="148"/>
      <c r="T145" s="150">
        <f>T146+T159+T161+T180</f>
        <v>0</v>
      </c>
      <c r="AR145" s="143" t="s">
        <v>85</v>
      </c>
      <c r="AT145" s="151" t="s">
        <v>77</v>
      </c>
      <c r="AU145" s="151" t="s">
        <v>78</v>
      </c>
      <c r="AY145" s="143" t="s">
        <v>184</v>
      </c>
      <c r="BK145" s="152">
        <f>BK146+BK159+BK161+BK180</f>
        <v>0</v>
      </c>
    </row>
    <row r="146" spans="1:65" s="12" customFormat="1" ht="22.9" customHeight="1">
      <c r="B146" s="142"/>
      <c r="D146" s="143" t="s">
        <v>77</v>
      </c>
      <c r="E146" s="153" t="s">
        <v>85</v>
      </c>
      <c r="F146" s="153" t="s">
        <v>185</v>
      </c>
      <c r="I146" s="145"/>
      <c r="J146" s="154">
        <f>BK146</f>
        <v>0</v>
      </c>
      <c r="L146" s="309" t="s">
        <v>554</v>
      </c>
      <c r="M146" s="148"/>
      <c r="N146" s="148"/>
      <c r="O146" s="148"/>
      <c r="P146" s="149">
        <f>SUM(P147:P158)</f>
        <v>0</v>
      </c>
      <c r="Q146" s="148"/>
      <c r="R146" s="149">
        <f>SUM(R147:R158)</f>
        <v>0.30310560000000003</v>
      </c>
      <c r="S146" s="148"/>
      <c r="T146" s="150">
        <f>SUM(T147:T158)</f>
        <v>0</v>
      </c>
      <c r="AR146" s="143" t="s">
        <v>85</v>
      </c>
      <c r="AT146" s="151" t="s">
        <v>77</v>
      </c>
      <c r="AU146" s="151" t="s">
        <v>85</v>
      </c>
      <c r="AY146" s="143" t="s">
        <v>184</v>
      </c>
      <c r="BK146" s="152">
        <f>SUM(BK147:BK158)</f>
        <v>0</v>
      </c>
    </row>
    <row r="147" spans="1:65" s="2" customFormat="1" ht="21.75" customHeight="1">
      <c r="A147" s="302"/>
      <c r="B147" s="124"/>
      <c r="C147" s="155" t="s">
        <v>85</v>
      </c>
      <c r="D147" s="155" t="s">
        <v>187</v>
      </c>
      <c r="E147" s="156" t="s">
        <v>800</v>
      </c>
      <c r="F147" s="157" t="s">
        <v>801</v>
      </c>
      <c r="G147" s="158" t="s">
        <v>190</v>
      </c>
      <c r="H147" s="159">
        <v>124.992</v>
      </c>
      <c r="I147" s="160"/>
      <c r="J147" s="161">
        <f>ROUND(I147*H147,2)</f>
        <v>0</v>
      </c>
      <c r="K147" s="228"/>
      <c r="L147" s="250"/>
      <c r="M147" s="230" t="s">
        <v>1</v>
      </c>
      <c r="N147" s="164" t="s">
        <v>44</v>
      </c>
      <c r="O147" s="51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302"/>
      <c r="V147" s="302"/>
      <c r="W147" s="302"/>
      <c r="X147" s="302"/>
      <c r="Y147" s="302"/>
      <c r="Z147" s="302"/>
      <c r="AA147" s="302"/>
      <c r="AB147" s="302"/>
      <c r="AC147" s="302"/>
      <c r="AD147" s="302"/>
      <c r="AE147" s="302"/>
      <c r="AR147" s="167" t="s">
        <v>191</v>
      </c>
      <c r="AT147" s="167" t="s">
        <v>187</v>
      </c>
      <c r="AU147" s="167" t="s">
        <v>91</v>
      </c>
      <c r="AY147" s="18" t="s">
        <v>184</v>
      </c>
      <c r="BE147" s="92">
        <f>IF(N147="základná",J147,0)</f>
        <v>0</v>
      </c>
      <c r="BF147" s="92">
        <f>IF(N147="znížená",J147,0)</f>
        <v>0</v>
      </c>
      <c r="BG147" s="92">
        <f>IF(N147="zákl. prenesená",J147,0)</f>
        <v>0</v>
      </c>
      <c r="BH147" s="92">
        <f>IF(N147="zníž. prenesená",J147,0)</f>
        <v>0</v>
      </c>
      <c r="BI147" s="92">
        <f>IF(N147="nulová",J147,0)</f>
        <v>0</v>
      </c>
      <c r="BJ147" s="18" t="s">
        <v>91</v>
      </c>
      <c r="BK147" s="92">
        <f>ROUND(I147*H147,2)</f>
        <v>0</v>
      </c>
      <c r="BL147" s="18" t="s">
        <v>191</v>
      </c>
      <c r="BM147" s="167" t="s">
        <v>91</v>
      </c>
    </row>
    <row r="148" spans="1:65" s="2" customFormat="1" ht="16.5" customHeight="1">
      <c r="A148" s="302"/>
      <c r="B148" s="124"/>
      <c r="C148" s="155" t="s">
        <v>91</v>
      </c>
      <c r="D148" s="155" t="s">
        <v>187</v>
      </c>
      <c r="E148" s="156" t="s">
        <v>802</v>
      </c>
      <c r="F148" s="157" t="s">
        <v>803</v>
      </c>
      <c r="G148" s="158" t="s">
        <v>190</v>
      </c>
      <c r="H148" s="159">
        <v>37.497999999999998</v>
      </c>
      <c r="I148" s="160"/>
      <c r="J148" s="161">
        <f>ROUND(I148*H148,2)</f>
        <v>0</v>
      </c>
      <c r="K148" s="228"/>
      <c r="L148" s="250"/>
      <c r="M148" s="230" t="s">
        <v>1</v>
      </c>
      <c r="N148" s="164" t="s">
        <v>44</v>
      </c>
      <c r="O148" s="51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02"/>
      <c r="V148" s="302"/>
      <c r="W148" s="302"/>
      <c r="X148" s="302"/>
      <c r="Y148" s="302"/>
      <c r="Z148" s="302"/>
      <c r="AA148" s="302"/>
      <c r="AB148" s="302"/>
      <c r="AC148" s="302"/>
      <c r="AD148" s="302"/>
      <c r="AE148" s="302"/>
      <c r="AR148" s="167" t="s">
        <v>191</v>
      </c>
      <c r="AT148" s="167" t="s">
        <v>187</v>
      </c>
      <c r="AU148" s="167" t="s">
        <v>91</v>
      </c>
      <c r="AY148" s="18" t="s">
        <v>184</v>
      </c>
      <c r="BE148" s="92">
        <f>IF(N148="základná",J148,0)</f>
        <v>0</v>
      </c>
      <c r="BF148" s="92">
        <f>IF(N148="znížená",J148,0)</f>
        <v>0</v>
      </c>
      <c r="BG148" s="92">
        <f>IF(N148="zákl. prenesená",J148,0)</f>
        <v>0</v>
      </c>
      <c r="BH148" s="92">
        <f>IF(N148="zníž. prenesená",J148,0)</f>
        <v>0</v>
      </c>
      <c r="BI148" s="92">
        <f>IF(N148="nulová",J148,0)</f>
        <v>0</v>
      </c>
      <c r="BJ148" s="18" t="s">
        <v>91</v>
      </c>
      <c r="BK148" s="92">
        <f>ROUND(I148*H148,2)</f>
        <v>0</v>
      </c>
      <c r="BL148" s="18" t="s">
        <v>191</v>
      </c>
      <c r="BM148" s="167" t="s">
        <v>191</v>
      </c>
    </row>
    <row r="149" spans="1:65" s="14" customFormat="1">
      <c r="B149" s="176"/>
      <c r="D149" s="169" t="s">
        <v>193</v>
      </c>
      <c r="E149" s="177" t="s">
        <v>1</v>
      </c>
      <c r="F149" s="178" t="s">
        <v>804</v>
      </c>
      <c r="H149" s="179">
        <v>37.497999999999998</v>
      </c>
      <c r="I149" s="180"/>
      <c r="L149" s="261"/>
      <c r="M149" s="181"/>
      <c r="N149" s="182"/>
      <c r="O149" s="182"/>
      <c r="P149" s="182"/>
      <c r="Q149" s="182"/>
      <c r="R149" s="182"/>
      <c r="S149" s="182"/>
      <c r="T149" s="183"/>
      <c r="AT149" s="177" t="s">
        <v>193</v>
      </c>
      <c r="AU149" s="177" t="s">
        <v>91</v>
      </c>
      <c r="AV149" s="14" t="s">
        <v>91</v>
      </c>
      <c r="AW149" s="14" t="s">
        <v>30</v>
      </c>
      <c r="AX149" s="14" t="s">
        <v>85</v>
      </c>
      <c r="AY149" s="177" t="s">
        <v>184</v>
      </c>
    </row>
    <row r="150" spans="1:65" s="2" customFormat="1" ht="21.75" customHeight="1">
      <c r="A150" s="302"/>
      <c r="B150" s="124"/>
      <c r="C150" s="155" t="s">
        <v>97</v>
      </c>
      <c r="D150" s="155" t="s">
        <v>187</v>
      </c>
      <c r="E150" s="156" t="s">
        <v>805</v>
      </c>
      <c r="F150" s="157" t="s">
        <v>806</v>
      </c>
      <c r="G150" s="158" t="s">
        <v>225</v>
      </c>
      <c r="H150" s="159">
        <v>312.48</v>
      </c>
      <c r="I150" s="160"/>
      <c r="J150" s="161">
        <f t="shared" ref="J150:J158" si="5">ROUND(I150*H150,2)</f>
        <v>0</v>
      </c>
      <c r="K150" s="228"/>
      <c r="L150" s="250"/>
      <c r="M150" s="230" t="s">
        <v>1</v>
      </c>
      <c r="N150" s="164" t="s">
        <v>44</v>
      </c>
      <c r="O150" s="51"/>
      <c r="P150" s="165">
        <f t="shared" ref="P150:P158" si="6">O150*H150</f>
        <v>0</v>
      </c>
      <c r="Q150" s="165">
        <v>9.7000000000000005E-4</v>
      </c>
      <c r="R150" s="165">
        <f t="shared" ref="R150:R158" si="7">Q150*H150</f>
        <v>0.30310560000000003</v>
      </c>
      <c r="S150" s="165">
        <v>0</v>
      </c>
      <c r="T150" s="166">
        <f t="shared" ref="T150:T158" si="8">S150*H150</f>
        <v>0</v>
      </c>
      <c r="U150" s="302"/>
      <c r="V150" s="302"/>
      <c r="W150" s="302"/>
      <c r="X150" s="302"/>
      <c r="Y150" s="302"/>
      <c r="Z150" s="302"/>
      <c r="AA150" s="302"/>
      <c r="AB150" s="302"/>
      <c r="AC150" s="302"/>
      <c r="AD150" s="302"/>
      <c r="AE150" s="302"/>
      <c r="AR150" s="167" t="s">
        <v>191</v>
      </c>
      <c r="AT150" s="167" t="s">
        <v>187</v>
      </c>
      <c r="AU150" s="167" t="s">
        <v>91</v>
      </c>
      <c r="AY150" s="18" t="s">
        <v>184</v>
      </c>
      <c r="BE150" s="92">
        <f t="shared" ref="BE150:BE158" si="9">IF(N150="základná",J150,0)</f>
        <v>0</v>
      </c>
      <c r="BF150" s="92">
        <f t="shared" ref="BF150:BF158" si="10">IF(N150="znížená",J150,0)</f>
        <v>0</v>
      </c>
      <c r="BG150" s="92">
        <f t="shared" ref="BG150:BG158" si="11">IF(N150="zákl. prenesená",J150,0)</f>
        <v>0</v>
      </c>
      <c r="BH150" s="92">
        <f t="shared" ref="BH150:BH158" si="12">IF(N150="zníž. prenesená",J150,0)</f>
        <v>0</v>
      </c>
      <c r="BI150" s="92">
        <f t="shared" ref="BI150:BI158" si="13">IF(N150="nulová",J150,0)</f>
        <v>0</v>
      </c>
      <c r="BJ150" s="18" t="s">
        <v>91</v>
      </c>
      <c r="BK150" s="92">
        <f t="shared" ref="BK150:BK158" si="14">ROUND(I150*H150,2)</f>
        <v>0</v>
      </c>
      <c r="BL150" s="18" t="s">
        <v>191</v>
      </c>
      <c r="BM150" s="167" t="s">
        <v>218</v>
      </c>
    </row>
    <row r="151" spans="1:65" s="2" customFormat="1" ht="21.75" customHeight="1">
      <c r="A151" s="302"/>
      <c r="B151" s="124"/>
      <c r="C151" s="155" t="s">
        <v>191</v>
      </c>
      <c r="D151" s="155" t="s">
        <v>187</v>
      </c>
      <c r="E151" s="156" t="s">
        <v>807</v>
      </c>
      <c r="F151" s="157" t="s">
        <v>808</v>
      </c>
      <c r="G151" s="158" t="s">
        <v>225</v>
      </c>
      <c r="H151" s="159">
        <v>312.48</v>
      </c>
      <c r="I151" s="160"/>
      <c r="J151" s="161">
        <f t="shared" si="5"/>
        <v>0</v>
      </c>
      <c r="K151" s="228"/>
      <c r="L151" s="250"/>
      <c r="M151" s="230" t="s">
        <v>1</v>
      </c>
      <c r="N151" s="164" t="s">
        <v>44</v>
      </c>
      <c r="O151" s="51"/>
      <c r="P151" s="165">
        <f t="shared" si="6"/>
        <v>0</v>
      </c>
      <c r="Q151" s="165">
        <v>0</v>
      </c>
      <c r="R151" s="165">
        <f t="shared" si="7"/>
        <v>0</v>
      </c>
      <c r="S151" s="165">
        <v>0</v>
      </c>
      <c r="T151" s="166">
        <f t="shared" si="8"/>
        <v>0</v>
      </c>
      <c r="U151" s="302"/>
      <c r="V151" s="302"/>
      <c r="W151" s="302"/>
      <c r="X151" s="302"/>
      <c r="Y151" s="302"/>
      <c r="Z151" s="302"/>
      <c r="AA151" s="302"/>
      <c r="AB151" s="302"/>
      <c r="AC151" s="302"/>
      <c r="AD151" s="302"/>
      <c r="AE151" s="302"/>
      <c r="AR151" s="167" t="s">
        <v>191</v>
      </c>
      <c r="AT151" s="167" t="s">
        <v>187</v>
      </c>
      <c r="AU151" s="167" t="s">
        <v>91</v>
      </c>
      <c r="AY151" s="18" t="s">
        <v>184</v>
      </c>
      <c r="BE151" s="92">
        <f t="shared" si="9"/>
        <v>0</v>
      </c>
      <c r="BF151" s="92">
        <f t="shared" si="10"/>
        <v>0</v>
      </c>
      <c r="BG151" s="92">
        <f t="shared" si="11"/>
        <v>0</v>
      </c>
      <c r="BH151" s="92">
        <f t="shared" si="12"/>
        <v>0</v>
      </c>
      <c r="BI151" s="92">
        <f t="shared" si="13"/>
        <v>0</v>
      </c>
      <c r="BJ151" s="18" t="s">
        <v>91</v>
      </c>
      <c r="BK151" s="92">
        <f t="shared" si="14"/>
        <v>0</v>
      </c>
      <c r="BL151" s="18" t="s">
        <v>191</v>
      </c>
      <c r="BM151" s="167" t="s">
        <v>229</v>
      </c>
    </row>
    <row r="152" spans="1:65" s="2" customFormat="1" ht="33" customHeight="1">
      <c r="A152" s="302"/>
      <c r="B152" s="124"/>
      <c r="C152" s="155" t="s">
        <v>212</v>
      </c>
      <c r="D152" s="155" t="s">
        <v>187</v>
      </c>
      <c r="E152" s="156" t="s">
        <v>809</v>
      </c>
      <c r="F152" s="157" t="s">
        <v>810</v>
      </c>
      <c r="G152" s="158" t="s">
        <v>190</v>
      </c>
      <c r="H152" s="159">
        <v>124.992</v>
      </c>
      <c r="I152" s="160"/>
      <c r="J152" s="161">
        <f t="shared" si="5"/>
        <v>0</v>
      </c>
      <c r="K152" s="228"/>
      <c r="L152" s="250"/>
      <c r="M152" s="230" t="s">
        <v>1</v>
      </c>
      <c r="N152" s="164" t="s">
        <v>44</v>
      </c>
      <c r="O152" s="51"/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U152" s="302"/>
      <c r="V152" s="302"/>
      <c r="W152" s="302"/>
      <c r="X152" s="302"/>
      <c r="Y152" s="302"/>
      <c r="Z152" s="302"/>
      <c r="AA152" s="302"/>
      <c r="AB152" s="302"/>
      <c r="AC152" s="302"/>
      <c r="AD152" s="302"/>
      <c r="AE152" s="302"/>
      <c r="AR152" s="167" t="s">
        <v>191</v>
      </c>
      <c r="AT152" s="167" t="s">
        <v>187</v>
      </c>
      <c r="AU152" s="167" t="s">
        <v>91</v>
      </c>
      <c r="AY152" s="18" t="s">
        <v>184</v>
      </c>
      <c r="BE152" s="92">
        <f t="shared" si="9"/>
        <v>0</v>
      </c>
      <c r="BF152" s="92">
        <f t="shared" si="10"/>
        <v>0</v>
      </c>
      <c r="BG152" s="92">
        <f t="shared" si="11"/>
        <v>0</v>
      </c>
      <c r="BH152" s="92">
        <f t="shared" si="12"/>
        <v>0</v>
      </c>
      <c r="BI152" s="92">
        <f t="shared" si="13"/>
        <v>0</v>
      </c>
      <c r="BJ152" s="18" t="s">
        <v>91</v>
      </c>
      <c r="BK152" s="92">
        <f t="shared" si="14"/>
        <v>0</v>
      </c>
      <c r="BL152" s="18" t="s">
        <v>191</v>
      </c>
      <c r="BM152" s="167" t="s">
        <v>241</v>
      </c>
    </row>
    <row r="153" spans="1:65" s="2" customFormat="1" ht="21.75" customHeight="1">
      <c r="A153" s="302"/>
      <c r="B153" s="124"/>
      <c r="C153" s="155" t="s">
        <v>218</v>
      </c>
      <c r="D153" s="155" t="s">
        <v>187</v>
      </c>
      <c r="E153" s="156" t="s">
        <v>811</v>
      </c>
      <c r="F153" s="157" t="s">
        <v>812</v>
      </c>
      <c r="G153" s="158" t="s">
        <v>190</v>
      </c>
      <c r="H153" s="159">
        <v>124.992</v>
      </c>
      <c r="I153" s="160"/>
      <c r="J153" s="161">
        <f t="shared" si="5"/>
        <v>0</v>
      </c>
      <c r="K153" s="228"/>
      <c r="L153" s="250"/>
      <c r="M153" s="230" t="s">
        <v>1</v>
      </c>
      <c r="N153" s="164" t="s">
        <v>44</v>
      </c>
      <c r="O153" s="51"/>
      <c r="P153" s="165">
        <f t="shared" si="6"/>
        <v>0</v>
      </c>
      <c r="Q153" s="165">
        <v>0</v>
      </c>
      <c r="R153" s="165">
        <f t="shared" si="7"/>
        <v>0</v>
      </c>
      <c r="S153" s="165">
        <v>0</v>
      </c>
      <c r="T153" s="166">
        <f t="shared" si="8"/>
        <v>0</v>
      </c>
      <c r="U153" s="302"/>
      <c r="V153" s="302"/>
      <c r="W153" s="302"/>
      <c r="X153" s="302"/>
      <c r="Y153" s="302"/>
      <c r="Z153" s="302"/>
      <c r="AA153" s="302"/>
      <c r="AB153" s="302"/>
      <c r="AC153" s="302"/>
      <c r="AD153" s="302"/>
      <c r="AE153" s="302"/>
      <c r="AR153" s="167" t="s">
        <v>191</v>
      </c>
      <c r="AT153" s="167" t="s">
        <v>187</v>
      </c>
      <c r="AU153" s="167" t="s">
        <v>91</v>
      </c>
      <c r="AY153" s="18" t="s">
        <v>184</v>
      </c>
      <c r="BE153" s="92">
        <f t="shared" si="9"/>
        <v>0</v>
      </c>
      <c r="BF153" s="92">
        <f t="shared" si="10"/>
        <v>0</v>
      </c>
      <c r="BG153" s="92">
        <f t="shared" si="11"/>
        <v>0</v>
      </c>
      <c r="BH153" s="92">
        <f t="shared" si="12"/>
        <v>0</v>
      </c>
      <c r="BI153" s="92">
        <f t="shared" si="13"/>
        <v>0</v>
      </c>
      <c r="BJ153" s="18" t="s">
        <v>91</v>
      </c>
      <c r="BK153" s="92">
        <f t="shared" si="14"/>
        <v>0</v>
      </c>
      <c r="BL153" s="18" t="s">
        <v>191</v>
      </c>
      <c r="BM153" s="167" t="s">
        <v>252</v>
      </c>
    </row>
    <row r="154" spans="1:65" s="2" customFormat="1" ht="21.75" customHeight="1">
      <c r="A154" s="302"/>
      <c r="B154" s="124"/>
      <c r="C154" s="155" t="s">
        <v>222</v>
      </c>
      <c r="D154" s="155" t="s">
        <v>187</v>
      </c>
      <c r="E154" s="156" t="s">
        <v>813</v>
      </c>
      <c r="F154" s="157" t="s">
        <v>814</v>
      </c>
      <c r="G154" s="158" t="s">
        <v>190</v>
      </c>
      <c r="H154" s="159">
        <v>124.992</v>
      </c>
      <c r="I154" s="160"/>
      <c r="J154" s="161">
        <f t="shared" si="5"/>
        <v>0</v>
      </c>
      <c r="K154" s="228"/>
      <c r="L154" s="250"/>
      <c r="M154" s="230" t="s">
        <v>1</v>
      </c>
      <c r="N154" s="164" t="s">
        <v>44</v>
      </c>
      <c r="O154" s="51"/>
      <c r="P154" s="165">
        <f t="shared" si="6"/>
        <v>0</v>
      </c>
      <c r="Q154" s="165">
        <v>0</v>
      </c>
      <c r="R154" s="165">
        <f t="shared" si="7"/>
        <v>0</v>
      </c>
      <c r="S154" s="165">
        <v>0</v>
      </c>
      <c r="T154" s="166">
        <f t="shared" si="8"/>
        <v>0</v>
      </c>
      <c r="U154" s="302"/>
      <c r="V154" s="302"/>
      <c r="W154" s="302"/>
      <c r="X154" s="302"/>
      <c r="Y154" s="302"/>
      <c r="Z154" s="302"/>
      <c r="AA154" s="302"/>
      <c r="AB154" s="302"/>
      <c r="AC154" s="302"/>
      <c r="AD154" s="302"/>
      <c r="AE154" s="302"/>
      <c r="AR154" s="167" t="s">
        <v>191</v>
      </c>
      <c r="AT154" s="167" t="s">
        <v>187</v>
      </c>
      <c r="AU154" s="167" t="s">
        <v>91</v>
      </c>
      <c r="AY154" s="18" t="s">
        <v>184</v>
      </c>
      <c r="BE154" s="92">
        <f t="shared" si="9"/>
        <v>0</v>
      </c>
      <c r="BF154" s="92">
        <f t="shared" si="10"/>
        <v>0</v>
      </c>
      <c r="BG154" s="92">
        <f t="shared" si="11"/>
        <v>0</v>
      </c>
      <c r="BH154" s="92">
        <f t="shared" si="12"/>
        <v>0</v>
      </c>
      <c r="BI154" s="92">
        <f t="shared" si="13"/>
        <v>0</v>
      </c>
      <c r="BJ154" s="18" t="s">
        <v>91</v>
      </c>
      <c r="BK154" s="92">
        <f t="shared" si="14"/>
        <v>0</v>
      </c>
      <c r="BL154" s="18" t="s">
        <v>191</v>
      </c>
      <c r="BM154" s="167" t="s">
        <v>263</v>
      </c>
    </row>
    <row r="155" spans="1:65" s="2" customFormat="1" ht="21.75" customHeight="1">
      <c r="A155" s="302"/>
      <c r="B155" s="124"/>
      <c r="C155" s="155" t="s">
        <v>229</v>
      </c>
      <c r="D155" s="155" t="s">
        <v>187</v>
      </c>
      <c r="E155" s="156" t="s">
        <v>815</v>
      </c>
      <c r="F155" s="157" t="s">
        <v>816</v>
      </c>
      <c r="G155" s="158" t="s">
        <v>190</v>
      </c>
      <c r="H155" s="159">
        <v>87.792000000000002</v>
      </c>
      <c r="I155" s="160"/>
      <c r="J155" s="161">
        <f t="shared" si="5"/>
        <v>0</v>
      </c>
      <c r="K155" s="228"/>
      <c r="L155" s="250"/>
      <c r="M155" s="230" t="s">
        <v>1</v>
      </c>
      <c r="N155" s="164" t="s">
        <v>44</v>
      </c>
      <c r="O155" s="51"/>
      <c r="P155" s="165">
        <f t="shared" si="6"/>
        <v>0</v>
      </c>
      <c r="Q155" s="165">
        <v>0</v>
      </c>
      <c r="R155" s="165">
        <f t="shared" si="7"/>
        <v>0</v>
      </c>
      <c r="S155" s="165">
        <v>0</v>
      </c>
      <c r="T155" s="166">
        <f t="shared" si="8"/>
        <v>0</v>
      </c>
      <c r="U155" s="302"/>
      <c r="V155" s="302"/>
      <c r="W155" s="302"/>
      <c r="X155" s="302"/>
      <c r="Y155" s="302"/>
      <c r="Z155" s="302"/>
      <c r="AA155" s="302"/>
      <c r="AB155" s="302"/>
      <c r="AC155" s="302"/>
      <c r="AD155" s="302"/>
      <c r="AE155" s="302"/>
      <c r="AR155" s="167" t="s">
        <v>191</v>
      </c>
      <c r="AT155" s="167" t="s">
        <v>187</v>
      </c>
      <c r="AU155" s="167" t="s">
        <v>91</v>
      </c>
      <c r="AY155" s="18" t="s">
        <v>184</v>
      </c>
      <c r="BE155" s="92">
        <f t="shared" si="9"/>
        <v>0</v>
      </c>
      <c r="BF155" s="92">
        <f t="shared" si="10"/>
        <v>0</v>
      </c>
      <c r="BG155" s="92">
        <f t="shared" si="11"/>
        <v>0</v>
      </c>
      <c r="BH155" s="92">
        <f t="shared" si="12"/>
        <v>0</v>
      </c>
      <c r="BI155" s="92">
        <f t="shared" si="13"/>
        <v>0</v>
      </c>
      <c r="BJ155" s="18" t="s">
        <v>91</v>
      </c>
      <c r="BK155" s="92">
        <f t="shared" si="14"/>
        <v>0</v>
      </c>
      <c r="BL155" s="18" t="s">
        <v>191</v>
      </c>
      <c r="BM155" s="167" t="s">
        <v>272</v>
      </c>
    </row>
    <row r="156" spans="1:65" s="2" customFormat="1" ht="16.5" customHeight="1">
      <c r="A156" s="302"/>
      <c r="B156" s="124"/>
      <c r="C156" s="155" t="s">
        <v>235</v>
      </c>
      <c r="D156" s="155" t="s">
        <v>187</v>
      </c>
      <c r="E156" s="156" t="s">
        <v>817</v>
      </c>
      <c r="F156" s="157" t="s">
        <v>818</v>
      </c>
      <c r="G156" s="158" t="s">
        <v>190</v>
      </c>
      <c r="H156" s="159">
        <v>29.76</v>
      </c>
      <c r="I156" s="160"/>
      <c r="J156" s="161">
        <f t="shared" si="5"/>
        <v>0</v>
      </c>
      <c r="K156" s="228"/>
      <c r="L156" s="250"/>
      <c r="M156" s="230" t="s">
        <v>1</v>
      </c>
      <c r="N156" s="164" t="s">
        <v>44</v>
      </c>
      <c r="O156" s="51"/>
      <c r="P156" s="165">
        <f t="shared" si="6"/>
        <v>0</v>
      </c>
      <c r="Q156" s="165">
        <v>0</v>
      </c>
      <c r="R156" s="165">
        <f t="shared" si="7"/>
        <v>0</v>
      </c>
      <c r="S156" s="165">
        <v>0</v>
      </c>
      <c r="T156" s="166">
        <f t="shared" si="8"/>
        <v>0</v>
      </c>
      <c r="U156" s="302"/>
      <c r="V156" s="302"/>
      <c r="W156" s="302"/>
      <c r="X156" s="302"/>
      <c r="Y156" s="302"/>
      <c r="Z156" s="302"/>
      <c r="AA156" s="302"/>
      <c r="AB156" s="302"/>
      <c r="AC156" s="302"/>
      <c r="AD156" s="302"/>
      <c r="AE156" s="302"/>
      <c r="AR156" s="167" t="s">
        <v>191</v>
      </c>
      <c r="AT156" s="167" t="s">
        <v>187</v>
      </c>
      <c r="AU156" s="167" t="s">
        <v>91</v>
      </c>
      <c r="AY156" s="18" t="s">
        <v>184</v>
      </c>
      <c r="BE156" s="92">
        <f t="shared" si="9"/>
        <v>0</v>
      </c>
      <c r="BF156" s="92">
        <f t="shared" si="10"/>
        <v>0</v>
      </c>
      <c r="BG156" s="92">
        <f t="shared" si="11"/>
        <v>0</v>
      </c>
      <c r="BH156" s="92">
        <f t="shared" si="12"/>
        <v>0</v>
      </c>
      <c r="BI156" s="92">
        <f t="shared" si="13"/>
        <v>0</v>
      </c>
      <c r="BJ156" s="18" t="s">
        <v>91</v>
      </c>
      <c r="BK156" s="92">
        <f t="shared" si="14"/>
        <v>0</v>
      </c>
      <c r="BL156" s="18" t="s">
        <v>191</v>
      </c>
      <c r="BM156" s="167" t="s">
        <v>280</v>
      </c>
    </row>
    <row r="157" spans="1:65" s="2" customFormat="1" ht="21.75" customHeight="1">
      <c r="A157" s="302"/>
      <c r="B157" s="124"/>
      <c r="C157" s="192" t="s">
        <v>241</v>
      </c>
      <c r="D157" s="192" t="s">
        <v>236</v>
      </c>
      <c r="E157" s="193" t="s">
        <v>819</v>
      </c>
      <c r="F157" s="194" t="s">
        <v>820</v>
      </c>
      <c r="G157" s="195" t="s">
        <v>215</v>
      </c>
      <c r="H157" s="196">
        <v>50.591999999999999</v>
      </c>
      <c r="I157" s="197"/>
      <c r="J157" s="198">
        <f t="shared" si="5"/>
        <v>0</v>
      </c>
      <c r="K157" s="229"/>
      <c r="L157" s="263"/>
      <c r="M157" s="231" t="s">
        <v>1</v>
      </c>
      <c r="N157" s="202" t="s">
        <v>44</v>
      </c>
      <c r="O157" s="51"/>
      <c r="P157" s="165">
        <f t="shared" si="6"/>
        <v>0</v>
      </c>
      <c r="Q157" s="165">
        <v>0</v>
      </c>
      <c r="R157" s="165">
        <f t="shared" si="7"/>
        <v>0</v>
      </c>
      <c r="S157" s="165">
        <v>0</v>
      </c>
      <c r="T157" s="166">
        <f t="shared" si="8"/>
        <v>0</v>
      </c>
      <c r="U157" s="302"/>
      <c r="V157" s="302"/>
      <c r="W157" s="302"/>
      <c r="X157" s="302"/>
      <c r="Y157" s="302"/>
      <c r="Z157" s="302"/>
      <c r="AA157" s="302"/>
      <c r="AB157" s="302"/>
      <c r="AC157" s="302"/>
      <c r="AD157" s="302"/>
      <c r="AE157" s="302"/>
      <c r="AR157" s="167" t="s">
        <v>229</v>
      </c>
      <c r="AT157" s="167" t="s">
        <v>236</v>
      </c>
      <c r="AU157" s="167" t="s">
        <v>91</v>
      </c>
      <c r="AY157" s="18" t="s">
        <v>184</v>
      </c>
      <c r="BE157" s="92">
        <f t="shared" si="9"/>
        <v>0</v>
      </c>
      <c r="BF157" s="92">
        <f t="shared" si="10"/>
        <v>0</v>
      </c>
      <c r="BG157" s="92">
        <f t="shared" si="11"/>
        <v>0</v>
      </c>
      <c r="BH157" s="92">
        <f t="shared" si="12"/>
        <v>0</v>
      </c>
      <c r="BI157" s="92">
        <f t="shared" si="13"/>
        <v>0</v>
      </c>
      <c r="BJ157" s="18" t="s">
        <v>91</v>
      </c>
      <c r="BK157" s="92">
        <f t="shared" si="14"/>
        <v>0</v>
      </c>
      <c r="BL157" s="18" t="s">
        <v>191</v>
      </c>
      <c r="BM157" s="167" t="s">
        <v>7</v>
      </c>
    </row>
    <row r="158" spans="1:65" s="2" customFormat="1" ht="21.75" customHeight="1">
      <c r="A158" s="302"/>
      <c r="B158" s="124"/>
      <c r="C158" s="155" t="s">
        <v>248</v>
      </c>
      <c r="D158" s="155" t="s">
        <v>187</v>
      </c>
      <c r="E158" s="156" t="s">
        <v>821</v>
      </c>
      <c r="F158" s="157" t="s">
        <v>822</v>
      </c>
      <c r="G158" s="158" t="s">
        <v>225</v>
      </c>
      <c r="H158" s="159">
        <v>93</v>
      </c>
      <c r="I158" s="160"/>
      <c r="J158" s="161">
        <f t="shared" si="5"/>
        <v>0</v>
      </c>
      <c r="K158" s="228"/>
      <c r="L158" s="250"/>
      <c r="M158" s="230" t="s">
        <v>1</v>
      </c>
      <c r="N158" s="164" t="s">
        <v>44</v>
      </c>
      <c r="O158" s="51"/>
      <c r="P158" s="165">
        <f t="shared" si="6"/>
        <v>0</v>
      </c>
      <c r="Q158" s="165">
        <v>0</v>
      </c>
      <c r="R158" s="165">
        <f t="shared" si="7"/>
        <v>0</v>
      </c>
      <c r="S158" s="165">
        <v>0</v>
      </c>
      <c r="T158" s="166">
        <f t="shared" si="8"/>
        <v>0</v>
      </c>
      <c r="U158" s="302"/>
      <c r="V158" s="302"/>
      <c r="W158" s="302"/>
      <c r="X158" s="302"/>
      <c r="Y158" s="302"/>
      <c r="Z158" s="302"/>
      <c r="AA158" s="302"/>
      <c r="AB158" s="302"/>
      <c r="AC158" s="302"/>
      <c r="AD158" s="302"/>
      <c r="AE158" s="302"/>
      <c r="AR158" s="167" t="s">
        <v>191</v>
      </c>
      <c r="AT158" s="167" t="s">
        <v>187</v>
      </c>
      <c r="AU158" s="167" t="s">
        <v>91</v>
      </c>
      <c r="AY158" s="18" t="s">
        <v>184</v>
      </c>
      <c r="BE158" s="92">
        <f t="shared" si="9"/>
        <v>0</v>
      </c>
      <c r="BF158" s="92">
        <f t="shared" si="10"/>
        <v>0</v>
      </c>
      <c r="BG158" s="92">
        <f t="shared" si="11"/>
        <v>0</v>
      </c>
      <c r="BH158" s="92">
        <f t="shared" si="12"/>
        <v>0</v>
      </c>
      <c r="BI158" s="92">
        <f t="shared" si="13"/>
        <v>0</v>
      </c>
      <c r="BJ158" s="18" t="s">
        <v>91</v>
      </c>
      <c r="BK158" s="92">
        <f t="shared" si="14"/>
        <v>0</v>
      </c>
      <c r="BL158" s="18" t="s">
        <v>191</v>
      </c>
      <c r="BM158" s="167" t="s">
        <v>295</v>
      </c>
    </row>
    <row r="159" spans="1:65" s="12" customFormat="1" ht="22.9" customHeight="1">
      <c r="B159" s="142"/>
      <c r="D159" s="143" t="s">
        <v>77</v>
      </c>
      <c r="E159" s="153" t="s">
        <v>191</v>
      </c>
      <c r="F159" s="153" t="s">
        <v>823</v>
      </c>
      <c r="I159" s="145"/>
      <c r="J159" s="154">
        <f>BK159</f>
        <v>0</v>
      </c>
      <c r="L159" s="259"/>
      <c r="M159" s="147"/>
      <c r="N159" s="148"/>
      <c r="O159" s="148"/>
      <c r="P159" s="149">
        <f>P160</f>
        <v>0</v>
      </c>
      <c r="Q159" s="148"/>
      <c r="R159" s="149">
        <f>R160</f>
        <v>0</v>
      </c>
      <c r="S159" s="148"/>
      <c r="T159" s="150">
        <f>T160</f>
        <v>0</v>
      </c>
      <c r="AR159" s="143" t="s">
        <v>85</v>
      </c>
      <c r="AT159" s="151" t="s">
        <v>77</v>
      </c>
      <c r="AU159" s="151" t="s">
        <v>85</v>
      </c>
      <c r="AY159" s="143" t="s">
        <v>184</v>
      </c>
      <c r="BK159" s="152">
        <f>BK160</f>
        <v>0</v>
      </c>
    </row>
    <row r="160" spans="1:65" s="2" customFormat="1" ht="33" customHeight="1">
      <c r="A160" s="302"/>
      <c r="B160" s="124"/>
      <c r="C160" s="155" t="s">
        <v>252</v>
      </c>
      <c r="D160" s="155" t="s">
        <v>187</v>
      </c>
      <c r="E160" s="156" t="s">
        <v>824</v>
      </c>
      <c r="F160" s="157" t="s">
        <v>825</v>
      </c>
      <c r="G160" s="158" t="s">
        <v>190</v>
      </c>
      <c r="H160" s="159">
        <v>7.44</v>
      </c>
      <c r="I160" s="160"/>
      <c r="J160" s="161">
        <f>ROUND(I160*H160,2)</f>
        <v>0</v>
      </c>
      <c r="K160" s="228"/>
      <c r="L160" s="250"/>
      <c r="M160" s="230" t="s">
        <v>1</v>
      </c>
      <c r="N160" s="164" t="s">
        <v>44</v>
      </c>
      <c r="O160" s="51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302"/>
      <c r="V160" s="302"/>
      <c r="W160" s="302"/>
      <c r="X160" s="302"/>
      <c r="Y160" s="302"/>
      <c r="Z160" s="302"/>
      <c r="AA160" s="302"/>
      <c r="AB160" s="302"/>
      <c r="AC160" s="302"/>
      <c r="AD160" s="302"/>
      <c r="AE160" s="302"/>
      <c r="AR160" s="167" t="s">
        <v>191</v>
      </c>
      <c r="AT160" s="167" t="s">
        <v>187</v>
      </c>
      <c r="AU160" s="167" t="s">
        <v>91</v>
      </c>
      <c r="AY160" s="18" t="s">
        <v>184</v>
      </c>
      <c r="BE160" s="92">
        <f>IF(N160="základná",J160,0)</f>
        <v>0</v>
      </c>
      <c r="BF160" s="92">
        <f>IF(N160="znížená",J160,0)</f>
        <v>0</v>
      </c>
      <c r="BG160" s="92">
        <f>IF(N160="zákl. prenesená",J160,0)</f>
        <v>0</v>
      </c>
      <c r="BH160" s="92">
        <f>IF(N160="zníž. prenesená",J160,0)</f>
        <v>0</v>
      </c>
      <c r="BI160" s="92">
        <f>IF(N160="nulová",J160,0)</f>
        <v>0</v>
      </c>
      <c r="BJ160" s="18" t="s">
        <v>91</v>
      </c>
      <c r="BK160" s="92">
        <f>ROUND(I160*H160,2)</f>
        <v>0</v>
      </c>
      <c r="BL160" s="18" t="s">
        <v>191</v>
      </c>
      <c r="BM160" s="167" t="s">
        <v>304</v>
      </c>
    </row>
    <row r="161" spans="1:65" s="12" customFormat="1" ht="22.9" customHeight="1">
      <c r="B161" s="142"/>
      <c r="D161" s="143" t="s">
        <v>77</v>
      </c>
      <c r="E161" s="153" t="s">
        <v>229</v>
      </c>
      <c r="F161" s="153" t="s">
        <v>440</v>
      </c>
      <c r="I161" s="145"/>
      <c r="J161" s="154">
        <f>BK161</f>
        <v>0</v>
      </c>
      <c r="L161" s="259"/>
      <c r="M161" s="147"/>
      <c r="N161" s="148"/>
      <c r="O161" s="148"/>
      <c r="P161" s="149">
        <f>SUM(P162:P179)</f>
        <v>0</v>
      </c>
      <c r="Q161" s="148"/>
      <c r="R161" s="149">
        <f>SUM(R162:R179)</f>
        <v>7.9140000000000002E-2</v>
      </c>
      <c r="S161" s="148"/>
      <c r="T161" s="150">
        <f>SUM(T162:T179)</f>
        <v>0</v>
      </c>
      <c r="AR161" s="143" t="s">
        <v>85</v>
      </c>
      <c r="AT161" s="151" t="s">
        <v>77</v>
      </c>
      <c r="AU161" s="151" t="s">
        <v>85</v>
      </c>
      <c r="AY161" s="143" t="s">
        <v>184</v>
      </c>
      <c r="BK161" s="152">
        <f>SUM(BK162:BK179)</f>
        <v>0</v>
      </c>
    </row>
    <row r="162" spans="1:65" s="2" customFormat="1" ht="33" customHeight="1">
      <c r="A162" s="302"/>
      <c r="B162" s="124"/>
      <c r="C162" s="155" t="s">
        <v>256</v>
      </c>
      <c r="D162" s="155" t="s">
        <v>187</v>
      </c>
      <c r="E162" s="156" t="s">
        <v>826</v>
      </c>
      <c r="F162" s="157" t="s">
        <v>827</v>
      </c>
      <c r="G162" s="158" t="s">
        <v>360</v>
      </c>
      <c r="H162" s="159">
        <v>93</v>
      </c>
      <c r="I162" s="160"/>
      <c r="J162" s="161">
        <f t="shared" ref="J162:J179" si="15">ROUND(I162*H162,2)</f>
        <v>0</v>
      </c>
      <c r="K162" s="228"/>
      <c r="L162" s="250"/>
      <c r="M162" s="230" t="s">
        <v>1</v>
      </c>
      <c r="N162" s="164" t="s">
        <v>44</v>
      </c>
      <c r="O162" s="51"/>
      <c r="P162" s="165">
        <f t="shared" ref="P162:P179" si="16">O162*H162</f>
        <v>0</v>
      </c>
      <c r="Q162" s="165">
        <v>0</v>
      </c>
      <c r="R162" s="165">
        <f t="shared" ref="R162:R179" si="17">Q162*H162</f>
        <v>0</v>
      </c>
      <c r="S162" s="165">
        <v>0</v>
      </c>
      <c r="T162" s="166">
        <f t="shared" ref="T162:T179" si="18">S162*H162</f>
        <v>0</v>
      </c>
      <c r="U162" s="302"/>
      <c r="V162" s="302"/>
      <c r="W162" s="302"/>
      <c r="X162" s="302"/>
      <c r="Y162" s="302"/>
      <c r="Z162" s="302"/>
      <c r="AA162" s="302"/>
      <c r="AB162" s="302"/>
      <c r="AC162" s="302"/>
      <c r="AD162" s="302"/>
      <c r="AE162" s="302"/>
      <c r="AR162" s="167" t="s">
        <v>191</v>
      </c>
      <c r="AT162" s="167" t="s">
        <v>187</v>
      </c>
      <c r="AU162" s="167" t="s">
        <v>91</v>
      </c>
      <c r="AY162" s="18" t="s">
        <v>184</v>
      </c>
      <c r="BE162" s="92">
        <f t="shared" ref="BE162:BE179" si="19">IF(N162="základná",J162,0)</f>
        <v>0</v>
      </c>
      <c r="BF162" s="92">
        <f t="shared" ref="BF162:BF179" si="20">IF(N162="znížená",J162,0)</f>
        <v>0</v>
      </c>
      <c r="BG162" s="92">
        <f t="shared" ref="BG162:BG179" si="21">IF(N162="zákl. prenesená",J162,0)</f>
        <v>0</v>
      </c>
      <c r="BH162" s="92">
        <f t="shared" ref="BH162:BH179" si="22">IF(N162="zníž. prenesená",J162,0)</f>
        <v>0</v>
      </c>
      <c r="BI162" s="92">
        <f t="shared" ref="BI162:BI179" si="23">IF(N162="nulová",J162,0)</f>
        <v>0</v>
      </c>
      <c r="BJ162" s="18" t="s">
        <v>91</v>
      </c>
      <c r="BK162" s="92">
        <f t="shared" ref="BK162:BK179" si="24">ROUND(I162*H162,2)</f>
        <v>0</v>
      </c>
      <c r="BL162" s="18" t="s">
        <v>191</v>
      </c>
      <c r="BM162" s="167" t="s">
        <v>312</v>
      </c>
    </row>
    <row r="163" spans="1:65" s="2" customFormat="1" ht="21.75" customHeight="1">
      <c r="A163" s="302"/>
      <c r="B163" s="124"/>
      <c r="C163" s="192" t="s">
        <v>263</v>
      </c>
      <c r="D163" s="192" t="s">
        <v>236</v>
      </c>
      <c r="E163" s="193" t="s">
        <v>828</v>
      </c>
      <c r="F163" s="194" t="s">
        <v>829</v>
      </c>
      <c r="G163" s="195" t="s">
        <v>360</v>
      </c>
      <c r="H163" s="196">
        <v>93</v>
      </c>
      <c r="I163" s="197"/>
      <c r="J163" s="198">
        <f t="shared" si="15"/>
        <v>0</v>
      </c>
      <c r="K163" s="229"/>
      <c r="L163" s="263"/>
      <c r="M163" s="231" t="s">
        <v>1</v>
      </c>
      <c r="N163" s="202" t="s">
        <v>44</v>
      </c>
      <c r="O163" s="51"/>
      <c r="P163" s="165">
        <f t="shared" si="16"/>
        <v>0</v>
      </c>
      <c r="Q163" s="165">
        <v>2.7999999999999998E-4</v>
      </c>
      <c r="R163" s="165">
        <f t="shared" si="17"/>
        <v>2.6039999999999997E-2</v>
      </c>
      <c r="S163" s="165">
        <v>0</v>
      </c>
      <c r="T163" s="166">
        <f t="shared" si="18"/>
        <v>0</v>
      </c>
      <c r="U163" s="302"/>
      <c r="V163" s="302"/>
      <c r="W163" s="302"/>
      <c r="X163" s="302"/>
      <c r="Y163" s="302"/>
      <c r="Z163" s="302"/>
      <c r="AA163" s="302"/>
      <c r="AB163" s="302"/>
      <c r="AC163" s="302"/>
      <c r="AD163" s="302"/>
      <c r="AE163" s="302"/>
      <c r="AR163" s="167" t="s">
        <v>229</v>
      </c>
      <c r="AT163" s="167" t="s">
        <v>236</v>
      </c>
      <c r="AU163" s="167" t="s">
        <v>91</v>
      </c>
      <c r="AY163" s="18" t="s">
        <v>184</v>
      </c>
      <c r="BE163" s="92">
        <f t="shared" si="19"/>
        <v>0</v>
      </c>
      <c r="BF163" s="92">
        <f t="shared" si="20"/>
        <v>0</v>
      </c>
      <c r="BG163" s="92">
        <f t="shared" si="21"/>
        <v>0</v>
      </c>
      <c r="BH163" s="92">
        <f t="shared" si="22"/>
        <v>0</v>
      </c>
      <c r="BI163" s="92">
        <f t="shared" si="23"/>
        <v>0</v>
      </c>
      <c r="BJ163" s="18" t="s">
        <v>91</v>
      </c>
      <c r="BK163" s="92">
        <f t="shared" si="24"/>
        <v>0</v>
      </c>
      <c r="BL163" s="18" t="s">
        <v>191</v>
      </c>
      <c r="BM163" s="167" t="s">
        <v>320</v>
      </c>
    </row>
    <row r="164" spans="1:65" s="2" customFormat="1" ht="21.75" customHeight="1">
      <c r="A164" s="302"/>
      <c r="B164" s="124"/>
      <c r="C164" s="192" t="s">
        <v>268</v>
      </c>
      <c r="D164" s="192" t="s">
        <v>236</v>
      </c>
      <c r="E164" s="193" t="s">
        <v>830</v>
      </c>
      <c r="F164" s="194" t="s">
        <v>831</v>
      </c>
      <c r="G164" s="195" t="s">
        <v>244</v>
      </c>
      <c r="H164" s="196">
        <v>5</v>
      </c>
      <c r="I164" s="197"/>
      <c r="J164" s="198">
        <f t="shared" si="15"/>
        <v>0</v>
      </c>
      <c r="K164" s="229"/>
      <c r="L164" s="263"/>
      <c r="M164" s="231" t="s">
        <v>1</v>
      </c>
      <c r="N164" s="202" t="s">
        <v>44</v>
      </c>
      <c r="O164" s="51"/>
      <c r="P164" s="165">
        <f t="shared" si="16"/>
        <v>0</v>
      </c>
      <c r="Q164" s="165">
        <v>6.0000000000000002E-5</v>
      </c>
      <c r="R164" s="165">
        <f t="shared" si="17"/>
        <v>3.0000000000000003E-4</v>
      </c>
      <c r="S164" s="165">
        <v>0</v>
      </c>
      <c r="T164" s="166">
        <f t="shared" si="18"/>
        <v>0</v>
      </c>
      <c r="U164" s="302"/>
      <c r="V164" s="302"/>
      <c r="W164" s="302"/>
      <c r="X164" s="302"/>
      <c r="Y164" s="302"/>
      <c r="Z164" s="302"/>
      <c r="AA164" s="302"/>
      <c r="AB164" s="302"/>
      <c r="AC164" s="302"/>
      <c r="AD164" s="302"/>
      <c r="AE164" s="302"/>
      <c r="AR164" s="167" t="s">
        <v>229</v>
      </c>
      <c r="AT164" s="167" t="s">
        <v>236</v>
      </c>
      <c r="AU164" s="167" t="s">
        <v>91</v>
      </c>
      <c r="AY164" s="18" t="s">
        <v>184</v>
      </c>
      <c r="BE164" s="92">
        <f t="shared" si="19"/>
        <v>0</v>
      </c>
      <c r="BF164" s="92">
        <f t="shared" si="20"/>
        <v>0</v>
      </c>
      <c r="BG164" s="92">
        <f t="shared" si="21"/>
        <v>0</v>
      </c>
      <c r="BH164" s="92">
        <f t="shared" si="22"/>
        <v>0</v>
      </c>
      <c r="BI164" s="92">
        <f t="shared" si="23"/>
        <v>0</v>
      </c>
      <c r="BJ164" s="18" t="s">
        <v>91</v>
      </c>
      <c r="BK164" s="92">
        <f t="shared" si="24"/>
        <v>0</v>
      </c>
      <c r="BL164" s="18" t="s">
        <v>191</v>
      </c>
      <c r="BM164" s="167" t="s">
        <v>328</v>
      </c>
    </row>
    <row r="165" spans="1:65" s="2" customFormat="1" ht="21.75" customHeight="1">
      <c r="A165" s="302"/>
      <c r="B165" s="124"/>
      <c r="C165" s="155" t="s">
        <v>272</v>
      </c>
      <c r="D165" s="155" t="s">
        <v>187</v>
      </c>
      <c r="E165" s="156" t="s">
        <v>832</v>
      </c>
      <c r="F165" s="157" t="s">
        <v>833</v>
      </c>
      <c r="G165" s="158" t="s">
        <v>244</v>
      </c>
      <c r="H165" s="159">
        <v>8</v>
      </c>
      <c r="I165" s="160"/>
      <c r="J165" s="161">
        <f t="shared" si="15"/>
        <v>0</v>
      </c>
      <c r="K165" s="228"/>
      <c r="L165" s="250"/>
      <c r="M165" s="230" t="s">
        <v>1</v>
      </c>
      <c r="N165" s="164" t="s">
        <v>44</v>
      </c>
      <c r="O165" s="51"/>
      <c r="P165" s="165">
        <f t="shared" si="16"/>
        <v>0</v>
      </c>
      <c r="Q165" s="165">
        <v>6.8000000000000005E-4</v>
      </c>
      <c r="R165" s="165">
        <f t="shared" si="17"/>
        <v>5.4400000000000004E-3</v>
      </c>
      <c r="S165" s="165">
        <v>0</v>
      </c>
      <c r="T165" s="166">
        <f t="shared" si="18"/>
        <v>0</v>
      </c>
      <c r="U165" s="302"/>
      <c r="V165" s="302"/>
      <c r="W165" s="302"/>
      <c r="X165" s="302"/>
      <c r="Y165" s="302"/>
      <c r="Z165" s="302"/>
      <c r="AA165" s="302"/>
      <c r="AB165" s="302"/>
      <c r="AC165" s="302"/>
      <c r="AD165" s="302"/>
      <c r="AE165" s="302"/>
      <c r="AR165" s="167" t="s">
        <v>191</v>
      </c>
      <c r="AT165" s="167" t="s">
        <v>187</v>
      </c>
      <c r="AU165" s="167" t="s">
        <v>91</v>
      </c>
      <c r="AY165" s="18" t="s">
        <v>184</v>
      </c>
      <c r="BE165" s="92">
        <f t="shared" si="19"/>
        <v>0</v>
      </c>
      <c r="BF165" s="92">
        <f t="shared" si="20"/>
        <v>0</v>
      </c>
      <c r="BG165" s="92">
        <f t="shared" si="21"/>
        <v>0</v>
      </c>
      <c r="BH165" s="92">
        <f t="shared" si="22"/>
        <v>0</v>
      </c>
      <c r="BI165" s="92">
        <f t="shared" si="23"/>
        <v>0</v>
      </c>
      <c r="BJ165" s="18" t="s">
        <v>91</v>
      </c>
      <c r="BK165" s="92">
        <f t="shared" si="24"/>
        <v>0</v>
      </c>
      <c r="BL165" s="18" t="s">
        <v>191</v>
      </c>
      <c r="BM165" s="167" t="s">
        <v>834</v>
      </c>
    </row>
    <row r="166" spans="1:65" s="2" customFormat="1" ht="21.75" customHeight="1">
      <c r="A166" s="302"/>
      <c r="B166" s="124"/>
      <c r="C166" s="192" t="s">
        <v>276</v>
      </c>
      <c r="D166" s="192" t="s">
        <v>236</v>
      </c>
      <c r="E166" s="193" t="s">
        <v>835</v>
      </c>
      <c r="F166" s="194" t="s">
        <v>836</v>
      </c>
      <c r="G166" s="195" t="s">
        <v>244</v>
      </c>
      <c r="H166" s="196">
        <v>1</v>
      </c>
      <c r="I166" s="197"/>
      <c r="J166" s="198">
        <f t="shared" si="15"/>
        <v>0</v>
      </c>
      <c r="K166" s="229"/>
      <c r="L166" s="263"/>
      <c r="M166" s="231" t="s">
        <v>1</v>
      </c>
      <c r="N166" s="202" t="s">
        <v>44</v>
      </c>
      <c r="O166" s="51"/>
      <c r="P166" s="165">
        <f t="shared" si="16"/>
        <v>0</v>
      </c>
      <c r="Q166" s="165">
        <v>8.4000000000000003E-4</v>
      </c>
      <c r="R166" s="165">
        <f t="shared" si="17"/>
        <v>8.4000000000000003E-4</v>
      </c>
      <c r="S166" s="165">
        <v>0</v>
      </c>
      <c r="T166" s="166">
        <f t="shared" si="18"/>
        <v>0</v>
      </c>
      <c r="U166" s="302"/>
      <c r="V166" s="302"/>
      <c r="W166" s="302"/>
      <c r="X166" s="302"/>
      <c r="Y166" s="302"/>
      <c r="Z166" s="302"/>
      <c r="AA166" s="302"/>
      <c r="AB166" s="302"/>
      <c r="AC166" s="302"/>
      <c r="AD166" s="302"/>
      <c r="AE166" s="302"/>
      <c r="AR166" s="167" t="s">
        <v>229</v>
      </c>
      <c r="AT166" s="167" t="s">
        <v>236</v>
      </c>
      <c r="AU166" s="167" t="s">
        <v>91</v>
      </c>
      <c r="AY166" s="18" t="s">
        <v>184</v>
      </c>
      <c r="BE166" s="92">
        <f t="shared" si="19"/>
        <v>0</v>
      </c>
      <c r="BF166" s="92">
        <f t="shared" si="20"/>
        <v>0</v>
      </c>
      <c r="BG166" s="92">
        <f t="shared" si="21"/>
        <v>0</v>
      </c>
      <c r="BH166" s="92">
        <f t="shared" si="22"/>
        <v>0</v>
      </c>
      <c r="BI166" s="92">
        <f t="shared" si="23"/>
        <v>0</v>
      </c>
      <c r="BJ166" s="18" t="s">
        <v>91</v>
      </c>
      <c r="BK166" s="92">
        <f t="shared" si="24"/>
        <v>0</v>
      </c>
      <c r="BL166" s="18" t="s">
        <v>191</v>
      </c>
      <c r="BM166" s="167" t="s">
        <v>837</v>
      </c>
    </row>
    <row r="167" spans="1:65" s="2" customFormat="1" ht="16.5" customHeight="1">
      <c r="A167" s="302"/>
      <c r="B167" s="124"/>
      <c r="C167" s="192" t="s">
        <v>280</v>
      </c>
      <c r="D167" s="192" t="s">
        <v>236</v>
      </c>
      <c r="E167" s="193" t="s">
        <v>838</v>
      </c>
      <c r="F167" s="194" t="s">
        <v>839</v>
      </c>
      <c r="G167" s="195" t="s">
        <v>244</v>
      </c>
      <c r="H167" s="196">
        <v>2</v>
      </c>
      <c r="I167" s="197"/>
      <c r="J167" s="198">
        <f t="shared" si="15"/>
        <v>0</v>
      </c>
      <c r="K167" s="229"/>
      <c r="L167" s="263"/>
      <c r="M167" s="231" t="s">
        <v>1</v>
      </c>
      <c r="N167" s="202" t="s">
        <v>44</v>
      </c>
      <c r="O167" s="51"/>
      <c r="P167" s="165">
        <f t="shared" si="16"/>
        <v>0</v>
      </c>
      <c r="Q167" s="165">
        <v>8.4000000000000003E-4</v>
      </c>
      <c r="R167" s="165">
        <f t="shared" si="17"/>
        <v>1.6800000000000001E-3</v>
      </c>
      <c r="S167" s="165">
        <v>0</v>
      </c>
      <c r="T167" s="166">
        <f t="shared" si="18"/>
        <v>0</v>
      </c>
      <c r="U167" s="302"/>
      <c r="V167" s="302"/>
      <c r="W167" s="302"/>
      <c r="X167" s="302"/>
      <c r="Y167" s="302"/>
      <c r="Z167" s="302"/>
      <c r="AA167" s="302"/>
      <c r="AB167" s="302"/>
      <c r="AC167" s="302"/>
      <c r="AD167" s="302"/>
      <c r="AE167" s="302"/>
      <c r="AR167" s="167" t="s">
        <v>229</v>
      </c>
      <c r="AT167" s="167" t="s">
        <v>236</v>
      </c>
      <c r="AU167" s="167" t="s">
        <v>91</v>
      </c>
      <c r="AY167" s="18" t="s">
        <v>184</v>
      </c>
      <c r="BE167" s="92">
        <f t="shared" si="19"/>
        <v>0</v>
      </c>
      <c r="BF167" s="92">
        <f t="shared" si="20"/>
        <v>0</v>
      </c>
      <c r="BG167" s="92">
        <f t="shared" si="21"/>
        <v>0</v>
      </c>
      <c r="BH167" s="92">
        <f t="shared" si="22"/>
        <v>0</v>
      </c>
      <c r="BI167" s="92">
        <f t="shared" si="23"/>
        <v>0</v>
      </c>
      <c r="BJ167" s="18" t="s">
        <v>91</v>
      </c>
      <c r="BK167" s="92">
        <f t="shared" si="24"/>
        <v>0</v>
      </c>
      <c r="BL167" s="18" t="s">
        <v>191</v>
      </c>
      <c r="BM167" s="167" t="s">
        <v>840</v>
      </c>
    </row>
    <row r="168" spans="1:65" s="2" customFormat="1" ht="21.75" customHeight="1">
      <c r="A168" s="302"/>
      <c r="B168" s="124"/>
      <c r="C168" s="192" t="s">
        <v>228</v>
      </c>
      <c r="D168" s="192" t="s">
        <v>236</v>
      </c>
      <c r="E168" s="193" t="s">
        <v>841</v>
      </c>
      <c r="F168" s="194" t="s">
        <v>842</v>
      </c>
      <c r="G168" s="195" t="s">
        <v>244</v>
      </c>
      <c r="H168" s="196">
        <v>1</v>
      </c>
      <c r="I168" s="197"/>
      <c r="J168" s="198">
        <f t="shared" si="15"/>
        <v>0</v>
      </c>
      <c r="K168" s="229"/>
      <c r="L168" s="263"/>
      <c r="M168" s="231" t="s">
        <v>1</v>
      </c>
      <c r="N168" s="202" t="s">
        <v>44</v>
      </c>
      <c r="O168" s="51"/>
      <c r="P168" s="165">
        <f t="shared" si="16"/>
        <v>0</v>
      </c>
      <c r="Q168" s="165">
        <v>4.0000000000000003E-5</v>
      </c>
      <c r="R168" s="165">
        <f t="shared" si="17"/>
        <v>4.0000000000000003E-5</v>
      </c>
      <c r="S168" s="165">
        <v>0</v>
      </c>
      <c r="T168" s="166">
        <f t="shared" si="18"/>
        <v>0</v>
      </c>
      <c r="U168" s="302"/>
      <c r="V168" s="302"/>
      <c r="W168" s="302"/>
      <c r="X168" s="302"/>
      <c r="Y168" s="302"/>
      <c r="Z168" s="302"/>
      <c r="AA168" s="302"/>
      <c r="AB168" s="302"/>
      <c r="AC168" s="302"/>
      <c r="AD168" s="302"/>
      <c r="AE168" s="302"/>
      <c r="AR168" s="167" t="s">
        <v>229</v>
      </c>
      <c r="AT168" s="167" t="s">
        <v>236</v>
      </c>
      <c r="AU168" s="167" t="s">
        <v>91</v>
      </c>
      <c r="AY168" s="18" t="s">
        <v>184</v>
      </c>
      <c r="BE168" s="92">
        <f t="shared" si="19"/>
        <v>0</v>
      </c>
      <c r="BF168" s="92">
        <f t="shared" si="20"/>
        <v>0</v>
      </c>
      <c r="BG168" s="92">
        <f t="shared" si="21"/>
        <v>0</v>
      </c>
      <c r="BH168" s="92">
        <f t="shared" si="22"/>
        <v>0</v>
      </c>
      <c r="BI168" s="92">
        <f t="shared" si="23"/>
        <v>0</v>
      </c>
      <c r="BJ168" s="18" t="s">
        <v>91</v>
      </c>
      <c r="BK168" s="92">
        <f t="shared" si="24"/>
        <v>0</v>
      </c>
      <c r="BL168" s="18" t="s">
        <v>191</v>
      </c>
      <c r="BM168" s="167" t="s">
        <v>843</v>
      </c>
    </row>
    <row r="169" spans="1:65" s="2" customFormat="1" ht="21.75" customHeight="1">
      <c r="A169" s="302"/>
      <c r="B169" s="124"/>
      <c r="C169" s="192" t="s">
        <v>7</v>
      </c>
      <c r="D169" s="192" t="s">
        <v>236</v>
      </c>
      <c r="E169" s="193" t="s">
        <v>844</v>
      </c>
      <c r="F169" s="194" t="s">
        <v>845</v>
      </c>
      <c r="G169" s="195" t="s">
        <v>244</v>
      </c>
      <c r="H169" s="196">
        <v>1</v>
      </c>
      <c r="I169" s="197"/>
      <c r="J169" s="198">
        <f t="shared" si="15"/>
        <v>0</v>
      </c>
      <c r="K169" s="229"/>
      <c r="L169" s="263"/>
      <c r="M169" s="231" t="s">
        <v>1</v>
      </c>
      <c r="N169" s="202" t="s">
        <v>44</v>
      </c>
      <c r="O169" s="51"/>
      <c r="P169" s="165">
        <f t="shared" si="16"/>
        <v>0</v>
      </c>
      <c r="Q169" s="165">
        <v>8.4000000000000003E-4</v>
      </c>
      <c r="R169" s="165">
        <f t="shared" si="17"/>
        <v>8.4000000000000003E-4</v>
      </c>
      <c r="S169" s="165">
        <v>0</v>
      </c>
      <c r="T169" s="166">
        <f t="shared" si="18"/>
        <v>0</v>
      </c>
      <c r="U169" s="302"/>
      <c r="V169" s="302"/>
      <c r="W169" s="302"/>
      <c r="X169" s="302"/>
      <c r="Y169" s="302"/>
      <c r="Z169" s="302"/>
      <c r="AA169" s="302"/>
      <c r="AB169" s="302"/>
      <c r="AC169" s="302"/>
      <c r="AD169" s="302"/>
      <c r="AE169" s="302"/>
      <c r="AR169" s="167" t="s">
        <v>229</v>
      </c>
      <c r="AT169" s="167" t="s">
        <v>236</v>
      </c>
      <c r="AU169" s="167" t="s">
        <v>91</v>
      </c>
      <c r="AY169" s="18" t="s">
        <v>184</v>
      </c>
      <c r="BE169" s="92">
        <f t="shared" si="19"/>
        <v>0</v>
      </c>
      <c r="BF169" s="92">
        <f t="shared" si="20"/>
        <v>0</v>
      </c>
      <c r="BG169" s="92">
        <f t="shared" si="21"/>
        <v>0</v>
      </c>
      <c r="BH169" s="92">
        <f t="shared" si="22"/>
        <v>0</v>
      </c>
      <c r="BI169" s="92">
        <f t="shared" si="23"/>
        <v>0</v>
      </c>
      <c r="BJ169" s="18" t="s">
        <v>91</v>
      </c>
      <c r="BK169" s="92">
        <f t="shared" si="24"/>
        <v>0</v>
      </c>
      <c r="BL169" s="18" t="s">
        <v>191</v>
      </c>
      <c r="BM169" s="167" t="s">
        <v>846</v>
      </c>
    </row>
    <row r="170" spans="1:65" s="2" customFormat="1" ht="21.75" customHeight="1">
      <c r="A170" s="302"/>
      <c r="B170" s="124"/>
      <c r="C170" s="192" t="s">
        <v>290</v>
      </c>
      <c r="D170" s="192" t="s">
        <v>236</v>
      </c>
      <c r="E170" s="193" t="s">
        <v>847</v>
      </c>
      <c r="F170" s="194" t="s">
        <v>848</v>
      </c>
      <c r="G170" s="195" t="s">
        <v>244</v>
      </c>
      <c r="H170" s="196">
        <v>1</v>
      </c>
      <c r="I170" s="197"/>
      <c r="J170" s="198">
        <f t="shared" si="15"/>
        <v>0</v>
      </c>
      <c r="K170" s="229"/>
      <c r="L170" s="263"/>
      <c r="M170" s="231" t="s">
        <v>1</v>
      </c>
      <c r="N170" s="202" t="s">
        <v>44</v>
      </c>
      <c r="O170" s="51"/>
      <c r="P170" s="165">
        <f t="shared" si="16"/>
        <v>0</v>
      </c>
      <c r="Q170" s="165">
        <v>8.4000000000000003E-4</v>
      </c>
      <c r="R170" s="165">
        <f t="shared" si="17"/>
        <v>8.4000000000000003E-4</v>
      </c>
      <c r="S170" s="165">
        <v>0</v>
      </c>
      <c r="T170" s="166">
        <f t="shared" si="18"/>
        <v>0</v>
      </c>
      <c r="U170" s="302"/>
      <c r="V170" s="302"/>
      <c r="W170" s="302"/>
      <c r="X170" s="302"/>
      <c r="Y170" s="302"/>
      <c r="Z170" s="302"/>
      <c r="AA170" s="302"/>
      <c r="AB170" s="302"/>
      <c r="AC170" s="302"/>
      <c r="AD170" s="302"/>
      <c r="AE170" s="302"/>
      <c r="AR170" s="167" t="s">
        <v>229</v>
      </c>
      <c r="AT170" s="167" t="s">
        <v>236</v>
      </c>
      <c r="AU170" s="167" t="s">
        <v>91</v>
      </c>
      <c r="AY170" s="18" t="s">
        <v>184</v>
      </c>
      <c r="BE170" s="92">
        <f t="shared" si="19"/>
        <v>0</v>
      </c>
      <c r="BF170" s="92">
        <f t="shared" si="20"/>
        <v>0</v>
      </c>
      <c r="BG170" s="92">
        <f t="shared" si="21"/>
        <v>0</v>
      </c>
      <c r="BH170" s="92">
        <f t="shared" si="22"/>
        <v>0</v>
      </c>
      <c r="BI170" s="92">
        <f t="shared" si="23"/>
        <v>0</v>
      </c>
      <c r="BJ170" s="18" t="s">
        <v>91</v>
      </c>
      <c r="BK170" s="92">
        <f t="shared" si="24"/>
        <v>0</v>
      </c>
      <c r="BL170" s="18" t="s">
        <v>191</v>
      </c>
      <c r="BM170" s="167" t="s">
        <v>849</v>
      </c>
    </row>
    <row r="171" spans="1:65" s="2" customFormat="1" ht="16.5" customHeight="1">
      <c r="A171" s="302"/>
      <c r="B171" s="124"/>
      <c r="C171" s="192" t="s">
        <v>295</v>
      </c>
      <c r="D171" s="192" t="s">
        <v>236</v>
      </c>
      <c r="E171" s="193" t="s">
        <v>850</v>
      </c>
      <c r="F171" s="194" t="s">
        <v>851</v>
      </c>
      <c r="G171" s="195" t="s">
        <v>244</v>
      </c>
      <c r="H171" s="196">
        <v>1</v>
      </c>
      <c r="I171" s="197"/>
      <c r="J171" s="198">
        <f t="shared" si="15"/>
        <v>0</v>
      </c>
      <c r="K171" s="229"/>
      <c r="L171" s="263"/>
      <c r="M171" s="231" t="s">
        <v>1</v>
      </c>
      <c r="N171" s="202" t="s">
        <v>44</v>
      </c>
      <c r="O171" s="51"/>
      <c r="P171" s="165">
        <f t="shared" si="16"/>
        <v>0</v>
      </c>
      <c r="Q171" s="165">
        <v>8.4000000000000003E-4</v>
      </c>
      <c r="R171" s="165">
        <f t="shared" si="17"/>
        <v>8.4000000000000003E-4</v>
      </c>
      <c r="S171" s="165">
        <v>0</v>
      </c>
      <c r="T171" s="166">
        <f t="shared" si="18"/>
        <v>0</v>
      </c>
      <c r="U171" s="302"/>
      <c r="V171" s="302"/>
      <c r="W171" s="302"/>
      <c r="X171" s="302"/>
      <c r="Y171" s="302"/>
      <c r="Z171" s="302"/>
      <c r="AA171" s="302"/>
      <c r="AB171" s="302"/>
      <c r="AC171" s="302"/>
      <c r="AD171" s="302"/>
      <c r="AE171" s="302"/>
      <c r="AR171" s="167" t="s">
        <v>229</v>
      </c>
      <c r="AT171" s="167" t="s">
        <v>236</v>
      </c>
      <c r="AU171" s="167" t="s">
        <v>91</v>
      </c>
      <c r="AY171" s="18" t="s">
        <v>184</v>
      </c>
      <c r="BE171" s="92">
        <f t="shared" si="19"/>
        <v>0</v>
      </c>
      <c r="BF171" s="92">
        <f t="shared" si="20"/>
        <v>0</v>
      </c>
      <c r="BG171" s="92">
        <f t="shared" si="21"/>
        <v>0</v>
      </c>
      <c r="BH171" s="92">
        <f t="shared" si="22"/>
        <v>0</v>
      </c>
      <c r="BI171" s="92">
        <f t="shared" si="23"/>
        <v>0</v>
      </c>
      <c r="BJ171" s="18" t="s">
        <v>91</v>
      </c>
      <c r="BK171" s="92">
        <f t="shared" si="24"/>
        <v>0</v>
      </c>
      <c r="BL171" s="18" t="s">
        <v>191</v>
      </c>
      <c r="BM171" s="167" t="s">
        <v>852</v>
      </c>
    </row>
    <row r="172" spans="1:65" s="2" customFormat="1" ht="16.5" customHeight="1">
      <c r="A172" s="302"/>
      <c r="B172" s="124"/>
      <c r="C172" s="192" t="s">
        <v>299</v>
      </c>
      <c r="D172" s="192" t="s">
        <v>236</v>
      </c>
      <c r="E172" s="193" t="s">
        <v>853</v>
      </c>
      <c r="F172" s="194" t="s">
        <v>854</v>
      </c>
      <c r="G172" s="195" t="s">
        <v>244</v>
      </c>
      <c r="H172" s="196">
        <v>1</v>
      </c>
      <c r="I172" s="197"/>
      <c r="J172" s="198">
        <f t="shared" si="15"/>
        <v>0</v>
      </c>
      <c r="K172" s="229"/>
      <c r="L172" s="263"/>
      <c r="M172" s="231" t="s">
        <v>1</v>
      </c>
      <c r="N172" s="202" t="s">
        <v>44</v>
      </c>
      <c r="O172" s="51"/>
      <c r="P172" s="165">
        <f t="shared" si="16"/>
        <v>0</v>
      </c>
      <c r="Q172" s="165">
        <v>8.4000000000000003E-4</v>
      </c>
      <c r="R172" s="165">
        <f t="shared" si="17"/>
        <v>8.4000000000000003E-4</v>
      </c>
      <c r="S172" s="165">
        <v>0</v>
      </c>
      <c r="T172" s="166">
        <f t="shared" si="18"/>
        <v>0</v>
      </c>
      <c r="U172" s="302"/>
      <c r="V172" s="302"/>
      <c r="W172" s="302"/>
      <c r="X172" s="302"/>
      <c r="Y172" s="302"/>
      <c r="Z172" s="302"/>
      <c r="AA172" s="302"/>
      <c r="AB172" s="302"/>
      <c r="AC172" s="302"/>
      <c r="AD172" s="302"/>
      <c r="AE172" s="302"/>
      <c r="AR172" s="167" t="s">
        <v>229</v>
      </c>
      <c r="AT172" s="167" t="s">
        <v>236</v>
      </c>
      <c r="AU172" s="167" t="s">
        <v>91</v>
      </c>
      <c r="AY172" s="18" t="s">
        <v>184</v>
      </c>
      <c r="BE172" s="92">
        <f t="shared" si="19"/>
        <v>0</v>
      </c>
      <c r="BF172" s="92">
        <f t="shared" si="20"/>
        <v>0</v>
      </c>
      <c r="BG172" s="92">
        <f t="shared" si="21"/>
        <v>0</v>
      </c>
      <c r="BH172" s="92">
        <f t="shared" si="22"/>
        <v>0</v>
      </c>
      <c r="BI172" s="92">
        <f t="shared" si="23"/>
        <v>0</v>
      </c>
      <c r="BJ172" s="18" t="s">
        <v>91</v>
      </c>
      <c r="BK172" s="92">
        <f t="shared" si="24"/>
        <v>0</v>
      </c>
      <c r="BL172" s="18" t="s">
        <v>191</v>
      </c>
      <c r="BM172" s="167" t="s">
        <v>855</v>
      </c>
    </row>
    <row r="173" spans="1:65" s="2" customFormat="1" ht="21.75" customHeight="1">
      <c r="A173" s="302"/>
      <c r="B173" s="124"/>
      <c r="C173" s="155" t="s">
        <v>304</v>
      </c>
      <c r="D173" s="155" t="s">
        <v>187</v>
      </c>
      <c r="E173" s="156" t="s">
        <v>856</v>
      </c>
      <c r="F173" s="157" t="s">
        <v>857</v>
      </c>
      <c r="G173" s="158" t="s">
        <v>360</v>
      </c>
      <c r="H173" s="159">
        <v>93</v>
      </c>
      <c r="I173" s="160"/>
      <c r="J173" s="161">
        <f t="shared" si="15"/>
        <v>0</v>
      </c>
      <c r="K173" s="228"/>
      <c r="L173" s="250"/>
      <c r="M173" s="230" t="s">
        <v>1</v>
      </c>
      <c r="N173" s="164" t="s">
        <v>44</v>
      </c>
      <c r="O173" s="51"/>
      <c r="P173" s="165">
        <f t="shared" si="16"/>
        <v>0</v>
      </c>
      <c r="Q173" s="165">
        <v>0</v>
      </c>
      <c r="R173" s="165">
        <f t="shared" si="17"/>
        <v>0</v>
      </c>
      <c r="S173" s="165">
        <v>0</v>
      </c>
      <c r="T173" s="166">
        <f t="shared" si="18"/>
        <v>0</v>
      </c>
      <c r="U173" s="302"/>
      <c r="V173" s="302"/>
      <c r="W173" s="302"/>
      <c r="X173" s="302"/>
      <c r="Y173" s="302"/>
      <c r="Z173" s="302"/>
      <c r="AA173" s="302"/>
      <c r="AB173" s="302"/>
      <c r="AC173" s="302"/>
      <c r="AD173" s="302"/>
      <c r="AE173" s="302"/>
      <c r="AR173" s="167" t="s">
        <v>191</v>
      </c>
      <c r="AT173" s="167" t="s">
        <v>187</v>
      </c>
      <c r="AU173" s="167" t="s">
        <v>91</v>
      </c>
      <c r="AY173" s="18" t="s">
        <v>184</v>
      </c>
      <c r="BE173" s="92">
        <f t="shared" si="19"/>
        <v>0</v>
      </c>
      <c r="BF173" s="92">
        <f t="shared" si="20"/>
        <v>0</v>
      </c>
      <c r="BG173" s="92">
        <f t="shared" si="21"/>
        <v>0</v>
      </c>
      <c r="BH173" s="92">
        <f t="shared" si="22"/>
        <v>0</v>
      </c>
      <c r="BI173" s="92">
        <f t="shared" si="23"/>
        <v>0</v>
      </c>
      <c r="BJ173" s="18" t="s">
        <v>91</v>
      </c>
      <c r="BK173" s="92">
        <f t="shared" si="24"/>
        <v>0</v>
      </c>
      <c r="BL173" s="18" t="s">
        <v>191</v>
      </c>
      <c r="BM173" s="167" t="s">
        <v>336</v>
      </c>
    </row>
    <row r="174" spans="1:65" s="2" customFormat="1" ht="21.75" customHeight="1">
      <c r="A174" s="302"/>
      <c r="B174" s="124"/>
      <c r="C174" s="155" t="s">
        <v>308</v>
      </c>
      <c r="D174" s="155" t="s">
        <v>187</v>
      </c>
      <c r="E174" s="156" t="s">
        <v>858</v>
      </c>
      <c r="F174" s="157" t="s">
        <v>859</v>
      </c>
      <c r="G174" s="158" t="s">
        <v>360</v>
      </c>
      <c r="H174" s="159">
        <v>93</v>
      </c>
      <c r="I174" s="160"/>
      <c r="J174" s="161">
        <f t="shared" si="15"/>
        <v>0</v>
      </c>
      <c r="K174" s="228"/>
      <c r="L174" s="250"/>
      <c r="M174" s="230" t="s">
        <v>1</v>
      </c>
      <c r="N174" s="164" t="s">
        <v>44</v>
      </c>
      <c r="O174" s="51"/>
      <c r="P174" s="165">
        <f t="shared" si="16"/>
        <v>0</v>
      </c>
      <c r="Q174" s="165">
        <v>0</v>
      </c>
      <c r="R174" s="165">
        <f t="shared" si="17"/>
        <v>0</v>
      </c>
      <c r="S174" s="165">
        <v>0</v>
      </c>
      <c r="T174" s="166">
        <f t="shared" si="18"/>
        <v>0</v>
      </c>
      <c r="U174" s="302"/>
      <c r="V174" s="302"/>
      <c r="W174" s="302"/>
      <c r="X174" s="302"/>
      <c r="Y174" s="302"/>
      <c r="Z174" s="302"/>
      <c r="AA174" s="302"/>
      <c r="AB174" s="302"/>
      <c r="AC174" s="302"/>
      <c r="AD174" s="302"/>
      <c r="AE174" s="302"/>
      <c r="AR174" s="167" t="s">
        <v>191</v>
      </c>
      <c r="AT174" s="167" t="s">
        <v>187</v>
      </c>
      <c r="AU174" s="167" t="s">
        <v>91</v>
      </c>
      <c r="AY174" s="18" t="s">
        <v>184</v>
      </c>
      <c r="BE174" s="92">
        <f t="shared" si="19"/>
        <v>0</v>
      </c>
      <c r="BF174" s="92">
        <f t="shared" si="20"/>
        <v>0</v>
      </c>
      <c r="BG174" s="92">
        <f t="shared" si="21"/>
        <v>0</v>
      </c>
      <c r="BH174" s="92">
        <f t="shared" si="22"/>
        <v>0</v>
      </c>
      <c r="BI174" s="92">
        <f t="shared" si="23"/>
        <v>0</v>
      </c>
      <c r="BJ174" s="18" t="s">
        <v>91</v>
      </c>
      <c r="BK174" s="92">
        <f t="shared" si="24"/>
        <v>0</v>
      </c>
      <c r="BL174" s="18" t="s">
        <v>191</v>
      </c>
      <c r="BM174" s="167" t="s">
        <v>344</v>
      </c>
    </row>
    <row r="175" spans="1:65" s="2" customFormat="1" ht="21.75" customHeight="1">
      <c r="A175" s="302"/>
      <c r="B175" s="124"/>
      <c r="C175" s="155" t="s">
        <v>312</v>
      </c>
      <c r="D175" s="155" t="s">
        <v>187</v>
      </c>
      <c r="E175" s="156" t="s">
        <v>860</v>
      </c>
      <c r="F175" s="157" t="s">
        <v>861</v>
      </c>
      <c r="G175" s="158" t="s">
        <v>862</v>
      </c>
      <c r="H175" s="159">
        <v>1</v>
      </c>
      <c r="I175" s="160"/>
      <c r="J175" s="161">
        <f t="shared" si="15"/>
        <v>0</v>
      </c>
      <c r="K175" s="228"/>
      <c r="L175" s="250"/>
      <c r="M175" s="230" t="s">
        <v>1</v>
      </c>
      <c r="N175" s="164" t="s">
        <v>44</v>
      </c>
      <c r="O175" s="51"/>
      <c r="P175" s="165">
        <f t="shared" si="16"/>
        <v>0</v>
      </c>
      <c r="Q175" s="165">
        <v>0</v>
      </c>
      <c r="R175" s="165">
        <f t="shared" si="17"/>
        <v>0</v>
      </c>
      <c r="S175" s="165">
        <v>0</v>
      </c>
      <c r="T175" s="166">
        <f t="shared" si="18"/>
        <v>0</v>
      </c>
      <c r="U175" s="302"/>
      <c r="V175" s="302"/>
      <c r="W175" s="302"/>
      <c r="X175" s="302"/>
      <c r="Y175" s="302"/>
      <c r="Z175" s="302"/>
      <c r="AA175" s="302"/>
      <c r="AB175" s="302"/>
      <c r="AC175" s="302"/>
      <c r="AD175" s="302"/>
      <c r="AE175" s="302"/>
      <c r="AR175" s="167" t="s">
        <v>191</v>
      </c>
      <c r="AT175" s="167" t="s">
        <v>187</v>
      </c>
      <c r="AU175" s="167" t="s">
        <v>91</v>
      </c>
      <c r="AY175" s="18" t="s">
        <v>184</v>
      </c>
      <c r="BE175" s="92">
        <f t="shared" si="19"/>
        <v>0</v>
      </c>
      <c r="BF175" s="92">
        <f t="shared" si="20"/>
        <v>0</v>
      </c>
      <c r="BG175" s="92">
        <f t="shared" si="21"/>
        <v>0</v>
      </c>
      <c r="BH175" s="92">
        <f t="shared" si="22"/>
        <v>0</v>
      </c>
      <c r="BI175" s="92">
        <f t="shared" si="23"/>
        <v>0</v>
      </c>
      <c r="BJ175" s="18" t="s">
        <v>91</v>
      </c>
      <c r="BK175" s="92">
        <f t="shared" si="24"/>
        <v>0</v>
      </c>
      <c r="BL175" s="18" t="s">
        <v>191</v>
      </c>
      <c r="BM175" s="167" t="s">
        <v>352</v>
      </c>
    </row>
    <row r="176" spans="1:65" s="2" customFormat="1" ht="21.75" customHeight="1">
      <c r="A176" s="302"/>
      <c r="B176" s="124"/>
      <c r="C176" s="155" t="s">
        <v>316</v>
      </c>
      <c r="D176" s="155" t="s">
        <v>187</v>
      </c>
      <c r="E176" s="156" t="s">
        <v>863</v>
      </c>
      <c r="F176" s="157" t="s">
        <v>864</v>
      </c>
      <c r="G176" s="158" t="s">
        <v>244</v>
      </c>
      <c r="H176" s="159">
        <v>2</v>
      </c>
      <c r="I176" s="160"/>
      <c r="J176" s="161">
        <f t="shared" si="15"/>
        <v>0</v>
      </c>
      <c r="K176" s="228"/>
      <c r="L176" s="250"/>
      <c r="M176" s="230" t="s">
        <v>1</v>
      </c>
      <c r="N176" s="164" t="s">
        <v>44</v>
      </c>
      <c r="O176" s="51"/>
      <c r="P176" s="165">
        <f t="shared" si="16"/>
        <v>0</v>
      </c>
      <c r="Q176" s="165">
        <v>1.583E-2</v>
      </c>
      <c r="R176" s="165">
        <f t="shared" si="17"/>
        <v>3.1660000000000001E-2</v>
      </c>
      <c r="S176" s="165">
        <v>0</v>
      </c>
      <c r="T176" s="166">
        <f t="shared" si="18"/>
        <v>0</v>
      </c>
      <c r="U176" s="302"/>
      <c r="V176" s="302"/>
      <c r="W176" s="302"/>
      <c r="X176" s="302"/>
      <c r="Y176" s="302"/>
      <c r="Z176" s="302"/>
      <c r="AA176" s="302"/>
      <c r="AB176" s="302"/>
      <c r="AC176" s="302"/>
      <c r="AD176" s="302"/>
      <c r="AE176" s="302"/>
      <c r="AR176" s="167" t="s">
        <v>191</v>
      </c>
      <c r="AT176" s="167" t="s">
        <v>187</v>
      </c>
      <c r="AU176" s="167" t="s">
        <v>91</v>
      </c>
      <c r="AY176" s="18" t="s">
        <v>184</v>
      </c>
      <c r="BE176" s="92">
        <f t="shared" si="19"/>
        <v>0</v>
      </c>
      <c r="BF176" s="92">
        <f t="shared" si="20"/>
        <v>0</v>
      </c>
      <c r="BG176" s="92">
        <f t="shared" si="21"/>
        <v>0</v>
      </c>
      <c r="BH176" s="92">
        <f t="shared" si="22"/>
        <v>0</v>
      </c>
      <c r="BI176" s="92">
        <f t="shared" si="23"/>
        <v>0</v>
      </c>
      <c r="BJ176" s="18" t="s">
        <v>91</v>
      </c>
      <c r="BK176" s="92">
        <f t="shared" si="24"/>
        <v>0</v>
      </c>
      <c r="BL176" s="18" t="s">
        <v>191</v>
      </c>
      <c r="BM176" s="167" t="s">
        <v>363</v>
      </c>
    </row>
    <row r="177" spans="1:65" s="2" customFormat="1" ht="33" customHeight="1">
      <c r="A177" s="302"/>
      <c r="B177" s="124"/>
      <c r="C177" s="155" t="s">
        <v>320</v>
      </c>
      <c r="D177" s="155" t="s">
        <v>187</v>
      </c>
      <c r="E177" s="156" t="s">
        <v>865</v>
      </c>
      <c r="F177" s="157" t="s">
        <v>866</v>
      </c>
      <c r="G177" s="158" t="s">
        <v>244</v>
      </c>
      <c r="H177" s="159">
        <v>2</v>
      </c>
      <c r="I177" s="160"/>
      <c r="J177" s="161">
        <f t="shared" si="15"/>
        <v>0</v>
      </c>
      <c r="K177" s="228"/>
      <c r="L177" s="250"/>
      <c r="M177" s="230" t="s">
        <v>1</v>
      </c>
      <c r="N177" s="164" t="s">
        <v>44</v>
      </c>
      <c r="O177" s="51"/>
      <c r="P177" s="165">
        <f t="shared" si="16"/>
        <v>0</v>
      </c>
      <c r="Q177" s="165">
        <v>2.4000000000000001E-4</v>
      </c>
      <c r="R177" s="165">
        <f t="shared" si="17"/>
        <v>4.8000000000000001E-4</v>
      </c>
      <c r="S177" s="165">
        <v>0</v>
      </c>
      <c r="T177" s="166">
        <f t="shared" si="18"/>
        <v>0</v>
      </c>
      <c r="U177" s="302"/>
      <c r="V177" s="302"/>
      <c r="W177" s="302"/>
      <c r="X177" s="302"/>
      <c r="Y177" s="302"/>
      <c r="Z177" s="302"/>
      <c r="AA177" s="302"/>
      <c r="AB177" s="302"/>
      <c r="AC177" s="302"/>
      <c r="AD177" s="302"/>
      <c r="AE177" s="302"/>
      <c r="AR177" s="167" t="s">
        <v>191</v>
      </c>
      <c r="AT177" s="167" t="s">
        <v>187</v>
      </c>
      <c r="AU177" s="167" t="s">
        <v>91</v>
      </c>
      <c r="AY177" s="18" t="s">
        <v>184</v>
      </c>
      <c r="BE177" s="92">
        <f t="shared" si="19"/>
        <v>0</v>
      </c>
      <c r="BF177" s="92">
        <f t="shared" si="20"/>
        <v>0</v>
      </c>
      <c r="BG177" s="92">
        <f t="shared" si="21"/>
        <v>0</v>
      </c>
      <c r="BH177" s="92">
        <f t="shared" si="22"/>
        <v>0</v>
      </c>
      <c r="BI177" s="92">
        <f t="shared" si="23"/>
        <v>0</v>
      </c>
      <c r="BJ177" s="18" t="s">
        <v>91</v>
      </c>
      <c r="BK177" s="92">
        <f t="shared" si="24"/>
        <v>0</v>
      </c>
      <c r="BL177" s="18" t="s">
        <v>191</v>
      </c>
      <c r="BM177" s="167" t="s">
        <v>371</v>
      </c>
    </row>
    <row r="178" spans="1:65" s="2" customFormat="1" ht="16.5" customHeight="1">
      <c r="A178" s="302"/>
      <c r="B178" s="124"/>
      <c r="C178" s="155" t="s">
        <v>324</v>
      </c>
      <c r="D178" s="155" t="s">
        <v>187</v>
      </c>
      <c r="E178" s="156" t="s">
        <v>867</v>
      </c>
      <c r="F178" s="157" t="s">
        <v>868</v>
      </c>
      <c r="G178" s="158" t="s">
        <v>360</v>
      </c>
      <c r="H178" s="159">
        <v>93</v>
      </c>
      <c r="I178" s="160"/>
      <c r="J178" s="161">
        <f t="shared" si="15"/>
        <v>0</v>
      </c>
      <c r="K178" s="228"/>
      <c r="L178" s="250"/>
      <c r="M178" s="230" t="s">
        <v>1</v>
      </c>
      <c r="N178" s="164" t="s">
        <v>44</v>
      </c>
      <c r="O178" s="51"/>
      <c r="P178" s="165">
        <f t="shared" si="16"/>
        <v>0</v>
      </c>
      <c r="Q178" s="165">
        <v>0</v>
      </c>
      <c r="R178" s="165">
        <f t="shared" si="17"/>
        <v>0</v>
      </c>
      <c r="S178" s="165">
        <v>0</v>
      </c>
      <c r="T178" s="166">
        <f t="shared" si="18"/>
        <v>0</v>
      </c>
      <c r="U178" s="302"/>
      <c r="V178" s="302"/>
      <c r="W178" s="302"/>
      <c r="X178" s="302"/>
      <c r="Y178" s="302"/>
      <c r="Z178" s="302"/>
      <c r="AA178" s="302"/>
      <c r="AB178" s="302"/>
      <c r="AC178" s="302"/>
      <c r="AD178" s="302"/>
      <c r="AE178" s="302"/>
      <c r="AR178" s="167" t="s">
        <v>191</v>
      </c>
      <c r="AT178" s="167" t="s">
        <v>187</v>
      </c>
      <c r="AU178" s="167" t="s">
        <v>91</v>
      </c>
      <c r="AY178" s="18" t="s">
        <v>184</v>
      </c>
      <c r="BE178" s="92">
        <f t="shared" si="19"/>
        <v>0</v>
      </c>
      <c r="BF178" s="92">
        <f t="shared" si="20"/>
        <v>0</v>
      </c>
      <c r="BG178" s="92">
        <f t="shared" si="21"/>
        <v>0</v>
      </c>
      <c r="BH178" s="92">
        <f t="shared" si="22"/>
        <v>0</v>
      </c>
      <c r="BI178" s="92">
        <f t="shared" si="23"/>
        <v>0</v>
      </c>
      <c r="BJ178" s="18" t="s">
        <v>91</v>
      </c>
      <c r="BK178" s="92">
        <f t="shared" si="24"/>
        <v>0</v>
      </c>
      <c r="BL178" s="18" t="s">
        <v>191</v>
      </c>
      <c r="BM178" s="167" t="s">
        <v>381</v>
      </c>
    </row>
    <row r="179" spans="1:65" s="2" customFormat="1" ht="21.75" customHeight="1">
      <c r="A179" s="302"/>
      <c r="B179" s="124"/>
      <c r="C179" s="155" t="s">
        <v>328</v>
      </c>
      <c r="D179" s="155" t="s">
        <v>187</v>
      </c>
      <c r="E179" s="156" t="s">
        <v>869</v>
      </c>
      <c r="F179" s="157" t="s">
        <v>870</v>
      </c>
      <c r="G179" s="158" t="s">
        <v>360</v>
      </c>
      <c r="H179" s="159">
        <v>93</v>
      </c>
      <c r="I179" s="160"/>
      <c r="J179" s="161">
        <f t="shared" si="15"/>
        <v>0</v>
      </c>
      <c r="K179" s="228"/>
      <c r="L179" s="250"/>
      <c r="M179" s="230" t="s">
        <v>1</v>
      </c>
      <c r="N179" s="164" t="s">
        <v>44</v>
      </c>
      <c r="O179" s="51"/>
      <c r="P179" s="165">
        <f t="shared" si="16"/>
        <v>0</v>
      </c>
      <c r="Q179" s="165">
        <v>1E-4</v>
      </c>
      <c r="R179" s="165">
        <f t="shared" si="17"/>
        <v>9.300000000000001E-3</v>
      </c>
      <c r="S179" s="165">
        <v>0</v>
      </c>
      <c r="T179" s="166">
        <f t="shared" si="18"/>
        <v>0</v>
      </c>
      <c r="U179" s="302"/>
      <c r="V179" s="302"/>
      <c r="W179" s="302"/>
      <c r="X179" s="302"/>
      <c r="Y179" s="302"/>
      <c r="Z179" s="302"/>
      <c r="AA179" s="302"/>
      <c r="AB179" s="302"/>
      <c r="AC179" s="302"/>
      <c r="AD179" s="302"/>
      <c r="AE179" s="302"/>
      <c r="AR179" s="167" t="s">
        <v>191</v>
      </c>
      <c r="AT179" s="167" t="s">
        <v>187</v>
      </c>
      <c r="AU179" s="167" t="s">
        <v>91</v>
      </c>
      <c r="AY179" s="18" t="s">
        <v>184</v>
      </c>
      <c r="BE179" s="92">
        <f t="shared" si="19"/>
        <v>0</v>
      </c>
      <c r="BF179" s="92">
        <f t="shared" si="20"/>
        <v>0</v>
      </c>
      <c r="BG179" s="92">
        <f t="shared" si="21"/>
        <v>0</v>
      </c>
      <c r="BH179" s="92">
        <f t="shared" si="22"/>
        <v>0</v>
      </c>
      <c r="BI179" s="92">
        <f t="shared" si="23"/>
        <v>0</v>
      </c>
      <c r="BJ179" s="18" t="s">
        <v>91</v>
      </c>
      <c r="BK179" s="92">
        <f t="shared" si="24"/>
        <v>0</v>
      </c>
      <c r="BL179" s="18" t="s">
        <v>191</v>
      </c>
      <c r="BM179" s="167" t="s">
        <v>391</v>
      </c>
    </row>
    <row r="180" spans="1:65" s="12" customFormat="1" ht="22.9" customHeight="1">
      <c r="B180" s="142"/>
      <c r="D180" s="143" t="s">
        <v>77</v>
      </c>
      <c r="E180" s="153" t="s">
        <v>464</v>
      </c>
      <c r="F180" s="153" t="s">
        <v>465</v>
      </c>
      <c r="I180" s="145"/>
      <c r="J180" s="154">
        <f>BK180</f>
        <v>0</v>
      </c>
      <c r="L180" s="259"/>
      <c r="M180" s="147"/>
      <c r="N180" s="148"/>
      <c r="O180" s="148"/>
      <c r="P180" s="149">
        <f>P181</f>
        <v>0</v>
      </c>
      <c r="Q180" s="148"/>
      <c r="R180" s="149">
        <f>R181</f>
        <v>0</v>
      </c>
      <c r="S180" s="148"/>
      <c r="T180" s="150">
        <f>T181</f>
        <v>0</v>
      </c>
      <c r="AR180" s="143" t="s">
        <v>85</v>
      </c>
      <c r="AT180" s="151" t="s">
        <v>77</v>
      </c>
      <c r="AU180" s="151" t="s">
        <v>85</v>
      </c>
      <c r="AY180" s="143" t="s">
        <v>184</v>
      </c>
      <c r="BK180" s="152">
        <f>BK181</f>
        <v>0</v>
      </c>
    </row>
    <row r="181" spans="1:65" s="2" customFormat="1" ht="33" customHeight="1">
      <c r="A181" s="302"/>
      <c r="B181" s="124"/>
      <c r="C181" s="155" t="s">
        <v>332</v>
      </c>
      <c r="D181" s="155" t="s">
        <v>187</v>
      </c>
      <c r="E181" s="156" t="s">
        <v>871</v>
      </c>
      <c r="F181" s="157" t="s">
        <v>872</v>
      </c>
      <c r="G181" s="158" t="s">
        <v>215</v>
      </c>
      <c r="H181" s="159">
        <v>50.994</v>
      </c>
      <c r="I181" s="160"/>
      <c r="J181" s="161">
        <f>ROUND(I181*H181,2)</f>
        <v>0</v>
      </c>
      <c r="K181" s="228"/>
      <c r="L181" s="250"/>
      <c r="M181" s="230" t="s">
        <v>1</v>
      </c>
      <c r="N181" s="164" t="s">
        <v>44</v>
      </c>
      <c r="O181" s="51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302"/>
      <c r="V181" s="302"/>
      <c r="W181" s="302"/>
      <c r="X181" s="302"/>
      <c r="Y181" s="302"/>
      <c r="Z181" s="302"/>
      <c r="AA181" s="302"/>
      <c r="AB181" s="302"/>
      <c r="AC181" s="302"/>
      <c r="AD181" s="302"/>
      <c r="AE181" s="302"/>
      <c r="AR181" s="167" t="s">
        <v>191</v>
      </c>
      <c r="AT181" s="167" t="s">
        <v>187</v>
      </c>
      <c r="AU181" s="167" t="s">
        <v>91</v>
      </c>
      <c r="AY181" s="18" t="s">
        <v>184</v>
      </c>
      <c r="BE181" s="92">
        <f>IF(N181="základná",J181,0)</f>
        <v>0</v>
      </c>
      <c r="BF181" s="92">
        <f>IF(N181="znížená",J181,0)</f>
        <v>0</v>
      </c>
      <c r="BG181" s="92">
        <f>IF(N181="zákl. prenesená",J181,0)</f>
        <v>0</v>
      </c>
      <c r="BH181" s="92">
        <f>IF(N181="zníž. prenesená",J181,0)</f>
        <v>0</v>
      </c>
      <c r="BI181" s="92">
        <f>IF(N181="nulová",J181,0)</f>
        <v>0</v>
      </c>
      <c r="BJ181" s="18" t="s">
        <v>91</v>
      </c>
      <c r="BK181" s="92">
        <f>ROUND(I181*H181,2)</f>
        <v>0</v>
      </c>
      <c r="BL181" s="18" t="s">
        <v>191</v>
      </c>
      <c r="BM181" s="167" t="s">
        <v>402</v>
      </c>
    </row>
    <row r="182" spans="1:65" s="12" customFormat="1" ht="25.9" customHeight="1">
      <c r="B182" s="142"/>
      <c r="D182" s="143" t="s">
        <v>77</v>
      </c>
      <c r="E182" s="144" t="s">
        <v>476</v>
      </c>
      <c r="F182" s="144" t="s">
        <v>477</v>
      </c>
      <c r="I182" s="145"/>
      <c r="J182" s="146">
        <f>BK182</f>
        <v>0</v>
      </c>
      <c r="L182" s="142"/>
      <c r="M182" s="147"/>
      <c r="N182" s="148"/>
      <c r="O182" s="148"/>
      <c r="P182" s="149">
        <f>P183</f>
        <v>0</v>
      </c>
      <c r="Q182" s="148"/>
      <c r="R182" s="149">
        <f>R183</f>
        <v>8.004E-2</v>
      </c>
      <c r="S182" s="148"/>
      <c r="T182" s="150">
        <f>T183</f>
        <v>0</v>
      </c>
      <c r="AR182" s="143" t="s">
        <v>91</v>
      </c>
      <c r="AT182" s="151" t="s">
        <v>77</v>
      </c>
      <c r="AU182" s="151" t="s">
        <v>78</v>
      </c>
      <c r="AY182" s="143" t="s">
        <v>184</v>
      </c>
      <c r="BK182" s="152">
        <f>BK183</f>
        <v>0</v>
      </c>
    </row>
    <row r="183" spans="1:65" s="12" customFormat="1" ht="22.9" customHeight="1">
      <c r="B183" s="142"/>
      <c r="D183" s="143" t="s">
        <v>77</v>
      </c>
      <c r="E183" s="153" t="s">
        <v>873</v>
      </c>
      <c r="F183" s="153" t="s">
        <v>874</v>
      </c>
      <c r="I183" s="145"/>
      <c r="J183" s="154">
        <f>BK183</f>
        <v>0</v>
      </c>
      <c r="L183" s="142"/>
      <c r="M183" s="147"/>
      <c r="N183" s="148"/>
      <c r="O183" s="148"/>
      <c r="P183" s="149">
        <f>SUM(P184:P198)</f>
        <v>0</v>
      </c>
      <c r="Q183" s="148"/>
      <c r="R183" s="149">
        <f>SUM(R184:R198)</f>
        <v>8.004E-2</v>
      </c>
      <c r="S183" s="148"/>
      <c r="T183" s="150">
        <f>SUM(T184:T198)</f>
        <v>0</v>
      </c>
      <c r="AR183" s="143" t="s">
        <v>91</v>
      </c>
      <c r="AT183" s="151" t="s">
        <v>77</v>
      </c>
      <c r="AU183" s="151" t="s">
        <v>85</v>
      </c>
      <c r="AY183" s="143" t="s">
        <v>184</v>
      </c>
      <c r="BK183" s="152">
        <f>SUM(BK184:BK198)</f>
        <v>0</v>
      </c>
    </row>
    <row r="184" spans="1:65" s="2" customFormat="1" ht="33" customHeight="1">
      <c r="A184" s="302"/>
      <c r="B184" s="124"/>
      <c r="C184" s="155" t="s">
        <v>336</v>
      </c>
      <c r="D184" s="155" t="s">
        <v>187</v>
      </c>
      <c r="E184" s="156" t="s">
        <v>875</v>
      </c>
      <c r="F184" s="157" t="s">
        <v>876</v>
      </c>
      <c r="G184" s="158" t="s">
        <v>244</v>
      </c>
      <c r="H184" s="159">
        <v>1</v>
      </c>
      <c r="I184" s="160"/>
      <c r="J184" s="161">
        <f t="shared" ref="J184:J198" si="25">ROUND(I184*H184,2)</f>
        <v>0</v>
      </c>
      <c r="K184" s="228"/>
      <c r="L184" s="250"/>
      <c r="M184" s="230" t="s">
        <v>1</v>
      </c>
      <c r="N184" s="164" t="s">
        <v>44</v>
      </c>
      <c r="O184" s="51"/>
      <c r="P184" s="165">
        <f t="shared" ref="P184:P198" si="26">O184*H184</f>
        <v>0</v>
      </c>
      <c r="Q184" s="165">
        <v>2.0000000000000002E-5</v>
      </c>
      <c r="R184" s="165">
        <f t="shared" ref="R184:R198" si="27">Q184*H184</f>
        <v>2.0000000000000002E-5</v>
      </c>
      <c r="S184" s="165">
        <v>0</v>
      </c>
      <c r="T184" s="166">
        <f t="shared" ref="T184:T198" si="28">S184*H184</f>
        <v>0</v>
      </c>
      <c r="U184" s="302"/>
      <c r="V184" s="302"/>
      <c r="W184" s="302"/>
      <c r="X184" s="302"/>
      <c r="Y184" s="302"/>
      <c r="Z184" s="302"/>
      <c r="AA184" s="302"/>
      <c r="AB184" s="302"/>
      <c r="AC184" s="302"/>
      <c r="AD184" s="302"/>
      <c r="AE184" s="302"/>
      <c r="AR184" s="167" t="s">
        <v>272</v>
      </c>
      <c r="AT184" s="167" t="s">
        <v>187</v>
      </c>
      <c r="AU184" s="167" t="s">
        <v>91</v>
      </c>
      <c r="AY184" s="18" t="s">
        <v>184</v>
      </c>
      <c r="BE184" s="92">
        <f t="shared" ref="BE184:BE198" si="29">IF(N184="základná",J184,0)</f>
        <v>0</v>
      </c>
      <c r="BF184" s="92">
        <f t="shared" ref="BF184:BF198" si="30">IF(N184="znížená",J184,0)</f>
        <v>0</v>
      </c>
      <c r="BG184" s="92">
        <f t="shared" ref="BG184:BG198" si="31">IF(N184="zákl. prenesená",J184,0)</f>
        <v>0</v>
      </c>
      <c r="BH184" s="92">
        <f t="shared" ref="BH184:BH198" si="32">IF(N184="zníž. prenesená",J184,0)</f>
        <v>0</v>
      </c>
      <c r="BI184" s="92">
        <f t="shared" ref="BI184:BI198" si="33">IF(N184="nulová",J184,0)</f>
        <v>0</v>
      </c>
      <c r="BJ184" s="18" t="s">
        <v>91</v>
      </c>
      <c r="BK184" s="92">
        <f t="shared" ref="BK184:BK198" si="34">ROUND(I184*H184,2)</f>
        <v>0</v>
      </c>
      <c r="BL184" s="18" t="s">
        <v>272</v>
      </c>
      <c r="BM184" s="167" t="s">
        <v>446</v>
      </c>
    </row>
    <row r="185" spans="1:65" s="2" customFormat="1" ht="21.75" customHeight="1">
      <c r="A185" s="302"/>
      <c r="B185" s="124"/>
      <c r="C185" s="192" t="s">
        <v>340</v>
      </c>
      <c r="D185" s="192" t="s">
        <v>236</v>
      </c>
      <c r="E185" s="193" t="s">
        <v>877</v>
      </c>
      <c r="F185" s="194" t="s">
        <v>878</v>
      </c>
      <c r="G185" s="195" t="s">
        <v>244</v>
      </c>
      <c r="H185" s="196">
        <v>1</v>
      </c>
      <c r="I185" s="197"/>
      <c r="J185" s="198">
        <f t="shared" si="25"/>
        <v>0</v>
      </c>
      <c r="K185" s="229"/>
      <c r="L185" s="263"/>
      <c r="M185" s="231" t="s">
        <v>1</v>
      </c>
      <c r="N185" s="202" t="s">
        <v>44</v>
      </c>
      <c r="O185" s="51"/>
      <c r="P185" s="165">
        <f t="shared" si="26"/>
        <v>0</v>
      </c>
      <c r="Q185" s="165">
        <v>3.0000000000000001E-5</v>
      </c>
      <c r="R185" s="165">
        <f t="shared" si="27"/>
        <v>3.0000000000000001E-5</v>
      </c>
      <c r="S185" s="165">
        <v>0</v>
      </c>
      <c r="T185" s="166">
        <f t="shared" si="28"/>
        <v>0</v>
      </c>
      <c r="U185" s="302"/>
      <c r="V185" s="302"/>
      <c r="W185" s="302"/>
      <c r="X185" s="302"/>
      <c r="Y185" s="302"/>
      <c r="Z185" s="302"/>
      <c r="AA185" s="302"/>
      <c r="AB185" s="302"/>
      <c r="AC185" s="302"/>
      <c r="AD185" s="302"/>
      <c r="AE185" s="302"/>
      <c r="AR185" s="167" t="s">
        <v>336</v>
      </c>
      <c r="AT185" s="167" t="s">
        <v>236</v>
      </c>
      <c r="AU185" s="167" t="s">
        <v>91</v>
      </c>
      <c r="AY185" s="18" t="s">
        <v>184</v>
      </c>
      <c r="BE185" s="92">
        <f t="shared" si="29"/>
        <v>0</v>
      </c>
      <c r="BF185" s="92">
        <f t="shared" si="30"/>
        <v>0</v>
      </c>
      <c r="BG185" s="92">
        <f t="shared" si="31"/>
        <v>0</v>
      </c>
      <c r="BH185" s="92">
        <f t="shared" si="32"/>
        <v>0</v>
      </c>
      <c r="BI185" s="92">
        <f t="shared" si="33"/>
        <v>0</v>
      </c>
      <c r="BJ185" s="18" t="s">
        <v>91</v>
      </c>
      <c r="BK185" s="92">
        <f t="shared" si="34"/>
        <v>0</v>
      </c>
      <c r="BL185" s="18" t="s">
        <v>272</v>
      </c>
      <c r="BM185" s="167" t="s">
        <v>456</v>
      </c>
    </row>
    <row r="186" spans="1:65" s="2" customFormat="1" ht="33" customHeight="1">
      <c r="A186" s="302"/>
      <c r="B186" s="124"/>
      <c r="C186" s="155" t="s">
        <v>344</v>
      </c>
      <c r="D186" s="155" t="s">
        <v>187</v>
      </c>
      <c r="E186" s="156" t="s">
        <v>879</v>
      </c>
      <c r="F186" s="157" t="s">
        <v>880</v>
      </c>
      <c r="G186" s="158" t="s">
        <v>244</v>
      </c>
      <c r="H186" s="159">
        <v>1</v>
      </c>
      <c r="I186" s="160"/>
      <c r="J186" s="161">
        <f t="shared" si="25"/>
        <v>0</v>
      </c>
      <c r="K186" s="228"/>
      <c r="L186" s="250"/>
      <c r="M186" s="230" t="s">
        <v>1</v>
      </c>
      <c r="N186" s="164" t="s">
        <v>44</v>
      </c>
      <c r="O186" s="51"/>
      <c r="P186" s="165">
        <f t="shared" si="26"/>
        <v>0</v>
      </c>
      <c r="Q186" s="165">
        <v>2.0000000000000002E-5</v>
      </c>
      <c r="R186" s="165">
        <f t="shared" si="27"/>
        <v>2.0000000000000002E-5</v>
      </c>
      <c r="S186" s="165">
        <v>0</v>
      </c>
      <c r="T186" s="166">
        <f t="shared" si="28"/>
        <v>0</v>
      </c>
      <c r="U186" s="302"/>
      <c r="V186" s="302"/>
      <c r="W186" s="302"/>
      <c r="X186" s="302"/>
      <c r="Y186" s="302"/>
      <c r="Z186" s="302"/>
      <c r="AA186" s="302"/>
      <c r="AB186" s="302"/>
      <c r="AC186" s="302"/>
      <c r="AD186" s="302"/>
      <c r="AE186" s="302"/>
      <c r="AR186" s="167" t="s">
        <v>272</v>
      </c>
      <c r="AT186" s="167" t="s">
        <v>187</v>
      </c>
      <c r="AU186" s="167" t="s">
        <v>91</v>
      </c>
      <c r="AY186" s="18" t="s">
        <v>184</v>
      </c>
      <c r="BE186" s="92">
        <f t="shared" si="29"/>
        <v>0</v>
      </c>
      <c r="BF186" s="92">
        <f t="shared" si="30"/>
        <v>0</v>
      </c>
      <c r="BG186" s="92">
        <f t="shared" si="31"/>
        <v>0</v>
      </c>
      <c r="BH186" s="92">
        <f t="shared" si="32"/>
        <v>0</v>
      </c>
      <c r="BI186" s="92">
        <f t="shared" si="33"/>
        <v>0</v>
      </c>
      <c r="BJ186" s="18" t="s">
        <v>91</v>
      </c>
      <c r="BK186" s="92">
        <f t="shared" si="34"/>
        <v>0</v>
      </c>
      <c r="BL186" s="18" t="s">
        <v>272</v>
      </c>
      <c r="BM186" s="167" t="s">
        <v>466</v>
      </c>
    </row>
    <row r="187" spans="1:65" s="2" customFormat="1" ht="21.75" customHeight="1">
      <c r="A187" s="302"/>
      <c r="B187" s="124"/>
      <c r="C187" s="192" t="s">
        <v>348</v>
      </c>
      <c r="D187" s="192" t="s">
        <v>236</v>
      </c>
      <c r="E187" s="193" t="s">
        <v>881</v>
      </c>
      <c r="F187" s="194" t="s">
        <v>882</v>
      </c>
      <c r="G187" s="195" t="s">
        <v>244</v>
      </c>
      <c r="H187" s="196">
        <v>1</v>
      </c>
      <c r="I187" s="197"/>
      <c r="J187" s="198">
        <f t="shared" si="25"/>
        <v>0</v>
      </c>
      <c r="K187" s="229"/>
      <c r="L187" s="263"/>
      <c r="M187" s="231" t="s">
        <v>1</v>
      </c>
      <c r="N187" s="202" t="s">
        <v>44</v>
      </c>
      <c r="O187" s="51"/>
      <c r="P187" s="165">
        <f t="shared" si="26"/>
        <v>0</v>
      </c>
      <c r="Q187" s="165">
        <v>6.9999999999999994E-5</v>
      </c>
      <c r="R187" s="165">
        <f t="shared" si="27"/>
        <v>6.9999999999999994E-5</v>
      </c>
      <c r="S187" s="165">
        <v>0</v>
      </c>
      <c r="T187" s="166">
        <f t="shared" si="28"/>
        <v>0</v>
      </c>
      <c r="U187" s="302"/>
      <c r="V187" s="302"/>
      <c r="W187" s="302"/>
      <c r="X187" s="302"/>
      <c r="Y187" s="302"/>
      <c r="Z187" s="302"/>
      <c r="AA187" s="302"/>
      <c r="AB187" s="302"/>
      <c r="AC187" s="302"/>
      <c r="AD187" s="302"/>
      <c r="AE187" s="302"/>
      <c r="AR187" s="167" t="s">
        <v>336</v>
      </c>
      <c r="AT187" s="167" t="s">
        <v>236</v>
      </c>
      <c r="AU187" s="167" t="s">
        <v>91</v>
      </c>
      <c r="AY187" s="18" t="s">
        <v>184</v>
      </c>
      <c r="BE187" s="92">
        <f t="shared" si="29"/>
        <v>0</v>
      </c>
      <c r="BF187" s="92">
        <f t="shared" si="30"/>
        <v>0</v>
      </c>
      <c r="BG187" s="92">
        <f t="shared" si="31"/>
        <v>0</v>
      </c>
      <c r="BH187" s="92">
        <f t="shared" si="32"/>
        <v>0</v>
      </c>
      <c r="BI187" s="92">
        <f t="shared" si="33"/>
        <v>0</v>
      </c>
      <c r="BJ187" s="18" t="s">
        <v>91</v>
      </c>
      <c r="BK187" s="92">
        <f t="shared" si="34"/>
        <v>0</v>
      </c>
      <c r="BL187" s="18" t="s">
        <v>272</v>
      </c>
      <c r="BM187" s="167" t="s">
        <v>480</v>
      </c>
    </row>
    <row r="188" spans="1:65" s="2" customFormat="1" ht="21.75" customHeight="1">
      <c r="A188" s="302"/>
      <c r="B188" s="124"/>
      <c r="C188" s="155" t="s">
        <v>352</v>
      </c>
      <c r="D188" s="155" t="s">
        <v>187</v>
      </c>
      <c r="E188" s="156" t="s">
        <v>883</v>
      </c>
      <c r="F188" s="157" t="s">
        <v>884</v>
      </c>
      <c r="G188" s="158" t="s">
        <v>244</v>
      </c>
      <c r="H188" s="159">
        <v>1</v>
      </c>
      <c r="I188" s="160"/>
      <c r="J188" s="161">
        <f t="shared" si="25"/>
        <v>0</v>
      </c>
      <c r="K188" s="228"/>
      <c r="L188" s="250"/>
      <c r="M188" s="230" t="s">
        <v>1</v>
      </c>
      <c r="N188" s="164" t="s">
        <v>44</v>
      </c>
      <c r="O188" s="51"/>
      <c r="P188" s="165">
        <f t="shared" si="26"/>
        <v>0</v>
      </c>
      <c r="Q188" s="165">
        <v>2.0000000000000002E-5</v>
      </c>
      <c r="R188" s="165">
        <f t="shared" si="27"/>
        <v>2.0000000000000002E-5</v>
      </c>
      <c r="S188" s="165">
        <v>0</v>
      </c>
      <c r="T188" s="166">
        <f t="shared" si="28"/>
        <v>0</v>
      </c>
      <c r="U188" s="302"/>
      <c r="V188" s="302"/>
      <c r="W188" s="302"/>
      <c r="X188" s="302"/>
      <c r="Y188" s="302"/>
      <c r="Z188" s="302"/>
      <c r="AA188" s="302"/>
      <c r="AB188" s="302"/>
      <c r="AC188" s="302"/>
      <c r="AD188" s="302"/>
      <c r="AE188" s="302"/>
      <c r="AR188" s="167" t="s">
        <v>272</v>
      </c>
      <c r="AT188" s="167" t="s">
        <v>187</v>
      </c>
      <c r="AU188" s="167" t="s">
        <v>91</v>
      </c>
      <c r="AY188" s="18" t="s">
        <v>184</v>
      </c>
      <c r="BE188" s="92">
        <f t="shared" si="29"/>
        <v>0</v>
      </c>
      <c r="BF188" s="92">
        <f t="shared" si="30"/>
        <v>0</v>
      </c>
      <c r="BG188" s="92">
        <f t="shared" si="31"/>
        <v>0</v>
      </c>
      <c r="BH188" s="92">
        <f t="shared" si="32"/>
        <v>0</v>
      </c>
      <c r="BI188" s="92">
        <f t="shared" si="33"/>
        <v>0</v>
      </c>
      <c r="BJ188" s="18" t="s">
        <v>91</v>
      </c>
      <c r="BK188" s="92">
        <f t="shared" si="34"/>
        <v>0</v>
      </c>
      <c r="BL188" s="18" t="s">
        <v>272</v>
      </c>
      <c r="BM188" s="167" t="s">
        <v>490</v>
      </c>
    </row>
    <row r="189" spans="1:65" s="2" customFormat="1" ht="21.75" customHeight="1">
      <c r="A189" s="302"/>
      <c r="B189" s="124"/>
      <c r="C189" s="192" t="s">
        <v>357</v>
      </c>
      <c r="D189" s="192" t="s">
        <v>236</v>
      </c>
      <c r="E189" s="193" t="s">
        <v>885</v>
      </c>
      <c r="F189" s="194" t="s">
        <v>886</v>
      </c>
      <c r="G189" s="195" t="s">
        <v>244</v>
      </c>
      <c r="H189" s="196">
        <v>1</v>
      </c>
      <c r="I189" s="197"/>
      <c r="J189" s="198">
        <f t="shared" si="25"/>
        <v>0</v>
      </c>
      <c r="K189" s="229"/>
      <c r="L189" s="263"/>
      <c r="M189" s="231" t="s">
        <v>1</v>
      </c>
      <c r="N189" s="202" t="s">
        <v>44</v>
      </c>
      <c r="O189" s="51"/>
      <c r="P189" s="165">
        <f t="shared" si="26"/>
        <v>0</v>
      </c>
      <c r="Q189" s="165">
        <v>1.4999999999999999E-4</v>
      </c>
      <c r="R189" s="165">
        <f t="shared" si="27"/>
        <v>1.4999999999999999E-4</v>
      </c>
      <c r="S189" s="165">
        <v>0</v>
      </c>
      <c r="T189" s="166">
        <f t="shared" si="28"/>
        <v>0</v>
      </c>
      <c r="U189" s="302"/>
      <c r="V189" s="302"/>
      <c r="W189" s="302"/>
      <c r="X189" s="302"/>
      <c r="Y189" s="302"/>
      <c r="Z189" s="302"/>
      <c r="AA189" s="302"/>
      <c r="AB189" s="302"/>
      <c r="AC189" s="302"/>
      <c r="AD189" s="302"/>
      <c r="AE189" s="302"/>
      <c r="AR189" s="167" t="s">
        <v>336</v>
      </c>
      <c r="AT189" s="167" t="s">
        <v>236</v>
      </c>
      <c r="AU189" s="167" t="s">
        <v>91</v>
      </c>
      <c r="AY189" s="18" t="s">
        <v>184</v>
      </c>
      <c r="BE189" s="92">
        <f t="shared" si="29"/>
        <v>0</v>
      </c>
      <c r="BF189" s="92">
        <f t="shared" si="30"/>
        <v>0</v>
      </c>
      <c r="BG189" s="92">
        <f t="shared" si="31"/>
        <v>0</v>
      </c>
      <c r="BH189" s="92">
        <f t="shared" si="32"/>
        <v>0</v>
      </c>
      <c r="BI189" s="92">
        <f t="shared" si="33"/>
        <v>0</v>
      </c>
      <c r="BJ189" s="18" t="s">
        <v>91</v>
      </c>
      <c r="BK189" s="92">
        <f t="shared" si="34"/>
        <v>0</v>
      </c>
      <c r="BL189" s="18" t="s">
        <v>272</v>
      </c>
      <c r="BM189" s="167" t="s">
        <v>500</v>
      </c>
    </row>
    <row r="190" spans="1:65" s="2" customFormat="1" ht="21.75" customHeight="1">
      <c r="A190" s="302"/>
      <c r="B190" s="124"/>
      <c r="C190" s="155" t="s">
        <v>363</v>
      </c>
      <c r="D190" s="155" t="s">
        <v>187</v>
      </c>
      <c r="E190" s="156" t="s">
        <v>887</v>
      </c>
      <c r="F190" s="157" t="s">
        <v>888</v>
      </c>
      <c r="G190" s="158" t="s">
        <v>244</v>
      </c>
      <c r="H190" s="159">
        <v>1</v>
      </c>
      <c r="I190" s="160"/>
      <c r="J190" s="161">
        <f t="shared" si="25"/>
        <v>0</v>
      </c>
      <c r="K190" s="228"/>
      <c r="L190" s="250"/>
      <c r="M190" s="230" t="s">
        <v>1</v>
      </c>
      <c r="N190" s="164" t="s">
        <v>44</v>
      </c>
      <c r="O190" s="51"/>
      <c r="P190" s="165">
        <f t="shared" si="26"/>
        <v>0</v>
      </c>
      <c r="Q190" s="165">
        <v>2.0000000000000002E-5</v>
      </c>
      <c r="R190" s="165">
        <f t="shared" si="27"/>
        <v>2.0000000000000002E-5</v>
      </c>
      <c r="S190" s="165">
        <v>0</v>
      </c>
      <c r="T190" s="166">
        <f t="shared" si="28"/>
        <v>0</v>
      </c>
      <c r="U190" s="302"/>
      <c r="V190" s="302"/>
      <c r="W190" s="302"/>
      <c r="X190" s="302"/>
      <c r="Y190" s="302"/>
      <c r="Z190" s="302"/>
      <c r="AA190" s="302"/>
      <c r="AB190" s="302"/>
      <c r="AC190" s="302"/>
      <c r="AD190" s="302"/>
      <c r="AE190" s="302"/>
      <c r="AR190" s="167" t="s">
        <v>272</v>
      </c>
      <c r="AT190" s="167" t="s">
        <v>187</v>
      </c>
      <c r="AU190" s="167" t="s">
        <v>91</v>
      </c>
      <c r="AY190" s="18" t="s">
        <v>184</v>
      </c>
      <c r="BE190" s="92">
        <f t="shared" si="29"/>
        <v>0</v>
      </c>
      <c r="BF190" s="92">
        <f t="shared" si="30"/>
        <v>0</v>
      </c>
      <c r="BG190" s="92">
        <f t="shared" si="31"/>
        <v>0</v>
      </c>
      <c r="BH190" s="92">
        <f t="shared" si="32"/>
        <v>0</v>
      </c>
      <c r="BI190" s="92">
        <f t="shared" si="33"/>
        <v>0</v>
      </c>
      <c r="BJ190" s="18" t="s">
        <v>91</v>
      </c>
      <c r="BK190" s="92">
        <f t="shared" si="34"/>
        <v>0</v>
      </c>
      <c r="BL190" s="18" t="s">
        <v>272</v>
      </c>
      <c r="BM190" s="167" t="s">
        <v>519</v>
      </c>
    </row>
    <row r="191" spans="1:65" s="2" customFormat="1" ht="21.75" customHeight="1">
      <c r="A191" s="302"/>
      <c r="B191" s="124"/>
      <c r="C191" s="192" t="s">
        <v>367</v>
      </c>
      <c r="D191" s="192" t="s">
        <v>236</v>
      </c>
      <c r="E191" s="193" t="s">
        <v>889</v>
      </c>
      <c r="F191" s="194" t="s">
        <v>890</v>
      </c>
      <c r="G191" s="195" t="s">
        <v>244</v>
      </c>
      <c r="H191" s="196">
        <v>1</v>
      </c>
      <c r="I191" s="197"/>
      <c r="J191" s="198">
        <f t="shared" si="25"/>
        <v>0</v>
      </c>
      <c r="K191" s="229"/>
      <c r="L191" s="263"/>
      <c r="M191" s="231" t="s">
        <v>1</v>
      </c>
      <c r="N191" s="202" t="s">
        <v>44</v>
      </c>
      <c r="O191" s="51"/>
      <c r="P191" s="165">
        <f t="shared" si="26"/>
        <v>0</v>
      </c>
      <c r="Q191" s="165">
        <v>6.4000000000000005E-4</v>
      </c>
      <c r="R191" s="165">
        <f t="shared" si="27"/>
        <v>6.4000000000000005E-4</v>
      </c>
      <c r="S191" s="165">
        <v>0</v>
      </c>
      <c r="T191" s="166">
        <f t="shared" si="28"/>
        <v>0</v>
      </c>
      <c r="U191" s="302"/>
      <c r="V191" s="302"/>
      <c r="W191" s="302"/>
      <c r="X191" s="302"/>
      <c r="Y191" s="302"/>
      <c r="Z191" s="302"/>
      <c r="AA191" s="302"/>
      <c r="AB191" s="302"/>
      <c r="AC191" s="302"/>
      <c r="AD191" s="302"/>
      <c r="AE191" s="302"/>
      <c r="AR191" s="167" t="s">
        <v>336</v>
      </c>
      <c r="AT191" s="167" t="s">
        <v>236</v>
      </c>
      <c r="AU191" s="167" t="s">
        <v>91</v>
      </c>
      <c r="AY191" s="18" t="s">
        <v>184</v>
      </c>
      <c r="BE191" s="92">
        <f t="shared" si="29"/>
        <v>0</v>
      </c>
      <c r="BF191" s="92">
        <f t="shared" si="30"/>
        <v>0</v>
      </c>
      <c r="BG191" s="92">
        <f t="shared" si="31"/>
        <v>0</v>
      </c>
      <c r="BH191" s="92">
        <f t="shared" si="32"/>
        <v>0</v>
      </c>
      <c r="BI191" s="92">
        <f t="shared" si="33"/>
        <v>0</v>
      </c>
      <c r="BJ191" s="18" t="s">
        <v>91</v>
      </c>
      <c r="BK191" s="92">
        <f t="shared" si="34"/>
        <v>0</v>
      </c>
      <c r="BL191" s="18" t="s">
        <v>272</v>
      </c>
      <c r="BM191" s="167" t="s">
        <v>527</v>
      </c>
    </row>
    <row r="192" spans="1:65" s="2" customFormat="1" ht="16.5" customHeight="1">
      <c r="A192" s="302"/>
      <c r="B192" s="124"/>
      <c r="C192" s="155" t="s">
        <v>371</v>
      </c>
      <c r="D192" s="155" t="s">
        <v>187</v>
      </c>
      <c r="E192" s="156" t="s">
        <v>891</v>
      </c>
      <c r="F192" s="157" t="s">
        <v>892</v>
      </c>
      <c r="G192" s="158" t="s">
        <v>244</v>
      </c>
      <c r="H192" s="159">
        <v>1</v>
      </c>
      <c r="I192" s="160"/>
      <c r="J192" s="161">
        <f t="shared" si="25"/>
        <v>0</v>
      </c>
      <c r="K192" s="228"/>
      <c r="L192" s="250"/>
      <c r="M192" s="230" t="s">
        <v>1</v>
      </c>
      <c r="N192" s="164" t="s">
        <v>44</v>
      </c>
      <c r="O192" s="51"/>
      <c r="P192" s="165">
        <f t="shared" si="26"/>
        <v>0</v>
      </c>
      <c r="Q192" s="165">
        <v>6.0000000000000002E-5</v>
      </c>
      <c r="R192" s="165">
        <f t="shared" si="27"/>
        <v>6.0000000000000002E-5</v>
      </c>
      <c r="S192" s="165">
        <v>0</v>
      </c>
      <c r="T192" s="166">
        <f t="shared" si="28"/>
        <v>0</v>
      </c>
      <c r="U192" s="302"/>
      <c r="V192" s="302"/>
      <c r="W192" s="302"/>
      <c r="X192" s="302"/>
      <c r="Y192" s="302"/>
      <c r="Z192" s="302"/>
      <c r="AA192" s="302"/>
      <c r="AB192" s="302"/>
      <c r="AC192" s="302"/>
      <c r="AD192" s="302"/>
      <c r="AE192" s="302"/>
      <c r="AR192" s="167" t="s">
        <v>272</v>
      </c>
      <c r="AT192" s="167" t="s">
        <v>187</v>
      </c>
      <c r="AU192" s="167" t="s">
        <v>91</v>
      </c>
      <c r="AY192" s="18" t="s">
        <v>184</v>
      </c>
      <c r="BE192" s="92">
        <f t="shared" si="29"/>
        <v>0</v>
      </c>
      <c r="BF192" s="92">
        <f t="shared" si="30"/>
        <v>0</v>
      </c>
      <c r="BG192" s="92">
        <f t="shared" si="31"/>
        <v>0</v>
      </c>
      <c r="BH192" s="92">
        <f t="shared" si="32"/>
        <v>0</v>
      </c>
      <c r="BI192" s="92">
        <f t="shared" si="33"/>
        <v>0</v>
      </c>
      <c r="BJ192" s="18" t="s">
        <v>91</v>
      </c>
      <c r="BK192" s="92">
        <f t="shared" si="34"/>
        <v>0</v>
      </c>
      <c r="BL192" s="18" t="s">
        <v>272</v>
      </c>
      <c r="BM192" s="167" t="s">
        <v>893</v>
      </c>
    </row>
    <row r="193" spans="1:65" s="2" customFormat="1" ht="16.5" customHeight="1">
      <c r="A193" s="302"/>
      <c r="B193" s="124"/>
      <c r="C193" s="425" t="s">
        <v>376</v>
      </c>
      <c r="D193" s="425" t="s">
        <v>236</v>
      </c>
      <c r="E193" s="426" t="s">
        <v>894</v>
      </c>
      <c r="F193" s="427" t="s">
        <v>895</v>
      </c>
      <c r="G193" s="428" t="s">
        <v>244</v>
      </c>
      <c r="H193" s="429">
        <v>1</v>
      </c>
      <c r="I193" s="430"/>
      <c r="J193" s="430">
        <f t="shared" si="25"/>
        <v>0</v>
      </c>
      <c r="K193" s="345"/>
      <c r="L193" s="263"/>
      <c r="M193" s="231" t="s">
        <v>1</v>
      </c>
      <c r="N193" s="202" t="s">
        <v>44</v>
      </c>
      <c r="O193" s="51"/>
      <c r="P193" s="165">
        <f t="shared" si="26"/>
        <v>0</v>
      </c>
      <c r="Q193" s="165">
        <v>1.29E-2</v>
      </c>
      <c r="R193" s="165">
        <f t="shared" si="27"/>
        <v>1.29E-2</v>
      </c>
      <c r="S193" s="165">
        <v>0</v>
      </c>
      <c r="T193" s="166">
        <f t="shared" si="28"/>
        <v>0</v>
      </c>
      <c r="U193" s="302"/>
      <c r="V193" s="302"/>
      <c r="W193" s="302"/>
      <c r="X193" s="302"/>
      <c r="Y193" s="302"/>
      <c r="Z193" s="302"/>
      <c r="AA193" s="302"/>
      <c r="AB193" s="302"/>
      <c r="AC193" s="302"/>
      <c r="AD193" s="302"/>
      <c r="AE193" s="302"/>
      <c r="AR193" s="167" t="s">
        <v>336</v>
      </c>
      <c r="AT193" s="167" t="s">
        <v>236</v>
      </c>
      <c r="AU193" s="167" t="s">
        <v>91</v>
      </c>
      <c r="AY193" s="18" t="s">
        <v>184</v>
      </c>
      <c r="BE193" s="92">
        <f t="shared" si="29"/>
        <v>0</v>
      </c>
      <c r="BF193" s="92">
        <f t="shared" si="30"/>
        <v>0</v>
      </c>
      <c r="BG193" s="92">
        <f t="shared" si="31"/>
        <v>0</v>
      </c>
      <c r="BH193" s="92">
        <f t="shared" si="32"/>
        <v>0</v>
      </c>
      <c r="BI193" s="92">
        <f t="shared" si="33"/>
        <v>0</v>
      </c>
      <c r="BJ193" s="18" t="s">
        <v>91</v>
      </c>
      <c r="BK193" s="92">
        <f t="shared" si="34"/>
        <v>0</v>
      </c>
      <c r="BL193" s="18" t="s">
        <v>272</v>
      </c>
      <c r="BM193" s="167" t="s">
        <v>896</v>
      </c>
    </row>
    <row r="194" spans="1:65" s="2" customFormat="1" ht="33" customHeight="1">
      <c r="A194" s="302"/>
      <c r="B194" s="124"/>
      <c r="C194" s="155" t="s">
        <v>381</v>
      </c>
      <c r="D194" s="155" t="s">
        <v>187</v>
      </c>
      <c r="E194" s="156" t="s">
        <v>897</v>
      </c>
      <c r="F194" s="157" t="s">
        <v>898</v>
      </c>
      <c r="G194" s="158" t="s">
        <v>244</v>
      </c>
      <c r="H194" s="159">
        <v>1</v>
      </c>
      <c r="I194" s="160"/>
      <c r="J194" s="161">
        <f t="shared" si="25"/>
        <v>0</v>
      </c>
      <c r="K194" s="228"/>
      <c r="L194" s="250"/>
      <c r="M194" s="230" t="s">
        <v>1</v>
      </c>
      <c r="N194" s="164" t="s">
        <v>44</v>
      </c>
      <c r="O194" s="51"/>
      <c r="P194" s="165">
        <f t="shared" si="26"/>
        <v>0</v>
      </c>
      <c r="Q194" s="165">
        <v>1.6100000000000001E-3</v>
      </c>
      <c r="R194" s="165">
        <f t="shared" si="27"/>
        <v>1.6100000000000001E-3</v>
      </c>
      <c r="S194" s="165">
        <v>0</v>
      </c>
      <c r="T194" s="166">
        <f t="shared" si="28"/>
        <v>0</v>
      </c>
      <c r="U194" s="302"/>
      <c r="V194" s="302"/>
      <c r="W194" s="302"/>
      <c r="X194" s="302"/>
      <c r="Y194" s="302"/>
      <c r="Z194" s="302"/>
      <c r="AA194" s="302"/>
      <c r="AB194" s="302"/>
      <c r="AC194" s="302"/>
      <c r="AD194" s="302"/>
      <c r="AE194" s="302"/>
      <c r="AR194" s="167" t="s">
        <v>272</v>
      </c>
      <c r="AT194" s="167" t="s">
        <v>187</v>
      </c>
      <c r="AU194" s="167" t="s">
        <v>91</v>
      </c>
      <c r="AY194" s="18" t="s">
        <v>184</v>
      </c>
      <c r="BE194" s="92">
        <f t="shared" si="29"/>
        <v>0</v>
      </c>
      <c r="BF194" s="92">
        <f t="shared" si="30"/>
        <v>0</v>
      </c>
      <c r="BG194" s="92">
        <f t="shared" si="31"/>
        <v>0</v>
      </c>
      <c r="BH194" s="92">
        <f t="shared" si="32"/>
        <v>0</v>
      </c>
      <c r="BI194" s="92">
        <f t="shared" si="33"/>
        <v>0</v>
      </c>
      <c r="BJ194" s="18" t="s">
        <v>91</v>
      </c>
      <c r="BK194" s="92">
        <f t="shared" si="34"/>
        <v>0</v>
      </c>
      <c r="BL194" s="18" t="s">
        <v>272</v>
      </c>
      <c r="BM194" s="167" t="s">
        <v>899</v>
      </c>
    </row>
    <row r="195" spans="1:65" s="2" customFormat="1" ht="16.5" customHeight="1">
      <c r="A195" s="302"/>
      <c r="B195" s="124"/>
      <c r="C195" s="192" t="s">
        <v>386</v>
      </c>
      <c r="D195" s="192" t="s">
        <v>236</v>
      </c>
      <c r="E195" s="193" t="s">
        <v>900</v>
      </c>
      <c r="F195" s="194" t="s">
        <v>901</v>
      </c>
      <c r="G195" s="195" t="s">
        <v>244</v>
      </c>
      <c r="H195" s="196">
        <v>2</v>
      </c>
      <c r="I195" s="197"/>
      <c r="J195" s="198">
        <f t="shared" si="25"/>
        <v>0</v>
      </c>
      <c r="K195" s="229"/>
      <c r="L195" s="263"/>
      <c r="M195" s="231" t="s">
        <v>1</v>
      </c>
      <c r="N195" s="202" t="s">
        <v>44</v>
      </c>
      <c r="O195" s="51"/>
      <c r="P195" s="165">
        <f t="shared" si="26"/>
        <v>0</v>
      </c>
      <c r="Q195" s="165">
        <v>1.29E-2</v>
      </c>
      <c r="R195" s="165">
        <f t="shared" si="27"/>
        <v>2.58E-2</v>
      </c>
      <c r="S195" s="165">
        <v>0</v>
      </c>
      <c r="T195" s="166">
        <f t="shared" si="28"/>
        <v>0</v>
      </c>
      <c r="U195" s="302"/>
      <c r="V195" s="302"/>
      <c r="W195" s="302"/>
      <c r="X195" s="302"/>
      <c r="Y195" s="302"/>
      <c r="Z195" s="302"/>
      <c r="AA195" s="302"/>
      <c r="AB195" s="302"/>
      <c r="AC195" s="302"/>
      <c r="AD195" s="302"/>
      <c r="AE195" s="302"/>
      <c r="AR195" s="167" t="s">
        <v>336</v>
      </c>
      <c r="AT195" s="167" t="s">
        <v>236</v>
      </c>
      <c r="AU195" s="167" t="s">
        <v>91</v>
      </c>
      <c r="AY195" s="18" t="s">
        <v>184</v>
      </c>
      <c r="BE195" s="92">
        <f t="shared" si="29"/>
        <v>0</v>
      </c>
      <c r="BF195" s="92">
        <f t="shared" si="30"/>
        <v>0</v>
      </c>
      <c r="BG195" s="92">
        <f t="shared" si="31"/>
        <v>0</v>
      </c>
      <c r="BH195" s="92">
        <f t="shared" si="32"/>
        <v>0</v>
      </c>
      <c r="BI195" s="92">
        <f t="shared" si="33"/>
        <v>0</v>
      </c>
      <c r="BJ195" s="18" t="s">
        <v>91</v>
      </c>
      <c r="BK195" s="92">
        <f t="shared" si="34"/>
        <v>0</v>
      </c>
      <c r="BL195" s="18" t="s">
        <v>272</v>
      </c>
      <c r="BM195" s="167" t="s">
        <v>902</v>
      </c>
    </row>
    <row r="196" spans="1:65" s="2" customFormat="1" ht="21.75" customHeight="1">
      <c r="A196" s="302"/>
      <c r="B196" s="124"/>
      <c r="C196" s="192" t="s">
        <v>391</v>
      </c>
      <c r="D196" s="192" t="s">
        <v>236</v>
      </c>
      <c r="E196" s="193" t="s">
        <v>903</v>
      </c>
      <c r="F196" s="194" t="s">
        <v>904</v>
      </c>
      <c r="G196" s="195" t="s">
        <v>244</v>
      </c>
      <c r="H196" s="196">
        <v>2</v>
      </c>
      <c r="I196" s="197"/>
      <c r="J196" s="198">
        <f t="shared" si="25"/>
        <v>0</v>
      </c>
      <c r="K196" s="229"/>
      <c r="L196" s="263"/>
      <c r="M196" s="231" t="s">
        <v>1</v>
      </c>
      <c r="N196" s="202" t="s">
        <v>44</v>
      </c>
      <c r="O196" s="51"/>
      <c r="P196" s="165">
        <f t="shared" si="26"/>
        <v>0</v>
      </c>
      <c r="Q196" s="165">
        <v>1.29E-2</v>
      </c>
      <c r="R196" s="165">
        <f t="shared" si="27"/>
        <v>2.58E-2</v>
      </c>
      <c r="S196" s="165">
        <v>0</v>
      </c>
      <c r="T196" s="166">
        <f t="shared" si="28"/>
        <v>0</v>
      </c>
      <c r="U196" s="302"/>
      <c r="V196" s="302"/>
      <c r="W196" s="302"/>
      <c r="X196" s="302"/>
      <c r="Y196" s="302"/>
      <c r="Z196" s="302"/>
      <c r="AA196" s="302"/>
      <c r="AB196" s="302"/>
      <c r="AC196" s="302"/>
      <c r="AD196" s="302"/>
      <c r="AE196" s="302"/>
      <c r="AR196" s="167" t="s">
        <v>336</v>
      </c>
      <c r="AT196" s="167" t="s">
        <v>236</v>
      </c>
      <c r="AU196" s="167" t="s">
        <v>91</v>
      </c>
      <c r="AY196" s="18" t="s">
        <v>184</v>
      </c>
      <c r="BE196" s="92">
        <f t="shared" si="29"/>
        <v>0</v>
      </c>
      <c r="BF196" s="92">
        <f t="shared" si="30"/>
        <v>0</v>
      </c>
      <c r="BG196" s="92">
        <f t="shared" si="31"/>
        <v>0</v>
      </c>
      <c r="BH196" s="92">
        <f t="shared" si="32"/>
        <v>0</v>
      </c>
      <c r="BI196" s="92">
        <f t="shared" si="33"/>
        <v>0</v>
      </c>
      <c r="BJ196" s="18" t="s">
        <v>91</v>
      </c>
      <c r="BK196" s="92">
        <f t="shared" si="34"/>
        <v>0</v>
      </c>
      <c r="BL196" s="18" t="s">
        <v>272</v>
      </c>
      <c r="BM196" s="167" t="s">
        <v>905</v>
      </c>
    </row>
    <row r="197" spans="1:65" s="2" customFormat="1" ht="21.75" customHeight="1">
      <c r="A197" s="302"/>
      <c r="B197" s="124"/>
      <c r="C197" s="192" t="s">
        <v>396</v>
      </c>
      <c r="D197" s="192" t="s">
        <v>236</v>
      </c>
      <c r="E197" s="193" t="s">
        <v>906</v>
      </c>
      <c r="F197" s="194" t="s">
        <v>907</v>
      </c>
      <c r="G197" s="195" t="s">
        <v>244</v>
      </c>
      <c r="H197" s="196">
        <v>1</v>
      </c>
      <c r="I197" s="197"/>
      <c r="J197" s="198">
        <f t="shared" si="25"/>
        <v>0</v>
      </c>
      <c r="K197" s="229"/>
      <c r="L197" s="263"/>
      <c r="M197" s="231" t="s">
        <v>1</v>
      </c>
      <c r="N197" s="202" t="s">
        <v>44</v>
      </c>
      <c r="O197" s="51"/>
      <c r="P197" s="165">
        <f t="shared" si="26"/>
        <v>0</v>
      </c>
      <c r="Q197" s="165">
        <v>1.29E-2</v>
      </c>
      <c r="R197" s="165">
        <f t="shared" si="27"/>
        <v>1.29E-2</v>
      </c>
      <c r="S197" s="165">
        <v>0</v>
      </c>
      <c r="T197" s="166">
        <f t="shared" si="28"/>
        <v>0</v>
      </c>
      <c r="U197" s="302"/>
      <c r="V197" s="302"/>
      <c r="W197" s="302"/>
      <c r="X197" s="302"/>
      <c r="Y197" s="302"/>
      <c r="Z197" s="302"/>
      <c r="AA197" s="302"/>
      <c r="AB197" s="302"/>
      <c r="AC197" s="302"/>
      <c r="AD197" s="302"/>
      <c r="AE197" s="302"/>
      <c r="AR197" s="167" t="s">
        <v>336</v>
      </c>
      <c r="AT197" s="167" t="s">
        <v>236</v>
      </c>
      <c r="AU197" s="167" t="s">
        <v>91</v>
      </c>
      <c r="AY197" s="18" t="s">
        <v>184</v>
      </c>
      <c r="BE197" s="92">
        <f t="shared" si="29"/>
        <v>0</v>
      </c>
      <c r="BF197" s="92">
        <f t="shared" si="30"/>
        <v>0</v>
      </c>
      <c r="BG197" s="92">
        <f t="shared" si="31"/>
        <v>0</v>
      </c>
      <c r="BH197" s="92">
        <f t="shared" si="32"/>
        <v>0</v>
      </c>
      <c r="BI197" s="92">
        <f t="shared" si="33"/>
        <v>0</v>
      </c>
      <c r="BJ197" s="18" t="s">
        <v>91</v>
      </c>
      <c r="BK197" s="92">
        <f t="shared" si="34"/>
        <v>0</v>
      </c>
      <c r="BL197" s="18" t="s">
        <v>272</v>
      </c>
      <c r="BM197" s="167" t="s">
        <v>908</v>
      </c>
    </row>
    <row r="198" spans="1:65" s="2" customFormat="1" ht="21.75" customHeight="1">
      <c r="A198" s="302"/>
      <c r="B198" s="124"/>
      <c r="C198" s="155" t="s">
        <v>402</v>
      </c>
      <c r="D198" s="155" t="s">
        <v>187</v>
      </c>
      <c r="E198" s="156" t="s">
        <v>909</v>
      </c>
      <c r="F198" s="157" t="s">
        <v>910</v>
      </c>
      <c r="G198" s="158" t="s">
        <v>511</v>
      </c>
      <c r="H198" s="203"/>
      <c r="I198" s="160"/>
      <c r="J198" s="161">
        <f t="shared" si="25"/>
        <v>0</v>
      </c>
      <c r="K198" s="228"/>
      <c r="L198" s="250"/>
      <c r="M198" s="230" t="s">
        <v>1</v>
      </c>
      <c r="N198" s="164" t="s">
        <v>44</v>
      </c>
      <c r="O198" s="51"/>
      <c r="P198" s="165">
        <f t="shared" si="26"/>
        <v>0</v>
      </c>
      <c r="Q198" s="165">
        <v>0</v>
      </c>
      <c r="R198" s="165">
        <f t="shared" si="27"/>
        <v>0</v>
      </c>
      <c r="S198" s="165">
        <v>0</v>
      </c>
      <c r="T198" s="166">
        <f t="shared" si="28"/>
        <v>0</v>
      </c>
      <c r="U198" s="302"/>
      <c r="V198" s="302"/>
      <c r="W198" s="302"/>
      <c r="X198" s="302"/>
      <c r="Y198" s="302"/>
      <c r="Z198" s="302"/>
      <c r="AA198" s="302"/>
      <c r="AB198" s="302"/>
      <c r="AC198" s="302"/>
      <c r="AD198" s="302"/>
      <c r="AE198" s="302"/>
      <c r="AR198" s="167" t="s">
        <v>272</v>
      </c>
      <c r="AT198" s="167" t="s">
        <v>187</v>
      </c>
      <c r="AU198" s="167" t="s">
        <v>91</v>
      </c>
      <c r="AY198" s="18" t="s">
        <v>184</v>
      </c>
      <c r="BE198" s="92">
        <f t="shared" si="29"/>
        <v>0</v>
      </c>
      <c r="BF198" s="92">
        <f t="shared" si="30"/>
        <v>0</v>
      </c>
      <c r="BG198" s="92">
        <f t="shared" si="31"/>
        <v>0</v>
      </c>
      <c r="BH198" s="92">
        <f t="shared" si="32"/>
        <v>0</v>
      </c>
      <c r="BI198" s="92">
        <f t="shared" si="33"/>
        <v>0</v>
      </c>
      <c r="BJ198" s="18" t="s">
        <v>91</v>
      </c>
      <c r="BK198" s="92">
        <f t="shared" si="34"/>
        <v>0</v>
      </c>
      <c r="BL198" s="18" t="s">
        <v>272</v>
      </c>
      <c r="BM198" s="167" t="s">
        <v>785</v>
      </c>
    </row>
    <row r="199" spans="1:65" s="12" customFormat="1" ht="25.9" customHeight="1">
      <c r="B199" s="142"/>
      <c r="D199" s="143" t="s">
        <v>77</v>
      </c>
      <c r="E199" s="144" t="s">
        <v>911</v>
      </c>
      <c r="F199" s="144" t="s">
        <v>912</v>
      </c>
      <c r="I199" s="145"/>
      <c r="J199" s="146">
        <f>BK199</f>
        <v>0</v>
      </c>
      <c r="L199" s="264"/>
      <c r="M199" s="148"/>
      <c r="N199" s="148"/>
      <c r="O199" s="148"/>
      <c r="P199" s="149">
        <f>P200</f>
        <v>0</v>
      </c>
      <c r="Q199" s="148"/>
      <c r="R199" s="149">
        <f>R200</f>
        <v>0</v>
      </c>
      <c r="S199" s="148"/>
      <c r="T199" s="150">
        <f>T200</f>
        <v>0</v>
      </c>
      <c r="AR199" s="143" t="s">
        <v>191</v>
      </c>
      <c r="AT199" s="151" t="s">
        <v>77</v>
      </c>
      <c r="AU199" s="151" t="s">
        <v>78</v>
      </c>
      <c r="AY199" s="143" t="s">
        <v>184</v>
      </c>
      <c r="BK199" s="152">
        <f>BK200</f>
        <v>0</v>
      </c>
    </row>
    <row r="200" spans="1:65" s="2" customFormat="1" ht="33" customHeight="1">
      <c r="A200" s="302"/>
      <c r="B200" s="124"/>
      <c r="C200" s="155" t="s">
        <v>409</v>
      </c>
      <c r="D200" s="155" t="s">
        <v>187</v>
      </c>
      <c r="E200" s="156" t="s">
        <v>913</v>
      </c>
      <c r="F200" s="157" t="s">
        <v>914</v>
      </c>
      <c r="G200" s="158" t="s">
        <v>915</v>
      </c>
      <c r="H200" s="159">
        <v>20</v>
      </c>
      <c r="I200" s="160"/>
      <c r="J200" s="161">
        <f>ROUND(I200*H200,2)</f>
        <v>0</v>
      </c>
      <c r="K200" s="228"/>
      <c r="L200" s="250"/>
      <c r="M200" s="230" t="s">
        <v>1</v>
      </c>
      <c r="N200" s="164" t="s">
        <v>44</v>
      </c>
      <c r="O200" s="51"/>
      <c r="P200" s="165">
        <f>O200*H200</f>
        <v>0</v>
      </c>
      <c r="Q200" s="165">
        <v>0</v>
      </c>
      <c r="R200" s="165">
        <f>Q200*H200</f>
        <v>0</v>
      </c>
      <c r="S200" s="165">
        <v>0</v>
      </c>
      <c r="T200" s="166">
        <f>S200*H200</f>
        <v>0</v>
      </c>
      <c r="U200" s="302"/>
      <c r="V200" s="302"/>
      <c r="W200" s="302"/>
      <c r="X200" s="302"/>
      <c r="Y200" s="302"/>
      <c r="Z200" s="302"/>
      <c r="AA200" s="302"/>
      <c r="AB200" s="302"/>
      <c r="AC200" s="302"/>
      <c r="AD200" s="302"/>
      <c r="AE200" s="302"/>
      <c r="AR200" s="167" t="s">
        <v>191</v>
      </c>
      <c r="AT200" s="167" t="s">
        <v>187</v>
      </c>
      <c r="AU200" s="167" t="s">
        <v>85</v>
      </c>
      <c r="AY200" s="18" t="s">
        <v>184</v>
      </c>
      <c r="BE200" s="92">
        <f>IF(N200="základná",J200,0)</f>
        <v>0</v>
      </c>
      <c r="BF200" s="92">
        <f>IF(N200="znížená",J200,0)</f>
        <v>0</v>
      </c>
      <c r="BG200" s="92">
        <f>IF(N200="zákl. prenesená",J200,0)</f>
        <v>0</v>
      </c>
      <c r="BH200" s="92">
        <f>IF(N200="zníž. prenesená",J200,0)</f>
        <v>0</v>
      </c>
      <c r="BI200" s="92">
        <f>IF(N200="nulová",J200,0)</f>
        <v>0</v>
      </c>
      <c r="BJ200" s="18" t="s">
        <v>91</v>
      </c>
      <c r="BK200" s="92">
        <f>ROUND(I200*H200,2)</f>
        <v>0</v>
      </c>
      <c r="BL200" s="18" t="s">
        <v>191</v>
      </c>
      <c r="BM200" s="167" t="s">
        <v>791</v>
      </c>
    </row>
    <row r="201" spans="1:65" s="12" customFormat="1" ht="25.9" customHeight="1">
      <c r="B201" s="142"/>
      <c r="D201" s="143" t="s">
        <v>77</v>
      </c>
      <c r="E201" s="144" t="s">
        <v>163</v>
      </c>
      <c r="F201" s="144" t="s">
        <v>916</v>
      </c>
      <c r="I201" s="145"/>
      <c r="J201" s="146">
        <f>BK201</f>
        <v>0</v>
      </c>
      <c r="L201" s="264"/>
      <c r="M201" s="148"/>
      <c r="N201" s="148"/>
      <c r="O201" s="148"/>
      <c r="P201" s="149">
        <f>P202</f>
        <v>0</v>
      </c>
      <c r="Q201" s="148"/>
      <c r="R201" s="149">
        <f>R202</f>
        <v>0</v>
      </c>
      <c r="S201" s="148"/>
      <c r="T201" s="150">
        <f>T202</f>
        <v>0</v>
      </c>
      <c r="AR201" s="143" t="s">
        <v>212</v>
      </c>
      <c r="AT201" s="151" t="s">
        <v>77</v>
      </c>
      <c r="AU201" s="151" t="s">
        <v>78</v>
      </c>
      <c r="AY201" s="143" t="s">
        <v>184</v>
      </c>
      <c r="BK201" s="152">
        <f>BK202</f>
        <v>0</v>
      </c>
    </row>
    <row r="202" spans="1:65" s="2" customFormat="1" ht="33" customHeight="1">
      <c r="A202" s="302"/>
      <c r="B202" s="124"/>
      <c r="C202" s="155" t="s">
        <v>415</v>
      </c>
      <c r="D202" s="155" t="s">
        <v>187</v>
      </c>
      <c r="E202" s="156" t="s">
        <v>917</v>
      </c>
      <c r="F202" s="157" t="s">
        <v>918</v>
      </c>
      <c r="G202" s="158" t="s">
        <v>244</v>
      </c>
      <c r="H202" s="159">
        <v>1</v>
      </c>
      <c r="I202" s="160"/>
      <c r="J202" s="161">
        <f>ROUND(I202*H202,2)</f>
        <v>0</v>
      </c>
      <c r="K202" s="228"/>
      <c r="L202" s="250"/>
      <c r="M202" s="278" t="s">
        <v>1</v>
      </c>
      <c r="N202" s="209" t="s">
        <v>44</v>
      </c>
      <c r="O202" s="210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02"/>
      <c r="V202" s="302"/>
      <c r="W202" s="302"/>
      <c r="X202" s="302"/>
      <c r="Y202" s="302"/>
      <c r="Z202" s="302"/>
      <c r="AA202" s="302"/>
      <c r="AB202" s="302"/>
      <c r="AC202" s="302"/>
      <c r="AD202" s="302"/>
      <c r="AE202" s="302"/>
      <c r="AR202" s="167" t="s">
        <v>191</v>
      </c>
      <c r="AT202" s="167" t="s">
        <v>187</v>
      </c>
      <c r="AU202" s="167" t="s">
        <v>85</v>
      </c>
      <c r="AY202" s="18" t="s">
        <v>184</v>
      </c>
      <c r="BE202" s="92">
        <f>IF(N202="základná",J202,0)</f>
        <v>0</v>
      </c>
      <c r="BF202" s="92">
        <f>IF(N202="znížená",J202,0)</f>
        <v>0</v>
      </c>
      <c r="BG202" s="92">
        <f>IF(N202="zákl. prenesená",J202,0)</f>
        <v>0</v>
      </c>
      <c r="BH202" s="92">
        <f>IF(N202="zníž. prenesená",J202,0)</f>
        <v>0</v>
      </c>
      <c r="BI202" s="92">
        <f>IF(N202="nulová",J202,0)</f>
        <v>0</v>
      </c>
      <c r="BJ202" s="18" t="s">
        <v>91</v>
      </c>
      <c r="BK202" s="92">
        <f>ROUND(I202*H202,2)</f>
        <v>0</v>
      </c>
      <c r="BL202" s="18" t="s">
        <v>191</v>
      </c>
      <c r="BM202" s="167" t="s">
        <v>919</v>
      </c>
    </row>
    <row r="203" spans="1:65" s="2" customFormat="1" ht="6.95" customHeight="1">
      <c r="A203" s="302"/>
      <c r="B203" s="41"/>
      <c r="C203" s="42"/>
      <c r="D203" s="42"/>
      <c r="E203" s="42"/>
      <c r="F203" s="42"/>
      <c r="G203" s="42"/>
      <c r="H203" s="42"/>
      <c r="I203" s="42"/>
      <c r="J203" s="42"/>
      <c r="K203" s="42"/>
      <c r="L203" s="29"/>
      <c r="M203" s="302"/>
      <c r="O203" s="302"/>
      <c r="P203" s="302"/>
      <c r="Q203" s="302"/>
      <c r="R203" s="302"/>
      <c r="S203" s="302"/>
      <c r="T203" s="302"/>
      <c r="U203" s="302"/>
      <c r="V203" s="302"/>
      <c r="W203" s="302"/>
      <c r="X203" s="302"/>
      <c r="Y203" s="302"/>
      <c r="Z203" s="302"/>
      <c r="AA203" s="302"/>
      <c r="AB203" s="302"/>
      <c r="AC203" s="302"/>
      <c r="AD203" s="302"/>
      <c r="AE203" s="302"/>
    </row>
  </sheetData>
  <autoFilter ref="C143:K202" xr:uid="{00000000-0009-0000-0000-000003000000}"/>
  <mergeCells count="20">
    <mergeCell ref="E130:H130"/>
    <mergeCell ref="E134:H134"/>
    <mergeCell ref="E132:H132"/>
    <mergeCell ref="E136:H136"/>
    <mergeCell ref="D118:F118"/>
    <mergeCell ref="L2:V2"/>
    <mergeCell ref="D114:F114"/>
    <mergeCell ref="D115:F115"/>
    <mergeCell ref="D116:F116"/>
    <mergeCell ref="D117:F117"/>
    <mergeCell ref="E31:H31"/>
    <mergeCell ref="E86:H86"/>
    <mergeCell ref="E90:H90"/>
    <mergeCell ref="E88:H88"/>
    <mergeCell ref="E92:H92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443"/>
  <sheetViews>
    <sheetView showGridLines="0" topLeftCell="A284" workbookViewId="0">
      <selection activeCell="C300" sqref="C300:J30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4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365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107</v>
      </c>
      <c r="AU2" s="288"/>
      <c r="AV2" s="288"/>
      <c r="AW2" s="288"/>
      <c r="AX2" s="288"/>
      <c r="AY2" s="288"/>
      <c r="AZ2" s="207" t="s">
        <v>920</v>
      </c>
      <c r="BA2" s="207" t="s">
        <v>1</v>
      </c>
      <c r="BB2" s="207" t="s">
        <v>1</v>
      </c>
      <c r="BC2" s="207" t="s">
        <v>921</v>
      </c>
      <c r="BD2" s="207" t="s">
        <v>91</v>
      </c>
    </row>
    <row r="3" spans="1:5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  <c r="AU3" s="288"/>
      <c r="AV3" s="288"/>
      <c r="AW3" s="288"/>
      <c r="AX3" s="288"/>
      <c r="AY3" s="288"/>
      <c r="AZ3" s="207" t="s">
        <v>922</v>
      </c>
      <c r="BA3" s="207" t="s">
        <v>1</v>
      </c>
      <c r="BB3" s="207" t="s">
        <v>1</v>
      </c>
      <c r="BC3" s="207" t="s">
        <v>923</v>
      </c>
      <c r="BD3" s="207" t="s">
        <v>91</v>
      </c>
    </row>
    <row r="4" spans="1:5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1"/>
      <c r="M4" s="97" t="s">
        <v>9</v>
      </c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  <c r="AU4" s="288"/>
      <c r="AV4" s="288"/>
      <c r="AW4" s="288"/>
      <c r="AX4" s="288"/>
      <c r="AY4" s="288"/>
      <c r="AZ4" s="207" t="s">
        <v>924</v>
      </c>
      <c r="BA4" s="207" t="s">
        <v>1</v>
      </c>
      <c r="BB4" s="207" t="s">
        <v>1</v>
      </c>
      <c r="BC4" s="207" t="s">
        <v>925</v>
      </c>
      <c r="BD4" s="207" t="s">
        <v>91</v>
      </c>
    </row>
    <row r="5" spans="1:5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1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8"/>
      <c r="BA5" s="288"/>
      <c r="BB5" s="288"/>
      <c r="BC5" s="288"/>
      <c r="BD5" s="288"/>
    </row>
    <row r="6" spans="1:5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1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288"/>
    </row>
    <row r="7" spans="1:5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1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8"/>
      <c r="BA7" s="288"/>
      <c r="BB7" s="288"/>
      <c r="BC7" s="288"/>
      <c r="BD7" s="288"/>
    </row>
    <row r="8" spans="1:5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1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8"/>
      <c r="BA8" s="288"/>
      <c r="BB8" s="288"/>
      <c r="BC8" s="288"/>
      <c r="BD8" s="288"/>
    </row>
    <row r="9" spans="1:56" s="1" customFormat="1" ht="16.5" customHeight="1">
      <c r="A9" s="288"/>
      <c r="B9" s="21"/>
      <c r="C9" s="288"/>
      <c r="D9" s="288"/>
      <c r="E9" s="407" t="s">
        <v>83</v>
      </c>
      <c r="F9" s="366"/>
      <c r="G9" s="366"/>
      <c r="H9" s="366"/>
      <c r="I9" s="288"/>
      <c r="J9" s="288"/>
      <c r="K9" s="288"/>
      <c r="L9" s="21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8"/>
      <c r="BA9" s="288"/>
      <c r="BB9" s="288"/>
      <c r="BC9" s="288"/>
      <c r="BD9" s="288"/>
    </row>
    <row r="10" spans="1:5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1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  <c r="AU10" s="288"/>
      <c r="AV10" s="288"/>
      <c r="AW10" s="288"/>
      <c r="AX10" s="288"/>
      <c r="AY10" s="288"/>
      <c r="AZ10" s="288"/>
      <c r="BA10" s="288"/>
      <c r="BB10" s="288"/>
      <c r="BC10" s="288"/>
      <c r="BD10" s="288"/>
    </row>
    <row r="11" spans="1:56" s="2" customFormat="1" ht="16.5" customHeight="1">
      <c r="A11" s="302"/>
      <c r="B11" s="29"/>
      <c r="C11" s="302"/>
      <c r="D11" s="302"/>
      <c r="E11" s="420" t="s">
        <v>103</v>
      </c>
      <c r="F11" s="406"/>
      <c r="G11" s="406"/>
      <c r="H11" s="406"/>
      <c r="I11" s="302"/>
      <c r="J11" s="302"/>
      <c r="K11" s="302"/>
      <c r="L11" s="36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5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36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56" s="2" customFormat="1" ht="16.5" customHeight="1">
      <c r="A13" s="302"/>
      <c r="B13" s="29"/>
      <c r="C13" s="302"/>
      <c r="D13" s="302"/>
      <c r="E13" s="384" t="s">
        <v>106</v>
      </c>
      <c r="F13" s="406"/>
      <c r="G13" s="406"/>
      <c r="H13" s="406"/>
      <c r="I13" s="302"/>
      <c r="J13" s="302"/>
      <c r="K13" s="302"/>
      <c r="L13" s="36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5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36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5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36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5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36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36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36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36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36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36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36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36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36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36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36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36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36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6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36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6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36"/>
      <c r="S33" s="302"/>
      <c r="T33" s="302"/>
      <c r="U33" s="30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36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36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36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36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36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36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36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36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ROUND((SUM(BG122:BG129) + SUM(BG153:BG442)),  2)</f>
        <v>0</v>
      </c>
      <c r="G42" s="302"/>
      <c r="H42" s="302"/>
      <c r="I42" s="103">
        <v>0.2</v>
      </c>
      <c r="J42" s="102">
        <f>0</f>
        <v>0</v>
      </c>
      <c r="K42" s="302"/>
      <c r="L42" s="36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ROUND((SUM(BH122:BH129) + SUM(BH153:BH442)),  2)</f>
        <v>0</v>
      </c>
      <c r="G43" s="302"/>
      <c r="H43" s="302"/>
      <c r="I43" s="103">
        <v>0.2</v>
      </c>
      <c r="J43" s="102">
        <f>0</f>
        <v>0</v>
      </c>
      <c r="K43" s="302"/>
      <c r="L43" s="36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ROUND((SUM(BI122:BI129) + SUM(BI153:BI442)),  2)</f>
        <v>0</v>
      </c>
      <c r="G44" s="302"/>
      <c r="H44" s="302"/>
      <c r="I44" s="103">
        <v>0</v>
      </c>
      <c r="J44" s="102">
        <f>0</f>
        <v>0</v>
      </c>
      <c r="K44" s="302"/>
      <c r="L44" s="36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36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36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36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1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1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1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36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1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1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1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1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1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1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1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1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1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1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36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1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1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1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36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1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1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1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1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1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1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1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1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1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1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36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6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6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36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6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36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36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1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1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1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926</v>
      </c>
      <c r="F90" s="406"/>
      <c r="G90" s="406"/>
      <c r="H90" s="406"/>
      <c r="I90" s="302"/>
      <c r="J90" s="302"/>
      <c r="K90" s="302"/>
      <c r="L90" s="36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36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6.5" customHeight="1">
      <c r="A92" s="302"/>
      <c r="B92" s="29"/>
      <c r="C92" s="302"/>
      <c r="D92" s="302"/>
      <c r="E92" s="384" t="str">
        <f>E13</f>
        <v>SO 03.1-2 Stavebná časť</v>
      </c>
      <c r="F92" s="406"/>
      <c r="G92" s="406"/>
      <c r="H92" s="406"/>
      <c r="I92" s="302"/>
      <c r="J92" s="302"/>
      <c r="K92" s="302"/>
      <c r="L92" s="36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36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36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36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36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47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36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47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36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47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36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47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36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47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J153</f>
        <v>0</v>
      </c>
      <c r="K101" s="302"/>
      <c r="L101" s="36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47" s="9" customFormat="1" ht="24.95" customHeight="1">
      <c r="B102" s="114"/>
      <c r="D102" s="115" t="s">
        <v>149</v>
      </c>
      <c r="E102" s="116"/>
      <c r="F102" s="116"/>
      <c r="G102" s="116"/>
      <c r="H102" s="116"/>
      <c r="I102" s="116"/>
      <c r="J102" s="117">
        <f>J154</f>
        <v>0</v>
      </c>
      <c r="L102" s="114"/>
    </row>
    <row r="103" spans="1:47" s="10" customFormat="1" ht="19.899999999999999" customHeight="1">
      <c r="A103" s="285"/>
      <c r="B103" s="118"/>
      <c r="C103" s="285"/>
      <c r="D103" s="119" t="s">
        <v>150</v>
      </c>
      <c r="E103" s="120"/>
      <c r="F103" s="120"/>
      <c r="G103" s="120"/>
      <c r="H103" s="120"/>
      <c r="I103" s="120"/>
      <c r="J103" s="121">
        <f>J155</f>
        <v>0</v>
      </c>
      <c r="K103" s="285"/>
      <c r="L103" s="118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</row>
    <row r="104" spans="1:47" s="10" customFormat="1" ht="19.899999999999999" customHeight="1">
      <c r="A104" s="285"/>
      <c r="B104" s="118"/>
      <c r="C104" s="285"/>
      <c r="D104" s="119" t="s">
        <v>151</v>
      </c>
      <c r="E104" s="120"/>
      <c r="F104" s="120"/>
      <c r="G104" s="120"/>
      <c r="H104" s="120"/>
      <c r="I104" s="120"/>
      <c r="J104" s="121">
        <f>J213</f>
        <v>0</v>
      </c>
      <c r="K104" s="285"/>
      <c r="L104" s="118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5"/>
      <c r="AH104" s="285"/>
      <c r="AI104" s="285"/>
      <c r="AJ104" s="285"/>
      <c r="AK104" s="285"/>
      <c r="AL104" s="285"/>
      <c r="AM104" s="285"/>
      <c r="AN104" s="285"/>
      <c r="AO104" s="285"/>
      <c r="AP104" s="285"/>
      <c r="AQ104" s="285"/>
      <c r="AR104" s="285"/>
      <c r="AS104" s="285"/>
      <c r="AT104" s="285"/>
      <c r="AU104" s="285"/>
    </row>
    <row r="105" spans="1:47" s="10" customFormat="1" ht="19.899999999999999" customHeight="1">
      <c r="A105" s="285"/>
      <c r="B105" s="118"/>
      <c r="C105" s="285"/>
      <c r="D105" s="119" t="s">
        <v>152</v>
      </c>
      <c r="E105" s="120"/>
      <c r="F105" s="120"/>
      <c r="G105" s="120"/>
      <c r="H105" s="120"/>
      <c r="I105" s="120"/>
      <c r="J105" s="121">
        <f>J227</f>
        <v>0</v>
      </c>
      <c r="K105" s="285"/>
      <c r="L105" s="118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285"/>
      <c r="AH105" s="285"/>
      <c r="AI105" s="285"/>
      <c r="AJ105" s="285"/>
      <c r="AK105" s="285"/>
      <c r="AL105" s="285"/>
      <c r="AM105" s="285"/>
      <c r="AN105" s="285"/>
      <c r="AO105" s="285"/>
      <c r="AP105" s="285"/>
      <c r="AQ105" s="285"/>
      <c r="AR105" s="285"/>
      <c r="AS105" s="285"/>
      <c r="AT105" s="285"/>
      <c r="AU105" s="285"/>
    </row>
    <row r="106" spans="1:47" s="10" customFormat="1" ht="19.899999999999999" customHeight="1">
      <c r="A106" s="285"/>
      <c r="B106" s="118"/>
      <c r="C106" s="285"/>
      <c r="D106" s="119" t="s">
        <v>927</v>
      </c>
      <c r="E106" s="120"/>
      <c r="F106" s="120"/>
      <c r="G106" s="120"/>
      <c r="H106" s="120"/>
      <c r="I106" s="120"/>
      <c r="J106" s="121">
        <f>J237</f>
        <v>0</v>
      </c>
      <c r="K106" s="285"/>
      <c r="L106" s="118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285"/>
      <c r="AH106" s="285"/>
      <c r="AI106" s="285"/>
      <c r="AJ106" s="285"/>
      <c r="AK106" s="285"/>
      <c r="AL106" s="285"/>
      <c r="AM106" s="285"/>
      <c r="AN106" s="285"/>
      <c r="AO106" s="285"/>
      <c r="AP106" s="285"/>
      <c r="AQ106" s="285"/>
      <c r="AR106" s="285"/>
      <c r="AS106" s="285"/>
      <c r="AT106" s="285"/>
      <c r="AU106" s="285"/>
    </row>
    <row r="107" spans="1:47" s="10" customFormat="1" ht="19.899999999999999" customHeight="1">
      <c r="A107" s="285"/>
      <c r="B107" s="118"/>
      <c r="C107" s="285"/>
      <c r="D107" s="119" t="s">
        <v>154</v>
      </c>
      <c r="E107" s="120"/>
      <c r="F107" s="120"/>
      <c r="G107" s="120"/>
      <c r="H107" s="120"/>
      <c r="I107" s="120"/>
      <c r="J107" s="121">
        <f>J277</f>
        <v>0</v>
      </c>
      <c r="K107" s="285"/>
      <c r="L107" s="118"/>
      <c r="M107" s="285"/>
      <c r="N107" s="285"/>
      <c r="O107" s="285"/>
      <c r="P107" s="285"/>
      <c r="Q107" s="285"/>
      <c r="R107" s="285"/>
      <c r="S107" s="285"/>
      <c r="T107" s="285"/>
      <c r="U107" s="285"/>
      <c r="V107" s="285"/>
      <c r="W107" s="285"/>
      <c r="X107" s="285"/>
      <c r="Y107" s="285"/>
      <c r="Z107" s="285"/>
      <c r="AA107" s="285"/>
      <c r="AB107" s="285"/>
      <c r="AC107" s="285"/>
      <c r="AD107" s="285"/>
      <c r="AE107" s="285"/>
      <c r="AF107" s="285"/>
      <c r="AG107" s="285"/>
      <c r="AH107" s="285"/>
      <c r="AI107" s="285"/>
      <c r="AJ107" s="285"/>
      <c r="AK107" s="285"/>
      <c r="AL107" s="285"/>
      <c r="AM107" s="285"/>
      <c r="AN107" s="285"/>
      <c r="AO107" s="285"/>
      <c r="AP107" s="285"/>
      <c r="AQ107" s="285"/>
      <c r="AR107" s="285"/>
      <c r="AS107" s="285"/>
      <c r="AT107" s="285"/>
      <c r="AU107" s="285"/>
    </row>
    <row r="108" spans="1:47" s="10" customFormat="1" ht="19.899999999999999" customHeight="1">
      <c r="A108" s="285"/>
      <c r="B108" s="118"/>
      <c r="C108" s="285"/>
      <c r="D108" s="119" t="s">
        <v>155</v>
      </c>
      <c r="E108" s="120"/>
      <c r="F108" s="120"/>
      <c r="G108" s="120"/>
      <c r="H108" s="120"/>
      <c r="I108" s="120"/>
      <c r="J108" s="121">
        <f>J295</f>
        <v>0</v>
      </c>
      <c r="K108" s="285"/>
      <c r="L108" s="118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  <c r="AA108" s="285"/>
      <c r="AB108" s="285"/>
      <c r="AC108" s="285"/>
      <c r="AD108" s="285"/>
      <c r="AE108" s="285"/>
      <c r="AF108" s="285"/>
      <c r="AG108" s="285"/>
      <c r="AH108" s="285"/>
      <c r="AI108" s="285"/>
      <c r="AJ108" s="285"/>
      <c r="AK108" s="285"/>
      <c r="AL108" s="285"/>
      <c r="AM108" s="285"/>
      <c r="AN108" s="285"/>
      <c r="AO108" s="285"/>
      <c r="AP108" s="285"/>
      <c r="AQ108" s="285"/>
      <c r="AR108" s="285"/>
      <c r="AS108" s="285"/>
      <c r="AT108" s="285"/>
      <c r="AU108" s="285"/>
    </row>
    <row r="109" spans="1:47" s="9" customFormat="1" ht="24.95" customHeight="1">
      <c r="B109" s="114"/>
      <c r="D109" s="115" t="s">
        <v>157</v>
      </c>
      <c r="E109" s="116"/>
      <c r="F109" s="116"/>
      <c r="G109" s="116"/>
      <c r="H109" s="116"/>
      <c r="I109" s="116"/>
      <c r="J109" s="117">
        <f>J297</f>
        <v>0</v>
      </c>
      <c r="L109" s="114"/>
    </row>
    <row r="110" spans="1:47" s="10" customFormat="1" ht="19.899999999999999" customHeight="1">
      <c r="A110" s="285"/>
      <c r="B110" s="118"/>
      <c r="C110" s="285"/>
      <c r="D110" s="119" t="s">
        <v>928</v>
      </c>
      <c r="E110" s="120"/>
      <c r="F110" s="120"/>
      <c r="G110" s="120"/>
      <c r="H110" s="120"/>
      <c r="I110" s="120"/>
      <c r="J110" s="121">
        <f>J298</f>
        <v>0</v>
      </c>
      <c r="K110" s="285"/>
      <c r="L110" s="118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  <c r="AA110" s="285"/>
      <c r="AB110" s="285"/>
      <c r="AC110" s="285"/>
      <c r="AD110" s="285"/>
      <c r="AE110" s="285"/>
      <c r="AF110" s="285"/>
      <c r="AG110" s="285"/>
      <c r="AH110" s="285"/>
      <c r="AI110" s="285"/>
      <c r="AJ110" s="285"/>
      <c r="AK110" s="285"/>
      <c r="AL110" s="285"/>
      <c r="AM110" s="285"/>
      <c r="AN110" s="285"/>
      <c r="AO110" s="285"/>
      <c r="AP110" s="285"/>
      <c r="AQ110" s="285"/>
      <c r="AR110" s="285"/>
      <c r="AS110" s="285"/>
      <c r="AT110" s="285"/>
      <c r="AU110" s="285"/>
    </row>
    <row r="111" spans="1:47" s="10" customFormat="1" ht="19.899999999999999" customHeight="1">
      <c r="A111" s="285"/>
      <c r="B111" s="118"/>
      <c r="C111" s="285"/>
      <c r="D111" s="119" t="s">
        <v>158</v>
      </c>
      <c r="E111" s="120"/>
      <c r="F111" s="120"/>
      <c r="G111" s="120"/>
      <c r="H111" s="120"/>
      <c r="I111" s="120"/>
      <c r="J111" s="121">
        <f>J316</f>
        <v>0</v>
      </c>
      <c r="K111" s="285"/>
      <c r="L111" s="118"/>
      <c r="M111" s="285"/>
      <c r="N111" s="285"/>
      <c r="O111" s="285"/>
      <c r="P111" s="285"/>
      <c r="Q111" s="285"/>
      <c r="R111" s="285"/>
      <c r="S111" s="285"/>
      <c r="T111" s="285"/>
      <c r="U111" s="285"/>
      <c r="V111" s="285"/>
      <c r="W111" s="285"/>
      <c r="X111" s="285"/>
      <c r="Y111" s="285"/>
      <c r="Z111" s="285"/>
      <c r="AA111" s="285"/>
      <c r="AB111" s="285"/>
      <c r="AC111" s="285"/>
      <c r="AD111" s="285"/>
      <c r="AE111" s="285"/>
      <c r="AF111" s="285"/>
      <c r="AG111" s="285"/>
      <c r="AH111" s="285"/>
      <c r="AI111" s="285"/>
      <c r="AJ111" s="285"/>
      <c r="AK111" s="285"/>
      <c r="AL111" s="285"/>
      <c r="AM111" s="285"/>
      <c r="AN111" s="285"/>
      <c r="AO111" s="285"/>
      <c r="AP111" s="285"/>
      <c r="AQ111" s="285"/>
      <c r="AR111" s="285"/>
      <c r="AS111" s="285"/>
      <c r="AT111" s="285"/>
      <c r="AU111" s="285"/>
    </row>
    <row r="112" spans="1:47" s="10" customFormat="1" ht="19.899999999999999" customHeight="1">
      <c r="A112" s="285"/>
      <c r="B112" s="118"/>
      <c r="C112" s="285"/>
      <c r="D112" s="119" t="s">
        <v>929</v>
      </c>
      <c r="E112" s="120"/>
      <c r="F112" s="120"/>
      <c r="G112" s="120"/>
      <c r="H112" s="120"/>
      <c r="I112" s="120"/>
      <c r="J112" s="121">
        <f>J349</f>
        <v>0</v>
      </c>
      <c r="K112" s="285"/>
      <c r="L112" s="118"/>
      <c r="M112" s="285"/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  <c r="X112" s="285"/>
      <c r="Y112" s="285"/>
      <c r="Z112" s="285"/>
      <c r="AA112" s="285"/>
      <c r="AB112" s="285"/>
      <c r="AC112" s="285"/>
      <c r="AD112" s="285"/>
      <c r="AE112" s="285"/>
      <c r="AF112" s="285"/>
      <c r="AG112" s="285"/>
      <c r="AH112" s="285"/>
      <c r="AI112" s="285"/>
      <c r="AJ112" s="285"/>
      <c r="AK112" s="285"/>
      <c r="AL112" s="285"/>
      <c r="AM112" s="285"/>
      <c r="AN112" s="285"/>
      <c r="AO112" s="285"/>
      <c r="AP112" s="285"/>
      <c r="AQ112" s="285"/>
      <c r="AR112" s="285"/>
      <c r="AS112" s="285"/>
      <c r="AT112" s="285"/>
      <c r="AU112" s="285"/>
    </row>
    <row r="113" spans="1:65" s="10" customFormat="1" ht="19.899999999999999" customHeight="1">
      <c r="A113" s="285"/>
      <c r="B113" s="118"/>
      <c r="C113" s="285"/>
      <c r="D113" s="119" t="s">
        <v>930</v>
      </c>
      <c r="E113" s="120"/>
      <c r="F113" s="120"/>
      <c r="G113" s="120"/>
      <c r="H113" s="120"/>
      <c r="I113" s="120"/>
      <c r="J113" s="121">
        <f>J362</f>
        <v>0</v>
      </c>
      <c r="K113" s="285"/>
      <c r="L113" s="118"/>
      <c r="M113" s="285"/>
      <c r="N113" s="285"/>
      <c r="O113" s="285"/>
      <c r="P113" s="285"/>
      <c r="Q113" s="285"/>
      <c r="R113" s="285"/>
      <c r="S113" s="285"/>
      <c r="T113" s="285"/>
      <c r="U113" s="285"/>
      <c r="V113" s="285"/>
      <c r="W113" s="285"/>
      <c r="X113" s="285"/>
      <c r="Y113" s="285"/>
      <c r="Z113" s="285"/>
      <c r="AA113" s="285"/>
      <c r="AB113" s="285"/>
      <c r="AC113" s="285"/>
      <c r="AD113" s="285"/>
      <c r="AE113" s="285"/>
      <c r="AF113" s="285"/>
      <c r="AG113" s="285"/>
      <c r="AH113" s="285"/>
      <c r="AI113" s="285"/>
      <c r="AJ113" s="285"/>
      <c r="AK113" s="285"/>
      <c r="AL113" s="285"/>
      <c r="AM113" s="285"/>
      <c r="AN113" s="285"/>
      <c r="AO113" s="285"/>
      <c r="AP113" s="285"/>
      <c r="AQ113" s="285"/>
      <c r="AR113" s="285"/>
      <c r="AS113" s="285"/>
      <c r="AT113" s="285"/>
      <c r="AU113" s="285"/>
      <c r="AV113" s="285"/>
      <c r="AW113" s="285"/>
      <c r="AX113" s="285"/>
      <c r="AY113" s="285"/>
      <c r="AZ113" s="285"/>
      <c r="BA113" s="285"/>
      <c r="BB113" s="285"/>
      <c r="BC113" s="285"/>
      <c r="BD113" s="285"/>
      <c r="BE113" s="285"/>
      <c r="BF113" s="285"/>
      <c r="BG113" s="285"/>
      <c r="BH113" s="285"/>
      <c r="BI113" s="285"/>
      <c r="BJ113" s="285"/>
      <c r="BK113" s="285"/>
      <c r="BL113" s="285"/>
      <c r="BM113" s="285"/>
    </row>
    <row r="114" spans="1:65" s="10" customFormat="1" ht="19.899999999999999" customHeight="1">
      <c r="A114" s="285"/>
      <c r="B114" s="118"/>
      <c r="C114" s="285"/>
      <c r="D114" s="119" t="s">
        <v>931</v>
      </c>
      <c r="E114" s="120"/>
      <c r="F114" s="120"/>
      <c r="G114" s="120"/>
      <c r="H114" s="120"/>
      <c r="I114" s="120"/>
      <c r="J114" s="121">
        <f>J366</f>
        <v>0</v>
      </c>
      <c r="K114" s="285"/>
      <c r="L114" s="118"/>
      <c r="M114" s="285"/>
      <c r="N114" s="285"/>
      <c r="O114" s="285"/>
      <c r="P114" s="285"/>
      <c r="Q114" s="285"/>
      <c r="R114" s="285"/>
      <c r="S114" s="285"/>
      <c r="T114" s="285"/>
      <c r="U114" s="285"/>
      <c r="V114" s="285"/>
      <c r="W114" s="285"/>
      <c r="X114" s="285"/>
      <c r="Y114" s="285"/>
      <c r="Z114" s="285"/>
      <c r="AA114" s="285"/>
      <c r="AB114" s="285"/>
      <c r="AC114" s="285"/>
      <c r="AD114" s="285"/>
      <c r="AE114" s="285"/>
      <c r="AF114" s="285"/>
      <c r="AG114" s="285"/>
      <c r="AH114" s="285"/>
      <c r="AI114" s="285"/>
      <c r="AJ114" s="285"/>
      <c r="AK114" s="285"/>
      <c r="AL114" s="285"/>
      <c r="AM114" s="285"/>
      <c r="AN114" s="285"/>
      <c r="AO114" s="285"/>
      <c r="AP114" s="285"/>
      <c r="AQ114" s="285"/>
      <c r="AR114" s="285"/>
      <c r="AS114" s="285"/>
      <c r="AT114" s="285"/>
      <c r="AU114" s="285"/>
      <c r="AV114" s="285"/>
      <c r="AW114" s="285"/>
      <c r="AX114" s="285"/>
      <c r="AY114" s="285"/>
      <c r="AZ114" s="285"/>
      <c r="BA114" s="285"/>
      <c r="BB114" s="285"/>
      <c r="BC114" s="285"/>
      <c r="BD114" s="285"/>
      <c r="BE114" s="285"/>
      <c r="BF114" s="285"/>
      <c r="BG114" s="285"/>
      <c r="BH114" s="285"/>
      <c r="BI114" s="285"/>
      <c r="BJ114" s="285"/>
      <c r="BK114" s="285"/>
      <c r="BL114" s="285"/>
      <c r="BM114" s="285"/>
    </row>
    <row r="115" spans="1:65" s="10" customFormat="1" ht="19.899999999999999" customHeight="1">
      <c r="A115" s="285"/>
      <c r="B115" s="118"/>
      <c r="C115" s="285"/>
      <c r="D115" s="119" t="s">
        <v>159</v>
      </c>
      <c r="E115" s="120"/>
      <c r="F115" s="120"/>
      <c r="G115" s="120"/>
      <c r="H115" s="120"/>
      <c r="I115" s="120"/>
      <c r="J115" s="121">
        <f>J371</f>
        <v>0</v>
      </c>
      <c r="K115" s="285"/>
      <c r="L115" s="118"/>
      <c r="M115" s="285"/>
      <c r="N115" s="285"/>
      <c r="O115" s="285"/>
      <c r="P115" s="285"/>
      <c r="Q115" s="285"/>
      <c r="R115" s="285"/>
      <c r="S115" s="285"/>
      <c r="T115" s="285"/>
      <c r="U115" s="285"/>
      <c r="V115" s="285"/>
      <c r="W115" s="285"/>
      <c r="X115" s="285"/>
      <c r="Y115" s="285"/>
      <c r="Z115" s="285"/>
      <c r="AA115" s="285"/>
      <c r="AB115" s="285"/>
      <c r="AC115" s="285"/>
      <c r="AD115" s="285"/>
      <c r="AE115" s="285"/>
      <c r="AF115" s="285"/>
      <c r="AG115" s="285"/>
      <c r="AH115" s="285"/>
      <c r="AI115" s="285"/>
      <c r="AJ115" s="285"/>
      <c r="AK115" s="285"/>
      <c r="AL115" s="285"/>
      <c r="AM115" s="285"/>
      <c r="AN115" s="285"/>
      <c r="AO115" s="285"/>
      <c r="AP115" s="285"/>
      <c r="AQ115" s="285"/>
      <c r="AR115" s="285"/>
      <c r="AS115" s="285"/>
      <c r="AT115" s="285"/>
      <c r="AU115" s="285"/>
      <c r="AV115" s="285"/>
      <c r="AW115" s="285"/>
      <c r="AX115" s="285"/>
      <c r="AY115" s="285"/>
      <c r="AZ115" s="285"/>
      <c r="BA115" s="285"/>
      <c r="BB115" s="285"/>
      <c r="BC115" s="285"/>
      <c r="BD115" s="285"/>
      <c r="BE115" s="285"/>
      <c r="BF115" s="285"/>
      <c r="BG115" s="285"/>
      <c r="BH115" s="285"/>
      <c r="BI115" s="285"/>
      <c r="BJ115" s="285"/>
      <c r="BK115" s="285"/>
      <c r="BL115" s="285"/>
      <c r="BM115" s="285"/>
    </row>
    <row r="116" spans="1:65" s="10" customFormat="1" ht="19.899999999999999" customHeight="1">
      <c r="A116" s="285"/>
      <c r="B116" s="118"/>
      <c r="C116" s="285"/>
      <c r="D116" s="119" t="s">
        <v>932</v>
      </c>
      <c r="E116" s="120"/>
      <c r="F116" s="120"/>
      <c r="G116" s="120"/>
      <c r="H116" s="120"/>
      <c r="I116" s="120"/>
      <c r="J116" s="121">
        <f>J381</f>
        <v>0</v>
      </c>
      <c r="K116" s="285"/>
      <c r="L116" s="118"/>
      <c r="M116" s="285"/>
      <c r="N116" s="285"/>
      <c r="O116" s="285"/>
      <c r="P116" s="285"/>
      <c r="Q116" s="285"/>
      <c r="R116" s="285"/>
      <c r="S116" s="285"/>
      <c r="T116" s="285"/>
      <c r="U116" s="285"/>
      <c r="V116" s="285"/>
      <c r="W116" s="285"/>
      <c r="X116" s="285"/>
      <c r="Y116" s="285"/>
      <c r="Z116" s="285"/>
      <c r="AA116" s="285"/>
      <c r="AB116" s="285"/>
      <c r="AC116" s="285"/>
      <c r="AD116" s="285"/>
      <c r="AE116" s="285"/>
      <c r="AF116" s="285"/>
      <c r="AG116" s="285"/>
      <c r="AH116" s="285"/>
      <c r="AI116" s="285"/>
      <c r="AJ116" s="285"/>
      <c r="AK116" s="285"/>
      <c r="AL116" s="285"/>
      <c r="AM116" s="285"/>
      <c r="AN116" s="285"/>
      <c r="AO116" s="285"/>
      <c r="AP116" s="285"/>
      <c r="AQ116" s="285"/>
      <c r="AR116" s="285"/>
      <c r="AS116" s="285"/>
      <c r="AT116" s="285"/>
      <c r="AU116" s="285"/>
      <c r="AV116" s="285"/>
      <c r="AW116" s="285"/>
      <c r="AX116" s="285"/>
      <c r="AY116" s="285"/>
      <c r="AZ116" s="285"/>
      <c r="BA116" s="285"/>
      <c r="BB116" s="285"/>
      <c r="BC116" s="285"/>
      <c r="BD116" s="285"/>
      <c r="BE116" s="285"/>
      <c r="BF116" s="285"/>
      <c r="BG116" s="285"/>
      <c r="BH116" s="285"/>
      <c r="BI116" s="285"/>
      <c r="BJ116" s="285"/>
      <c r="BK116" s="285"/>
      <c r="BL116" s="285"/>
      <c r="BM116" s="285"/>
    </row>
    <row r="117" spans="1:65" s="10" customFormat="1" ht="19.899999999999999" customHeight="1">
      <c r="A117" s="285"/>
      <c r="B117" s="118"/>
      <c r="C117" s="285"/>
      <c r="D117" s="119" t="s">
        <v>933</v>
      </c>
      <c r="E117" s="120"/>
      <c r="F117" s="120"/>
      <c r="G117" s="120"/>
      <c r="H117" s="120"/>
      <c r="I117" s="120"/>
      <c r="J117" s="121">
        <f>J406</f>
        <v>0</v>
      </c>
      <c r="K117" s="285"/>
      <c r="L117" s="118"/>
      <c r="M117" s="285"/>
      <c r="N117" s="285"/>
      <c r="O117" s="285"/>
      <c r="P117" s="285"/>
      <c r="Q117" s="285"/>
      <c r="R117" s="285"/>
      <c r="S117" s="285"/>
      <c r="T117" s="285"/>
      <c r="U117" s="285"/>
      <c r="V117" s="285"/>
      <c r="W117" s="285"/>
      <c r="X117" s="285"/>
      <c r="Y117" s="285"/>
      <c r="Z117" s="285"/>
      <c r="AA117" s="285"/>
      <c r="AB117" s="285"/>
      <c r="AC117" s="285"/>
      <c r="AD117" s="285"/>
      <c r="AE117" s="285"/>
      <c r="AF117" s="285"/>
      <c r="AG117" s="285"/>
      <c r="AH117" s="285"/>
      <c r="AI117" s="285"/>
      <c r="AJ117" s="285"/>
      <c r="AK117" s="285"/>
      <c r="AL117" s="285"/>
      <c r="AM117" s="285"/>
      <c r="AN117" s="285"/>
      <c r="AO117" s="285"/>
      <c r="AP117" s="285"/>
      <c r="AQ117" s="285"/>
      <c r="AR117" s="285"/>
      <c r="AS117" s="285"/>
      <c r="AT117" s="285"/>
      <c r="AU117" s="285"/>
      <c r="AV117" s="285"/>
      <c r="AW117" s="285"/>
      <c r="AX117" s="285"/>
      <c r="AY117" s="285"/>
      <c r="AZ117" s="285"/>
      <c r="BA117" s="285"/>
      <c r="BB117" s="285"/>
      <c r="BC117" s="285"/>
      <c r="BD117" s="285"/>
      <c r="BE117" s="285"/>
      <c r="BF117" s="285"/>
      <c r="BG117" s="285"/>
      <c r="BH117" s="285"/>
      <c r="BI117" s="285"/>
      <c r="BJ117" s="285"/>
      <c r="BK117" s="285"/>
      <c r="BL117" s="285"/>
      <c r="BM117" s="285"/>
    </row>
    <row r="118" spans="1:65" s="10" customFormat="1" ht="19.899999999999999" customHeight="1">
      <c r="A118" s="285"/>
      <c r="B118" s="118"/>
      <c r="C118" s="285"/>
      <c r="D118" s="119" t="s">
        <v>160</v>
      </c>
      <c r="E118" s="120"/>
      <c r="F118" s="120"/>
      <c r="G118" s="120"/>
      <c r="H118" s="120"/>
      <c r="I118" s="120"/>
      <c r="J118" s="121">
        <f>J422</f>
        <v>0</v>
      </c>
      <c r="K118" s="285"/>
      <c r="L118" s="118"/>
      <c r="M118" s="285"/>
      <c r="N118" s="285"/>
      <c r="O118" s="285"/>
      <c r="P118" s="285"/>
      <c r="Q118" s="285"/>
      <c r="R118" s="285"/>
      <c r="S118" s="285"/>
      <c r="T118" s="285"/>
      <c r="U118" s="285"/>
      <c r="V118" s="285"/>
      <c r="W118" s="285"/>
      <c r="X118" s="285"/>
      <c r="Y118" s="285"/>
      <c r="Z118" s="285"/>
      <c r="AA118" s="285"/>
      <c r="AB118" s="285"/>
      <c r="AC118" s="285"/>
      <c r="AD118" s="285"/>
      <c r="AE118" s="285"/>
      <c r="AF118" s="285"/>
      <c r="AG118" s="285"/>
      <c r="AH118" s="285"/>
      <c r="AI118" s="285"/>
      <c r="AJ118" s="285"/>
      <c r="AK118" s="285"/>
      <c r="AL118" s="285"/>
      <c r="AM118" s="285"/>
      <c r="AN118" s="285"/>
      <c r="AO118" s="285"/>
      <c r="AP118" s="285"/>
      <c r="AQ118" s="285"/>
      <c r="AR118" s="285"/>
      <c r="AS118" s="285"/>
      <c r="AT118" s="285"/>
      <c r="AU118" s="285"/>
      <c r="AV118" s="285"/>
      <c r="AW118" s="285"/>
      <c r="AX118" s="285"/>
      <c r="AY118" s="285"/>
      <c r="AZ118" s="285"/>
      <c r="BA118" s="285"/>
      <c r="BB118" s="285"/>
      <c r="BC118" s="285"/>
      <c r="BD118" s="285"/>
      <c r="BE118" s="285"/>
      <c r="BF118" s="285"/>
      <c r="BG118" s="285"/>
      <c r="BH118" s="285"/>
      <c r="BI118" s="285"/>
      <c r="BJ118" s="285"/>
      <c r="BK118" s="285"/>
      <c r="BL118" s="285"/>
      <c r="BM118" s="285"/>
    </row>
    <row r="119" spans="1:65" s="10" customFormat="1" ht="19.899999999999999" customHeight="1">
      <c r="A119" s="285"/>
      <c r="B119" s="118"/>
      <c r="C119" s="285"/>
      <c r="D119" s="119" t="s">
        <v>934</v>
      </c>
      <c r="E119" s="120"/>
      <c r="F119" s="120"/>
      <c r="G119" s="120"/>
      <c r="H119" s="120"/>
      <c r="I119" s="120"/>
      <c r="J119" s="121">
        <f>J429</f>
        <v>0</v>
      </c>
      <c r="K119" s="285"/>
      <c r="L119" s="118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  <c r="Z119" s="285"/>
      <c r="AA119" s="285"/>
      <c r="AB119" s="285"/>
      <c r="AC119" s="285"/>
      <c r="AD119" s="285"/>
      <c r="AE119" s="285"/>
      <c r="AF119" s="285"/>
      <c r="AG119" s="285"/>
      <c r="AH119" s="285"/>
      <c r="AI119" s="285"/>
      <c r="AJ119" s="285"/>
      <c r="AK119" s="285"/>
      <c r="AL119" s="285"/>
      <c r="AM119" s="285"/>
      <c r="AN119" s="285"/>
      <c r="AO119" s="285"/>
      <c r="AP119" s="285"/>
      <c r="AQ119" s="285"/>
      <c r="AR119" s="285"/>
      <c r="AS119" s="285"/>
      <c r="AT119" s="285"/>
      <c r="AU119" s="285"/>
      <c r="AV119" s="285"/>
      <c r="AW119" s="285"/>
      <c r="AX119" s="285"/>
      <c r="AY119" s="285"/>
      <c r="AZ119" s="285"/>
      <c r="BA119" s="285"/>
      <c r="BB119" s="285"/>
      <c r="BC119" s="285"/>
      <c r="BD119" s="285"/>
      <c r="BE119" s="285"/>
      <c r="BF119" s="285"/>
      <c r="BG119" s="285"/>
      <c r="BH119" s="285"/>
      <c r="BI119" s="285"/>
      <c r="BJ119" s="285"/>
      <c r="BK119" s="285"/>
      <c r="BL119" s="285"/>
      <c r="BM119" s="285"/>
    </row>
    <row r="120" spans="1:65" s="2" customFormat="1" ht="21.75" customHeight="1">
      <c r="A120" s="302"/>
      <c r="B120" s="29"/>
      <c r="C120" s="302"/>
      <c r="D120" s="302"/>
      <c r="E120" s="302"/>
      <c r="F120" s="302"/>
      <c r="G120" s="302"/>
      <c r="H120" s="302"/>
      <c r="I120" s="302"/>
      <c r="J120" s="302"/>
      <c r="K120" s="302"/>
      <c r="L120" s="36"/>
      <c r="S120" s="302"/>
      <c r="T120" s="302"/>
      <c r="U120" s="302"/>
      <c r="V120" s="302"/>
      <c r="W120" s="302"/>
      <c r="X120" s="302"/>
      <c r="Y120" s="302"/>
      <c r="Z120" s="302"/>
      <c r="AA120" s="302"/>
      <c r="AB120" s="302"/>
      <c r="AC120" s="302"/>
      <c r="AD120" s="302"/>
      <c r="AE120" s="302"/>
    </row>
    <row r="121" spans="1:65" s="2" customFormat="1" ht="6.95" customHeight="1">
      <c r="A121" s="302"/>
      <c r="B121" s="29"/>
      <c r="C121" s="302"/>
      <c r="D121" s="302"/>
      <c r="E121" s="302"/>
      <c r="F121" s="302"/>
      <c r="G121" s="302"/>
      <c r="H121" s="302"/>
      <c r="I121" s="302"/>
      <c r="J121" s="302"/>
      <c r="K121" s="302"/>
      <c r="L121" s="36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65" s="2" customFormat="1" ht="29.25" customHeight="1">
      <c r="A122" s="302"/>
      <c r="B122" s="29"/>
      <c r="C122" s="113" t="s">
        <v>161</v>
      </c>
      <c r="D122" s="302"/>
      <c r="E122" s="302"/>
      <c r="F122" s="302"/>
      <c r="G122" s="302"/>
      <c r="H122" s="302"/>
      <c r="I122" s="302"/>
      <c r="J122" s="122">
        <f>ROUND(J123 + J124 + J125 + J126 + J127 + J128,2)</f>
        <v>0</v>
      </c>
      <c r="K122" s="302"/>
      <c r="L122" s="36"/>
      <c r="N122" s="123" t="s">
        <v>42</v>
      </c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3" spans="1:65" s="2" customFormat="1" ht="18" customHeight="1">
      <c r="A123" s="302"/>
      <c r="B123" s="124"/>
      <c r="C123" s="125"/>
      <c r="D123" s="379" t="s">
        <v>162</v>
      </c>
      <c r="E123" s="414"/>
      <c r="F123" s="414"/>
      <c r="G123" s="125"/>
      <c r="H123" s="125"/>
      <c r="I123" s="125"/>
      <c r="J123" s="293">
        <v>0</v>
      </c>
      <c r="K123" s="125"/>
      <c r="L123" s="126"/>
      <c r="M123" s="127"/>
      <c r="N123" s="128" t="s">
        <v>44</v>
      </c>
      <c r="O123" s="127"/>
      <c r="P123" s="127"/>
      <c r="Q123" s="127"/>
      <c r="R123" s="127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7"/>
      <c r="AG123" s="127"/>
      <c r="AH123" s="127"/>
      <c r="AI123" s="127"/>
      <c r="AJ123" s="127"/>
      <c r="AK123" s="127"/>
      <c r="AL123" s="127"/>
      <c r="AM123" s="127"/>
      <c r="AN123" s="127"/>
      <c r="AO123" s="127"/>
      <c r="AP123" s="127"/>
      <c r="AQ123" s="127"/>
      <c r="AR123" s="127"/>
      <c r="AS123" s="127"/>
      <c r="AT123" s="127"/>
      <c r="AU123" s="127"/>
      <c r="AV123" s="127"/>
      <c r="AW123" s="127"/>
      <c r="AX123" s="127"/>
      <c r="AY123" s="129" t="s">
        <v>163</v>
      </c>
      <c r="AZ123" s="127"/>
      <c r="BA123" s="127"/>
      <c r="BB123" s="127"/>
      <c r="BC123" s="127"/>
      <c r="BD123" s="127"/>
      <c r="BE123" s="130">
        <f t="shared" ref="BE123:BE128" si="0">IF(N123="základná",J123,0)</f>
        <v>0</v>
      </c>
      <c r="BF123" s="130">
        <f t="shared" ref="BF123:BF128" si="1">IF(N123="znížená",J123,0)</f>
        <v>0</v>
      </c>
      <c r="BG123" s="130">
        <f t="shared" ref="BG123:BG128" si="2">IF(N123="zákl. prenesená",J123,0)</f>
        <v>0</v>
      </c>
      <c r="BH123" s="130">
        <f t="shared" ref="BH123:BH128" si="3">IF(N123="zníž. prenesená",J123,0)</f>
        <v>0</v>
      </c>
      <c r="BI123" s="130">
        <f t="shared" ref="BI123:BI128" si="4">IF(N123="nulová",J123,0)</f>
        <v>0</v>
      </c>
      <c r="BJ123" s="129" t="s">
        <v>91</v>
      </c>
      <c r="BK123" s="127"/>
      <c r="BL123" s="127"/>
      <c r="BM123" s="127"/>
    </row>
    <row r="124" spans="1:65" s="2" customFormat="1" ht="18" customHeight="1">
      <c r="A124" s="302"/>
      <c r="B124" s="124"/>
      <c r="C124" s="125"/>
      <c r="D124" s="379" t="s">
        <v>164</v>
      </c>
      <c r="E124" s="414"/>
      <c r="F124" s="414"/>
      <c r="G124" s="125"/>
      <c r="H124" s="125"/>
      <c r="I124" s="125"/>
      <c r="J124" s="293">
        <v>0</v>
      </c>
      <c r="K124" s="125"/>
      <c r="L124" s="126"/>
      <c r="M124" s="127"/>
      <c r="N124" s="128" t="s">
        <v>44</v>
      </c>
      <c r="O124" s="127"/>
      <c r="P124" s="127"/>
      <c r="Q124" s="127"/>
      <c r="R124" s="127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  <c r="AF124" s="127"/>
      <c r="AG124" s="127"/>
      <c r="AH124" s="127"/>
      <c r="AI124" s="127"/>
      <c r="AJ124" s="127"/>
      <c r="AK124" s="127"/>
      <c r="AL124" s="127"/>
      <c r="AM124" s="127"/>
      <c r="AN124" s="127"/>
      <c r="AO124" s="127"/>
      <c r="AP124" s="127"/>
      <c r="AQ124" s="127"/>
      <c r="AR124" s="127"/>
      <c r="AS124" s="127"/>
      <c r="AT124" s="127"/>
      <c r="AU124" s="127"/>
      <c r="AV124" s="127"/>
      <c r="AW124" s="127"/>
      <c r="AX124" s="127"/>
      <c r="AY124" s="129" t="s">
        <v>163</v>
      </c>
      <c r="AZ124" s="127"/>
      <c r="BA124" s="127"/>
      <c r="BB124" s="127"/>
      <c r="BC124" s="127"/>
      <c r="BD124" s="127"/>
      <c r="BE124" s="130">
        <f t="shared" si="0"/>
        <v>0</v>
      </c>
      <c r="BF124" s="130">
        <f t="shared" si="1"/>
        <v>0</v>
      </c>
      <c r="BG124" s="130">
        <f t="shared" si="2"/>
        <v>0</v>
      </c>
      <c r="BH124" s="130">
        <f t="shared" si="3"/>
        <v>0</v>
      </c>
      <c r="BI124" s="130">
        <f t="shared" si="4"/>
        <v>0</v>
      </c>
      <c r="BJ124" s="129" t="s">
        <v>91</v>
      </c>
      <c r="BK124" s="127"/>
      <c r="BL124" s="127"/>
      <c r="BM124" s="127"/>
    </row>
    <row r="125" spans="1:65" s="2" customFormat="1" ht="18" customHeight="1">
      <c r="A125" s="302"/>
      <c r="B125" s="124"/>
      <c r="C125" s="125"/>
      <c r="D125" s="379" t="s">
        <v>165</v>
      </c>
      <c r="E125" s="414"/>
      <c r="F125" s="414"/>
      <c r="G125" s="125"/>
      <c r="H125" s="125"/>
      <c r="I125" s="125"/>
      <c r="J125" s="293">
        <v>0</v>
      </c>
      <c r="K125" s="125"/>
      <c r="L125" s="126"/>
      <c r="M125" s="127"/>
      <c r="N125" s="128" t="s">
        <v>44</v>
      </c>
      <c r="O125" s="127"/>
      <c r="P125" s="127"/>
      <c r="Q125" s="127"/>
      <c r="R125" s="127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  <c r="AF125" s="127"/>
      <c r="AG125" s="127"/>
      <c r="AH125" s="127"/>
      <c r="AI125" s="127"/>
      <c r="AJ125" s="127"/>
      <c r="AK125" s="127"/>
      <c r="AL125" s="127"/>
      <c r="AM125" s="127"/>
      <c r="AN125" s="127"/>
      <c r="AO125" s="127"/>
      <c r="AP125" s="127"/>
      <c r="AQ125" s="127"/>
      <c r="AR125" s="127"/>
      <c r="AS125" s="127"/>
      <c r="AT125" s="127"/>
      <c r="AU125" s="127"/>
      <c r="AV125" s="127"/>
      <c r="AW125" s="127"/>
      <c r="AX125" s="127"/>
      <c r="AY125" s="129" t="s">
        <v>163</v>
      </c>
      <c r="AZ125" s="127"/>
      <c r="BA125" s="127"/>
      <c r="BB125" s="127"/>
      <c r="BC125" s="127"/>
      <c r="BD125" s="127"/>
      <c r="BE125" s="130">
        <f t="shared" si="0"/>
        <v>0</v>
      </c>
      <c r="BF125" s="130">
        <f t="shared" si="1"/>
        <v>0</v>
      </c>
      <c r="BG125" s="130">
        <f t="shared" si="2"/>
        <v>0</v>
      </c>
      <c r="BH125" s="130">
        <f t="shared" si="3"/>
        <v>0</v>
      </c>
      <c r="BI125" s="130">
        <f t="shared" si="4"/>
        <v>0</v>
      </c>
      <c r="BJ125" s="129" t="s">
        <v>91</v>
      </c>
      <c r="BK125" s="127"/>
      <c r="BL125" s="127"/>
      <c r="BM125" s="127"/>
    </row>
    <row r="126" spans="1:65" s="2" customFormat="1" ht="18" customHeight="1">
      <c r="A126" s="302"/>
      <c r="B126" s="124"/>
      <c r="C126" s="125"/>
      <c r="D126" s="379" t="s">
        <v>166</v>
      </c>
      <c r="E126" s="414"/>
      <c r="F126" s="414"/>
      <c r="G126" s="125"/>
      <c r="H126" s="125"/>
      <c r="I126" s="125"/>
      <c r="J126" s="293">
        <v>0</v>
      </c>
      <c r="K126" s="125"/>
      <c r="L126" s="126"/>
      <c r="M126" s="127"/>
      <c r="N126" s="128" t="s">
        <v>44</v>
      </c>
      <c r="O126" s="127"/>
      <c r="P126" s="127"/>
      <c r="Q126" s="127"/>
      <c r="R126" s="127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  <c r="AF126" s="127"/>
      <c r="AG126" s="127"/>
      <c r="AH126" s="127"/>
      <c r="AI126" s="127"/>
      <c r="AJ126" s="127"/>
      <c r="AK126" s="127"/>
      <c r="AL126" s="127"/>
      <c r="AM126" s="127"/>
      <c r="AN126" s="127"/>
      <c r="AO126" s="127"/>
      <c r="AP126" s="127"/>
      <c r="AQ126" s="127"/>
      <c r="AR126" s="127"/>
      <c r="AS126" s="127"/>
      <c r="AT126" s="127"/>
      <c r="AU126" s="127"/>
      <c r="AV126" s="127"/>
      <c r="AW126" s="127"/>
      <c r="AX126" s="127"/>
      <c r="AY126" s="129" t="s">
        <v>163</v>
      </c>
      <c r="AZ126" s="127"/>
      <c r="BA126" s="127"/>
      <c r="BB126" s="127"/>
      <c r="BC126" s="127"/>
      <c r="BD126" s="127"/>
      <c r="BE126" s="130">
        <f t="shared" si="0"/>
        <v>0</v>
      </c>
      <c r="BF126" s="130">
        <f t="shared" si="1"/>
        <v>0</v>
      </c>
      <c r="BG126" s="130">
        <f t="shared" si="2"/>
        <v>0</v>
      </c>
      <c r="BH126" s="130">
        <f t="shared" si="3"/>
        <v>0</v>
      </c>
      <c r="BI126" s="130">
        <f t="shared" si="4"/>
        <v>0</v>
      </c>
      <c r="BJ126" s="129" t="s">
        <v>91</v>
      </c>
      <c r="BK126" s="127"/>
      <c r="BL126" s="127"/>
      <c r="BM126" s="127"/>
    </row>
    <row r="127" spans="1:65" s="2" customFormat="1" ht="18" customHeight="1">
      <c r="A127" s="302"/>
      <c r="B127" s="124"/>
      <c r="C127" s="125"/>
      <c r="D127" s="379" t="s">
        <v>167</v>
      </c>
      <c r="E127" s="414"/>
      <c r="F127" s="414"/>
      <c r="G127" s="125"/>
      <c r="H127" s="125"/>
      <c r="I127" s="125"/>
      <c r="J127" s="293">
        <v>0</v>
      </c>
      <c r="K127" s="125"/>
      <c r="L127" s="126"/>
      <c r="M127" s="127"/>
      <c r="N127" s="128" t="s">
        <v>44</v>
      </c>
      <c r="O127" s="127"/>
      <c r="P127" s="127"/>
      <c r="Q127" s="127"/>
      <c r="R127" s="127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7"/>
      <c r="AG127" s="127"/>
      <c r="AH127" s="127"/>
      <c r="AI127" s="127"/>
      <c r="AJ127" s="127"/>
      <c r="AK127" s="127"/>
      <c r="AL127" s="127"/>
      <c r="AM127" s="127"/>
      <c r="AN127" s="127"/>
      <c r="AO127" s="127"/>
      <c r="AP127" s="127"/>
      <c r="AQ127" s="127"/>
      <c r="AR127" s="127"/>
      <c r="AS127" s="127"/>
      <c r="AT127" s="127"/>
      <c r="AU127" s="127"/>
      <c r="AV127" s="127"/>
      <c r="AW127" s="127"/>
      <c r="AX127" s="127"/>
      <c r="AY127" s="129" t="s">
        <v>163</v>
      </c>
      <c r="AZ127" s="127"/>
      <c r="BA127" s="127"/>
      <c r="BB127" s="127"/>
      <c r="BC127" s="127"/>
      <c r="BD127" s="127"/>
      <c r="BE127" s="130">
        <f t="shared" si="0"/>
        <v>0</v>
      </c>
      <c r="BF127" s="130">
        <f t="shared" si="1"/>
        <v>0</v>
      </c>
      <c r="BG127" s="130">
        <f t="shared" si="2"/>
        <v>0</v>
      </c>
      <c r="BH127" s="130">
        <f t="shared" si="3"/>
        <v>0</v>
      </c>
      <c r="BI127" s="130">
        <f t="shared" si="4"/>
        <v>0</v>
      </c>
      <c r="BJ127" s="129" t="s">
        <v>91</v>
      </c>
      <c r="BK127" s="127"/>
      <c r="BL127" s="127"/>
      <c r="BM127" s="127"/>
    </row>
    <row r="128" spans="1:65" s="2" customFormat="1" ht="18" customHeight="1">
      <c r="A128" s="302"/>
      <c r="B128" s="124"/>
      <c r="C128" s="125"/>
      <c r="D128" s="304" t="s">
        <v>168</v>
      </c>
      <c r="E128" s="125"/>
      <c r="F128" s="125"/>
      <c r="G128" s="125"/>
      <c r="H128" s="125"/>
      <c r="I128" s="125"/>
      <c r="J128" s="293">
        <f>ROUND(J34*T128,2)</f>
        <v>0</v>
      </c>
      <c r="K128" s="125"/>
      <c r="L128" s="126"/>
      <c r="M128" s="127"/>
      <c r="N128" s="128" t="s">
        <v>44</v>
      </c>
      <c r="O128" s="127"/>
      <c r="P128" s="127"/>
      <c r="Q128" s="127"/>
      <c r="R128" s="127"/>
      <c r="S128" s="125"/>
      <c r="T128" s="125"/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  <c r="AF128" s="127"/>
      <c r="AG128" s="127"/>
      <c r="AH128" s="127"/>
      <c r="AI128" s="127"/>
      <c r="AJ128" s="127"/>
      <c r="AK128" s="127"/>
      <c r="AL128" s="127"/>
      <c r="AM128" s="127"/>
      <c r="AN128" s="127"/>
      <c r="AO128" s="127"/>
      <c r="AP128" s="127"/>
      <c r="AQ128" s="127"/>
      <c r="AR128" s="127"/>
      <c r="AS128" s="127"/>
      <c r="AT128" s="127"/>
      <c r="AU128" s="127"/>
      <c r="AV128" s="127"/>
      <c r="AW128" s="127"/>
      <c r="AX128" s="127"/>
      <c r="AY128" s="129" t="s">
        <v>169</v>
      </c>
      <c r="AZ128" s="127"/>
      <c r="BA128" s="127"/>
      <c r="BB128" s="127"/>
      <c r="BC128" s="127"/>
      <c r="BD128" s="127"/>
      <c r="BE128" s="130">
        <f t="shared" si="0"/>
        <v>0</v>
      </c>
      <c r="BF128" s="130">
        <f t="shared" si="1"/>
        <v>0</v>
      </c>
      <c r="BG128" s="130">
        <f t="shared" si="2"/>
        <v>0</v>
      </c>
      <c r="BH128" s="130">
        <f t="shared" si="3"/>
        <v>0</v>
      </c>
      <c r="BI128" s="130">
        <f t="shared" si="4"/>
        <v>0</v>
      </c>
      <c r="BJ128" s="129" t="s">
        <v>91</v>
      </c>
      <c r="BK128" s="127"/>
      <c r="BL128" s="127"/>
      <c r="BM128" s="127"/>
    </row>
    <row r="129" spans="1:31" s="2" customFormat="1">
      <c r="A129" s="302"/>
      <c r="B129" s="29"/>
      <c r="C129" s="302"/>
      <c r="D129" s="302"/>
      <c r="E129" s="302"/>
      <c r="F129" s="302"/>
      <c r="G129" s="302"/>
      <c r="H129" s="302"/>
      <c r="I129" s="302"/>
      <c r="J129" s="302"/>
      <c r="K129" s="302"/>
      <c r="L129" s="36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31" s="2" customFormat="1" ht="29.25" customHeight="1">
      <c r="A130" s="302"/>
      <c r="B130" s="29"/>
      <c r="C130" s="95" t="s">
        <v>137</v>
      </c>
      <c r="D130" s="96"/>
      <c r="E130" s="96"/>
      <c r="F130" s="96"/>
      <c r="G130" s="96"/>
      <c r="H130" s="96"/>
      <c r="I130" s="96"/>
      <c r="J130" s="296">
        <f>ROUND(J101+J122,2)</f>
        <v>0</v>
      </c>
      <c r="K130" s="96"/>
      <c r="L130" s="36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31" s="2" customFormat="1" ht="6.95" customHeight="1">
      <c r="A131" s="302"/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36"/>
      <c r="S131" s="302"/>
      <c r="T131" s="302"/>
      <c r="U131" s="302"/>
      <c r="V131" s="302"/>
      <c r="W131" s="302"/>
      <c r="X131" s="302"/>
      <c r="Y131" s="302"/>
      <c r="Z131" s="302"/>
      <c r="AA131" s="302"/>
      <c r="AB131" s="302"/>
      <c r="AC131" s="302"/>
      <c r="AD131" s="302"/>
      <c r="AE131" s="302"/>
    </row>
    <row r="135" spans="1:31" s="2" customFormat="1" ht="6.95" customHeight="1">
      <c r="A135" s="302"/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36"/>
      <c r="S135" s="302"/>
      <c r="T135" s="302"/>
      <c r="U135" s="302"/>
      <c r="V135" s="302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31" s="2" customFormat="1" ht="24.95" customHeight="1">
      <c r="A136" s="302"/>
      <c r="B136" s="29"/>
      <c r="C136" s="22" t="s">
        <v>170</v>
      </c>
      <c r="D136" s="302"/>
      <c r="E136" s="302"/>
      <c r="F136" s="302"/>
      <c r="G136" s="302"/>
      <c r="H136" s="302"/>
      <c r="I136" s="302"/>
      <c r="J136" s="302"/>
      <c r="K136" s="302"/>
      <c r="L136" s="36"/>
      <c r="S136" s="302"/>
      <c r="T136" s="302"/>
      <c r="U136" s="302"/>
      <c r="V136" s="302"/>
      <c r="W136" s="302"/>
      <c r="X136" s="302"/>
      <c r="Y136" s="302"/>
      <c r="Z136" s="302"/>
      <c r="AA136" s="302"/>
      <c r="AB136" s="302"/>
      <c r="AC136" s="302"/>
      <c r="AD136" s="302"/>
      <c r="AE136" s="302"/>
    </row>
    <row r="137" spans="1:31" s="2" customFormat="1" ht="6.95" customHeight="1">
      <c r="A137" s="302"/>
      <c r="B137" s="29"/>
      <c r="C137" s="302"/>
      <c r="D137" s="302"/>
      <c r="E137" s="302"/>
      <c r="F137" s="302"/>
      <c r="G137" s="302"/>
      <c r="H137" s="302"/>
      <c r="I137" s="302"/>
      <c r="J137" s="302"/>
      <c r="K137" s="302"/>
      <c r="L137" s="36"/>
      <c r="S137" s="302"/>
      <c r="T137" s="302"/>
      <c r="U137" s="302"/>
      <c r="V137" s="302"/>
      <c r="W137" s="302"/>
      <c r="X137" s="302"/>
      <c r="Y137" s="302"/>
      <c r="Z137" s="302"/>
      <c r="AA137" s="302"/>
      <c r="AB137" s="302"/>
      <c r="AC137" s="302"/>
      <c r="AD137" s="302"/>
      <c r="AE137" s="302"/>
    </row>
    <row r="138" spans="1:31" s="2" customFormat="1" ht="12" customHeight="1">
      <c r="A138" s="302"/>
      <c r="B138" s="29"/>
      <c r="C138" s="305" t="s">
        <v>14</v>
      </c>
      <c r="D138" s="302"/>
      <c r="E138" s="302"/>
      <c r="F138" s="302"/>
      <c r="G138" s="302"/>
      <c r="H138" s="302"/>
      <c r="I138" s="302"/>
      <c r="J138" s="302"/>
      <c r="K138" s="302"/>
      <c r="L138" s="36"/>
      <c r="S138" s="302"/>
      <c r="T138" s="302"/>
      <c r="U138" s="302"/>
      <c r="V138" s="302"/>
      <c r="W138" s="302"/>
      <c r="X138" s="302"/>
      <c r="Y138" s="302"/>
      <c r="Z138" s="302"/>
      <c r="AA138" s="302"/>
      <c r="AB138" s="302"/>
      <c r="AC138" s="302"/>
      <c r="AD138" s="302"/>
      <c r="AE138" s="302"/>
    </row>
    <row r="139" spans="1:31" s="2" customFormat="1" ht="16.5" customHeight="1">
      <c r="A139" s="302"/>
      <c r="B139" s="29"/>
      <c r="C139" s="302"/>
      <c r="D139" s="302"/>
      <c r="E139" s="407" t="str">
        <f>E7</f>
        <v>Obnova sídliskového vnútrobloku Agátka v Trnave</v>
      </c>
      <c r="F139" s="415"/>
      <c r="G139" s="415"/>
      <c r="H139" s="415"/>
      <c r="I139" s="302"/>
      <c r="J139" s="302"/>
      <c r="K139" s="302"/>
      <c r="L139" s="36"/>
      <c r="S139" s="302"/>
      <c r="T139" s="302"/>
      <c r="U139" s="302"/>
      <c r="V139" s="302"/>
      <c r="W139" s="302"/>
      <c r="X139" s="302"/>
      <c r="Y139" s="302"/>
      <c r="Z139" s="302"/>
      <c r="AA139" s="302"/>
      <c r="AB139" s="302"/>
      <c r="AC139" s="302"/>
      <c r="AD139" s="302"/>
      <c r="AE139" s="302"/>
    </row>
    <row r="140" spans="1:31" s="1" customFormat="1" ht="12" customHeight="1">
      <c r="A140" s="288"/>
      <c r="B140" s="21"/>
      <c r="C140" s="305" t="s">
        <v>139</v>
      </c>
      <c r="D140" s="288"/>
      <c r="E140" s="288"/>
      <c r="F140" s="288"/>
      <c r="G140" s="288"/>
      <c r="H140" s="288"/>
      <c r="I140" s="288"/>
      <c r="J140" s="288"/>
      <c r="K140" s="288"/>
      <c r="L140" s="21"/>
      <c r="M140" s="288"/>
      <c r="N140" s="288"/>
      <c r="O140" s="288"/>
      <c r="P140" s="288"/>
      <c r="Q140" s="288"/>
      <c r="R140" s="288"/>
      <c r="S140" s="288"/>
      <c r="T140" s="288"/>
      <c r="U140" s="288"/>
      <c r="V140" s="288"/>
      <c r="W140" s="288"/>
      <c r="X140" s="288"/>
      <c r="Y140" s="288"/>
      <c r="Z140" s="288"/>
      <c r="AA140" s="288"/>
      <c r="AB140" s="288"/>
      <c r="AC140" s="288"/>
      <c r="AD140" s="288"/>
      <c r="AE140" s="288"/>
    </row>
    <row r="141" spans="1:31" s="1" customFormat="1" ht="16.5" customHeight="1">
      <c r="A141" s="288"/>
      <c r="B141" s="21"/>
      <c r="C141" s="288"/>
      <c r="D141" s="288"/>
      <c r="E141" s="407" t="s">
        <v>552</v>
      </c>
      <c r="F141" s="366"/>
      <c r="G141" s="366"/>
      <c r="H141" s="366"/>
      <c r="I141" s="288"/>
      <c r="J141" s="288"/>
      <c r="K141" s="288"/>
      <c r="L141" s="21"/>
      <c r="M141" s="288"/>
      <c r="N141" s="288"/>
      <c r="O141" s="288"/>
      <c r="P141" s="288"/>
      <c r="Q141" s="288"/>
      <c r="R141" s="288"/>
      <c r="S141" s="288"/>
      <c r="T141" s="288"/>
      <c r="U141" s="288"/>
      <c r="V141" s="288"/>
      <c r="W141" s="288"/>
      <c r="X141" s="288"/>
      <c r="Y141" s="288"/>
      <c r="Z141" s="288"/>
      <c r="AA141" s="288"/>
      <c r="AB141" s="288"/>
      <c r="AC141" s="288"/>
      <c r="AD141" s="288"/>
      <c r="AE141" s="288"/>
    </row>
    <row r="142" spans="1:31" s="1" customFormat="1" ht="12" customHeight="1">
      <c r="A142" s="288"/>
      <c r="B142" s="21"/>
      <c r="C142" s="305" t="s">
        <v>141</v>
      </c>
      <c r="D142" s="288"/>
      <c r="E142" s="288"/>
      <c r="F142" s="288"/>
      <c r="G142" s="288"/>
      <c r="H142" s="288"/>
      <c r="I142" s="288"/>
      <c r="J142" s="288"/>
      <c r="K142" s="288"/>
      <c r="L142" s="21"/>
      <c r="M142" s="288"/>
      <c r="N142" s="288"/>
      <c r="O142" s="288"/>
      <c r="P142" s="288"/>
      <c r="Q142" s="288"/>
      <c r="R142" s="288"/>
      <c r="S142" s="288"/>
      <c r="T142" s="288"/>
      <c r="U142" s="288"/>
      <c r="V142" s="288"/>
      <c r="W142" s="288"/>
      <c r="X142" s="288"/>
      <c r="Y142" s="288"/>
      <c r="Z142" s="288"/>
      <c r="AA142" s="288"/>
      <c r="AB142" s="288"/>
      <c r="AC142" s="288"/>
      <c r="AD142" s="288"/>
      <c r="AE142" s="288"/>
    </row>
    <row r="143" spans="1:31" s="2" customFormat="1" ht="16.5" customHeight="1">
      <c r="A143" s="302"/>
      <c r="B143" s="29"/>
      <c r="C143" s="302"/>
      <c r="D143" s="302"/>
      <c r="E143" s="420" t="s">
        <v>926</v>
      </c>
      <c r="F143" s="406"/>
      <c r="G143" s="406"/>
      <c r="H143" s="406"/>
      <c r="I143" s="302"/>
      <c r="J143" s="302"/>
      <c r="K143" s="302"/>
      <c r="L143" s="36"/>
      <c r="S143" s="302"/>
      <c r="T143" s="302"/>
      <c r="U143" s="302"/>
      <c r="V143" s="302"/>
      <c r="W143" s="302"/>
      <c r="X143" s="302"/>
      <c r="Y143" s="302"/>
      <c r="Z143" s="302"/>
      <c r="AA143" s="302"/>
      <c r="AB143" s="302"/>
      <c r="AC143" s="302"/>
      <c r="AD143" s="302"/>
      <c r="AE143" s="302"/>
    </row>
    <row r="144" spans="1:31" s="2" customFormat="1" ht="12" customHeight="1">
      <c r="A144" s="302"/>
      <c r="B144" s="29"/>
      <c r="C144" s="305" t="s">
        <v>551</v>
      </c>
      <c r="D144" s="302"/>
      <c r="E144" s="302"/>
      <c r="F144" s="302"/>
      <c r="G144" s="302"/>
      <c r="H144" s="302"/>
      <c r="I144" s="302"/>
      <c r="J144" s="302"/>
      <c r="K144" s="302"/>
      <c r="L144" s="36"/>
      <c r="S144" s="302"/>
      <c r="T144" s="302"/>
      <c r="U144" s="302"/>
      <c r="V144" s="302"/>
      <c r="W144" s="302"/>
      <c r="X144" s="302"/>
      <c r="Y144" s="302"/>
      <c r="Z144" s="302"/>
      <c r="AA144" s="302"/>
      <c r="AB144" s="302"/>
      <c r="AC144" s="302"/>
      <c r="AD144" s="302"/>
      <c r="AE144" s="302"/>
    </row>
    <row r="145" spans="1:65" s="2" customFormat="1" ht="16.5" customHeight="1">
      <c r="A145" s="302"/>
      <c r="B145" s="29"/>
      <c r="C145" s="302"/>
      <c r="D145" s="302"/>
      <c r="E145" s="384" t="str">
        <f>E13</f>
        <v>SO 03.1-2 Stavebná časť</v>
      </c>
      <c r="F145" s="406"/>
      <c r="G145" s="406"/>
      <c r="H145" s="406"/>
      <c r="I145" s="302"/>
      <c r="J145" s="302"/>
      <c r="K145" s="302"/>
      <c r="L145" s="36"/>
      <c r="S145" s="302"/>
      <c r="T145" s="302"/>
      <c r="U145" s="302"/>
      <c r="V145" s="302"/>
      <c r="W145" s="302"/>
      <c r="X145" s="302"/>
      <c r="Y145" s="302"/>
      <c r="Z145" s="302"/>
      <c r="AA145" s="302"/>
      <c r="AB145" s="302"/>
      <c r="AC145" s="302"/>
      <c r="AD145" s="302"/>
      <c r="AE145" s="302"/>
    </row>
    <row r="146" spans="1:65" s="2" customFormat="1" ht="6.95" customHeight="1">
      <c r="A146" s="302"/>
      <c r="B146" s="29"/>
      <c r="C146" s="302"/>
      <c r="D146" s="302"/>
      <c r="E146" s="302"/>
      <c r="F146" s="302"/>
      <c r="G146" s="302"/>
      <c r="H146" s="302"/>
      <c r="I146" s="302"/>
      <c r="J146" s="302"/>
      <c r="K146" s="302"/>
      <c r="L146" s="36"/>
      <c r="S146" s="302"/>
      <c r="T146" s="302"/>
      <c r="U146" s="302"/>
      <c r="V146" s="302"/>
      <c r="W146" s="302"/>
      <c r="X146" s="302"/>
      <c r="Y146" s="302"/>
      <c r="Z146" s="302"/>
      <c r="AA146" s="302"/>
      <c r="AB146" s="302"/>
      <c r="AC146" s="302"/>
      <c r="AD146" s="302"/>
      <c r="AE146" s="302"/>
    </row>
    <row r="147" spans="1:65" s="2" customFormat="1" ht="12" customHeight="1">
      <c r="A147" s="302"/>
      <c r="B147" s="29"/>
      <c r="C147" s="305" t="s">
        <v>18</v>
      </c>
      <c r="D147" s="302"/>
      <c r="E147" s="302"/>
      <c r="F147" s="290" t="str">
        <f>F16</f>
        <v xml:space="preserve"> </v>
      </c>
      <c r="G147" s="302"/>
      <c r="H147" s="302"/>
      <c r="I147" s="305" t="s">
        <v>20</v>
      </c>
      <c r="J147" s="298" t="str">
        <f>IF(J16="","",J16)</f>
        <v>20. 4. 2021</v>
      </c>
      <c r="K147" s="302"/>
      <c r="L147" s="36"/>
      <c r="S147" s="302"/>
      <c r="T147" s="302"/>
      <c r="U147" s="302"/>
      <c r="V147" s="302"/>
      <c r="W147" s="302"/>
      <c r="X147" s="302"/>
      <c r="Y147" s="302"/>
      <c r="Z147" s="302"/>
      <c r="AA147" s="302"/>
      <c r="AB147" s="302"/>
      <c r="AC147" s="302"/>
      <c r="AD147" s="302"/>
      <c r="AE147" s="302"/>
    </row>
    <row r="148" spans="1:65" s="2" customFormat="1" ht="6.95" customHeight="1">
      <c r="A148" s="302"/>
      <c r="B148" s="29"/>
      <c r="C148" s="302"/>
      <c r="D148" s="302"/>
      <c r="E148" s="302"/>
      <c r="F148" s="302"/>
      <c r="G148" s="302"/>
      <c r="H148" s="302"/>
      <c r="I148" s="302"/>
      <c r="J148" s="302"/>
      <c r="K148" s="302"/>
      <c r="L148" s="36"/>
      <c r="S148" s="302"/>
      <c r="T148" s="302"/>
      <c r="U148" s="302"/>
      <c r="V148" s="302"/>
      <c r="W148" s="302"/>
      <c r="X148" s="302"/>
      <c r="Y148" s="302"/>
      <c r="Z148" s="302"/>
      <c r="AA148" s="302"/>
      <c r="AB148" s="302"/>
      <c r="AC148" s="302"/>
      <c r="AD148" s="302"/>
      <c r="AE148" s="302"/>
    </row>
    <row r="149" spans="1:65" s="2" customFormat="1" ht="25.7" customHeight="1">
      <c r="A149" s="302"/>
      <c r="B149" s="29"/>
      <c r="C149" s="305" t="s">
        <v>22</v>
      </c>
      <c r="D149" s="302"/>
      <c r="E149" s="302"/>
      <c r="F149" s="290" t="str">
        <f>E19</f>
        <v>Mesto Trnava</v>
      </c>
      <c r="G149" s="302"/>
      <c r="H149" s="302"/>
      <c r="I149" s="305" t="s">
        <v>28</v>
      </c>
      <c r="J149" s="301" t="str">
        <f>E25</f>
        <v>Ing. Ivana Štigová Kučírková, MSc.</v>
      </c>
      <c r="K149" s="302"/>
      <c r="L149" s="36"/>
      <c r="S149" s="302"/>
      <c r="T149" s="302"/>
      <c r="U149" s="302"/>
      <c r="V149" s="302"/>
      <c r="W149" s="302"/>
      <c r="X149" s="302"/>
      <c r="Y149" s="302"/>
      <c r="Z149" s="302"/>
      <c r="AA149" s="302"/>
      <c r="AB149" s="302"/>
      <c r="AC149" s="302"/>
      <c r="AD149" s="302"/>
      <c r="AE149" s="302"/>
    </row>
    <row r="150" spans="1:65" s="2" customFormat="1" ht="15.2" customHeight="1">
      <c r="A150" s="302"/>
      <c r="B150" s="29"/>
      <c r="C150" s="305" t="s">
        <v>26</v>
      </c>
      <c r="D150" s="302"/>
      <c r="E150" s="302"/>
      <c r="F150" s="290" t="str">
        <f>IF(E22="","",E22)</f>
        <v>Vyplň údaj</v>
      </c>
      <c r="G150" s="302"/>
      <c r="H150" s="302"/>
      <c r="I150" s="305" t="s">
        <v>31</v>
      </c>
      <c r="J150" s="301" t="str">
        <f>E28</f>
        <v>Rosoft, s.r.o.</v>
      </c>
      <c r="K150" s="302"/>
      <c r="L150" s="36"/>
      <c r="S150" s="302"/>
      <c r="T150" s="302"/>
      <c r="U150" s="302"/>
      <c r="V150" s="302"/>
      <c r="W150" s="302"/>
      <c r="X150" s="302"/>
      <c r="Y150" s="302"/>
      <c r="Z150" s="302"/>
      <c r="AA150" s="302"/>
      <c r="AB150" s="302"/>
      <c r="AC150" s="302"/>
      <c r="AD150" s="302"/>
      <c r="AE150" s="302"/>
    </row>
    <row r="151" spans="1:65" s="2" customFormat="1" ht="10.35" customHeight="1">
      <c r="A151" s="302"/>
      <c r="B151" s="29"/>
      <c r="C151" s="302"/>
      <c r="D151" s="302"/>
      <c r="E151" s="302"/>
      <c r="F151" s="302"/>
      <c r="G151" s="302"/>
      <c r="H151" s="302"/>
      <c r="I151" s="302"/>
      <c r="J151" s="302"/>
      <c r="K151" s="302"/>
      <c r="L151" s="36"/>
      <c r="S151" s="302"/>
      <c r="T151" s="302"/>
      <c r="U151" s="302"/>
      <c r="V151" s="302"/>
      <c r="W151" s="302"/>
      <c r="X151" s="302"/>
      <c r="Y151" s="302"/>
      <c r="Z151" s="302"/>
      <c r="AA151" s="302"/>
      <c r="AB151" s="302"/>
      <c r="AC151" s="302"/>
      <c r="AD151" s="302"/>
      <c r="AE151" s="302"/>
    </row>
    <row r="152" spans="1:65" s="11" customFormat="1" ht="29.25" customHeight="1">
      <c r="A152" s="131"/>
      <c r="B152" s="132"/>
      <c r="C152" s="133" t="s">
        <v>171</v>
      </c>
      <c r="D152" s="134" t="s">
        <v>63</v>
      </c>
      <c r="E152" s="134" t="s">
        <v>59</v>
      </c>
      <c r="F152" s="134" t="s">
        <v>60</v>
      </c>
      <c r="G152" s="134" t="s">
        <v>172</v>
      </c>
      <c r="H152" s="134" t="s">
        <v>173</v>
      </c>
      <c r="I152" s="134" t="s">
        <v>174</v>
      </c>
      <c r="J152" s="135" t="s">
        <v>146</v>
      </c>
      <c r="K152" s="136" t="s">
        <v>175</v>
      </c>
      <c r="L152" s="137"/>
      <c r="M152" s="55" t="s">
        <v>1</v>
      </c>
      <c r="N152" s="56" t="s">
        <v>42</v>
      </c>
      <c r="O152" s="56" t="s">
        <v>176</v>
      </c>
      <c r="P152" s="56" t="s">
        <v>177</v>
      </c>
      <c r="Q152" s="56" t="s">
        <v>178</v>
      </c>
      <c r="R152" s="56" t="s">
        <v>179</v>
      </c>
      <c r="S152" s="56" t="s">
        <v>180</v>
      </c>
      <c r="T152" s="57" t="s">
        <v>181</v>
      </c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131"/>
    </row>
    <row r="153" spans="1:65" s="2" customFormat="1" ht="22.9" customHeight="1">
      <c r="A153" s="302"/>
      <c r="B153" s="29"/>
      <c r="C153" s="62" t="s">
        <v>143</v>
      </c>
      <c r="D153" s="302"/>
      <c r="E153" s="302"/>
      <c r="F153" s="302"/>
      <c r="G153" s="302"/>
      <c r="H153" s="302"/>
      <c r="I153" s="302"/>
      <c r="J153" s="138">
        <f>BK153</f>
        <v>0</v>
      </c>
      <c r="K153" s="302"/>
      <c r="L153" s="29"/>
      <c r="M153" s="58"/>
      <c r="N153" s="49"/>
      <c r="O153" s="59"/>
      <c r="P153" s="139">
        <f>P154+P297</f>
        <v>0</v>
      </c>
      <c r="Q153" s="59"/>
      <c r="R153" s="139">
        <f>R154+R297</f>
        <v>53.563475379999993</v>
      </c>
      <c r="S153" s="59"/>
      <c r="T153" s="140">
        <f>T154+T297</f>
        <v>0</v>
      </c>
      <c r="U153" s="302"/>
      <c r="V153" s="302"/>
      <c r="W153" s="302"/>
      <c r="X153" s="302"/>
      <c r="Y153" s="302"/>
      <c r="Z153" s="302"/>
      <c r="AA153" s="302"/>
      <c r="AB153" s="302"/>
      <c r="AC153" s="302"/>
      <c r="AD153" s="302"/>
      <c r="AE153" s="302"/>
      <c r="AT153" s="18" t="s">
        <v>77</v>
      </c>
      <c r="AU153" s="18" t="s">
        <v>148</v>
      </c>
      <c r="BK153" s="141">
        <f>BK154+BK297</f>
        <v>0</v>
      </c>
    </row>
    <row r="154" spans="1:65" s="12" customFormat="1" ht="25.9" customHeight="1">
      <c r="B154" s="142"/>
      <c r="D154" s="143" t="s">
        <v>77</v>
      </c>
      <c r="E154" s="144" t="s">
        <v>182</v>
      </c>
      <c r="F154" s="144" t="s">
        <v>183</v>
      </c>
      <c r="I154" s="145"/>
      <c r="J154" s="146">
        <f>BK154</f>
        <v>0</v>
      </c>
      <c r="L154" s="142"/>
      <c r="M154" s="147"/>
      <c r="N154" s="148"/>
      <c r="O154" s="148"/>
      <c r="P154" s="149">
        <f>P155+P213+P227+P237+P277+P295</f>
        <v>0</v>
      </c>
      <c r="Q154" s="148"/>
      <c r="R154" s="149">
        <f>R155+R213+R227+R237+R277+R295</f>
        <v>51.68810736999999</v>
      </c>
      <c r="S154" s="148"/>
      <c r="T154" s="150">
        <f>T155+T213+T227+T237+T277+T295</f>
        <v>0</v>
      </c>
      <c r="AR154" s="143" t="s">
        <v>85</v>
      </c>
      <c r="AT154" s="151" t="s">
        <v>77</v>
      </c>
      <c r="AU154" s="151" t="s">
        <v>78</v>
      </c>
      <c r="AY154" s="143" t="s">
        <v>184</v>
      </c>
      <c r="BK154" s="152">
        <f>BK155+BK213+BK227+BK237+BK277+BK295</f>
        <v>0</v>
      </c>
    </row>
    <row r="155" spans="1:65" s="12" customFormat="1" ht="22.9" customHeight="1">
      <c r="B155" s="142"/>
      <c r="D155" s="143" t="s">
        <v>77</v>
      </c>
      <c r="E155" s="153" t="s">
        <v>85</v>
      </c>
      <c r="F155" s="153" t="s">
        <v>185</v>
      </c>
      <c r="I155" s="145"/>
      <c r="J155" s="154">
        <f>BK155</f>
        <v>0</v>
      </c>
      <c r="L155" s="309" t="s">
        <v>554</v>
      </c>
      <c r="M155" s="147"/>
      <c r="N155" s="148"/>
      <c r="O155" s="148"/>
      <c r="P155" s="149">
        <f>SUM(P156:P212)</f>
        <v>0</v>
      </c>
      <c r="Q155" s="148"/>
      <c r="R155" s="149">
        <f>SUM(R156:R212)</f>
        <v>0.3296</v>
      </c>
      <c r="S155" s="148"/>
      <c r="T155" s="150">
        <f>SUM(T156:T212)</f>
        <v>0</v>
      </c>
      <c r="AR155" s="143" t="s">
        <v>85</v>
      </c>
      <c r="AT155" s="151" t="s">
        <v>77</v>
      </c>
      <c r="AU155" s="151" t="s">
        <v>85</v>
      </c>
      <c r="AY155" s="143" t="s">
        <v>184</v>
      </c>
      <c r="BK155" s="152">
        <f>SUM(BK156:BK212)</f>
        <v>0</v>
      </c>
    </row>
    <row r="156" spans="1:65" s="2" customFormat="1" ht="21.75" customHeight="1">
      <c r="A156" s="302"/>
      <c r="B156" s="124"/>
      <c r="C156" s="155" t="s">
        <v>85</v>
      </c>
      <c r="D156" s="155" t="s">
        <v>187</v>
      </c>
      <c r="E156" s="156" t="s">
        <v>188</v>
      </c>
      <c r="F156" s="157" t="s">
        <v>189</v>
      </c>
      <c r="G156" s="158" t="s">
        <v>190</v>
      </c>
      <c r="H156" s="159">
        <v>10.48</v>
      </c>
      <c r="I156" s="160"/>
      <c r="J156" s="161">
        <f>ROUND(I156*H156,2)</f>
        <v>0</v>
      </c>
      <c r="K156" s="228"/>
      <c r="L156" s="250"/>
      <c r="M156" s="230" t="s">
        <v>1</v>
      </c>
      <c r="N156" s="164" t="s">
        <v>44</v>
      </c>
      <c r="O156" s="51"/>
      <c r="P156" s="165">
        <f>O156*H156</f>
        <v>0</v>
      </c>
      <c r="Q156" s="165">
        <v>0</v>
      </c>
      <c r="R156" s="165">
        <f>Q156*H156</f>
        <v>0</v>
      </c>
      <c r="S156" s="165">
        <v>0</v>
      </c>
      <c r="T156" s="166">
        <f>S156*H156</f>
        <v>0</v>
      </c>
      <c r="U156" s="302"/>
      <c r="V156" s="302"/>
      <c r="W156" s="302"/>
      <c r="X156" s="302"/>
      <c r="Y156" s="302"/>
      <c r="Z156" s="302"/>
      <c r="AA156" s="302"/>
      <c r="AB156" s="302"/>
      <c r="AC156" s="302"/>
      <c r="AD156" s="302"/>
      <c r="AE156" s="302"/>
      <c r="AR156" s="167" t="s">
        <v>191</v>
      </c>
      <c r="AT156" s="167" t="s">
        <v>187</v>
      </c>
      <c r="AU156" s="167" t="s">
        <v>91</v>
      </c>
      <c r="AY156" s="18" t="s">
        <v>184</v>
      </c>
      <c r="BE156" s="92">
        <f>IF(N156="základná",J156,0)</f>
        <v>0</v>
      </c>
      <c r="BF156" s="92">
        <f>IF(N156="znížená",J156,0)</f>
        <v>0</v>
      </c>
      <c r="BG156" s="92">
        <f>IF(N156="zákl. prenesená",J156,0)</f>
        <v>0</v>
      </c>
      <c r="BH156" s="92">
        <f>IF(N156="zníž. prenesená",J156,0)</f>
        <v>0</v>
      </c>
      <c r="BI156" s="92">
        <f>IF(N156="nulová",J156,0)</f>
        <v>0</v>
      </c>
      <c r="BJ156" s="18" t="s">
        <v>91</v>
      </c>
      <c r="BK156" s="92">
        <f>ROUND(I156*H156,2)</f>
        <v>0</v>
      </c>
      <c r="BL156" s="18" t="s">
        <v>191</v>
      </c>
      <c r="BM156" s="167" t="s">
        <v>935</v>
      </c>
    </row>
    <row r="157" spans="1:65" s="13" customFormat="1">
      <c r="B157" s="168"/>
      <c r="D157" s="169" t="s">
        <v>193</v>
      </c>
      <c r="E157" s="170" t="s">
        <v>1</v>
      </c>
      <c r="F157" s="171" t="s">
        <v>196</v>
      </c>
      <c r="H157" s="170" t="s">
        <v>1</v>
      </c>
      <c r="I157" s="172"/>
      <c r="L157" s="409"/>
      <c r="M157" s="174"/>
      <c r="N157" s="174"/>
      <c r="O157" s="174"/>
      <c r="P157" s="174"/>
      <c r="Q157" s="174"/>
      <c r="R157" s="174"/>
      <c r="S157" s="174"/>
      <c r="T157" s="175"/>
      <c r="AT157" s="170" t="s">
        <v>193</v>
      </c>
      <c r="AU157" s="170" t="s">
        <v>91</v>
      </c>
      <c r="AV157" s="13" t="s">
        <v>85</v>
      </c>
      <c r="AW157" s="13" t="s">
        <v>30</v>
      </c>
      <c r="AX157" s="13" t="s">
        <v>78</v>
      </c>
      <c r="AY157" s="170" t="s">
        <v>184</v>
      </c>
    </row>
    <row r="158" spans="1:65" s="14" customFormat="1">
      <c r="B158" s="176"/>
      <c r="D158" s="169" t="s">
        <v>193</v>
      </c>
      <c r="E158" s="177" t="s">
        <v>1</v>
      </c>
      <c r="F158" s="178" t="s">
        <v>936</v>
      </c>
      <c r="H158" s="179">
        <v>3.69</v>
      </c>
      <c r="I158" s="180"/>
      <c r="L158" s="410"/>
      <c r="M158" s="182"/>
      <c r="N158" s="182"/>
      <c r="O158" s="182"/>
      <c r="P158" s="182"/>
      <c r="Q158" s="182"/>
      <c r="R158" s="182"/>
      <c r="S158" s="182"/>
      <c r="T158" s="183"/>
      <c r="AT158" s="177" t="s">
        <v>193</v>
      </c>
      <c r="AU158" s="177" t="s">
        <v>91</v>
      </c>
      <c r="AV158" s="14" t="s">
        <v>91</v>
      </c>
      <c r="AW158" s="14" t="s">
        <v>30</v>
      </c>
      <c r="AX158" s="14" t="s">
        <v>78</v>
      </c>
      <c r="AY158" s="177" t="s">
        <v>184</v>
      </c>
    </row>
    <row r="159" spans="1:65" s="13" customFormat="1">
      <c r="B159" s="168"/>
      <c r="D159" s="169" t="s">
        <v>193</v>
      </c>
      <c r="E159" s="170" t="s">
        <v>1</v>
      </c>
      <c r="F159" s="171" t="s">
        <v>937</v>
      </c>
      <c r="H159" s="170" t="s">
        <v>1</v>
      </c>
      <c r="I159" s="172"/>
      <c r="L159" s="410"/>
      <c r="M159" s="174"/>
      <c r="N159" s="174"/>
      <c r="O159" s="174"/>
      <c r="P159" s="174"/>
      <c r="Q159" s="174"/>
      <c r="R159" s="174"/>
      <c r="S159" s="174"/>
      <c r="T159" s="175"/>
      <c r="AT159" s="170" t="s">
        <v>193</v>
      </c>
      <c r="AU159" s="170" t="s">
        <v>91</v>
      </c>
      <c r="AV159" s="13" t="s">
        <v>85</v>
      </c>
      <c r="AW159" s="13" t="s">
        <v>30</v>
      </c>
      <c r="AX159" s="13" t="s">
        <v>78</v>
      </c>
      <c r="AY159" s="170" t="s">
        <v>184</v>
      </c>
    </row>
    <row r="160" spans="1:65" s="14" customFormat="1">
      <c r="B160" s="176"/>
      <c r="D160" s="169" t="s">
        <v>193</v>
      </c>
      <c r="E160" s="177" t="s">
        <v>1</v>
      </c>
      <c r="F160" s="178" t="s">
        <v>938</v>
      </c>
      <c r="H160" s="179">
        <v>3.75</v>
      </c>
      <c r="I160" s="180"/>
      <c r="L160" s="410"/>
      <c r="M160" s="182"/>
      <c r="N160" s="182"/>
      <c r="O160" s="182"/>
      <c r="P160" s="182"/>
      <c r="Q160" s="182"/>
      <c r="R160" s="182"/>
      <c r="S160" s="182"/>
      <c r="T160" s="183"/>
      <c r="AT160" s="177" t="s">
        <v>193</v>
      </c>
      <c r="AU160" s="177" t="s">
        <v>91</v>
      </c>
      <c r="AV160" s="14" t="s">
        <v>91</v>
      </c>
      <c r="AW160" s="14" t="s">
        <v>30</v>
      </c>
      <c r="AX160" s="14" t="s">
        <v>78</v>
      </c>
      <c r="AY160" s="177" t="s">
        <v>184</v>
      </c>
    </row>
    <row r="161" spans="1:65" s="13" customFormat="1">
      <c r="B161" s="168"/>
      <c r="D161" s="169" t="s">
        <v>193</v>
      </c>
      <c r="E161" s="170" t="s">
        <v>1</v>
      </c>
      <c r="F161" s="171" t="s">
        <v>198</v>
      </c>
      <c r="H161" s="170" t="s">
        <v>1</v>
      </c>
      <c r="I161" s="172"/>
      <c r="L161" s="410"/>
      <c r="M161" s="174"/>
      <c r="N161" s="174"/>
      <c r="O161" s="174"/>
      <c r="P161" s="174"/>
      <c r="Q161" s="174"/>
      <c r="R161" s="174"/>
      <c r="S161" s="174"/>
      <c r="T161" s="175"/>
      <c r="AT161" s="170" t="s">
        <v>193</v>
      </c>
      <c r="AU161" s="170" t="s">
        <v>91</v>
      </c>
      <c r="AV161" s="13" t="s">
        <v>85</v>
      </c>
      <c r="AW161" s="13" t="s">
        <v>30</v>
      </c>
      <c r="AX161" s="13" t="s">
        <v>78</v>
      </c>
      <c r="AY161" s="170" t="s">
        <v>184</v>
      </c>
    </row>
    <row r="162" spans="1:65" s="14" customFormat="1">
      <c r="B162" s="176"/>
      <c r="D162" s="169" t="s">
        <v>193</v>
      </c>
      <c r="E162" s="177" t="s">
        <v>1</v>
      </c>
      <c r="F162" s="178" t="s">
        <v>939</v>
      </c>
      <c r="H162" s="179">
        <v>3.04</v>
      </c>
      <c r="I162" s="180"/>
      <c r="L162" s="410"/>
      <c r="M162" s="182"/>
      <c r="N162" s="182"/>
      <c r="O162" s="182"/>
      <c r="P162" s="182"/>
      <c r="Q162" s="182"/>
      <c r="R162" s="182"/>
      <c r="S162" s="182"/>
      <c r="T162" s="183"/>
      <c r="AT162" s="177" t="s">
        <v>193</v>
      </c>
      <c r="AU162" s="177" t="s">
        <v>91</v>
      </c>
      <c r="AV162" s="14" t="s">
        <v>91</v>
      </c>
      <c r="AW162" s="14" t="s">
        <v>30</v>
      </c>
      <c r="AX162" s="14" t="s">
        <v>78</v>
      </c>
      <c r="AY162" s="177" t="s">
        <v>184</v>
      </c>
    </row>
    <row r="163" spans="1:65" s="15" customFormat="1">
      <c r="B163" s="184"/>
      <c r="D163" s="169" t="s">
        <v>193</v>
      </c>
      <c r="E163" s="185" t="s">
        <v>1</v>
      </c>
      <c r="F163" s="186" t="s">
        <v>200</v>
      </c>
      <c r="H163" s="187">
        <v>10.48</v>
      </c>
      <c r="I163" s="188"/>
      <c r="L163" s="411"/>
      <c r="M163" s="190"/>
      <c r="N163" s="190"/>
      <c r="O163" s="190"/>
      <c r="P163" s="190"/>
      <c r="Q163" s="190"/>
      <c r="R163" s="190"/>
      <c r="S163" s="190"/>
      <c r="T163" s="191"/>
      <c r="AT163" s="185" t="s">
        <v>193</v>
      </c>
      <c r="AU163" s="185" t="s">
        <v>91</v>
      </c>
      <c r="AV163" s="15" t="s">
        <v>191</v>
      </c>
      <c r="AW163" s="15" t="s">
        <v>30</v>
      </c>
      <c r="AX163" s="15" t="s">
        <v>85</v>
      </c>
      <c r="AY163" s="185" t="s">
        <v>184</v>
      </c>
    </row>
    <row r="164" spans="1:65" s="2" customFormat="1" ht="21.75" customHeight="1">
      <c r="A164" s="302"/>
      <c r="B164" s="124"/>
      <c r="C164" s="155" t="s">
        <v>91</v>
      </c>
      <c r="D164" s="155" t="s">
        <v>187</v>
      </c>
      <c r="E164" s="156" t="s">
        <v>201</v>
      </c>
      <c r="F164" s="157" t="s">
        <v>202</v>
      </c>
      <c r="G164" s="158" t="s">
        <v>190</v>
      </c>
      <c r="H164" s="159">
        <v>3.1440000000000001</v>
      </c>
      <c r="I164" s="160"/>
      <c r="J164" s="161">
        <f>ROUND(I164*H164,2)</f>
        <v>0</v>
      </c>
      <c r="K164" s="228"/>
      <c r="L164" s="250"/>
      <c r="M164" s="230" t="s">
        <v>1</v>
      </c>
      <c r="N164" s="164" t="s">
        <v>44</v>
      </c>
      <c r="O164" s="51"/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U164" s="302"/>
      <c r="V164" s="302"/>
      <c r="W164" s="302"/>
      <c r="X164" s="302"/>
      <c r="Y164" s="302"/>
      <c r="Z164" s="302"/>
      <c r="AA164" s="302"/>
      <c r="AB164" s="302"/>
      <c r="AC164" s="302"/>
      <c r="AD164" s="302"/>
      <c r="AE164" s="302"/>
      <c r="AR164" s="167" t="s">
        <v>191</v>
      </c>
      <c r="AT164" s="167" t="s">
        <v>187</v>
      </c>
      <c r="AU164" s="167" t="s">
        <v>91</v>
      </c>
      <c r="AY164" s="18" t="s">
        <v>184</v>
      </c>
      <c r="BE164" s="92">
        <f>IF(N164="základná",J164,0)</f>
        <v>0</v>
      </c>
      <c r="BF164" s="92">
        <f>IF(N164="znížená",J164,0)</f>
        <v>0</v>
      </c>
      <c r="BG164" s="92">
        <f>IF(N164="zákl. prenesená",J164,0)</f>
        <v>0</v>
      </c>
      <c r="BH164" s="92">
        <f>IF(N164="zníž. prenesená",J164,0)</f>
        <v>0</v>
      </c>
      <c r="BI164" s="92">
        <f>IF(N164="nulová",J164,0)</f>
        <v>0</v>
      </c>
      <c r="BJ164" s="18" t="s">
        <v>91</v>
      </c>
      <c r="BK164" s="92">
        <f>ROUND(I164*H164,2)</f>
        <v>0</v>
      </c>
      <c r="BL164" s="18" t="s">
        <v>191</v>
      </c>
      <c r="BM164" s="167" t="s">
        <v>940</v>
      </c>
    </row>
    <row r="165" spans="1:65" s="14" customFormat="1">
      <c r="B165" s="176"/>
      <c r="D165" s="169" t="s">
        <v>193</v>
      </c>
      <c r="E165" s="177" t="s">
        <v>1</v>
      </c>
      <c r="F165" s="178" t="s">
        <v>941</v>
      </c>
      <c r="H165" s="179">
        <v>3.1440000000000001</v>
      </c>
      <c r="I165" s="180"/>
      <c r="L165" s="248"/>
      <c r="M165" s="182"/>
      <c r="N165" s="182"/>
      <c r="O165" s="182"/>
      <c r="P165" s="182"/>
      <c r="Q165" s="182"/>
      <c r="R165" s="182"/>
      <c r="S165" s="182"/>
      <c r="T165" s="183"/>
      <c r="AT165" s="177" t="s">
        <v>193</v>
      </c>
      <c r="AU165" s="177" t="s">
        <v>91</v>
      </c>
      <c r="AV165" s="14" t="s">
        <v>91</v>
      </c>
      <c r="AW165" s="14" t="s">
        <v>30</v>
      </c>
      <c r="AX165" s="14" t="s">
        <v>85</v>
      </c>
      <c r="AY165" s="177" t="s">
        <v>184</v>
      </c>
    </row>
    <row r="166" spans="1:65" s="2" customFormat="1" ht="21.75" customHeight="1">
      <c r="A166" s="302"/>
      <c r="B166" s="124"/>
      <c r="C166" s="155" t="s">
        <v>97</v>
      </c>
      <c r="D166" s="155" t="s">
        <v>187</v>
      </c>
      <c r="E166" s="156" t="s">
        <v>942</v>
      </c>
      <c r="F166" s="157" t="s">
        <v>943</v>
      </c>
      <c r="G166" s="158" t="s">
        <v>190</v>
      </c>
      <c r="H166" s="159">
        <v>2.7069999999999999</v>
      </c>
      <c r="I166" s="160"/>
      <c r="J166" s="161">
        <f>ROUND(I166*H166,2)</f>
        <v>0</v>
      </c>
      <c r="K166" s="228"/>
      <c r="L166" s="250"/>
      <c r="M166" s="230" t="s">
        <v>1</v>
      </c>
      <c r="N166" s="164" t="s">
        <v>44</v>
      </c>
      <c r="O166" s="51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02"/>
      <c r="V166" s="302"/>
      <c r="W166" s="302"/>
      <c r="X166" s="302"/>
      <c r="Y166" s="302"/>
      <c r="Z166" s="302"/>
      <c r="AA166" s="302"/>
      <c r="AB166" s="302"/>
      <c r="AC166" s="302"/>
      <c r="AD166" s="302"/>
      <c r="AE166" s="302"/>
      <c r="AR166" s="167" t="s">
        <v>191</v>
      </c>
      <c r="AT166" s="167" t="s">
        <v>187</v>
      </c>
      <c r="AU166" s="167" t="s">
        <v>91</v>
      </c>
      <c r="AY166" s="18" t="s">
        <v>184</v>
      </c>
      <c r="BE166" s="92">
        <f>IF(N166="základná",J166,0)</f>
        <v>0</v>
      </c>
      <c r="BF166" s="92">
        <f>IF(N166="znížená",J166,0)</f>
        <v>0</v>
      </c>
      <c r="BG166" s="92">
        <f>IF(N166="zákl. prenesená",J166,0)</f>
        <v>0</v>
      </c>
      <c r="BH166" s="92">
        <f>IF(N166="zníž. prenesená",J166,0)</f>
        <v>0</v>
      </c>
      <c r="BI166" s="92">
        <f>IF(N166="nulová",J166,0)</f>
        <v>0</v>
      </c>
      <c r="BJ166" s="18" t="s">
        <v>91</v>
      </c>
      <c r="BK166" s="92">
        <f>ROUND(I166*H166,2)</f>
        <v>0</v>
      </c>
      <c r="BL166" s="18" t="s">
        <v>191</v>
      </c>
      <c r="BM166" s="167" t="s">
        <v>944</v>
      </c>
    </row>
    <row r="167" spans="1:65" s="14" customFormat="1">
      <c r="B167" s="176"/>
      <c r="D167" s="169" t="s">
        <v>193</v>
      </c>
      <c r="E167" s="177" t="s">
        <v>1</v>
      </c>
      <c r="F167" s="178" t="s">
        <v>945</v>
      </c>
      <c r="H167" s="179">
        <v>2.7069999999999999</v>
      </c>
      <c r="I167" s="180"/>
      <c r="L167" s="248"/>
      <c r="M167" s="182"/>
      <c r="N167" s="182"/>
      <c r="O167" s="182"/>
      <c r="P167" s="182"/>
      <c r="Q167" s="182"/>
      <c r="R167" s="182"/>
      <c r="S167" s="182"/>
      <c r="T167" s="183"/>
      <c r="AT167" s="177" t="s">
        <v>193</v>
      </c>
      <c r="AU167" s="177" t="s">
        <v>91</v>
      </c>
      <c r="AV167" s="14" t="s">
        <v>91</v>
      </c>
      <c r="AW167" s="14" t="s">
        <v>30</v>
      </c>
      <c r="AX167" s="14" t="s">
        <v>85</v>
      </c>
      <c r="AY167" s="177" t="s">
        <v>184</v>
      </c>
    </row>
    <row r="168" spans="1:65" s="2" customFormat="1" ht="21.75" customHeight="1">
      <c r="A168" s="302"/>
      <c r="B168" s="124"/>
      <c r="C168" s="155" t="s">
        <v>191</v>
      </c>
      <c r="D168" s="155" t="s">
        <v>187</v>
      </c>
      <c r="E168" s="156" t="s">
        <v>946</v>
      </c>
      <c r="F168" s="157" t="s">
        <v>947</v>
      </c>
      <c r="G168" s="158" t="s">
        <v>190</v>
      </c>
      <c r="H168" s="159">
        <v>0.81200000000000006</v>
      </c>
      <c r="I168" s="160"/>
      <c r="J168" s="161">
        <f>ROUND(I168*H168,2)</f>
        <v>0</v>
      </c>
      <c r="K168" s="228"/>
      <c r="L168" s="250"/>
      <c r="M168" s="230" t="s">
        <v>1</v>
      </c>
      <c r="N168" s="164" t="s">
        <v>44</v>
      </c>
      <c r="O168" s="51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02"/>
      <c r="V168" s="302"/>
      <c r="W168" s="302"/>
      <c r="X168" s="302"/>
      <c r="Y168" s="302"/>
      <c r="Z168" s="302"/>
      <c r="AA168" s="302"/>
      <c r="AB168" s="302"/>
      <c r="AC168" s="302"/>
      <c r="AD168" s="302"/>
      <c r="AE168" s="302"/>
      <c r="AR168" s="167" t="s">
        <v>191</v>
      </c>
      <c r="AT168" s="167" t="s">
        <v>187</v>
      </c>
      <c r="AU168" s="167" t="s">
        <v>91</v>
      </c>
      <c r="AY168" s="18" t="s">
        <v>184</v>
      </c>
      <c r="BE168" s="92">
        <f>IF(N168="základná",J168,0)</f>
        <v>0</v>
      </c>
      <c r="BF168" s="92">
        <f>IF(N168="znížená",J168,0)</f>
        <v>0</v>
      </c>
      <c r="BG168" s="92">
        <f>IF(N168="zákl. prenesená",J168,0)</f>
        <v>0</v>
      </c>
      <c r="BH168" s="92">
        <f>IF(N168="zníž. prenesená",J168,0)</f>
        <v>0</v>
      </c>
      <c r="BI168" s="92">
        <f>IF(N168="nulová",J168,0)</f>
        <v>0</v>
      </c>
      <c r="BJ168" s="18" t="s">
        <v>91</v>
      </c>
      <c r="BK168" s="92">
        <f>ROUND(I168*H168,2)</f>
        <v>0</v>
      </c>
      <c r="BL168" s="18" t="s">
        <v>191</v>
      </c>
      <c r="BM168" s="167" t="s">
        <v>948</v>
      </c>
    </row>
    <row r="169" spans="1:65" s="14" customFormat="1">
      <c r="B169" s="176"/>
      <c r="D169" s="169" t="s">
        <v>193</v>
      </c>
      <c r="E169" s="177" t="s">
        <v>1</v>
      </c>
      <c r="F169" s="178" t="s">
        <v>949</v>
      </c>
      <c r="H169" s="179">
        <v>0.81200000000000006</v>
      </c>
      <c r="I169" s="180"/>
      <c r="L169" s="248"/>
      <c r="M169" s="182"/>
      <c r="N169" s="182"/>
      <c r="O169" s="182"/>
      <c r="P169" s="182"/>
      <c r="Q169" s="182"/>
      <c r="R169" s="182"/>
      <c r="S169" s="182"/>
      <c r="T169" s="183"/>
      <c r="AT169" s="177" t="s">
        <v>193</v>
      </c>
      <c r="AU169" s="177" t="s">
        <v>91</v>
      </c>
      <c r="AV169" s="14" t="s">
        <v>91</v>
      </c>
      <c r="AW169" s="14" t="s">
        <v>30</v>
      </c>
      <c r="AX169" s="14" t="s">
        <v>85</v>
      </c>
      <c r="AY169" s="177" t="s">
        <v>184</v>
      </c>
    </row>
    <row r="170" spans="1:65" s="2" customFormat="1" ht="21.75" customHeight="1">
      <c r="A170" s="302"/>
      <c r="B170" s="124"/>
      <c r="C170" s="155" t="s">
        <v>212</v>
      </c>
      <c r="D170" s="155" t="s">
        <v>187</v>
      </c>
      <c r="E170" s="156" t="s">
        <v>950</v>
      </c>
      <c r="F170" s="157" t="s">
        <v>951</v>
      </c>
      <c r="G170" s="158" t="s">
        <v>190</v>
      </c>
      <c r="H170" s="159">
        <v>10.965999999999999</v>
      </c>
      <c r="I170" s="160"/>
      <c r="J170" s="161">
        <f>ROUND(I170*H170,2)</f>
        <v>0</v>
      </c>
      <c r="K170" s="228"/>
      <c r="L170" s="250"/>
      <c r="M170" s="230" t="s">
        <v>1</v>
      </c>
      <c r="N170" s="164" t="s">
        <v>44</v>
      </c>
      <c r="O170" s="51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02"/>
      <c r="V170" s="302"/>
      <c r="W170" s="302"/>
      <c r="X170" s="302"/>
      <c r="Y170" s="302"/>
      <c r="Z170" s="302"/>
      <c r="AA170" s="302"/>
      <c r="AB170" s="302"/>
      <c r="AC170" s="302"/>
      <c r="AD170" s="302"/>
      <c r="AE170" s="302"/>
      <c r="AR170" s="167" t="s">
        <v>191</v>
      </c>
      <c r="AT170" s="167" t="s">
        <v>187</v>
      </c>
      <c r="AU170" s="167" t="s">
        <v>91</v>
      </c>
      <c r="AY170" s="18" t="s">
        <v>184</v>
      </c>
      <c r="BE170" s="92">
        <f>IF(N170="základná",J170,0)</f>
        <v>0</v>
      </c>
      <c r="BF170" s="92">
        <f>IF(N170="znížená",J170,0)</f>
        <v>0</v>
      </c>
      <c r="BG170" s="92">
        <f>IF(N170="zákl. prenesená",J170,0)</f>
        <v>0</v>
      </c>
      <c r="BH170" s="92">
        <f>IF(N170="zníž. prenesená",J170,0)</f>
        <v>0</v>
      </c>
      <c r="BI170" s="92">
        <f>IF(N170="nulová",J170,0)</f>
        <v>0</v>
      </c>
      <c r="BJ170" s="18" t="s">
        <v>91</v>
      </c>
      <c r="BK170" s="92">
        <f>ROUND(I170*H170,2)</f>
        <v>0</v>
      </c>
      <c r="BL170" s="18" t="s">
        <v>191</v>
      </c>
      <c r="BM170" s="167" t="s">
        <v>952</v>
      </c>
    </row>
    <row r="171" spans="1:65" s="14" customFormat="1">
      <c r="B171" s="176"/>
      <c r="D171" s="169" t="s">
        <v>193</v>
      </c>
      <c r="E171" s="177" t="s">
        <v>1</v>
      </c>
      <c r="F171" s="178" t="s">
        <v>953</v>
      </c>
      <c r="H171" s="179">
        <v>7.1539999999999999</v>
      </c>
      <c r="I171" s="180"/>
      <c r="L171" s="401"/>
      <c r="M171" s="182"/>
      <c r="N171" s="182"/>
      <c r="O171" s="182"/>
      <c r="P171" s="182"/>
      <c r="Q171" s="182"/>
      <c r="R171" s="182"/>
      <c r="S171" s="182"/>
      <c r="T171" s="183"/>
      <c r="AT171" s="177" t="s">
        <v>193</v>
      </c>
      <c r="AU171" s="177" t="s">
        <v>91</v>
      </c>
      <c r="AV171" s="14" t="s">
        <v>91</v>
      </c>
      <c r="AW171" s="14" t="s">
        <v>30</v>
      </c>
      <c r="AX171" s="14" t="s">
        <v>78</v>
      </c>
      <c r="AY171" s="177" t="s">
        <v>184</v>
      </c>
    </row>
    <row r="172" spans="1:65" s="14" customFormat="1">
      <c r="B172" s="176"/>
      <c r="D172" s="169" t="s">
        <v>193</v>
      </c>
      <c r="E172" s="177" t="s">
        <v>1</v>
      </c>
      <c r="F172" s="178" t="s">
        <v>954</v>
      </c>
      <c r="H172" s="179">
        <v>2.012</v>
      </c>
      <c r="I172" s="180"/>
      <c r="L172" s="402"/>
      <c r="M172" s="182"/>
      <c r="N172" s="182"/>
      <c r="O172" s="182"/>
      <c r="P172" s="182"/>
      <c r="Q172" s="182"/>
      <c r="R172" s="182"/>
      <c r="S172" s="182"/>
      <c r="T172" s="183"/>
      <c r="AT172" s="177" t="s">
        <v>193</v>
      </c>
      <c r="AU172" s="177" t="s">
        <v>91</v>
      </c>
      <c r="AV172" s="14" t="s">
        <v>91</v>
      </c>
      <c r="AW172" s="14" t="s">
        <v>30</v>
      </c>
      <c r="AX172" s="14" t="s">
        <v>78</v>
      </c>
      <c r="AY172" s="177" t="s">
        <v>184</v>
      </c>
    </row>
    <row r="173" spans="1:65" s="13" customFormat="1">
      <c r="B173" s="168"/>
      <c r="D173" s="169" t="s">
        <v>193</v>
      </c>
      <c r="E173" s="170" t="s">
        <v>1</v>
      </c>
      <c r="F173" s="171" t="s">
        <v>955</v>
      </c>
      <c r="H173" s="170" t="s">
        <v>1</v>
      </c>
      <c r="I173" s="172"/>
      <c r="L173" s="402"/>
      <c r="M173" s="174"/>
      <c r="N173" s="174"/>
      <c r="O173" s="174"/>
      <c r="P173" s="174"/>
      <c r="Q173" s="174"/>
      <c r="R173" s="174"/>
      <c r="S173" s="174"/>
      <c r="T173" s="175"/>
      <c r="AT173" s="170" t="s">
        <v>193</v>
      </c>
      <c r="AU173" s="170" t="s">
        <v>91</v>
      </c>
      <c r="AV173" s="13" t="s">
        <v>85</v>
      </c>
      <c r="AW173" s="13" t="s">
        <v>30</v>
      </c>
      <c r="AX173" s="13" t="s">
        <v>78</v>
      </c>
      <c r="AY173" s="170" t="s">
        <v>184</v>
      </c>
    </row>
    <row r="174" spans="1:65" s="14" customFormat="1">
      <c r="B174" s="176"/>
      <c r="D174" s="169" t="s">
        <v>193</v>
      </c>
      <c r="E174" s="177" t="s">
        <v>1</v>
      </c>
      <c r="F174" s="178" t="s">
        <v>956</v>
      </c>
      <c r="H174" s="179">
        <v>1.8</v>
      </c>
      <c r="I174" s="180"/>
      <c r="L174" s="402"/>
      <c r="M174" s="182"/>
      <c r="N174" s="182"/>
      <c r="O174" s="182"/>
      <c r="P174" s="182"/>
      <c r="Q174" s="182"/>
      <c r="R174" s="182"/>
      <c r="S174" s="182"/>
      <c r="T174" s="183"/>
      <c r="AT174" s="177" t="s">
        <v>193</v>
      </c>
      <c r="AU174" s="177" t="s">
        <v>91</v>
      </c>
      <c r="AV174" s="14" t="s">
        <v>91</v>
      </c>
      <c r="AW174" s="14" t="s">
        <v>30</v>
      </c>
      <c r="AX174" s="14" t="s">
        <v>78</v>
      </c>
      <c r="AY174" s="177" t="s">
        <v>184</v>
      </c>
    </row>
    <row r="175" spans="1:65" s="15" customFormat="1">
      <c r="B175" s="184"/>
      <c r="D175" s="169" t="s">
        <v>193</v>
      </c>
      <c r="E175" s="185" t="s">
        <v>1</v>
      </c>
      <c r="F175" s="186" t="s">
        <v>200</v>
      </c>
      <c r="H175" s="187">
        <v>10.965999999999999</v>
      </c>
      <c r="I175" s="188"/>
      <c r="L175" s="403"/>
      <c r="M175" s="190"/>
      <c r="N175" s="190"/>
      <c r="O175" s="190"/>
      <c r="P175" s="190"/>
      <c r="Q175" s="190"/>
      <c r="R175" s="190"/>
      <c r="S175" s="190"/>
      <c r="T175" s="191"/>
      <c r="AT175" s="185" t="s">
        <v>193</v>
      </c>
      <c r="AU175" s="185" t="s">
        <v>91</v>
      </c>
      <c r="AV175" s="15" t="s">
        <v>191</v>
      </c>
      <c r="AW175" s="15" t="s">
        <v>30</v>
      </c>
      <c r="AX175" s="15" t="s">
        <v>85</v>
      </c>
      <c r="AY175" s="185" t="s">
        <v>184</v>
      </c>
    </row>
    <row r="176" spans="1:65" s="2" customFormat="1" ht="33" customHeight="1">
      <c r="A176" s="302"/>
      <c r="B176" s="124"/>
      <c r="C176" s="155" t="s">
        <v>218</v>
      </c>
      <c r="D176" s="155" t="s">
        <v>187</v>
      </c>
      <c r="E176" s="156" t="s">
        <v>957</v>
      </c>
      <c r="F176" s="157" t="s">
        <v>958</v>
      </c>
      <c r="G176" s="158" t="s">
        <v>190</v>
      </c>
      <c r="H176" s="159">
        <v>3.29</v>
      </c>
      <c r="I176" s="160"/>
      <c r="J176" s="161">
        <f>ROUND(I176*H176,2)</f>
        <v>0</v>
      </c>
      <c r="K176" s="228"/>
      <c r="L176" s="250"/>
      <c r="M176" s="230" t="s">
        <v>1</v>
      </c>
      <c r="N176" s="164" t="s">
        <v>44</v>
      </c>
      <c r="O176" s="51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02"/>
      <c r="V176" s="302"/>
      <c r="W176" s="302"/>
      <c r="X176" s="302"/>
      <c r="Y176" s="302"/>
      <c r="Z176" s="302"/>
      <c r="AA176" s="302"/>
      <c r="AB176" s="302"/>
      <c r="AC176" s="302"/>
      <c r="AD176" s="302"/>
      <c r="AE176" s="302"/>
      <c r="AR176" s="167" t="s">
        <v>191</v>
      </c>
      <c r="AT176" s="167" t="s">
        <v>187</v>
      </c>
      <c r="AU176" s="167" t="s">
        <v>91</v>
      </c>
      <c r="AY176" s="18" t="s">
        <v>184</v>
      </c>
      <c r="BE176" s="92">
        <f>IF(N176="základná",J176,0)</f>
        <v>0</v>
      </c>
      <c r="BF176" s="92">
        <f>IF(N176="znížená",J176,0)</f>
        <v>0</v>
      </c>
      <c r="BG176" s="92">
        <f>IF(N176="zákl. prenesená",J176,0)</f>
        <v>0</v>
      </c>
      <c r="BH176" s="92">
        <f>IF(N176="zníž. prenesená",J176,0)</f>
        <v>0</v>
      </c>
      <c r="BI176" s="92">
        <f>IF(N176="nulová",J176,0)</f>
        <v>0</v>
      </c>
      <c r="BJ176" s="18" t="s">
        <v>91</v>
      </c>
      <c r="BK176" s="92">
        <f>ROUND(I176*H176,2)</f>
        <v>0</v>
      </c>
      <c r="BL176" s="18" t="s">
        <v>191</v>
      </c>
      <c r="BM176" s="167" t="s">
        <v>959</v>
      </c>
    </row>
    <row r="177" spans="1:65" s="14" customFormat="1">
      <c r="B177" s="176"/>
      <c r="D177" s="169" t="s">
        <v>193</v>
      </c>
      <c r="E177" s="177" t="s">
        <v>1</v>
      </c>
      <c r="F177" s="178" t="s">
        <v>960</v>
      </c>
      <c r="H177" s="179">
        <v>3.29</v>
      </c>
      <c r="I177" s="180"/>
      <c r="L177" s="248"/>
      <c r="M177" s="182"/>
      <c r="N177" s="182"/>
      <c r="O177" s="182"/>
      <c r="P177" s="182"/>
      <c r="Q177" s="182"/>
      <c r="R177" s="182"/>
      <c r="S177" s="182"/>
      <c r="T177" s="183"/>
      <c r="AT177" s="177" t="s">
        <v>193</v>
      </c>
      <c r="AU177" s="177" t="s">
        <v>91</v>
      </c>
      <c r="AV177" s="14" t="s">
        <v>91</v>
      </c>
      <c r="AW177" s="14" t="s">
        <v>30</v>
      </c>
      <c r="AX177" s="14" t="s">
        <v>85</v>
      </c>
      <c r="AY177" s="177" t="s">
        <v>184</v>
      </c>
    </row>
    <row r="178" spans="1:65" s="2" customFormat="1" ht="33" customHeight="1">
      <c r="A178" s="302"/>
      <c r="B178" s="124"/>
      <c r="C178" s="155" t="s">
        <v>222</v>
      </c>
      <c r="D178" s="155" t="s">
        <v>187</v>
      </c>
      <c r="E178" s="156" t="s">
        <v>205</v>
      </c>
      <c r="F178" s="157" t="s">
        <v>206</v>
      </c>
      <c r="G178" s="158" t="s">
        <v>190</v>
      </c>
      <c r="H178" s="159">
        <v>22.713000000000001</v>
      </c>
      <c r="I178" s="160"/>
      <c r="J178" s="161">
        <f>ROUND(I178*H178,2)</f>
        <v>0</v>
      </c>
      <c r="K178" s="228"/>
      <c r="L178" s="250"/>
      <c r="M178" s="230" t="s">
        <v>1</v>
      </c>
      <c r="N178" s="164" t="s">
        <v>44</v>
      </c>
      <c r="O178" s="51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02"/>
      <c r="V178" s="302"/>
      <c r="W178" s="302"/>
      <c r="X178" s="302"/>
      <c r="Y178" s="302"/>
      <c r="Z178" s="302"/>
      <c r="AA178" s="302"/>
      <c r="AB178" s="302"/>
      <c r="AC178" s="302"/>
      <c r="AD178" s="302"/>
      <c r="AE178" s="302"/>
      <c r="AR178" s="167" t="s">
        <v>191</v>
      </c>
      <c r="AT178" s="167" t="s">
        <v>187</v>
      </c>
      <c r="AU178" s="167" t="s">
        <v>91</v>
      </c>
      <c r="AY178" s="18" t="s">
        <v>184</v>
      </c>
      <c r="BE178" s="92">
        <f>IF(N178="základná",J178,0)</f>
        <v>0</v>
      </c>
      <c r="BF178" s="92">
        <f>IF(N178="znížená",J178,0)</f>
        <v>0</v>
      </c>
      <c r="BG178" s="92">
        <f>IF(N178="zákl. prenesená",J178,0)</f>
        <v>0</v>
      </c>
      <c r="BH178" s="92">
        <f>IF(N178="zníž. prenesená",J178,0)</f>
        <v>0</v>
      </c>
      <c r="BI178" s="92">
        <f>IF(N178="nulová",J178,0)</f>
        <v>0</v>
      </c>
      <c r="BJ178" s="18" t="s">
        <v>91</v>
      </c>
      <c r="BK178" s="92">
        <f>ROUND(I178*H178,2)</f>
        <v>0</v>
      </c>
      <c r="BL178" s="18" t="s">
        <v>191</v>
      </c>
      <c r="BM178" s="167" t="s">
        <v>961</v>
      </c>
    </row>
    <row r="179" spans="1:65" s="14" customFormat="1">
      <c r="B179" s="176"/>
      <c r="D179" s="169" t="s">
        <v>193</v>
      </c>
      <c r="E179" s="177" t="s">
        <v>1</v>
      </c>
      <c r="F179" s="178" t="s">
        <v>962</v>
      </c>
      <c r="H179" s="179">
        <v>22.713000000000001</v>
      </c>
      <c r="I179" s="180"/>
      <c r="L179" s="401"/>
      <c r="M179" s="182"/>
      <c r="N179" s="182"/>
      <c r="O179" s="182"/>
      <c r="P179" s="182"/>
      <c r="Q179" s="182"/>
      <c r="R179" s="182"/>
      <c r="S179" s="182"/>
      <c r="T179" s="183"/>
      <c r="AT179" s="177" t="s">
        <v>193</v>
      </c>
      <c r="AU179" s="177" t="s">
        <v>91</v>
      </c>
      <c r="AV179" s="14" t="s">
        <v>91</v>
      </c>
      <c r="AW179" s="14" t="s">
        <v>30</v>
      </c>
      <c r="AX179" s="14" t="s">
        <v>78</v>
      </c>
      <c r="AY179" s="177" t="s">
        <v>184</v>
      </c>
    </row>
    <row r="180" spans="1:65" s="15" customFormat="1">
      <c r="B180" s="184"/>
      <c r="D180" s="169" t="s">
        <v>193</v>
      </c>
      <c r="E180" s="185" t="s">
        <v>922</v>
      </c>
      <c r="F180" s="186" t="s">
        <v>200</v>
      </c>
      <c r="H180" s="187">
        <v>22.713000000000001</v>
      </c>
      <c r="I180" s="188"/>
      <c r="L180" s="403"/>
      <c r="M180" s="190"/>
      <c r="N180" s="190"/>
      <c r="O180" s="190"/>
      <c r="P180" s="190"/>
      <c r="Q180" s="190"/>
      <c r="R180" s="190"/>
      <c r="S180" s="190"/>
      <c r="T180" s="191"/>
      <c r="AT180" s="185" t="s">
        <v>193</v>
      </c>
      <c r="AU180" s="185" t="s">
        <v>91</v>
      </c>
      <c r="AV180" s="15" t="s">
        <v>191</v>
      </c>
      <c r="AW180" s="15" t="s">
        <v>30</v>
      </c>
      <c r="AX180" s="15" t="s">
        <v>85</v>
      </c>
      <c r="AY180" s="185" t="s">
        <v>184</v>
      </c>
    </row>
    <row r="181" spans="1:65" s="2" customFormat="1" ht="33" customHeight="1">
      <c r="A181" s="302"/>
      <c r="B181" s="124"/>
      <c r="C181" s="155" t="s">
        <v>229</v>
      </c>
      <c r="D181" s="155" t="s">
        <v>187</v>
      </c>
      <c r="E181" s="156" t="s">
        <v>208</v>
      </c>
      <c r="F181" s="157" t="s">
        <v>209</v>
      </c>
      <c r="G181" s="158" t="s">
        <v>190</v>
      </c>
      <c r="H181" s="159">
        <v>45.426000000000002</v>
      </c>
      <c r="I181" s="160"/>
      <c r="J181" s="161">
        <f>ROUND(I181*H181,2)</f>
        <v>0</v>
      </c>
      <c r="K181" s="228"/>
      <c r="L181" s="250"/>
      <c r="M181" s="230" t="s">
        <v>1</v>
      </c>
      <c r="N181" s="164" t="s">
        <v>44</v>
      </c>
      <c r="O181" s="51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302"/>
      <c r="V181" s="302"/>
      <c r="W181" s="302"/>
      <c r="X181" s="302"/>
      <c r="Y181" s="302"/>
      <c r="Z181" s="302"/>
      <c r="AA181" s="302"/>
      <c r="AB181" s="302"/>
      <c r="AC181" s="302"/>
      <c r="AD181" s="302"/>
      <c r="AE181" s="302"/>
      <c r="AR181" s="167" t="s">
        <v>191</v>
      </c>
      <c r="AT181" s="167" t="s">
        <v>187</v>
      </c>
      <c r="AU181" s="167" t="s">
        <v>91</v>
      </c>
      <c r="AY181" s="18" t="s">
        <v>184</v>
      </c>
      <c r="BE181" s="92">
        <f>IF(N181="základná",J181,0)</f>
        <v>0</v>
      </c>
      <c r="BF181" s="92">
        <f>IF(N181="znížená",J181,0)</f>
        <v>0</v>
      </c>
      <c r="BG181" s="92">
        <f>IF(N181="zákl. prenesená",J181,0)</f>
        <v>0</v>
      </c>
      <c r="BH181" s="92">
        <f>IF(N181="zníž. prenesená",J181,0)</f>
        <v>0</v>
      </c>
      <c r="BI181" s="92">
        <f>IF(N181="nulová",J181,0)</f>
        <v>0</v>
      </c>
      <c r="BJ181" s="18" t="s">
        <v>91</v>
      </c>
      <c r="BK181" s="92">
        <f>ROUND(I181*H181,2)</f>
        <v>0</v>
      </c>
      <c r="BL181" s="18" t="s">
        <v>191</v>
      </c>
      <c r="BM181" s="167" t="s">
        <v>963</v>
      </c>
    </row>
    <row r="182" spans="1:65" s="14" customFormat="1">
      <c r="B182" s="176"/>
      <c r="D182" s="169" t="s">
        <v>193</v>
      </c>
      <c r="E182" s="177" t="s">
        <v>1</v>
      </c>
      <c r="F182" s="178" t="s">
        <v>964</v>
      </c>
      <c r="H182" s="179">
        <v>45.426000000000002</v>
      </c>
      <c r="I182" s="180"/>
      <c r="L182" s="248"/>
      <c r="M182" s="182"/>
      <c r="N182" s="182"/>
      <c r="O182" s="182"/>
      <c r="P182" s="182"/>
      <c r="Q182" s="182"/>
      <c r="R182" s="182"/>
      <c r="S182" s="182"/>
      <c r="T182" s="183"/>
      <c r="AT182" s="177" t="s">
        <v>193</v>
      </c>
      <c r="AU182" s="177" t="s">
        <v>91</v>
      </c>
      <c r="AV182" s="14" t="s">
        <v>91</v>
      </c>
      <c r="AW182" s="14" t="s">
        <v>30</v>
      </c>
      <c r="AX182" s="14" t="s">
        <v>85</v>
      </c>
      <c r="AY182" s="177" t="s">
        <v>184</v>
      </c>
    </row>
    <row r="183" spans="1:65" s="2" customFormat="1" ht="16.5" customHeight="1">
      <c r="A183" s="302"/>
      <c r="B183" s="124"/>
      <c r="C183" s="155" t="s">
        <v>235</v>
      </c>
      <c r="D183" s="155" t="s">
        <v>187</v>
      </c>
      <c r="E183" s="156" t="s">
        <v>213</v>
      </c>
      <c r="F183" s="157" t="s">
        <v>214</v>
      </c>
      <c r="G183" s="158" t="s">
        <v>215</v>
      </c>
      <c r="H183" s="159">
        <v>38.612000000000002</v>
      </c>
      <c r="I183" s="160"/>
      <c r="J183" s="161">
        <f>ROUND(I183*H183,2)</f>
        <v>0</v>
      </c>
      <c r="K183" s="228"/>
      <c r="L183" s="250"/>
      <c r="M183" s="230" t="s">
        <v>1</v>
      </c>
      <c r="N183" s="164" t="s">
        <v>44</v>
      </c>
      <c r="O183" s="51"/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U183" s="302"/>
      <c r="V183" s="302"/>
      <c r="W183" s="302"/>
      <c r="X183" s="302"/>
      <c r="Y183" s="302"/>
      <c r="Z183" s="302"/>
      <c r="AA183" s="302"/>
      <c r="AB183" s="302"/>
      <c r="AC183" s="302"/>
      <c r="AD183" s="302"/>
      <c r="AE183" s="302"/>
      <c r="AR183" s="167" t="s">
        <v>191</v>
      </c>
      <c r="AT183" s="167" t="s">
        <v>187</v>
      </c>
      <c r="AU183" s="167" t="s">
        <v>91</v>
      </c>
      <c r="AY183" s="18" t="s">
        <v>184</v>
      </c>
      <c r="BE183" s="92">
        <f>IF(N183="základná",J183,0)</f>
        <v>0</v>
      </c>
      <c r="BF183" s="92">
        <f>IF(N183="znížená",J183,0)</f>
        <v>0</v>
      </c>
      <c r="BG183" s="92">
        <f>IF(N183="zákl. prenesená",J183,0)</f>
        <v>0</v>
      </c>
      <c r="BH183" s="92">
        <f>IF(N183="zníž. prenesená",J183,0)</f>
        <v>0</v>
      </c>
      <c r="BI183" s="92">
        <f>IF(N183="nulová",J183,0)</f>
        <v>0</v>
      </c>
      <c r="BJ183" s="18" t="s">
        <v>91</v>
      </c>
      <c r="BK183" s="92">
        <f>ROUND(I183*H183,2)</f>
        <v>0</v>
      </c>
      <c r="BL183" s="18" t="s">
        <v>191</v>
      </c>
      <c r="BM183" s="167" t="s">
        <v>965</v>
      </c>
    </row>
    <row r="184" spans="1:65" s="14" customFormat="1">
      <c r="B184" s="176"/>
      <c r="D184" s="169" t="s">
        <v>193</v>
      </c>
      <c r="E184" s="177" t="s">
        <v>1</v>
      </c>
      <c r="F184" s="178" t="s">
        <v>966</v>
      </c>
      <c r="H184" s="179">
        <v>38.612000000000002</v>
      </c>
      <c r="I184" s="180"/>
      <c r="L184" s="248"/>
      <c r="M184" s="182"/>
      <c r="N184" s="182"/>
      <c r="O184" s="182"/>
      <c r="P184" s="182"/>
      <c r="Q184" s="182"/>
      <c r="R184" s="182"/>
      <c r="S184" s="182"/>
      <c r="T184" s="183"/>
      <c r="AT184" s="177" t="s">
        <v>193</v>
      </c>
      <c r="AU184" s="177" t="s">
        <v>91</v>
      </c>
      <c r="AV184" s="14" t="s">
        <v>91</v>
      </c>
      <c r="AW184" s="14" t="s">
        <v>30</v>
      </c>
      <c r="AX184" s="14" t="s">
        <v>85</v>
      </c>
      <c r="AY184" s="177" t="s">
        <v>184</v>
      </c>
    </row>
    <row r="185" spans="1:65" s="2" customFormat="1" ht="16.5" customHeight="1">
      <c r="A185" s="302"/>
      <c r="B185" s="124"/>
      <c r="C185" s="155" t="s">
        <v>241</v>
      </c>
      <c r="D185" s="155" t="s">
        <v>187</v>
      </c>
      <c r="E185" s="156" t="s">
        <v>219</v>
      </c>
      <c r="F185" s="157" t="s">
        <v>220</v>
      </c>
      <c r="G185" s="158" t="s">
        <v>215</v>
      </c>
      <c r="H185" s="159">
        <v>38.612000000000002</v>
      </c>
      <c r="I185" s="160"/>
      <c r="J185" s="161">
        <f>ROUND(I185*H185,2)</f>
        <v>0</v>
      </c>
      <c r="K185" s="228"/>
      <c r="L185" s="250"/>
      <c r="M185" s="230" t="s">
        <v>1</v>
      </c>
      <c r="N185" s="164" t="s">
        <v>44</v>
      </c>
      <c r="O185" s="51"/>
      <c r="P185" s="165">
        <f>O185*H185</f>
        <v>0</v>
      </c>
      <c r="Q185" s="165">
        <v>0</v>
      </c>
      <c r="R185" s="165">
        <f>Q185*H185</f>
        <v>0</v>
      </c>
      <c r="S185" s="165">
        <v>0</v>
      </c>
      <c r="T185" s="166">
        <f>S185*H185</f>
        <v>0</v>
      </c>
      <c r="U185" s="302"/>
      <c r="V185" s="302"/>
      <c r="W185" s="302"/>
      <c r="X185" s="302"/>
      <c r="Y185" s="302"/>
      <c r="Z185" s="302"/>
      <c r="AA185" s="302"/>
      <c r="AB185" s="302"/>
      <c r="AC185" s="302"/>
      <c r="AD185" s="302"/>
      <c r="AE185" s="302"/>
      <c r="AR185" s="167" t="s">
        <v>191</v>
      </c>
      <c r="AT185" s="167" t="s">
        <v>187</v>
      </c>
      <c r="AU185" s="167" t="s">
        <v>91</v>
      </c>
      <c r="AY185" s="18" t="s">
        <v>184</v>
      </c>
      <c r="BE185" s="92">
        <f>IF(N185="základná",J185,0)</f>
        <v>0</v>
      </c>
      <c r="BF185" s="92">
        <f>IF(N185="znížená",J185,0)</f>
        <v>0</v>
      </c>
      <c r="BG185" s="92">
        <f>IF(N185="zákl. prenesená",J185,0)</f>
        <v>0</v>
      </c>
      <c r="BH185" s="92">
        <f>IF(N185="zníž. prenesená",J185,0)</f>
        <v>0</v>
      </c>
      <c r="BI185" s="92">
        <f>IF(N185="nulová",J185,0)</f>
        <v>0</v>
      </c>
      <c r="BJ185" s="18" t="s">
        <v>91</v>
      </c>
      <c r="BK185" s="92">
        <f>ROUND(I185*H185,2)</f>
        <v>0</v>
      </c>
      <c r="BL185" s="18" t="s">
        <v>191</v>
      </c>
      <c r="BM185" s="167" t="s">
        <v>967</v>
      </c>
    </row>
    <row r="186" spans="1:65" s="14" customFormat="1">
      <c r="B186" s="176"/>
      <c r="D186" s="169" t="s">
        <v>193</v>
      </c>
      <c r="E186" s="177" t="s">
        <v>1</v>
      </c>
      <c r="F186" s="178" t="s">
        <v>966</v>
      </c>
      <c r="H186" s="179">
        <v>38.612000000000002</v>
      </c>
      <c r="I186" s="180"/>
      <c r="L186" s="248"/>
      <c r="M186" s="182"/>
      <c r="N186" s="182"/>
      <c r="O186" s="182"/>
      <c r="P186" s="182"/>
      <c r="Q186" s="182"/>
      <c r="R186" s="182"/>
      <c r="S186" s="182"/>
      <c r="T186" s="183"/>
      <c r="AT186" s="177" t="s">
        <v>193</v>
      </c>
      <c r="AU186" s="177" t="s">
        <v>91</v>
      </c>
      <c r="AV186" s="14" t="s">
        <v>91</v>
      </c>
      <c r="AW186" s="14" t="s">
        <v>30</v>
      </c>
      <c r="AX186" s="14" t="s">
        <v>85</v>
      </c>
      <c r="AY186" s="177" t="s">
        <v>184</v>
      </c>
    </row>
    <row r="187" spans="1:65" s="2" customFormat="1" ht="21.75" customHeight="1">
      <c r="A187" s="302"/>
      <c r="B187" s="124"/>
      <c r="C187" s="155" t="s">
        <v>248</v>
      </c>
      <c r="D187" s="155" t="s">
        <v>187</v>
      </c>
      <c r="E187" s="156" t="s">
        <v>968</v>
      </c>
      <c r="F187" s="157" t="s">
        <v>816</v>
      </c>
      <c r="G187" s="158" t="s">
        <v>190</v>
      </c>
      <c r="H187" s="159">
        <v>1.44</v>
      </c>
      <c r="I187" s="160"/>
      <c r="J187" s="161">
        <f>ROUND(I187*H187,2)</f>
        <v>0</v>
      </c>
      <c r="K187" s="228"/>
      <c r="L187" s="250"/>
      <c r="M187" s="230" t="s">
        <v>1</v>
      </c>
      <c r="N187" s="164" t="s">
        <v>44</v>
      </c>
      <c r="O187" s="51"/>
      <c r="P187" s="165">
        <f>O187*H187</f>
        <v>0</v>
      </c>
      <c r="Q187" s="165">
        <v>0</v>
      </c>
      <c r="R187" s="165">
        <f>Q187*H187</f>
        <v>0</v>
      </c>
      <c r="S187" s="165">
        <v>0</v>
      </c>
      <c r="T187" s="166">
        <f>S187*H187</f>
        <v>0</v>
      </c>
      <c r="U187" s="302"/>
      <c r="V187" s="302"/>
      <c r="W187" s="302"/>
      <c r="X187" s="302"/>
      <c r="Y187" s="302"/>
      <c r="Z187" s="302"/>
      <c r="AA187" s="302"/>
      <c r="AB187" s="302"/>
      <c r="AC187" s="302"/>
      <c r="AD187" s="302"/>
      <c r="AE187" s="302"/>
      <c r="AR187" s="167" t="s">
        <v>191</v>
      </c>
      <c r="AT187" s="167" t="s">
        <v>187</v>
      </c>
      <c r="AU187" s="167" t="s">
        <v>91</v>
      </c>
      <c r="AY187" s="18" t="s">
        <v>184</v>
      </c>
      <c r="BE187" s="92">
        <f>IF(N187="základná",J187,0)</f>
        <v>0</v>
      </c>
      <c r="BF187" s="92">
        <f>IF(N187="znížená",J187,0)</f>
        <v>0</v>
      </c>
      <c r="BG187" s="92">
        <f>IF(N187="zákl. prenesená",J187,0)</f>
        <v>0</v>
      </c>
      <c r="BH187" s="92">
        <f>IF(N187="zníž. prenesená",J187,0)</f>
        <v>0</v>
      </c>
      <c r="BI187" s="92">
        <f>IF(N187="nulová",J187,0)</f>
        <v>0</v>
      </c>
      <c r="BJ187" s="18" t="s">
        <v>91</v>
      </c>
      <c r="BK187" s="92">
        <f>ROUND(I187*H187,2)</f>
        <v>0</v>
      </c>
      <c r="BL187" s="18" t="s">
        <v>191</v>
      </c>
      <c r="BM187" s="167" t="s">
        <v>969</v>
      </c>
    </row>
    <row r="188" spans="1:65" s="13" customFormat="1">
      <c r="B188" s="168"/>
      <c r="D188" s="169" t="s">
        <v>193</v>
      </c>
      <c r="E188" s="170" t="s">
        <v>1</v>
      </c>
      <c r="F188" s="171" t="s">
        <v>955</v>
      </c>
      <c r="H188" s="170" t="s">
        <v>1</v>
      </c>
      <c r="I188" s="172"/>
      <c r="L188" s="409"/>
      <c r="M188" s="174"/>
      <c r="N188" s="174"/>
      <c r="O188" s="174"/>
      <c r="P188" s="174"/>
      <c r="Q188" s="174"/>
      <c r="R188" s="174"/>
      <c r="S188" s="174"/>
      <c r="T188" s="175"/>
      <c r="AT188" s="170" t="s">
        <v>193</v>
      </c>
      <c r="AU188" s="170" t="s">
        <v>91</v>
      </c>
      <c r="AV188" s="13" t="s">
        <v>85</v>
      </c>
      <c r="AW188" s="13" t="s">
        <v>30</v>
      </c>
      <c r="AX188" s="13" t="s">
        <v>78</v>
      </c>
      <c r="AY188" s="170" t="s">
        <v>184</v>
      </c>
    </row>
    <row r="189" spans="1:65" s="14" customFormat="1">
      <c r="B189" s="176"/>
      <c r="D189" s="169" t="s">
        <v>193</v>
      </c>
      <c r="E189" s="177" t="s">
        <v>1</v>
      </c>
      <c r="F189" s="178" t="s">
        <v>970</v>
      </c>
      <c r="H189" s="179">
        <v>1.44</v>
      </c>
      <c r="I189" s="180"/>
      <c r="L189" s="411"/>
      <c r="M189" s="182"/>
      <c r="N189" s="182"/>
      <c r="O189" s="182"/>
      <c r="P189" s="182"/>
      <c r="Q189" s="182"/>
      <c r="R189" s="182"/>
      <c r="S189" s="182"/>
      <c r="T189" s="183"/>
      <c r="AT189" s="177" t="s">
        <v>193</v>
      </c>
      <c r="AU189" s="177" t="s">
        <v>91</v>
      </c>
      <c r="AV189" s="14" t="s">
        <v>91</v>
      </c>
      <c r="AW189" s="14" t="s">
        <v>30</v>
      </c>
      <c r="AX189" s="14" t="s">
        <v>85</v>
      </c>
      <c r="AY189" s="177" t="s">
        <v>184</v>
      </c>
    </row>
    <row r="190" spans="1:65" s="2" customFormat="1" ht="16.5" customHeight="1">
      <c r="A190" s="302"/>
      <c r="B190" s="124"/>
      <c r="C190" s="155" t="s">
        <v>252</v>
      </c>
      <c r="D190" s="155" t="s">
        <v>187</v>
      </c>
      <c r="E190" s="156" t="s">
        <v>971</v>
      </c>
      <c r="F190" s="157" t="s">
        <v>972</v>
      </c>
      <c r="G190" s="158" t="s">
        <v>225</v>
      </c>
      <c r="H190" s="159">
        <v>16.64</v>
      </c>
      <c r="I190" s="160"/>
      <c r="J190" s="161">
        <f>ROUND(I190*H190,2)</f>
        <v>0</v>
      </c>
      <c r="K190" s="228"/>
      <c r="L190" s="250"/>
      <c r="M190" s="230" t="s">
        <v>1</v>
      </c>
      <c r="N190" s="164" t="s">
        <v>44</v>
      </c>
      <c r="O190" s="51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302"/>
      <c r="V190" s="302"/>
      <c r="W190" s="302"/>
      <c r="X190" s="302"/>
      <c r="Y190" s="302"/>
      <c r="Z190" s="302"/>
      <c r="AA190" s="302"/>
      <c r="AB190" s="302"/>
      <c r="AC190" s="302"/>
      <c r="AD190" s="302"/>
      <c r="AE190" s="302"/>
      <c r="AR190" s="167" t="s">
        <v>191</v>
      </c>
      <c r="AT190" s="167" t="s">
        <v>187</v>
      </c>
      <c r="AU190" s="167" t="s">
        <v>91</v>
      </c>
      <c r="AY190" s="18" t="s">
        <v>184</v>
      </c>
      <c r="BE190" s="92">
        <f>IF(N190="základná",J190,0)</f>
        <v>0</v>
      </c>
      <c r="BF190" s="92">
        <f>IF(N190="znížená",J190,0)</f>
        <v>0</v>
      </c>
      <c r="BG190" s="92">
        <f>IF(N190="zákl. prenesená",J190,0)</f>
        <v>0</v>
      </c>
      <c r="BH190" s="92">
        <f>IF(N190="zníž. prenesená",J190,0)</f>
        <v>0</v>
      </c>
      <c r="BI190" s="92">
        <f>IF(N190="nulová",J190,0)</f>
        <v>0</v>
      </c>
      <c r="BJ190" s="18" t="s">
        <v>91</v>
      </c>
      <c r="BK190" s="92">
        <f>ROUND(I190*H190,2)</f>
        <v>0</v>
      </c>
      <c r="BL190" s="18" t="s">
        <v>191</v>
      </c>
      <c r="BM190" s="167" t="s">
        <v>973</v>
      </c>
    </row>
    <row r="191" spans="1:65" s="13" customFormat="1">
      <c r="B191" s="168"/>
      <c r="D191" s="169" t="s">
        <v>193</v>
      </c>
      <c r="E191" s="170" t="s">
        <v>1</v>
      </c>
      <c r="F191" s="171" t="s">
        <v>974</v>
      </c>
      <c r="H191" s="170" t="s">
        <v>1</v>
      </c>
      <c r="I191" s="172"/>
      <c r="L191" s="409"/>
      <c r="M191" s="174"/>
      <c r="N191" s="174"/>
      <c r="O191" s="174"/>
      <c r="P191" s="174"/>
      <c r="Q191" s="174"/>
      <c r="R191" s="174"/>
      <c r="S191" s="174"/>
      <c r="T191" s="175"/>
      <c r="AT191" s="170" t="s">
        <v>193</v>
      </c>
      <c r="AU191" s="170" t="s">
        <v>91</v>
      </c>
      <c r="AV191" s="13" t="s">
        <v>85</v>
      </c>
      <c r="AW191" s="13" t="s">
        <v>30</v>
      </c>
      <c r="AX191" s="13" t="s">
        <v>78</v>
      </c>
      <c r="AY191" s="170" t="s">
        <v>184</v>
      </c>
    </row>
    <row r="192" spans="1:65" s="14" customFormat="1">
      <c r="B192" s="176"/>
      <c r="D192" s="169" t="s">
        <v>193</v>
      </c>
      <c r="E192" s="177" t="s">
        <v>1</v>
      </c>
      <c r="F192" s="178" t="s">
        <v>975</v>
      </c>
      <c r="H192" s="179">
        <v>16.64</v>
      </c>
      <c r="I192" s="180"/>
      <c r="L192" s="410"/>
      <c r="M192" s="182"/>
      <c r="N192" s="182"/>
      <c r="O192" s="182"/>
      <c r="P192" s="182"/>
      <c r="Q192" s="182"/>
      <c r="R192" s="182"/>
      <c r="S192" s="182"/>
      <c r="T192" s="183"/>
      <c r="AT192" s="177" t="s">
        <v>193</v>
      </c>
      <c r="AU192" s="177" t="s">
        <v>91</v>
      </c>
      <c r="AV192" s="14" t="s">
        <v>91</v>
      </c>
      <c r="AW192" s="14" t="s">
        <v>30</v>
      </c>
      <c r="AX192" s="14" t="s">
        <v>78</v>
      </c>
      <c r="AY192" s="177" t="s">
        <v>184</v>
      </c>
    </row>
    <row r="193" spans="1:65" s="15" customFormat="1">
      <c r="B193" s="184"/>
      <c r="D193" s="169" t="s">
        <v>193</v>
      </c>
      <c r="E193" s="185" t="s">
        <v>1</v>
      </c>
      <c r="F193" s="186" t="s">
        <v>200</v>
      </c>
      <c r="H193" s="187">
        <v>16.64</v>
      </c>
      <c r="I193" s="188"/>
      <c r="L193" s="411"/>
      <c r="M193" s="190"/>
      <c r="N193" s="190"/>
      <c r="O193" s="190"/>
      <c r="P193" s="190"/>
      <c r="Q193" s="190"/>
      <c r="R193" s="190"/>
      <c r="S193" s="190"/>
      <c r="T193" s="191"/>
      <c r="AT193" s="185" t="s">
        <v>193</v>
      </c>
      <c r="AU193" s="185" t="s">
        <v>91</v>
      </c>
      <c r="AV193" s="15" t="s">
        <v>191</v>
      </c>
      <c r="AW193" s="15" t="s">
        <v>30</v>
      </c>
      <c r="AX193" s="15" t="s">
        <v>85</v>
      </c>
      <c r="AY193" s="185" t="s">
        <v>184</v>
      </c>
    </row>
    <row r="194" spans="1:65" s="2" customFormat="1" ht="21.75" customHeight="1">
      <c r="A194" s="302"/>
      <c r="B194" s="124"/>
      <c r="C194" s="339" t="s">
        <v>256</v>
      </c>
      <c r="D194" s="339" t="s">
        <v>236</v>
      </c>
      <c r="E194" s="340" t="s">
        <v>976</v>
      </c>
      <c r="F194" s="341" t="s">
        <v>977</v>
      </c>
      <c r="G194" s="342" t="s">
        <v>225</v>
      </c>
      <c r="H194" s="343">
        <v>16.64</v>
      </c>
      <c r="I194" s="344"/>
      <c r="J194" s="344">
        <f>ROUND(I194*H194,2)</f>
        <v>0</v>
      </c>
      <c r="K194" s="229"/>
      <c r="L194" s="263"/>
      <c r="M194" s="231" t="s">
        <v>1</v>
      </c>
      <c r="N194" s="202" t="s">
        <v>44</v>
      </c>
      <c r="O194" s="51"/>
      <c r="P194" s="165">
        <f>O194*H194</f>
        <v>0</v>
      </c>
      <c r="Q194" s="165">
        <v>1.4999999999999999E-2</v>
      </c>
      <c r="R194" s="165">
        <f>Q194*H194</f>
        <v>0.24959999999999999</v>
      </c>
      <c r="S194" s="165">
        <v>0</v>
      </c>
      <c r="T194" s="166">
        <f>S194*H194</f>
        <v>0</v>
      </c>
      <c r="U194" s="302"/>
      <c r="V194" s="302"/>
      <c r="W194" s="302"/>
      <c r="X194" s="302"/>
      <c r="Y194" s="302"/>
      <c r="Z194" s="302"/>
      <c r="AA194" s="302"/>
      <c r="AB194" s="302"/>
      <c r="AC194" s="302"/>
      <c r="AD194" s="302"/>
      <c r="AE194" s="302"/>
      <c r="AR194" s="167" t="s">
        <v>229</v>
      </c>
      <c r="AT194" s="167" t="s">
        <v>236</v>
      </c>
      <c r="AU194" s="167" t="s">
        <v>91</v>
      </c>
      <c r="AY194" s="18" t="s">
        <v>184</v>
      </c>
      <c r="BE194" s="92">
        <f>IF(N194="základná",J194,0)</f>
        <v>0</v>
      </c>
      <c r="BF194" s="92">
        <f>IF(N194="znížená",J194,0)</f>
        <v>0</v>
      </c>
      <c r="BG194" s="92">
        <f>IF(N194="zákl. prenesená",J194,0)</f>
        <v>0</v>
      </c>
      <c r="BH194" s="92">
        <f>IF(N194="zníž. prenesená",J194,0)</f>
        <v>0</v>
      </c>
      <c r="BI194" s="92">
        <f>IF(N194="nulová",J194,0)</f>
        <v>0</v>
      </c>
      <c r="BJ194" s="18" t="s">
        <v>91</v>
      </c>
      <c r="BK194" s="92">
        <f>ROUND(I194*H194,2)</f>
        <v>0</v>
      </c>
      <c r="BL194" s="18" t="s">
        <v>191</v>
      </c>
      <c r="BM194" s="167" t="s">
        <v>978</v>
      </c>
    </row>
    <row r="195" spans="1:65" s="2" customFormat="1" ht="21.75" customHeight="1">
      <c r="A195" s="302"/>
      <c r="B195" s="124"/>
      <c r="C195" s="155" t="s">
        <v>263</v>
      </c>
      <c r="D195" s="155" t="s">
        <v>187</v>
      </c>
      <c r="E195" s="156" t="s">
        <v>230</v>
      </c>
      <c r="F195" s="157" t="s">
        <v>231</v>
      </c>
      <c r="G195" s="158" t="s">
        <v>225</v>
      </c>
      <c r="H195" s="159">
        <v>3.04</v>
      </c>
      <c r="I195" s="160"/>
      <c r="J195" s="161">
        <f>ROUND(I195*H195,2)</f>
        <v>0</v>
      </c>
      <c r="K195" s="228"/>
      <c r="L195" s="250"/>
      <c r="M195" s="230" t="s">
        <v>1</v>
      </c>
      <c r="N195" s="164" t="s">
        <v>44</v>
      </c>
      <c r="O195" s="51"/>
      <c r="P195" s="165">
        <f>O195*H195</f>
        <v>0</v>
      </c>
      <c r="Q195" s="165">
        <v>0</v>
      </c>
      <c r="R195" s="165">
        <f>Q195*H195</f>
        <v>0</v>
      </c>
      <c r="S195" s="165">
        <v>0</v>
      </c>
      <c r="T195" s="166">
        <f>S195*H195</f>
        <v>0</v>
      </c>
      <c r="U195" s="302"/>
      <c r="V195" s="302"/>
      <c r="W195" s="302"/>
      <c r="X195" s="302"/>
      <c r="Y195" s="302"/>
      <c r="Z195" s="302"/>
      <c r="AA195" s="302"/>
      <c r="AB195" s="302"/>
      <c r="AC195" s="302"/>
      <c r="AD195" s="302"/>
      <c r="AE195" s="302"/>
      <c r="AR195" s="167" t="s">
        <v>191</v>
      </c>
      <c r="AT195" s="167" t="s">
        <v>187</v>
      </c>
      <c r="AU195" s="167" t="s">
        <v>91</v>
      </c>
      <c r="AY195" s="18" t="s">
        <v>184</v>
      </c>
      <c r="BE195" s="92">
        <f>IF(N195="základná",J195,0)</f>
        <v>0</v>
      </c>
      <c r="BF195" s="92">
        <f>IF(N195="znížená",J195,0)</f>
        <v>0</v>
      </c>
      <c r="BG195" s="92">
        <f>IF(N195="zákl. prenesená",J195,0)</f>
        <v>0</v>
      </c>
      <c r="BH195" s="92">
        <f>IF(N195="zníž. prenesená",J195,0)</f>
        <v>0</v>
      </c>
      <c r="BI195" s="92">
        <f>IF(N195="nulová",J195,0)</f>
        <v>0</v>
      </c>
      <c r="BJ195" s="18" t="s">
        <v>91</v>
      </c>
      <c r="BK195" s="92">
        <f>ROUND(I195*H195,2)</f>
        <v>0</v>
      </c>
      <c r="BL195" s="18" t="s">
        <v>191</v>
      </c>
      <c r="BM195" s="167" t="s">
        <v>979</v>
      </c>
    </row>
    <row r="196" spans="1:65" s="13" customFormat="1">
      <c r="B196" s="168"/>
      <c r="D196" s="169" t="s">
        <v>193</v>
      </c>
      <c r="E196" s="170" t="s">
        <v>1</v>
      </c>
      <c r="F196" s="171" t="s">
        <v>198</v>
      </c>
      <c r="H196" s="170" t="s">
        <v>1</v>
      </c>
      <c r="I196" s="172"/>
      <c r="L196" s="409"/>
      <c r="M196" s="174"/>
      <c r="N196" s="174"/>
      <c r="O196" s="174"/>
      <c r="P196" s="174"/>
      <c r="Q196" s="174"/>
      <c r="R196" s="174"/>
      <c r="S196" s="174"/>
      <c r="T196" s="175"/>
      <c r="AT196" s="170" t="s">
        <v>193</v>
      </c>
      <c r="AU196" s="170" t="s">
        <v>91</v>
      </c>
      <c r="AV196" s="13" t="s">
        <v>85</v>
      </c>
      <c r="AW196" s="13" t="s">
        <v>30</v>
      </c>
      <c r="AX196" s="13" t="s">
        <v>78</v>
      </c>
      <c r="AY196" s="170" t="s">
        <v>184</v>
      </c>
    </row>
    <row r="197" spans="1:65" s="14" customFormat="1">
      <c r="B197" s="176"/>
      <c r="D197" s="169" t="s">
        <v>193</v>
      </c>
      <c r="E197" s="177" t="s">
        <v>1</v>
      </c>
      <c r="F197" s="178" t="s">
        <v>980</v>
      </c>
      <c r="H197" s="179">
        <v>3.04</v>
      </c>
      <c r="I197" s="180"/>
      <c r="L197" s="411"/>
      <c r="M197" s="182"/>
      <c r="N197" s="182"/>
      <c r="O197" s="182"/>
      <c r="P197" s="182"/>
      <c r="Q197" s="182"/>
      <c r="R197" s="182"/>
      <c r="S197" s="182"/>
      <c r="T197" s="183"/>
      <c r="AT197" s="177" t="s">
        <v>193</v>
      </c>
      <c r="AU197" s="177" t="s">
        <v>91</v>
      </c>
      <c r="AV197" s="14" t="s">
        <v>91</v>
      </c>
      <c r="AW197" s="14" t="s">
        <v>30</v>
      </c>
      <c r="AX197" s="14" t="s">
        <v>85</v>
      </c>
      <c r="AY197" s="177" t="s">
        <v>184</v>
      </c>
    </row>
    <row r="198" spans="1:65" s="2" customFormat="1" ht="16.5" customHeight="1">
      <c r="A198" s="302"/>
      <c r="B198" s="124"/>
      <c r="C198" s="192" t="s">
        <v>268</v>
      </c>
      <c r="D198" s="192" t="s">
        <v>236</v>
      </c>
      <c r="E198" s="193" t="s">
        <v>237</v>
      </c>
      <c r="F198" s="194" t="s">
        <v>238</v>
      </c>
      <c r="G198" s="195" t="s">
        <v>190</v>
      </c>
      <c r="H198" s="196">
        <v>1.216</v>
      </c>
      <c r="I198" s="197"/>
      <c r="J198" s="198">
        <f>ROUND(I198*H198,2)</f>
        <v>0</v>
      </c>
      <c r="K198" s="229"/>
      <c r="L198" s="263"/>
      <c r="M198" s="231" t="s">
        <v>1</v>
      </c>
      <c r="N198" s="202" t="s">
        <v>44</v>
      </c>
      <c r="O198" s="51"/>
      <c r="P198" s="165">
        <f>O198*H198</f>
        <v>0</v>
      </c>
      <c r="Q198" s="165">
        <v>0</v>
      </c>
      <c r="R198" s="165">
        <f>Q198*H198</f>
        <v>0</v>
      </c>
      <c r="S198" s="165">
        <v>0</v>
      </c>
      <c r="T198" s="166">
        <f>S198*H198</f>
        <v>0</v>
      </c>
      <c r="U198" s="302"/>
      <c r="V198" s="302"/>
      <c r="W198" s="302"/>
      <c r="X198" s="302"/>
      <c r="Y198" s="302"/>
      <c r="Z198" s="302"/>
      <c r="AA198" s="302"/>
      <c r="AB198" s="302"/>
      <c r="AC198" s="302"/>
      <c r="AD198" s="302"/>
      <c r="AE198" s="302"/>
      <c r="AR198" s="167" t="s">
        <v>229</v>
      </c>
      <c r="AT198" s="167" t="s">
        <v>236</v>
      </c>
      <c r="AU198" s="167" t="s">
        <v>91</v>
      </c>
      <c r="AY198" s="18" t="s">
        <v>184</v>
      </c>
      <c r="BE198" s="92">
        <f>IF(N198="základná",J198,0)</f>
        <v>0</v>
      </c>
      <c r="BF198" s="92">
        <f>IF(N198="znížená",J198,0)</f>
        <v>0</v>
      </c>
      <c r="BG198" s="92">
        <f>IF(N198="zákl. prenesená",J198,0)</f>
        <v>0</v>
      </c>
      <c r="BH198" s="92">
        <f>IF(N198="zníž. prenesená",J198,0)</f>
        <v>0</v>
      </c>
      <c r="BI198" s="92">
        <f>IF(N198="nulová",J198,0)</f>
        <v>0</v>
      </c>
      <c r="BJ198" s="18" t="s">
        <v>91</v>
      </c>
      <c r="BK198" s="92">
        <f>ROUND(I198*H198,2)</f>
        <v>0</v>
      </c>
      <c r="BL198" s="18" t="s">
        <v>191</v>
      </c>
      <c r="BM198" s="167" t="s">
        <v>981</v>
      </c>
    </row>
    <row r="199" spans="1:65" s="14" customFormat="1">
      <c r="B199" s="176"/>
      <c r="D199" s="169" t="s">
        <v>193</v>
      </c>
      <c r="E199" s="177" t="s">
        <v>1</v>
      </c>
      <c r="F199" s="178" t="s">
        <v>982</v>
      </c>
      <c r="H199" s="179">
        <v>1.216</v>
      </c>
      <c r="I199" s="180"/>
      <c r="L199" s="401"/>
      <c r="M199" s="182"/>
      <c r="N199" s="182"/>
      <c r="O199" s="182"/>
      <c r="P199" s="182"/>
      <c r="Q199" s="182"/>
      <c r="R199" s="182"/>
      <c r="S199" s="182"/>
      <c r="T199" s="183"/>
      <c r="AT199" s="177" t="s">
        <v>193</v>
      </c>
      <c r="AU199" s="177" t="s">
        <v>91</v>
      </c>
      <c r="AV199" s="14" t="s">
        <v>91</v>
      </c>
      <c r="AW199" s="14" t="s">
        <v>30</v>
      </c>
      <c r="AX199" s="14" t="s">
        <v>78</v>
      </c>
      <c r="AY199" s="177" t="s">
        <v>184</v>
      </c>
    </row>
    <row r="200" spans="1:65" s="15" customFormat="1">
      <c r="B200" s="184"/>
      <c r="D200" s="169" t="s">
        <v>193</v>
      </c>
      <c r="E200" s="185" t="s">
        <v>1</v>
      </c>
      <c r="F200" s="186" t="s">
        <v>200</v>
      </c>
      <c r="H200" s="187">
        <v>1.216</v>
      </c>
      <c r="I200" s="188"/>
      <c r="L200" s="403"/>
      <c r="M200" s="190"/>
      <c r="N200" s="190"/>
      <c r="O200" s="190"/>
      <c r="P200" s="190"/>
      <c r="Q200" s="190"/>
      <c r="R200" s="190"/>
      <c r="S200" s="190"/>
      <c r="T200" s="191"/>
      <c r="AT200" s="185" t="s">
        <v>193</v>
      </c>
      <c r="AU200" s="185" t="s">
        <v>91</v>
      </c>
      <c r="AV200" s="15" t="s">
        <v>191</v>
      </c>
      <c r="AW200" s="15" t="s">
        <v>30</v>
      </c>
      <c r="AX200" s="15" t="s">
        <v>85</v>
      </c>
      <c r="AY200" s="185" t="s">
        <v>184</v>
      </c>
    </row>
    <row r="201" spans="1:65" s="2" customFormat="1" ht="21.75" customHeight="1">
      <c r="A201" s="302"/>
      <c r="B201" s="124"/>
      <c r="C201" s="155" t="s">
        <v>272</v>
      </c>
      <c r="D201" s="155" t="s">
        <v>187</v>
      </c>
      <c r="E201" s="156" t="s">
        <v>242</v>
      </c>
      <c r="F201" s="157" t="s">
        <v>243</v>
      </c>
      <c r="G201" s="158" t="s">
        <v>244</v>
      </c>
      <c r="H201" s="159">
        <v>10</v>
      </c>
      <c r="I201" s="160"/>
      <c r="J201" s="161">
        <f>ROUND(I201*H201,2)</f>
        <v>0</v>
      </c>
      <c r="K201" s="228"/>
      <c r="L201" s="250"/>
      <c r="M201" s="230" t="s">
        <v>1</v>
      </c>
      <c r="N201" s="164" t="s">
        <v>44</v>
      </c>
      <c r="O201" s="51"/>
      <c r="P201" s="165">
        <f>O201*H201</f>
        <v>0</v>
      </c>
      <c r="Q201" s="165">
        <v>0</v>
      </c>
      <c r="R201" s="165">
        <f>Q201*H201</f>
        <v>0</v>
      </c>
      <c r="S201" s="165">
        <v>0</v>
      </c>
      <c r="T201" s="166">
        <f>S201*H201</f>
        <v>0</v>
      </c>
      <c r="U201" s="302"/>
      <c r="V201" s="302"/>
      <c r="W201" s="302"/>
      <c r="X201" s="302"/>
      <c r="Y201" s="302"/>
      <c r="Z201" s="302"/>
      <c r="AA201" s="302"/>
      <c r="AB201" s="302"/>
      <c r="AC201" s="302"/>
      <c r="AD201" s="302"/>
      <c r="AE201" s="302"/>
      <c r="AR201" s="167" t="s">
        <v>191</v>
      </c>
      <c r="AT201" s="167" t="s">
        <v>187</v>
      </c>
      <c r="AU201" s="167" t="s">
        <v>91</v>
      </c>
      <c r="AY201" s="18" t="s">
        <v>184</v>
      </c>
      <c r="BE201" s="92">
        <f>IF(N201="základná",J201,0)</f>
        <v>0</v>
      </c>
      <c r="BF201" s="92">
        <f>IF(N201="znížená",J201,0)</f>
        <v>0</v>
      </c>
      <c r="BG201" s="92">
        <f>IF(N201="zákl. prenesená",J201,0)</f>
        <v>0</v>
      </c>
      <c r="BH201" s="92">
        <f>IF(N201="zníž. prenesená",J201,0)</f>
        <v>0</v>
      </c>
      <c r="BI201" s="92">
        <f>IF(N201="nulová",J201,0)</f>
        <v>0</v>
      </c>
      <c r="BJ201" s="18" t="s">
        <v>91</v>
      </c>
      <c r="BK201" s="92">
        <f>ROUND(I201*H201,2)</f>
        <v>0</v>
      </c>
      <c r="BL201" s="18" t="s">
        <v>191</v>
      </c>
      <c r="BM201" s="167" t="s">
        <v>983</v>
      </c>
    </row>
    <row r="202" spans="1:65" s="13" customFormat="1">
      <c r="B202" s="168"/>
      <c r="D202" s="169" t="s">
        <v>193</v>
      </c>
      <c r="E202" s="170" t="s">
        <v>1</v>
      </c>
      <c r="F202" s="171" t="s">
        <v>246</v>
      </c>
      <c r="H202" s="170" t="s">
        <v>1</v>
      </c>
      <c r="I202" s="172"/>
      <c r="L202" s="409"/>
      <c r="M202" s="174"/>
      <c r="N202" s="174"/>
      <c r="O202" s="174"/>
      <c r="P202" s="174"/>
      <c r="Q202" s="174"/>
      <c r="R202" s="174"/>
      <c r="S202" s="174"/>
      <c r="T202" s="175"/>
      <c r="AT202" s="170" t="s">
        <v>193</v>
      </c>
      <c r="AU202" s="170" t="s">
        <v>91</v>
      </c>
      <c r="AV202" s="13" t="s">
        <v>85</v>
      </c>
      <c r="AW202" s="13" t="s">
        <v>30</v>
      </c>
      <c r="AX202" s="13" t="s">
        <v>78</v>
      </c>
      <c r="AY202" s="170" t="s">
        <v>184</v>
      </c>
    </row>
    <row r="203" spans="1:65" s="14" customFormat="1">
      <c r="B203" s="176"/>
      <c r="D203" s="169" t="s">
        <v>193</v>
      </c>
      <c r="E203" s="177" t="s">
        <v>1</v>
      </c>
      <c r="F203" s="178" t="s">
        <v>984</v>
      </c>
      <c r="H203" s="179">
        <v>10</v>
      </c>
      <c r="I203" s="180"/>
      <c r="L203" s="410"/>
      <c r="M203" s="182"/>
      <c r="N203" s="182"/>
      <c r="O203" s="182"/>
      <c r="P203" s="182"/>
      <c r="Q203" s="182"/>
      <c r="R203" s="182"/>
      <c r="S203" s="182"/>
      <c r="T203" s="183"/>
      <c r="AT203" s="177" t="s">
        <v>193</v>
      </c>
      <c r="AU203" s="177" t="s">
        <v>91</v>
      </c>
      <c r="AV203" s="14" t="s">
        <v>91</v>
      </c>
      <c r="AW203" s="14" t="s">
        <v>30</v>
      </c>
      <c r="AX203" s="14" t="s">
        <v>78</v>
      </c>
      <c r="AY203" s="177" t="s">
        <v>184</v>
      </c>
    </row>
    <row r="204" spans="1:65" s="15" customFormat="1">
      <c r="B204" s="184"/>
      <c r="D204" s="169" t="s">
        <v>193</v>
      </c>
      <c r="E204" s="185" t="s">
        <v>1</v>
      </c>
      <c r="F204" s="186" t="s">
        <v>200</v>
      </c>
      <c r="H204" s="187">
        <v>10</v>
      </c>
      <c r="I204" s="188"/>
      <c r="L204" s="411"/>
      <c r="M204" s="190"/>
      <c r="N204" s="190"/>
      <c r="O204" s="190"/>
      <c r="P204" s="190"/>
      <c r="Q204" s="190"/>
      <c r="R204" s="190"/>
      <c r="S204" s="190"/>
      <c r="T204" s="191"/>
      <c r="AT204" s="185" t="s">
        <v>193</v>
      </c>
      <c r="AU204" s="185" t="s">
        <v>91</v>
      </c>
      <c r="AV204" s="15" t="s">
        <v>191</v>
      </c>
      <c r="AW204" s="15" t="s">
        <v>30</v>
      </c>
      <c r="AX204" s="15" t="s">
        <v>85</v>
      </c>
      <c r="AY204" s="185" t="s">
        <v>184</v>
      </c>
    </row>
    <row r="205" spans="1:65" s="2" customFormat="1" ht="21.75" customHeight="1">
      <c r="A205" s="302"/>
      <c r="B205" s="124"/>
      <c r="C205" s="155" t="s">
        <v>276</v>
      </c>
      <c r="D205" s="155" t="s">
        <v>187</v>
      </c>
      <c r="E205" s="156" t="s">
        <v>264</v>
      </c>
      <c r="F205" s="157" t="s">
        <v>265</v>
      </c>
      <c r="G205" s="158" t="s">
        <v>244</v>
      </c>
      <c r="H205" s="159">
        <v>10</v>
      </c>
      <c r="I205" s="160"/>
      <c r="J205" s="161">
        <f>ROUND(I205*H205,2)</f>
        <v>0</v>
      </c>
      <c r="K205" s="228"/>
      <c r="L205" s="250"/>
      <c r="M205" s="230" t="s">
        <v>1</v>
      </c>
      <c r="N205" s="164" t="s">
        <v>44</v>
      </c>
      <c r="O205" s="51"/>
      <c r="P205" s="165">
        <f>O205*H205</f>
        <v>0</v>
      </c>
      <c r="Q205" s="165">
        <v>0</v>
      </c>
      <c r="R205" s="165">
        <f>Q205*H205</f>
        <v>0</v>
      </c>
      <c r="S205" s="165">
        <v>0</v>
      </c>
      <c r="T205" s="166">
        <f>S205*H205</f>
        <v>0</v>
      </c>
      <c r="U205" s="302"/>
      <c r="V205" s="302"/>
      <c r="W205" s="302"/>
      <c r="X205" s="302"/>
      <c r="Y205" s="302"/>
      <c r="Z205" s="302"/>
      <c r="AA205" s="302"/>
      <c r="AB205" s="302"/>
      <c r="AC205" s="302"/>
      <c r="AD205" s="302"/>
      <c r="AE205" s="302"/>
      <c r="AR205" s="167" t="s">
        <v>191</v>
      </c>
      <c r="AT205" s="167" t="s">
        <v>187</v>
      </c>
      <c r="AU205" s="167" t="s">
        <v>91</v>
      </c>
      <c r="AY205" s="18" t="s">
        <v>184</v>
      </c>
      <c r="BE205" s="92">
        <f>IF(N205="základná",J205,0)</f>
        <v>0</v>
      </c>
      <c r="BF205" s="92">
        <f>IF(N205="znížená",J205,0)</f>
        <v>0</v>
      </c>
      <c r="BG205" s="92">
        <f>IF(N205="zákl. prenesená",J205,0)</f>
        <v>0</v>
      </c>
      <c r="BH205" s="92">
        <f>IF(N205="zníž. prenesená",J205,0)</f>
        <v>0</v>
      </c>
      <c r="BI205" s="92">
        <f>IF(N205="nulová",J205,0)</f>
        <v>0</v>
      </c>
      <c r="BJ205" s="18" t="s">
        <v>91</v>
      </c>
      <c r="BK205" s="92">
        <f>ROUND(I205*H205,2)</f>
        <v>0</v>
      </c>
      <c r="BL205" s="18" t="s">
        <v>191</v>
      </c>
      <c r="BM205" s="167" t="s">
        <v>985</v>
      </c>
    </row>
    <row r="206" spans="1:65" s="2" customFormat="1" ht="16.5" customHeight="1">
      <c r="A206" s="302"/>
      <c r="B206" s="124"/>
      <c r="C206" s="192" t="s">
        <v>280</v>
      </c>
      <c r="D206" s="192" t="s">
        <v>236</v>
      </c>
      <c r="E206" s="193" t="s">
        <v>273</v>
      </c>
      <c r="F206" s="194" t="s">
        <v>986</v>
      </c>
      <c r="G206" s="195" t="s">
        <v>244</v>
      </c>
      <c r="H206" s="196">
        <v>4</v>
      </c>
      <c r="I206" s="197"/>
      <c r="J206" s="198">
        <f>ROUND(I206*H206,2)</f>
        <v>0</v>
      </c>
      <c r="K206" s="229"/>
      <c r="L206" s="263"/>
      <c r="M206" s="231" t="s">
        <v>1</v>
      </c>
      <c r="N206" s="202" t="s">
        <v>44</v>
      </c>
      <c r="O206" s="51"/>
      <c r="P206" s="165">
        <f>O206*H206</f>
        <v>0</v>
      </c>
      <c r="Q206" s="165">
        <v>8.0000000000000002E-3</v>
      </c>
      <c r="R206" s="165">
        <f>Q206*H206</f>
        <v>3.2000000000000001E-2</v>
      </c>
      <c r="S206" s="165">
        <v>0</v>
      </c>
      <c r="T206" s="166">
        <f>S206*H206</f>
        <v>0</v>
      </c>
      <c r="U206" s="302"/>
      <c r="V206" s="302"/>
      <c r="W206" s="302"/>
      <c r="X206" s="302"/>
      <c r="Y206" s="302"/>
      <c r="Z206" s="302"/>
      <c r="AA206" s="302"/>
      <c r="AB206" s="302"/>
      <c r="AC206" s="302"/>
      <c r="AD206" s="302"/>
      <c r="AE206" s="302"/>
      <c r="AR206" s="167" t="s">
        <v>229</v>
      </c>
      <c r="AT206" s="167" t="s">
        <v>236</v>
      </c>
      <c r="AU206" s="167" t="s">
        <v>91</v>
      </c>
      <c r="AY206" s="18" t="s">
        <v>184</v>
      </c>
      <c r="BE206" s="92">
        <f>IF(N206="základná",J206,0)</f>
        <v>0</v>
      </c>
      <c r="BF206" s="92">
        <f>IF(N206="znížená",J206,0)</f>
        <v>0</v>
      </c>
      <c r="BG206" s="92">
        <f>IF(N206="zákl. prenesená",J206,0)</f>
        <v>0</v>
      </c>
      <c r="BH206" s="92">
        <f>IF(N206="zníž. prenesená",J206,0)</f>
        <v>0</v>
      </c>
      <c r="BI206" s="92">
        <f>IF(N206="nulová",J206,0)</f>
        <v>0</v>
      </c>
      <c r="BJ206" s="18" t="s">
        <v>91</v>
      </c>
      <c r="BK206" s="92">
        <f>ROUND(I206*H206,2)</f>
        <v>0</v>
      </c>
      <c r="BL206" s="18" t="s">
        <v>191</v>
      </c>
      <c r="BM206" s="167" t="s">
        <v>987</v>
      </c>
    </row>
    <row r="207" spans="1:65" s="2" customFormat="1" ht="16.5" customHeight="1">
      <c r="A207" s="302"/>
      <c r="B207" s="124"/>
      <c r="C207" s="192" t="s">
        <v>228</v>
      </c>
      <c r="D207" s="192" t="s">
        <v>236</v>
      </c>
      <c r="E207" s="193" t="s">
        <v>277</v>
      </c>
      <c r="F207" s="194" t="s">
        <v>988</v>
      </c>
      <c r="G207" s="195" t="s">
        <v>244</v>
      </c>
      <c r="H207" s="196">
        <v>2</v>
      </c>
      <c r="I207" s="197"/>
      <c r="J207" s="198">
        <f>ROUND(I207*H207,2)</f>
        <v>0</v>
      </c>
      <c r="K207" s="229"/>
      <c r="L207" s="263"/>
      <c r="M207" s="231" t="s">
        <v>1</v>
      </c>
      <c r="N207" s="202" t="s">
        <v>44</v>
      </c>
      <c r="O207" s="51"/>
      <c r="P207" s="165">
        <f>O207*H207</f>
        <v>0</v>
      </c>
      <c r="Q207" s="165">
        <v>8.0000000000000002E-3</v>
      </c>
      <c r="R207" s="165">
        <f>Q207*H207</f>
        <v>1.6E-2</v>
      </c>
      <c r="S207" s="165">
        <v>0</v>
      </c>
      <c r="T207" s="166">
        <f>S207*H207</f>
        <v>0</v>
      </c>
      <c r="U207" s="302"/>
      <c r="V207" s="302"/>
      <c r="W207" s="302"/>
      <c r="X207" s="302"/>
      <c r="Y207" s="302"/>
      <c r="Z207" s="302"/>
      <c r="AA207" s="302"/>
      <c r="AB207" s="302"/>
      <c r="AC207" s="302"/>
      <c r="AD207" s="302"/>
      <c r="AE207" s="302"/>
      <c r="AR207" s="167" t="s">
        <v>229</v>
      </c>
      <c r="AT207" s="167" t="s">
        <v>236</v>
      </c>
      <c r="AU207" s="167" t="s">
        <v>91</v>
      </c>
      <c r="AY207" s="18" t="s">
        <v>184</v>
      </c>
      <c r="BE207" s="92">
        <f>IF(N207="základná",J207,0)</f>
        <v>0</v>
      </c>
      <c r="BF207" s="92">
        <f>IF(N207="znížená",J207,0)</f>
        <v>0</v>
      </c>
      <c r="BG207" s="92">
        <f>IF(N207="zákl. prenesená",J207,0)</f>
        <v>0</v>
      </c>
      <c r="BH207" s="92">
        <f>IF(N207="zníž. prenesená",J207,0)</f>
        <v>0</v>
      </c>
      <c r="BI207" s="92">
        <f>IF(N207="nulová",J207,0)</f>
        <v>0</v>
      </c>
      <c r="BJ207" s="18" t="s">
        <v>91</v>
      </c>
      <c r="BK207" s="92">
        <f>ROUND(I207*H207,2)</f>
        <v>0</v>
      </c>
      <c r="BL207" s="18" t="s">
        <v>191</v>
      </c>
      <c r="BM207" s="167" t="s">
        <v>989</v>
      </c>
    </row>
    <row r="208" spans="1:65" s="2" customFormat="1" ht="16.5" customHeight="1">
      <c r="A208" s="302"/>
      <c r="B208" s="124"/>
      <c r="C208" s="192" t="s">
        <v>7</v>
      </c>
      <c r="D208" s="192" t="s">
        <v>236</v>
      </c>
      <c r="E208" s="193" t="s">
        <v>281</v>
      </c>
      <c r="F208" s="194" t="s">
        <v>990</v>
      </c>
      <c r="G208" s="195" t="s">
        <v>244</v>
      </c>
      <c r="H208" s="196">
        <v>4</v>
      </c>
      <c r="I208" s="197"/>
      <c r="J208" s="198">
        <f>ROUND(I208*H208,2)</f>
        <v>0</v>
      </c>
      <c r="K208" s="229"/>
      <c r="L208" s="263"/>
      <c r="M208" s="231" t="s">
        <v>1</v>
      </c>
      <c r="N208" s="202" t="s">
        <v>44</v>
      </c>
      <c r="O208" s="51"/>
      <c r="P208" s="165">
        <f>O208*H208</f>
        <v>0</v>
      </c>
      <c r="Q208" s="165">
        <v>8.0000000000000002E-3</v>
      </c>
      <c r="R208" s="165">
        <f>Q208*H208</f>
        <v>3.2000000000000001E-2</v>
      </c>
      <c r="S208" s="165">
        <v>0</v>
      </c>
      <c r="T208" s="166">
        <f>S208*H208</f>
        <v>0</v>
      </c>
      <c r="U208" s="302"/>
      <c r="V208" s="302"/>
      <c r="W208" s="302"/>
      <c r="X208" s="302"/>
      <c r="Y208" s="302"/>
      <c r="Z208" s="302"/>
      <c r="AA208" s="302"/>
      <c r="AB208" s="302"/>
      <c r="AC208" s="302"/>
      <c r="AD208" s="302"/>
      <c r="AE208" s="302"/>
      <c r="AR208" s="167" t="s">
        <v>229</v>
      </c>
      <c r="AT208" s="167" t="s">
        <v>236</v>
      </c>
      <c r="AU208" s="167" t="s">
        <v>91</v>
      </c>
      <c r="AY208" s="18" t="s">
        <v>184</v>
      </c>
      <c r="BE208" s="92">
        <f>IF(N208="základná",J208,0)</f>
        <v>0</v>
      </c>
      <c r="BF208" s="92">
        <f>IF(N208="znížená",J208,0)</f>
        <v>0</v>
      </c>
      <c r="BG208" s="92">
        <f>IF(N208="zákl. prenesená",J208,0)</f>
        <v>0</v>
      </c>
      <c r="BH208" s="92">
        <f>IF(N208="zníž. prenesená",J208,0)</f>
        <v>0</v>
      </c>
      <c r="BI208" s="92">
        <f>IF(N208="nulová",J208,0)</f>
        <v>0</v>
      </c>
      <c r="BJ208" s="18" t="s">
        <v>91</v>
      </c>
      <c r="BK208" s="92">
        <f>ROUND(I208*H208,2)</f>
        <v>0</v>
      </c>
      <c r="BL208" s="18" t="s">
        <v>191</v>
      </c>
      <c r="BM208" s="167" t="s">
        <v>991</v>
      </c>
    </row>
    <row r="209" spans="1:65" s="2" customFormat="1" ht="21.75" customHeight="1">
      <c r="A209" s="302"/>
      <c r="B209" s="124"/>
      <c r="C209" s="155" t="s">
        <v>290</v>
      </c>
      <c r="D209" s="155" t="s">
        <v>187</v>
      </c>
      <c r="E209" s="156" t="s">
        <v>291</v>
      </c>
      <c r="F209" s="157" t="s">
        <v>292</v>
      </c>
      <c r="G209" s="158" t="s">
        <v>225</v>
      </c>
      <c r="H209" s="159">
        <v>3.04</v>
      </c>
      <c r="I209" s="160"/>
      <c r="J209" s="161">
        <f>ROUND(I209*H209,2)</f>
        <v>0</v>
      </c>
      <c r="K209" s="228"/>
      <c r="L209" s="250"/>
      <c r="M209" s="230" t="s">
        <v>1</v>
      </c>
      <c r="N209" s="164" t="s">
        <v>44</v>
      </c>
      <c r="O209" s="51"/>
      <c r="P209" s="165">
        <f>O209*H209</f>
        <v>0</v>
      </c>
      <c r="Q209" s="165">
        <v>0</v>
      </c>
      <c r="R209" s="165">
        <f>Q209*H209</f>
        <v>0</v>
      </c>
      <c r="S209" s="165">
        <v>0</v>
      </c>
      <c r="T209" s="166">
        <f>S209*H209</f>
        <v>0</v>
      </c>
      <c r="U209" s="302"/>
      <c r="V209" s="302"/>
      <c r="W209" s="302"/>
      <c r="X209" s="302"/>
      <c r="Y209" s="302"/>
      <c r="Z209" s="302"/>
      <c r="AA209" s="302"/>
      <c r="AB209" s="302"/>
      <c r="AC209" s="302"/>
      <c r="AD209" s="302"/>
      <c r="AE209" s="302"/>
      <c r="AR209" s="167" t="s">
        <v>191</v>
      </c>
      <c r="AT209" s="167" t="s">
        <v>187</v>
      </c>
      <c r="AU209" s="167" t="s">
        <v>91</v>
      </c>
      <c r="AY209" s="18" t="s">
        <v>184</v>
      </c>
      <c r="BE209" s="92">
        <f>IF(N209="základná",J209,0)</f>
        <v>0</v>
      </c>
      <c r="BF209" s="92">
        <f>IF(N209="znížená",J209,0)</f>
        <v>0</v>
      </c>
      <c r="BG209" s="92">
        <f>IF(N209="zákl. prenesená",J209,0)</f>
        <v>0</v>
      </c>
      <c r="BH209" s="92">
        <f>IF(N209="zníž. prenesená",J209,0)</f>
        <v>0</v>
      </c>
      <c r="BI209" s="92">
        <f>IF(N209="nulová",J209,0)</f>
        <v>0</v>
      </c>
      <c r="BJ209" s="18" t="s">
        <v>91</v>
      </c>
      <c r="BK209" s="92">
        <f>ROUND(I209*H209,2)</f>
        <v>0</v>
      </c>
      <c r="BL209" s="18" t="s">
        <v>191</v>
      </c>
      <c r="BM209" s="167" t="s">
        <v>992</v>
      </c>
    </row>
    <row r="210" spans="1:65" s="14" customFormat="1">
      <c r="B210" s="176"/>
      <c r="D210" s="169" t="s">
        <v>193</v>
      </c>
      <c r="E210" s="177" t="s">
        <v>1</v>
      </c>
      <c r="F210" s="178" t="s">
        <v>980</v>
      </c>
      <c r="H210" s="179">
        <v>3.04</v>
      </c>
      <c r="I210" s="180"/>
      <c r="L210" s="248"/>
      <c r="M210" s="182"/>
      <c r="N210" s="182"/>
      <c r="O210" s="182"/>
      <c r="P210" s="182"/>
      <c r="Q210" s="182"/>
      <c r="R210" s="182"/>
      <c r="S210" s="182"/>
      <c r="T210" s="183"/>
      <c r="AT210" s="177" t="s">
        <v>193</v>
      </c>
      <c r="AU210" s="177" t="s">
        <v>91</v>
      </c>
      <c r="AV210" s="14" t="s">
        <v>91</v>
      </c>
      <c r="AW210" s="14" t="s">
        <v>30</v>
      </c>
      <c r="AX210" s="14" t="s">
        <v>85</v>
      </c>
      <c r="AY210" s="177" t="s">
        <v>184</v>
      </c>
    </row>
    <row r="211" spans="1:65" s="2" customFormat="1" ht="21.75" customHeight="1">
      <c r="A211" s="302"/>
      <c r="B211" s="124"/>
      <c r="C211" s="155" t="s">
        <v>295</v>
      </c>
      <c r="D211" s="155" t="s">
        <v>187</v>
      </c>
      <c r="E211" s="156" t="s">
        <v>397</v>
      </c>
      <c r="F211" s="157" t="s">
        <v>398</v>
      </c>
      <c r="G211" s="158" t="s">
        <v>190</v>
      </c>
      <c r="H211" s="159">
        <v>0.122</v>
      </c>
      <c r="I211" s="160"/>
      <c r="J211" s="161">
        <f>ROUND(I211*H211,2)</f>
        <v>0</v>
      </c>
      <c r="K211" s="228"/>
      <c r="L211" s="250"/>
      <c r="M211" s="230" t="s">
        <v>1</v>
      </c>
      <c r="N211" s="164" t="s">
        <v>44</v>
      </c>
      <c r="O211" s="51"/>
      <c r="P211" s="165">
        <f>O211*H211</f>
        <v>0</v>
      </c>
      <c r="Q211" s="165">
        <v>0</v>
      </c>
      <c r="R211" s="165">
        <f>Q211*H211</f>
        <v>0</v>
      </c>
      <c r="S211" s="165">
        <v>0</v>
      </c>
      <c r="T211" s="166">
        <f>S211*H211</f>
        <v>0</v>
      </c>
      <c r="U211" s="302"/>
      <c r="V211" s="302"/>
      <c r="W211" s="302"/>
      <c r="X211" s="302"/>
      <c r="Y211" s="302"/>
      <c r="Z211" s="302"/>
      <c r="AA211" s="302"/>
      <c r="AB211" s="302"/>
      <c r="AC211" s="302"/>
      <c r="AD211" s="302"/>
      <c r="AE211" s="302"/>
      <c r="AR211" s="167" t="s">
        <v>191</v>
      </c>
      <c r="AT211" s="167" t="s">
        <v>187</v>
      </c>
      <c r="AU211" s="167" t="s">
        <v>91</v>
      </c>
      <c r="AY211" s="18" t="s">
        <v>184</v>
      </c>
      <c r="BE211" s="92">
        <f>IF(N211="základná",J211,0)</f>
        <v>0</v>
      </c>
      <c r="BF211" s="92">
        <f>IF(N211="znížená",J211,0)</f>
        <v>0</v>
      </c>
      <c r="BG211" s="92">
        <f>IF(N211="zákl. prenesená",J211,0)</f>
        <v>0</v>
      </c>
      <c r="BH211" s="92">
        <f>IF(N211="zníž. prenesená",J211,0)</f>
        <v>0</v>
      </c>
      <c r="BI211" s="92">
        <f>IF(N211="nulová",J211,0)</f>
        <v>0</v>
      </c>
      <c r="BJ211" s="18" t="s">
        <v>91</v>
      </c>
      <c r="BK211" s="92">
        <f>ROUND(I211*H211,2)</f>
        <v>0</v>
      </c>
      <c r="BL211" s="18" t="s">
        <v>191</v>
      </c>
      <c r="BM211" s="167" t="s">
        <v>993</v>
      </c>
    </row>
    <row r="212" spans="1:65" s="14" customFormat="1">
      <c r="B212" s="176"/>
      <c r="D212" s="169" t="s">
        <v>193</v>
      </c>
      <c r="E212" s="177" t="s">
        <v>1</v>
      </c>
      <c r="F212" s="178" t="s">
        <v>994</v>
      </c>
      <c r="H212" s="179">
        <v>0.122</v>
      </c>
      <c r="I212" s="180"/>
      <c r="L212" s="248"/>
      <c r="M212" s="182"/>
      <c r="N212" s="182"/>
      <c r="O212" s="182"/>
      <c r="P212" s="182"/>
      <c r="Q212" s="182"/>
      <c r="R212" s="182"/>
      <c r="S212" s="182"/>
      <c r="T212" s="183"/>
      <c r="AT212" s="177" t="s">
        <v>193</v>
      </c>
      <c r="AU212" s="177" t="s">
        <v>91</v>
      </c>
      <c r="AV212" s="14" t="s">
        <v>91</v>
      </c>
      <c r="AW212" s="14" t="s">
        <v>30</v>
      </c>
      <c r="AX212" s="14" t="s">
        <v>85</v>
      </c>
      <c r="AY212" s="177" t="s">
        <v>184</v>
      </c>
    </row>
    <row r="213" spans="1:65" s="12" customFormat="1" ht="22.9" customHeight="1">
      <c r="B213" s="142"/>
      <c r="D213" s="143" t="s">
        <v>77</v>
      </c>
      <c r="E213" s="153" t="s">
        <v>91</v>
      </c>
      <c r="F213" s="153" t="s">
        <v>401</v>
      </c>
      <c r="I213" s="145"/>
      <c r="J213" s="154">
        <f>BK213</f>
        <v>0</v>
      </c>
      <c r="L213" s="264"/>
      <c r="M213" s="148"/>
      <c r="N213" s="148"/>
      <c r="O213" s="148"/>
      <c r="P213" s="149">
        <f>SUM(P214:P226)</f>
        <v>0</v>
      </c>
      <c r="Q213" s="148"/>
      <c r="R213" s="149">
        <f>SUM(R214:R226)</f>
        <v>21.570061849999998</v>
      </c>
      <c r="S213" s="148"/>
      <c r="T213" s="150">
        <f>SUM(T214:T226)</f>
        <v>0</v>
      </c>
      <c r="AR213" s="143" t="s">
        <v>85</v>
      </c>
      <c r="AT213" s="151" t="s">
        <v>77</v>
      </c>
      <c r="AU213" s="151" t="s">
        <v>85</v>
      </c>
      <c r="AY213" s="143" t="s">
        <v>184</v>
      </c>
      <c r="BK213" s="152">
        <f>SUM(BK214:BK226)</f>
        <v>0</v>
      </c>
    </row>
    <row r="214" spans="1:65" s="2" customFormat="1" ht="16.5" customHeight="1">
      <c r="A214" s="302"/>
      <c r="B214" s="124"/>
      <c r="C214" s="155" t="s">
        <v>299</v>
      </c>
      <c r="D214" s="155" t="s">
        <v>187</v>
      </c>
      <c r="E214" s="156" t="s">
        <v>995</v>
      </c>
      <c r="F214" s="157" t="s">
        <v>996</v>
      </c>
      <c r="G214" s="158" t="s">
        <v>190</v>
      </c>
      <c r="H214" s="159">
        <v>0.36</v>
      </c>
      <c r="I214" s="160"/>
      <c r="J214" s="161">
        <f>ROUND(I214*H214,2)</f>
        <v>0</v>
      </c>
      <c r="K214" s="228"/>
      <c r="L214" s="250"/>
      <c r="M214" s="230" t="s">
        <v>1</v>
      </c>
      <c r="N214" s="164" t="s">
        <v>44</v>
      </c>
      <c r="O214" s="51"/>
      <c r="P214" s="165">
        <f>O214*H214</f>
        <v>0</v>
      </c>
      <c r="Q214" s="165">
        <v>1.9205000000000001</v>
      </c>
      <c r="R214" s="165">
        <f>Q214*H214</f>
        <v>0.69137999999999999</v>
      </c>
      <c r="S214" s="165">
        <v>0</v>
      </c>
      <c r="T214" s="166">
        <f>S214*H214</f>
        <v>0</v>
      </c>
      <c r="U214" s="302"/>
      <c r="V214" s="302"/>
      <c r="W214" s="302"/>
      <c r="X214" s="302"/>
      <c r="Y214" s="302"/>
      <c r="Z214" s="302"/>
      <c r="AA214" s="302"/>
      <c r="AB214" s="302"/>
      <c r="AC214" s="302"/>
      <c r="AD214" s="302"/>
      <c r="AE214" s="302"/>
      <c r="AR214" s="167" t="s">
        <v>191</v>
      </c>
      <c r="AT214" s="167" t="s">
        <v>187</v>
      </c>
      <c r="AU214" s="167" t="s">
        <v>91</v>
      </c>
      <c r="AY214" s="18" t="s">
        <v>184</v>
      </c>
      <c r="BE214" s="92">
        <f>IF(N214="základná",J214,0)</f>
        <v>0</v>
      </c>
      <c r="BF214" s="92">
        <f>IF(N214="znížená",J214,0)</f>
        <v>0</v>
      </c>
      <c r="BG214" s="92">
        <f>IF(N214="zákl. prenesená",J214,0)</f>
        <v>0</v>
      </c>
      <c r="BH214" s="92">
        <f>IF(N214="zníž. prenesená",J214,0)</f>
        <v>0</v>
      </c>
      <c r="BI214" s="92">
        <f>IF(N214="nulová",J214,0)</f>
        <v>0</v>
      </c>
      <c r="BJ214" s="18" t="s">
        <v>91</v>
      </c>
      <c r="BK214" s="92">
        <f>ROUND(I214*H214,2)</f>
        <v>0</v>
      </c>
      <c r="BL214" s="18" t="s">
        <v>191</v>
      </c>
      <c r="BM214" s="167" t="s">
        <v>997</v>
      </c>
    </row>
    <row r="215" spans="1:65" s="13" customFormat="1">
      <c r="B215" s="168"/>
      <c r="D215" s="169" t="s">
        <v>193</v>
      </c>
      <c r="E215" s="170" t="s">
        <v>1</v>
      </c>
      <c r="F215" s="171" t="s">
        <v>955</v>
      </c>
      <c r="H215" s="170" t="s">
        <v>1</v>
      </c>
      <c r="I215" s="172"/>
      <c r="L215" s="409"/>
      <c r="M215" s="174"/>
      <c r="N215" s="174"/>
      <c r="O215" s="174"/>
      <c r="P215" s="174"/>
      <c r="Q215" s="174"/>
      <c r="R215" s="174"/>
      <c r="S215" s="174"/>
      <c r="T215" s="175"/>
      <c r="AT215" s="170" t="s">
        <v>193</v>
      </c>
      <c r="AU215" s="170" t="s">
        <v>91</v>
      </c>
      <c r="AV215" s="13" t="s">
        <v>85</v>
      </c>
      <c r="AW215" s="13" t="s">
        <v>30</v>
      </c>
      <c r="AX215" s="13" t="s">
        <v>78</v>
      </c>
      <c r="AY215" s="170" t="s">
        <v>184</v>
      </c>
    </row>
    <row r="216" spans="1:65" s="14" customFormat="1">
      <c r="B216" s="176"/>
      <c r="D216" s="169" t="s">
        <v>193</v>
      </c>
      <c r="E216" s="177" t="s">
        <v>1</v>
      </c>
      <c r="F216" s="178" t="s">
        <v>998</v>
      </c>
      <c r="H216" s="179">
        <v>0.36</v>
      </c>
      <c r="I216" s="180"/>
      <c r="L216" s="411"/>
      <c r="M216" s="182"/>
      <c r="N216" s="182"/>
      <c r="O216" s="182"/>
      <c r="P216" s="182"/>
      <c r="Q216" s="182"/>
      <c r="R216" s="182"/>
      <c r="S216" s="182"/>
      <c r="T216" s="183"/>
      <c r="AT216" s="177" t="s">
        <v>193</v>
      </c>
      <c r="AU216" s="177" t="s">
        <v>91</v>
      </c>
      <c r="AV216" s="14" t="s">
        <v>91</v>
      </c>
      <c r="AW216" s="14" t="s">
        <v>30</v>
      </c>
      <c r="AX216" s="14" t="s">
        <v>85</v>
      </c>
      <c r="AY216" s="177" t="s">
        <v>184</v>
      </c>
    </row>
    <row r="217" spans="1:65" s="2" customFormat="1" ht="21.75" customHeight="1">
      <c r="A217" s="302"/>
      <c r="B217" s="124"/>
      <c r="C217" s="155" t="s">
        <v>304</v>
      </c>
      <c r="D217" s="155" t="s">
        <v>187</v>
      </c>
      <c r="E217" s="156" t="s">
        <v>999</v>
      </c>
      <c r="F217" s="157" t="s">
        <v>1000</v>
      </c>
      <c r="G217" s="158" t="s">
        <v>360</v>
      </c>
      <c r="H217" s="159">
        <v>3</v>
      </c>
      <c r="I217" s="160"/>
      <c r="J217" s="161">
        <f>ROUND(I217*H217,2)</f>
        <v>0</v>
      </c>
      <c r="K217" s="228"/>
      <c r="L217" s="250"/>
      <c r="M217" s="230" t="s">
        <v>1</v>
      </c>
      <c r="N217" s="164" t="s">
        <v>44</v>
      </c>
      <c r="O217" s="51"/>
      <c r="P217" s="165">
        <f>O217*H217</f>
        <v>0</v>
      </c>
      <c r="Q217" s="165">
        <v>1.7979999999999999E-2</v>
      </c>
      <c r="R217" s="165">
        <f>Q217*H217</f>
        <v>5.3940000000000002E-2</v>
      </c>
      <c r="S217" s="165">
        <v>0</v>
      </c>
      <c r="T217" s="166">
        <f>S217*H217</f>
        <v>0</v>
      </c>
      <c r="U217" s="302"/>
      <c r="V217" s="302"/>
      <c r="W217" s="302"/>
      <c r="X217" s="302"/>
      <c r="Y217" s="302"/>
      <c r="Z217" s="302"/>
      <c r="AA217" s="302"/>
      <c r="AB217" s="302"/>
      <c r="AC217" s="302"/>
      <c r="AD217" s="302"/>
      <c r="AE217" s="302"/>
      <c r="AR217" s="167" t="s">
        <v>191</v>
      </c>
      <c r="AT217" s="167" t="s">
        <v>187</v>
      </c>
      <c r="AU217" s="167" t="s">
        <v>91</v>
      </c>
      <c r="AY217" s="18" t="s">
        <v>184</v>
      </c>
      <c r="BE217" s="92">
        <f>IF(N217="základná",J217,0)</f>
        <v>0</v>
      </c>
      <c r="BF217" s="92">
        <f>IF(N217="znížená",J217,0)</f>
        <v>0</v>
      </c>
      <c r="BG217" s="92">
        <f>IF(N217="zákl. prenesená",J217,0)</f>
        <v>0</v>
      </c>
      <c r="BH217" s="92">
        <f>IF(N217="zníž. prenesená",J217,0)</f>
        <v>0</v>
      </c>
      <c r="BI217" s="92">
        <f>IF(N217="nulová",J217,0)</f>
        <v>0</v>
      </c>
      <c r="BJ217" s="18" t="s">
        <v>91</v>
      </c>
      <c r="BK217" s="92">
        <f>ROUND(I217*H217,2)</f>
        <v>0</v>
      </c>
      <c r="BL217" s="18" t="s">
        <v>191</v>
      </c>
      <c r="BM217" s="167" t="s">
        <v>1001</v>
      </c>
    </row>
    <row r="218" spans="1:65" s="2" customFormat="1" ht="21.75" customHeight="1">
      <c r="A218" s="302"/>
      <c r="B218" s="124"/>
      <c r="C218" s="155" t="s">
        <v>308</v>
      </c>
      <c r="D218" s="155" t="s">
        <v>187</v>
      </c>
      <c r="E218" s="156" t="s">
        <v>1002</v>
      </c>
      <c r="F218" s="157" t="s">
        <v>1003</v>
      </c>
      <c r="G218" s="158" t="s">
        <v>190</v>
      </c>
      <c r="H218" s="159">
        <v>9.4870000000000001</v>
      </c>
      <c r="I218" s="160"/>
      <c r="J218" s="161">
        <f>ROUND(I218*H218,2)</f>
        <v>0</v>
      </c>
      <c r="K218" s="228"/>
      <c r="L218" s="250"/>
      <c r="M218" s="230" t="s">
        <v>1</v>
      </c>
      <c r="N218" s="164" t="s">
        <v>44</v>
      </c>
      <c r="O218" s="51"/>
      <c r="P218" s="165">
        <f>O218*H218</f>
        <v>0</v>
      </c>
      <c r="Q218" s="165">
        <v>2.19407</v>
      </c>
      <c r="R218" s="165">
        <f>Q218*H218</f>
        <v>20.815142089999998</v>
      </c>
      <c r="S218" s="165">
        <v>0</v>
      </c>
      <c r="T218" s="166">
        <f>S218*H218</f>
        <v>0</v>
      </c>
      <c r="U218" s="302"/>
      <c r="V218" s="302"/>
      <c r="W218" s="302"/>
      <c r="X218" s="302"/>
      <c r="Y218" s="302"/>
      <c r="Z218" s="302"/>
      <c r="AA218" s="302"/>
      <c r="AB218" s="302"/>
      <c r="AC218" s="302"/>
      <c r="AD218" s="302"/>
      <c r="AE218" s="302"/>
      <c r="AR218" s="167" t="s">
        <v>191</v>
      </c>
      <c r="AT218" s="167" t="s">
        <v>187</v>
      </c>
      <c r="AU218" s="167" t="s">
        <v>91</v>
      </c>
      <c r="AY218" s="18" t="s">
        <v>184</v>
      </c>
      <c r="BE218" s="92">
        <f>IF(N218="základná",J218,0)</f>
        <v>0</v>
      </c>
      <c r="BF218" s="92">
        <f>IF(N218="znížená",J218,0)</f>
        <v>0</v>
      </c>
      <c r="BG218" s="92">
        <f>IF(N218="zákl. prenesená",J218,0)</f>
        <v>0</v>
      </c>
      <c r="BH218" s="92">
        <f>IF(N218="zníž. prenesená",J218,0)</f>
        <v>0</v>
      </c>
      <c r="BI218" s="92">
        <f>IF(N218="nulová",J218,0)</f>
        <v>0</v>
      </c>
      <c r="BJ218" s="18" t="s">
        <v>91</v>
      </c>
      <c r="BK218" s="92">
        <f>ROUND(I218*H218,2)</f>
        <v>0</v>
      </c>
      <c r="BL218" s="18" t="s">
        <v>191</v>
      </c>
      <c r="BM218" s="167" t="s">
        <v>1004</v>
      </c>
    </row>
    <row r="219" spans="1:65" s="14" customFormat="1">
      <c r="B219" s="176"/>
      <c r="D219" s="169" t="s">
        <v>193</v>
      </c>
      <c r="E219" s="177" t="s">
        <v>1</v>
      </c>
      <c r="F219" s="178" t="s">
        <v>1005</v>
      </c>
      <c r="H219" s="179">
        <v>7.4050000000000002</v>
      </c>
      <c r="I219" s="180"/>
      <c r="L219" s="401"/>
      <c r="M219" s="182"/>
      <c r="N219" s="182"/>
      <c r="O219" s="182"/>
      <c r="P219" s="182"/>
      <c r="Q219" s="182"/>
      <c r="R219" s="182"/>
      <c r="S219" s="182"/>
      <c r="T219" s="183"/>
      <c r="AT219" s="177" t="s">
        <v>193</v>
      </c>
      <c r="AU219" s="177" t="s">
        <v>91</v>
      </c>
      <c r="AV219" s="14" t="s">
        <v>91</v>
      </c>
      <c r="AW219" s="14" t="s">
        <v>30</v>
      </c>
      <c r="AX219" s="14" t="s">
        <v>78</v>
      </c>
      <c r="AY219" s="177" t="s">
        <v>184</v>
      </c>
    </row>
    <row r="220" spans="1:65" s="14" customFormat="1">
      <c r="B220" s="176"/>
      <c r="D220" s="169" t="s">
        <v>193</v>
      </c>
      <c r="E220" s="177" t="s">
        <v>1</v>
      </c>
      <c r="F220" s="178" t="s">
        <v>1006</v>
      </c>
      <c r="H220" s="179">
        <v>2.0819999999999999</v>
      </c>
      <c r="I220" s="180"/>
      <c r="L220" s="402"/>
      <c r="M220" s="182"/>
      <c r="N220" s="182"/>
      <c r="O220" s="182"/>
      <c r="P220" s="182"/>
      <c r="Q220" s="182"/>
      <c r="R220" s="182"/>
      <c r="S220" s="182"/>
      <c r="T220" s="183"/>
      <c r="AT220" s="177" t="s">
        <v>193</v>
      </c>
      <c r="AU220" s="177" t="s">
        <v>91</v>
      </c>
      <c r="AV220" s="14" t="s">
        <v>91</v>
      </c>
      <c r="AW220" s="14" t="s">
        <v>30</v>
      </c>
      <c r="AX220" s="14" t="s">
        <v>78</v>
      </c>
      <c r="AY220" s="177" t="s">
        <v>184</v>
      </c>
    </row>
    <row r="221" spans="1:65" s="15" customFormat="1">
      <c r="B221" s="184"/>
      <c r="D221" s="169" t="s">
        <v>193</v>
      </c>
      <c r="E221" s="185" t="s">
        <v>1</v>
      </c>
      <c r="F221" s="186" t="s">
        <v>200</v>
      </c>
      <c r="H221" s="187">
        <v>9.4870000000000001</v>
      </c>
      <c r="I221" s="188"/>
      <c r="L221" s="403"/>
      <c r="M221" s="190"/>
      <c r="N221" s="190"/>
      <c r="O221" s="190"/>
      <c r="P221" s="190"/>
      <c r="Q221" s="190"/>
      <c r="R221" s="190"/>
      <c r="S221" s="190"/>
      <c r="T221" s="191"/>
      <c r="AT221" s="185" t="s">
        <v>193</v>
      </c>
      <c r="AU221" s="185" t="s">
        <v>91</v>
      </c>
      <c r="AV221" s="15" t="s">
        <v>191</v>
      </c>
      <c r="AW221" s="15" t="s">
        <v>30</v>
      </c>
      <c r="AX221" s="15" t="s">
        <v>85</v>
      </c>
      <c r="AY221" s="185" t="s">
        <v>184</v>
      </c>
    </row>
    <row r="222" spans="1:65" s="2" customFormat="1" ht="21.75" customHeight="1">
      <c r="A222" s="302"/>
      <c r="B222" s="124"/>
      <c r="C222" s="155" t="s">
        <v>312</v>
      </c>
      <c r="D222" s="155" t="s">
        <v>187</v>
      </c>
      <c r="E222" s="156" t="s">
        <v>1007</v>
      </c>
      <c r="F222" s="157" t="s">
        <v>1008</v>
      </c>
      <c r="G222" s="158" t="s">
        <v>225</v>
      </c>
      <c r="H222" s="159">
        <v>14.327999999999999</v>
      </c>
      <c r="I222" s="160"/>
      <c r="J222" s="161">
        <f>ROUND(I222*H222,2)</f>
        <v>0</v>
      </c>
      <c r="K222" s="228"/>
      <c r="L222" s="250"/>
      <c r="M222" s="230" t="s">
        <v>1</v>
      </c>
      <c r="N222" s="164" t="s">
        <v>44</v>
      </c>
      <c r="O222" s="51"/>
      <c r="P222" s="165">
        <f>O222*H222</f>
        <v>0</v>
      </c>
      <c r="Q222" s="165">
        <v>6.7000000000000002E-4</v>
      </c>
      <c r="R222" s="165">
        <f>Q222*H222</f>
        <v>9.5997600000000006E-3</v>
      </c>
      <c r="S222" s="165">
        <v>0</v>
      </c>
      <c r="T222" s="166">
        <f>S222*H222</f>
        <v>0</v>
      </c>
      <c r="U222" s="302"/>
      <c r="V222" s="302"/>
      <c r="W222" s="302"/>
      <c r="X222" s="302"/>
      <c r="Y222" s="302"/>
      <c r="Z222" s="302"/>
      <c r="AA222" s="302"/>
      <c r="AB222" s="302"/>
      <c r="AC222" s="302"/>
      <c r="AD222" s="302"/>
      <c r="AE222" s="302"/>
      <c r="AR222" s="167" t="s">
        <v>191</v>
      </c>
      <c r="AT222" s="167" t="s">
        <v>187</v>
      </c>
      <c r="AU222" s="167" t="s">
        <v>91</v>
      </c>
      <c r="AY222" s="18" t="s">
        <v>184</v>
      </c>
      <c r="BE222" s="92">
        <f>IF(N222="základná",J222,0)</f>
        <v>0</v>
      </c>
      <c r="BF222" s="92">
        <f>IF(N222="znížená",J222,0)</f>
        <v>0</v>
      </c>
      <c r="BG222" s="92">
        <f>IF(N222="zákl. prenesená",J222,0)</f>
        <v>0</v>
      </c>
      <c r="BH222" s="92">
        <f>IF(N222="zníž. prenesená",J222,0)</f>
        <v>0</v>
      </c>
      <c r="BI222" s="92">
        <f>IF(N222="nulová",J222,0)</f>
        <v>0</v>
      </c>
      <c r="BJ222" s="18" t="s">
        <v>91</v>
      </c>
      <c r="BK222" s="92">
        <f>ROUND(I222*H222,2)</f>
        <v>0</v>
      </c>
      <c r="BL222" s="18" t="s">
        <v>191</v>
      </c>
      <c r="BM222" s="167" t="s">
        <v>1009</v>
      </c>
    </row>
    <row r="223" spans="1:65" s="14" customFormat="1">
      <c r="B223" s="176"/>
      <c r="D223" s="169" t="s">
        <v>193</v>
      </c>
      <c r="E223" s="177" t="s">
        <v>1</v>
      </c>
      <c r="F223" s="178" t="s">
        <v>1010</v>
      </c>
      <c r="H223" s="179">
        <v>9.7560000000000002</v>
      </c>
      <c r="I223" s="180"/>
      <c r="L223" s="401"/>
      <c r="M223" s="182"/>
      <c r="N223" s="182"/>
      <c r="O223" s="182"/>
      <c r="P223" s="182"/>
      <c r="Q223" s="182"/>
      <c r="R223" s="182"/>
      <c r="S223" s="182"/>
      <c r="T223" s="183"/>
      <c r="AT223" s="177" t="s">
        <v>193</v>
      </c>
      <c r="AU223" s="177" t="s">
        <v>91</v>
      </c>
      <c r="AV223" s="14" t="s">
        <v>91</v>
      </c>
      <c r="AW223" s="14" t="s">
        <v>30</v>
      </c>
      <c r="AX223" s="14" t="s">
        <v>78</v>
      </c>
      <c r="AY223" s="177" t="s">
        <v>184</v>
      </c>
    </row>
    <row r="224" spans="1:65" s="14" customFormat="1">
      <c r="B224" s="176"/>
      <c r="D224" s="169" t="s">
        <v>193</v>
      </c>
      <c r="E224" s="177" t="s">
        <v>1</v>
      </c>
      <c r="F224" s="178" t="s">
        <v>1011</v>
      </c>
      <c r="H224" s="179">
        <v>4.5720000000000001</v>
      </c>
      <c r="I224" s="180"/>
      <c r="L224" s="402"/>
      <c r="M224" s="182"/>
      <c r="N224" s="182"/>
      <c r="O224" s="182"/>
      <c r="P224" s="182"/>
      <c r="Q224" s="182"/>
      <c r="R224" s="182"/>
      <c r="S224" s="182"/>
      <c r="T224" s="183"/>
      <c r="AT224" s="177" t="s">
        <v>193</v>
      </c>
      <c r="AU224" s="177" t="s">
        <v>91</v>
      </c>
      <c r="AV224" s="14" t="s">
        <v>91</v>
      </c>
      <c r="AW224" s="14" t="s">
        <v>30</v>
      </c>
      <c r="AX224" s="14" t="s">
        <v>78</v>
      </c>
      <c r="AY224" s="177" t="s">
        <v>184</v>
      </c>
    </row>
    <row r="225" spans="1:65" s="15" customFormat="1">
      <c r="B225" s="184"/>
      <c r="D225" s="169" t="s">
        <v>193</v>
      </c>
      <c r="E225" s="185" t="s">
        <v>1</v>
      </c>
      <c r="F225" s="186" t="s">
        <v>200</v>
      </c>
      <c r="H225" s="187">
        <v>14.327999999999999</v>
      </c>
      <c r="I225" s="188"/>
      <c r="L225" s="403"/>
      <c r="M225" s="190"/>
      <c r="N225" s="190"/>
      <c r="O225" s="190"/>
      <c r="P225" s="190"/>
      <c r="Q225" s="190"/>
      <c r="R225" s="190"/>
      <c r="S225" s="190"/>
      <c r="T225" s="191"/>
      <c r="AT225" s="185" t="s">
        <v>193</v>
      </c>
      <c r="AU225" s="185" t="s">
        <v>91</v>
      </c>
      <c r="AV225" s="15" t="s">
        <v>191</v>
      </c>
      <c r="AW225" s="15" t="s">
        <v>30</v>
      </c>
      <c r="AX225" s="15" t="s">
        <v>85</v>
      </c>
      <c r="AY225" s="185" t="s">
        <v>184</v>
      </c>
    </row>
    <row r="226" spans="1:65" s="2" customFormat="1" ht="21.75" customHeight="1">
      <c r="A226" s="302"/>
      <c r="B226" s="124"/>
      <c r="C226" s="155" t="s">
        <v>316</v>
      </c>
      <c r="D226" s="155" t="s">
        <v>187</v>
      </c>
      <c r="E226" s="156" t="s">
        <v>1012</v>
      </c>
      <c r="F226" s="157" t="s">
        <v>1013</v>
      </c>
      <c r="G226" s="158" t="s">
        <v>225</v>
      </c>
      <c r="H226" s="159">
        <v>14.327999999999999</v>
      </c>
      <c r="I226" s="160"/>
      <c r="J226" s="161">
        <f>ROUND(I226*H226,2)</f>
        <v>0</v>
      </c>
      <c r="K226" s="228"/>
      <c r="L226" s="250"/>
      <c r="M226" s="230" t="s">
        <v>1</v>
      </c>
      <c r="N226" s="164" t="s">
        <v>44</v>
      </c>
      <c r="O226" s="51"/>
      <c r="P226" s="165">
        <f>O226*H226</f>
        <v>0</v>
      </c>
      <c r="Q226" s="165">
        <v>0</v>
      </c>
      <c r="R226" s="165">
        <f>Q226*H226</f>
        <v>0</v>
      </c>
      <c r="S226" s="165">
        <v>0</v>
      </c>
      <c r="T226" s="166">
        <f>S226*H226</f>
        <v>0</v>
      </c>
      <c r="U226" s="302"/>
      <c r="V226" s="302"/>
      <c r="W226" s="302"/>
      <c r="X226" s="302"/>
      <c r="Y226" s="302"/>
      <c r="Z226" s="302"/>
      <c r="AA226" s="302"/>
      <c r="AB226" s="302"/>
      <c r="AC226" s="302"/>
      <c r="AD226" s="302"/>
      <c r="AE226" s="302"/>
      <c r="AR226" s="167" t="s">
        <v>191</v>
      </c>
      <c r="AT226" s="167" t="s">
        <v>187</v>
      </c>
      <c r="AU226" s="167" t="s">
        <v>91</v>
      </c>
      <c r="AY226" s="18" t="s">
        <v>184</v>
      </c>
      <c r="BE226" s="92">
        <f>IF(N226="základná",J226,0)</f>
        <v>0</v>
      </c>
      <c r="BF226" s="92">
        <f>IF(N226="znížená",J226,0)</f>
        <v>0</v>
      </c>
      <c r="BG226" s="92">
        <f>IF(N226="zákl. prenesená",J226,0)</f>
        <v>0</v>
      </c>
      <c r="BH226" s="92">
        <f>IF(N226="zníž. prenesená",J226,0)</f>
        <v>0</v>
      </c>
      <c r="BI226" s="92">
        <f>IF(N226="nulová",J226,0)</f>
        <v>0</v>
      </c>
      <c r="BJ226" s="18" t="s">
        <v>91</v>
      </c>
      <c r="BK226" s="92">
        <f>ROUND(I226*H226,2)</f>
        <v>0</v>
      </c>
      <c r="BL226" s="18" t="s">
        <v>191</v>
      </c>
      <c r="BM226" s="167" t="s">
        <v>1014</v>
      </c>
    </row>
    <row r="227" spans="1:65" s="12" customFormat="1" ht="22.9" customHeight="1">
      <c r="B227" s="142"/>
      <c r="D227" s="143" t="s">
        <v>77</v>
      </c>
      <c r="E227" s="153" t="s">
        <v>212</v>
      </c>
      <c r="F227" s="153" t="s">
        <v>419</v>
      </c>
      <c r="I227" s="145"/>
      <c r="J227" s="154">
        <f>BK227</f>
        <v>0</v>
      </c>
      <c r="L227" s="264"/>
      <c r="M227" s="148"/>
      <c r="N227" s="148"/>
      <c r="O227" s="148"/>
      <c r="P227" s="149">
        <f>SUM(P228:P236)</f>
        <v>0</v>
      </c>
      <c r="Q227" s="148"/>
      <c r="R227" s="149">
        <f>SUM(R228:R236)</f>
        <v>14.7738</v>
      </c>
      <c r="S227" s="148"/>
      <c r="T227" s="150">
        <f>SUM(T228:T236)</f>
        <v>0</v>
      </c>
      <c r="AR227" s="143" t="s">
        <v>85</v>
      </c>
      <c r="AT227" s="151" t="s">
        <v>77</v>
      </c>
      <c r="AU227" s="151" t="s">
        <v>85</v>
      </c>
      <c r="AY227" s="143" t="s">
        <v>184</v>
      </c>
      <c r="BK227" s="152">
        <f>SUM(BK228:BK236)</f>
        <v>0</v>
      </c>
    </row>
    <row r="228" spans="1:65" s="2" customFormat="1" ht="33" customHeight="1">
      <c r="A228" s="302"/>
      <c r="B228" s="124"/>
      <c r="C228" s="155" t="s">
        <v>320</v>
      </c>
      <c r="D228" s="155" t="s">
        <v>187</v>
      </c>
      <c r="E228" s="156" t="s">
        <v>645</v>
      </c>
      <c r="F228" s="157" t="s">
        <v>1015</v>
      </c>
      <c r="G228" s="158" t="s">
        <v>225</v>
      </c>
      <c r="H228" s="159">
        <v>12.3</v>
      </c>
      <c r="I228" s="160"/>
      <c r="J228" s="161">
        <f>ROUND(I228*H228,2)</f>
        <v>0</v>
      </c>
      <c r="K228" s="228"/>
      <c r="L228" s="250"/>
      <c r="M228" s="230" t="s">
        <v>1</v>
      </c>
      <c r="N228" s="164" t="s">
        <v>44</v>
      </c>
      <c r="O228" s="51"/>
      <c r="P228" s="165">
        <f>O228*H228</f>
        <v>0</v>
      </c>
      <c r="Q228" s="165">
        <v>0.57899999999999996</v>
      </c>
      <c r="R228" s="165">
        <f>Q228*H228</f>
        <v>7.1216999999999997</v>
      </c>
      <c r="S228" s="165">
        <v>0</v>
      </c>
      <c r="T228" s="166">
        <f>S228*H228</f>
        <v>0</v>
      </c>
      <c r="U228" s="302"/>
      <c r="V228" s="302"/>
      <c r="W228" s="302"/>
      <c r="X228" s="302"/>
      <c r="Y228" s="302"/>
      <c r="Z228" s="302"/>
      <c r="AA228" s="302"/>
      <c r="AB228" s="302"/>
      <c r="AC228" s="302"/>
      <c r="AD228" s="302"/>
      <c r="AE228" s="302"/>
      <c r="AR228" s="167" t="s">
        <v>191</v>
      </c>
      <c r="AT228" s="167" t="s">
        <v>187</v>
      </c>
      <c r="AU228" s="167" t="s">
        <v>91</v>
      </c>
      <c r="AY228" s="18" t="s">
        <v>184</v>
      </c>
      <c r="BE228" s="92">
        <f>IF(N228="základná",J228,0)</f>
        <v>0</v>
      </c>
      <c r="BF228" s="92">
        <f>IF(N228="znížená",J228,0)</f>
        <v>0</v>
      </c>
      <c r="BG228" s="92">
        <f>IF(N228="zákl. prenesená",J228,0)</f>
        <v>0</v>
      </c>
      <c r="BH228" s="92">
        <f>IF(N228="zníž. prenesená",J228,0)</f>
        <v>0</v>
      </c>
      <c r="BI228" s="92">
        <f>IF(N228="nulová",J228,0)</f>
        <v>0</v>
      </c>
      <c r="BJ228" s="18" t="s">
        <v>91</v>
      </c>
      <c r="BK228" s="92">
        <f>ROUND(I228*H228,2)</f>
        <v>0</v>
      </c>
      <c r="BL228" s="18" t="s">
        <v>191</v>
      </c>
      <c r="BM228" s="167" t="s">
        <v>1016</v>
      </c>
    </row>
    <row r="229" spans="1:65" s="13" customFormat="1">
      <c r="B229" s="168"/>
      <c r="D229" s="169" t="s">
        <v>193</v>
      </c>
      <c r="E229" s="170" t="s">
        <v>1</v>
      </c>
      <c r="F229" s="171" t="s">
        <v>1017</v>
      </c>
      <c r="H229" s="170" t="s">
        <v>1</v>
      </c>
      <c r="I229" s="172"/>
      <c r="L229" s="409"/>
      <c r="M229" s="174"/>
      <c r="N229" s="174"/>
      <c r="O229" s="174"/>
      <c r="P229" s="174"/>
      <c r="Q229" s="174"/>
      <c r="R229" s="174"/>
      <c r="S229" s="174"/>
      <c r="T229" s="175"/>
      <c r="AT229" s="170" t="s">
        <v>193</v>
      </c>
      <c r="AU229" s="170" t="s">
        <v>91</v>
      </c>
      <c r="AV229" s="13" t="s">
        <v>85</v>
      </c>
      <c r="AW229" s="13" t="s">
        <v>30</v>
      </c>
      <c r="AX229" s="13" t="s">
        <v>78</v>
      </c>
      <c r="AY229" s="170" t="s">
        <v>184</v>
      </c>
    </row>
    <row r="230" spans="1:65" s="14" customFormat="1">
      <c r="B230" s="176"/>
      <c r="D230" s="169" t="s">
        <v>193</v>
      </c>
      <c r="E230" s="177" t="s">
        <v>1</v>
      </c>
      <c r="F230" s="178" t="s">
        <v>1018</v>
      </c>
      <c r="H230" s="179">
        <v>12.3</v>
      </c>
      <c r="I230" s="180"/>
      <c r="L230" s="411"/>
      <c r="M230" s="182"/>
      <c r="N230" s="182"/>
      <c r="O230" s="182"/>
      <c r="P230" s="182"/>
      <c r="Q230" s="182"/>
      <c r="R230" s="182"/>
      <c r="S230" s="182"/>
      <c r="T230" s="183"/>
      <c r="AT230" s="177" t="s">
        <v>193</v>
      </c>
      <c r="AU230" s="177" t="s">
        <v>91</v>
      </c>
      <c r="AV230" s="14" t="s">
        <v>91</v>
      </c>
      <c r="AW230" s="14" t="s">
        <v>30</v>
      </c>
      <c r="AX230" s="14" t="s">
        <v>85</v>
      </c>
      <c r="AY230" s="177" t="s">
        <v>184</v>
      </c>
    </row>
    <row r="231" spans="1:65" s="2" customFormat="1" ht="21.75" customHeight="1">
      <c r="A231" s="302"/>
      <c r="B231" s="124"/>
      <c r="C231" s="155" t="s">
        <v>324</v>
      </c>
      <c r="D231" s="155" t="s">
        <v>187</v>
      </c>
      <c r="E231" s="156" t="s">
        <v>1019</v>
      </c>
      <c r="F231" s="157" t="s">
        <v>1020</v>
      </c>
      <c r="G231" s="158" t="s">
        <v>225</v>
      </c>
      <c r="H231" s="159">
        <v>15</v>
      </c>
      <c r="I231" s="160"/>
      <c r="J231" s="161">
        <f>ROUND(I231*H231,2)</f>
        <v>0</v>
      </c>
      <c r="K231" s="228"/>
      <c r="L231" s="250"/>
      <c r="M231" s="230" t="s">
        <v>1</v>
      </c>
      <c r="N231" s="164" t="s">
        <v>44</v>
      </c>
      <c r="O231" s="51"/>
      <c r="P231" s="165">
        <f>O231*H231</f>
        <v>0</v>
      </c>
      <c r="Q231" s="165">
        <v>0.27994000000000002</v>
      </c>
      <c r="R231" s="165">
        <f>Q231*H231</f>
        <v>4.1991000000000005</v>
      </c>
      <c r="S231" s="165">
        <v>0</v>
      </c>
      <c r="T231" s="166">
        <f>S231*H231</f>
        <v>0</v>
      </c>
      <c r="U231" s="302"/>
      <c r="V231" s="302"/>
      <c r="W231" s="302"/>
      <c r="X231" s="302"/>
      <c r="Y231" s="302"/>
      <c r="Z231" s="302"/>
      <c r="AA231" s="302"/>
      <c r="AB231" s="302"/>
      <c r="AC231" s="302"/>
      <c r="AD231" s="302"/>
      <c r="AE231" s="302"/>
      <c r="AR231" s="167" t="s">
        <v>191</v>
      </c>
      <c r="AT231" s="167" t="s">
        <v>187</v>
      </c>
      <c r="AU231" s="167" t="s">
        <v>91</v>
      </c>
      <c r="AY231" s="18" t="s">
        <v>184</v>
      </c>
      <c r="BE231" s="92">
        <f>IF(N231="základná",J231,0)</f>
        <v>0</v>
      </c>
      <c r="BF231" s="92">
        <f>IF(N231="znížená",J231,0)</f>
        <v>0</v>
      </c>
      <c r="BG231" s="92">
        <f>IF(N231="zákl. prenesená",J231,0)</f>
        <v>0</v>
      </c>
      <c r="BH231" s="92">
        <f>IF(N231="zníž. prenesená",J231,0)</f>
        <v>0</v>
      </c>
      <c r="BI231" s="92">
        <f>IF(N231="nulová",J231,0)</f>
        <v>0</v>
      </c>
      <c r="BJ231" s="18" t="s">
        <v>91</v>
      </c>
      <c r="BK231" s="92">
        <f>ROUND(I231*H231,2)</f>
        <v>0</v>
      </c>
      <c r="BL231" s="18" t="s">
        <v>191</v>
      </c>
      <c r="BM231" s="167" t="s">
        <v>1021</v>
      </c>
    </row>
    <row r="232" spans="1:65" s="2" customFormat="1" ht="33" customHeight="1">
      <c r="A232" s="302"/>
      <c r="B232" s="124"/>
      <c r="C232" s="155" t="s">
        <v>328</v>
      </c>
      <c r="D232" s="155" t="s">
        <v>187</v>
      </c>
      <c r="E232" s="156" t="s">
        <v>1022</v>
      </c>
      <c r="F232" s="157" t="s">
        <v>1023</v>
      </c>
      <c r="G232" s="158" t="s">
        <v>225</v>
      </c>
      <c r="H232" s="159">
        <v>15</v>
      </c>
      <c r="I232" s="160"/>
      <c r="J232" s="161">
        <f>ROUND(I232*H232,2)</f>
        <v>0</v>
      </c>
      <c r="K232" s="228"/>
      <c r="L232" s="250"/>
      <c r="M232" s="230" t="s">
        <v>1</v>
      </c>
      <c r="N232" s="164" t="s">
        <v>44</v>
      </c>
      <c r="O232" s="51"/>
      <c r="P232" s="165">
        <f>O232*H232</f>
        <v>0</v>
      </c>
      <c r="Q232" s="165">
        <v>9.2499999999999999E-2</v>
      </c>
      <c r="R232" s="165">
        <f>Q232*H232</f>
        <v>1.3875</v>
      </c>
      <c r="S232" s="165">
        <v>0</v>
      </c>
      <c r="T232" s="166">
        <f>S232*H232</f>
        <v>0</v>
      </c>
      <c r="U232" s="302"/>
      <c r="V232" s="302"/>
      <c r="W232" s="302"/>
      <c r="X232" s="302"/>
      <c r="Y232" s="302"/>
      <c r="Z232" s="302"/>
      <c r="AA232" s="302"/>
      <c r="AB232" s="302"/>
      <c r="AC232" s="302"/>
      <c r="AD232" s="302"/>
      <c r="AE232" s="302"/>
      <c r="AR232" s="167" t="s">
        <v>191</v>
      </c>
      <c r="AT232" s="167" t="s">
        <v>187</v>
      </c>
      <c r="AU232" s="167" t="s">
        <v>91</v>
      </c>
      <c r="AY232" s="18" t="s">
        <v>184</v>
      </c>
      <c r="BE232" s="92">
        <f>IF(N232="základná",J232,0)</f>
        <v>0</v>
      </c>
      <c r="BF232" s="92">
        <f>IF(N232="znížená",J232,0)</f>
        <v>0</v>
      </c>
      <c r="BG232" s="92">
        <f>IF(N232="zákl. prenesená",J232,0)</f>
        <v>0</v>
      </c>
      <c r="BH232" s="92">
        <f>IF(N232="zníž. prenesená",J232,0)</f>
        <v>0</v>
      </c>
      <c r="BI232" s="92">
        <f>IF(N232="nulová",J232,0)</f>
        <v>0</v>
      </c>
      <c r="BJ232" s="18" t="s">
        <v>91</v>
      </c>
      <c r="BK232" s="92">
        <f>ROUND(I232*H232,2)</f>
        <v>0</v>
      </c>
      <c r="BL232" s="18" t="s">
        <v>191</v>
      </c>
      <c r="BM232" s="167" t="s">
        <v>1024</v>
      </c>
    </row>
    <row r="233" spans="1:65" s="13" customFormat="1">
      <c r="B233" s="168"/>
      <c r="D233" s="169" t="s">
        <v>193</v>
      </c>
      <c r="E233" s="170" t="s">
        <v>1</v>
      </c>
      <c r="F233" s="171" t="s">
        <v>1025</v>
      </c>
      <c r="H233" s="170" t="s">
        <v>1</v>
      </c>
      <c r="I233" s="172"/>
      <c r="L233" s="409"/>
      <c r="M233" s="174"/>
      <c r="N233" s="174"/>
      <c r="O233" s="174"/>
      <c r="P233" s="174"/>
      <c r="Q233" s="174"/>
      <c r="R233" s="174"/>
      <c r="S233" s="174"/>
      <c r="T233" s="175"/>
      <c r="AT233" s="170" t="s">
        <v>193</v>
      </c>
      <c r="AU233" s="170" t="s">
        <v>91</v>
      </c>
      <c r="AV233" s="13" t="s">
        <v>85</v>
      </c>
      <c r="AW233" s="13" t="s">
        <v>30</v>
      </c>
      <c r="AX233" s="13" t="s">
        <v>78</v>
      </c>
      <c r="AY233" s="170" t="s">
        <v>184</v>
      </c>
    </row>
    <row r="234" spans="1:65" s="14" customFormat="1">
      <c r="B234" s="176"/>
      <c r="D234" s="169" t="s">
        <v>193</v>
      </c>
      <c r="E234" s="177" t="s">
        <v>1</v>
      </c>
      <c r="F234" s="178" t="s">
        <v>268</v>
      </c>
      <c r="H234" s="179">
        <v>15</v>
      </c>
      <c r="I234" s="180"/>
      <c r="L234" s="411"/>
      <c r="M234" s="182"/>
      <c r="N234" s="182"/>
      <c r="O234" s="182"/>
      <c r="P234" s="182"/>
      <c r="Q234" s="182"/>
      <c r="R234" s="182"/>
      <c r="S234" s="182"/>
      <c r="T234" s="183"/>
      <c r="AT234" s="177" t="s">
        <v>193</v>
      </c>
      <c r="AU234" s="177" t="s">
        <v>91</v>
      </c>
      <c r="AV234" s="14" t="s">
        <v>91</v>
      </c>
      <c r="AW234" s="14" t="s">
        <v>30</v>
      </c>
      <c r="AX234" s="14" t="s">
        <v>85</v>
      </c>
      <c r="AY234" s="177" t="s">
        <v>184</v>
      </c>
    </row>
    <row r="235" spans="1:65" s="2" customFormat="1" ht="21.75" customHeight="1">
      <c r="A235" s="302"/>
      <c r="B235" s="124"/>
      <c r="C235" s="192" t="s">
        <v>332</v>
      </c>
      <c r="D235" s="192" t="s">
        <v>236</v>
      </c>
      <c r="E235" s="193" t="s">
        <v>1026</v>
      </c>
      <c r="F235" s="194" t="s">
        <v>1027</v>
      </c>
      <c r="G235" s="195" t="s">
        <v>225</v>
      </c>
      <c r="H235" s="196">
        <v>15.3</v>
      </c>
      <c r="I235" s="197"/>
      <c r="J235" s="198">
        <f>ROUND(I235*H235,2)</f>
        <v>0</v>
      </c>
      <c r="K235" s="229"/>
      <c r="L235" s="263"/>
      <c r="M235" s="231" t="s">
        <v>1</v>
      </c>
      <c r="N235" s="202" t="s">
        <v>44</v>
      </c>
      <c r="O235" s="51"/>
      <c r="P235" s="165">
        <f>O235*H235</f>
        <v>0</v>
      </c>
      <c r="Q235" s="165">
        <v>0.13500000000000001</v>
      </c>
      <c r="R235" s="165">
        <f>Q235*H235</f>
        <v>2.0655000000000001</v>
      </c>
      <c r="S235" s="165">
        <v>0</v>
      </c>
      <c r="T235" s="166">
        <f>S235*H235</f>
        <v>0</v>
      </c>
      <c r="U235" s="302"/>
      <c r="V235" s="302"/>
      <c r="W235" s="302"/>
      <c r="X235" s="302"/>
      <c r="Y235" s="302"/>
      <c r="Z235" s="302"/>
      <c r="AA235" s="302"/>
      <c r="AB235" s="302"/>
      <c r="AC235" s="302"/>
      <c r="AD235" s="302"/>
      <c r="AE235" s="302"/>
      <c r="AR235" s="167" t="s">
        <v>229</v>
      </c>
      <c r="AT235" s="167" t="s">
        <v>236</v>
      </c>
      <c r="AU235" s="167" t="s">
        <v>91</v>
      </c>
      <c r="AY235" s="18" t="s">
        <v>184</v>
      </c>
      <c r="BE235" s="92">
        <f>IF(N235="základná",J235,0)</f>
        <v>0</v>
      </c>
      <c r="BF235" s="92">
        <f>IF(N235="znížená",J235,0)</f>
        <v>0</v>
      </c>
      <c r="BG235" s="92">
        <f>IF(N235="zákl. prenesená",J235,0)</f>
        <v>0</v>
      </c>
      <c r="BH235" s="92">
        <f>IF(N235="zníž. prenesená",J235,0)</f>
        <v>0</v>
      </c>
      <c r="BI235" s="92">
        <f>IF(N235="nulová",J235,0)</f>
        <v>0</v>
      </c>
      <c r="BJ235" s="18" t="s">
        <v>91</v>
      </c>
      <c r="BK235" s="92">
        <f>ROUND(I235*H235,2)</f>
        <v>0</v>
      </c>
      <c r="BL235" s="18" t="s">
        <v>191</v>
      </c>
      <c r="BM235" s="167" t="s">
        <v>1028</v>
      </c>
    </row>
    <row r="236" spans="1:65" s="14" customFormat="1">
      <c r="B236" s="176"/>
      <c r="D236" s="169" t="s">
        <v>193</v>
      </c>
      <c r="E236" s="177" t="s">
        <v>1</v>
      </c>
      <c r="F236" s="178" t="s">
        <v>1029</v>
      </c>
      <c r="H236" s="179">
        <v>15.3</v>
      </c>
      <c r="I236" s="180"/>
      <c r="L236" s="401"/>
      <c r="M236" s="182"/>
      <c r="N236" s="182"/>
      <c r="O236" s="182"/>
      <c r="P236" s="182"/>
      <c r="Q236" s="182"/>
      <c r="R236" s="182"/>
      <c r="S236" s="182"/>
      <c r="T236" s="183"/>
      <c r="AT236" s="177" t="s">
        <v>193</v>
      </c>
      <c r="AU236" s="177" t="s">
        <v>91</v>
      </c>
      <c r="AV236" s="14" t="s">
        <v>91</v>
      </c>
      <c r="AW236" s="14" t="s">
        <v>30</v>
      </c>
      <c r="AX236" s="14" t="s">
        <v>85</v>
      </c>
      <c r="AY236" s="177" t="s">
        <v>184</v>
      </c>
    </row>
    <row r="237" spans="1:65" s="12" customFormat="1" ht="22.9" customHeight="1">
      <c r="B237" s="142"/>
      <c r="D237" s="143" t="s">
        <v>77</v>
      </c>
      <c r="E237" s="153" t="s">
        <v>218</v>
      </c>
      <c r="F237" s="153" t="s">
        <v>1030</v>
      </c>
      <c r="I237" s="145"/>
      <c r="J237" s="154">
        <f>BK237</f>
        <v>0</v>
      </c>
      <c r="L237" s="403"/>
      <c r="M237" s="148"/>
      <c r="N237" s="148"/>
      <c r="O237" s="148"/>
      <c r="P237" s="149">
        <f>SUM(P238:P276)</f>
        <v>0</v>
      </c>
      <c r="Q237" s="148"/>
      <c r="R237" s="149">
        <f>SUM(R238:R276)</f>
        <v>10.905310799999999</v>
      </c>
      <c r="S237" s="148"/>
      <c r="T237" s="150">
        <f>SUM(T238:T276)</f>
        <v>0</v>
      </c>
      <c r="AR237" s="143" t="s">
        <v>85</v>
      </c>
      <c r="AT237" s="151" t="s">
        <v>77</v>
      </c>
      <c r="AU237" s="151" t="s">
        <v>85</v>
      </c>
      <c r="AY237" s="143" t="s">
        <v>184</v>
      </c>
      <c r="BK237" s="152">
        <f>SUM(BK238:BK276)</f>
        <v>0</v>
      </c>
    </row>
    <row r="238" spans="1:65" s="2" customFormat="1" ht="21.75" customHeight="1">
      <c r="A238" s="302"/>
      <c r="B238" s="124"/>
      <c r="C238" s="155" t="s">
        <v>336</v>
      </c>
      <c r="D238" s="155" t="s">
        <v>187</v>
      </c>
      <c r="E238" s="156" t="s">
        <v>1031</v>
      </c>
      <c r="F238" s="157" t="s">
        <v>1032</v>
      </c>
      <c r="G238" s="158" t="s">
        <v>225</v>
      </c>
      <c r="H238" s="159">
        <v>10.526999999999999</v>
      </c>
      <c r="I238" s="160"/>
      <c r="J238" s="161">
        <f>ROUND(I238*H238,2)</f>
        <v>0</v>
      </c>
      <c r="K238" s="228"/>
      <c r="L238" s="250"/>
      <c r="M238" s="230" t="s">
        <v>1</v>
      </c>
      <c r="N238" s="164" t="s">
        <v>44</v>
      </c>
      <c r="O238" s="51"/>
      <c r="P238" s="165">
        <f>O238*H238</f>
        <v>0</v>
      </c>
      <c r="Q238" s="165">
        <v>1.0999999999999999E-2</v>
      </c>
      <c r="R238" s="165">
        <f>Q238*H238</f>
        <v>0.11579699999999998</v>
      </c>
      <c r="S238" s="165">
        <v>0</v>
      </c>
      <c r="T238" s="166">
        <f>S238*H238</f>
        <v>0</v>
      </c>
      <c r="U238" s="302"/>
      <c r="V238" s="302"/>
      <c r="W238" s="302"/>
      <c r="X238" s="302"/>
      <c r="Y238" s="302"/>
      <c r="Z238" s="302"/>
      <c r="AA238" s="302"/>
      <c r="AB238" s="302"/>
      <c r="AC238" s="302"/>
      <c r="AD238" s="302"/>
      <c r="AE238" s="302"/>
      <c r="AR238" s="167" t="s">
        <v>191</v>
      </c>
      <c r="AT238" s="167" t="s">
        <v>187</v>
      </c>
      <c r="AU238" s="167" t="s">
        <v>91</v>
      </c>
      <c r="AY238" s="18" t="s">
        <v>184</v>
      </c>
      <c r="BE238" s="92">
        <f>IF(N238="základná",J238,0)</f>
        <v>0</v>
      </c>
      <c r="BF238" s="92">
        <f>IF(N238="znížená",J238,0)</f>
        <v>0</v>
      </c>
      <c r="BG238" s="92">
        <f>IF(N238="zákl. prenesená",J238,0)</f>
        <v>0</v>
      </c>
      <c r="BH238" s="92">
        <f>IF(N238="zníž. prenesená",J238,0)</f>
        <v>0</v>
      </c>
      <c r="BI238" s="92">
        <f>IF(N238="nulová",J238,0)</f>
        <v>0</v>
      </c>
      <c r="BJ238" s="18" t="s">
        <v>91</v>
      </c>
      <c r="BK238" s="92">
        <f>ROUND(I238*H238,2)</f>
        <v>0</v>
      </c>
      <c r="BL238" s="18" t="s">
        <v>191</v>
      </c>
      <c r="BM238" s="167" t="s">
        <v>1033</v>
      </c>
    </row>
    <row r="239" spans="1:65" s="14" customFormat="1">
      <c r="B239" s="176"/>
      <c r="D239" s="169" t="s">
        <v>193</v>
      </c>
      <c r="E239" s="177" t="s">
        <v>1</v>
      </c>
      <c r="F239" s="178" t="s">
        <v>1034</v>
      </c>
      <c r="H239" s="179">
        <v>10.526999999999999</v>
      </c>
      <c r="I239" s="180"/>
      <c r="L239" s="248"/>
      <c r="M239" s="182"/>
      <c r="N239" s="182"/>
      <c r="O239" s="182"/>
      <c r="P239" s="182"/>
      <c r="Q239" s="182"/>
      <c r="R239" s="182"/>
      <c r="S239" s="182"/>
      <c r="T239" s="183"/>
      <c r="AT239" s="177" t="s">
        <v>193</v>
      </c>
      <c r="AU239" s="177" t="s">
        <v>91</v>
      </c>
      <c r="AV239" s="14" t="s">
        <v>91</v>
      </c>
      <c r="AW239" s="14" t="s">
        <v>30</v>
      </c>
      <c r="AX239" s="14" t="s">
        <v>85</v>
      </c>
      <c r="AY239" s="177" t="s">
        <v>184</v>
      </c>
    </row>
    <row r="240" spans="1:65" s="2" customFormat="1" ht="21.75" customHeight="1">
      <c r="A240" s="302"/>
      <c r="B240" s="124"/>
      <c r="C240" s="155" t="s">
        <v>340</v>
      </c>
      <c r="D240" s="155" t="s">
        <v>187</v>
      </c>
      <c r="E240" s="156" t="s">
        <v>1035</v>
      </c>
      <c r="F240" s="157" t="s">
        <v>1036</v>
      </c>
      <c r="G240" s="158" t="s">
        <v>225</v>
      </c>
      <c r="H240" s="159">
        <v>10.526999999999999</v>
      </c>
      <c r="I240" s="160"/>
      <c r="J240" s="161">
        <f>ROUND(I240*H240,2)</f>
        <v>0</v>
      </c>
      <c r="K240" s="228"/>
      <c r="L240" s="250"/>
      <c r="M240" s="230" t="s">
        <v>1</v>
      </c>
      <c r="N240" s="164" t="s">
        <v>44</v>
      </c>
      <c r="O240" s="51"/>
      <c r="P240" s="165">
        <f>O240*H240</f>
        <v>0</v>
      </c>
      <c r="Q240" s="165">
        <v>4.15E-3</v>
      </c>
      <c r="R240" s="165">
        <f>Q240*H240</f>
        <v>4.3687049999999998E-2</v>
      </c>
      <c r="S240" s="165">
        <v>0</v>
      </c>
      <c r="T240" s="166">
        <f>S240*H240</f>
        <v>0</v>
      </c>
      <c r="U240" s="302"/>
      <c r="V240" s="302"/>
      <c r="W240" s="302"/>
      <c r="X240" s="302"/>
      <c r="Y240" s="302"/>
      <c r="Z240" s="302"/>
      <c r="AA240" s="302"/>
      <c r="AB240" s="302"/>
      <c r="AC240" s="302"/>
      <c r="AD240" s="302"/>
      <c r="AE240" s="302"/>
      <c r="AR240" s="167" t="s">
        <v>191</v>
      </c>
      <c r="AT240" s="167" t="s">
        <v>187</v>
      </c>
      <c r="AU240" s="167" t="s">
        <v>91</v>
      </c>
      <c r="AY240" s="18" t="s">
        <v>184</v>
      </c>
      <c r="BE240" s="92">
        <f>IF(N240="základná",J240,0)</f>
        <v>0</v>
      </c>
      <c r="BF240" s="92">
        <f>IF(N240="znížená",J240,0)</f>
        <v>0</v>
      </c>
      <c r="BG240" s="92">
        <f>IF(N240="zákl. prenesená",J240,0)</f>
        <v>0</v>
      </c>
      <c r="BH240" s="92">
        <f>IF(N240="zníž. prenesená",J240,0)</f>
        <v>0</v>
      </c>
      <c r="BI240" s="92">
        <f>IF(N240="nulová",J240,0)</f>
        <v>0</v>
      </c>
      <c r="BJ240" s="18" t="s">
        <v>91</v>
      </c>
      <c r="BK240" s="92">
        <f>ROUND(I240*H240,2)</f>
        <v>0</v>
      </c>
      <c r="BL240" s="18" t="s">
        <v>191</v>
      </c>
      <c r="BM240" s="167" t="s">
        <v>1037</v>
      </c>
    </row>
    <row r="241" spans="1:65" s="2" customFormat="1" ht="21.75" customHeight="1">
      <c r="A241" s="302"/>
      <c r="B241" s="124"/>
      <c r="C241" s="155" t="s">
        <v>344</v>
      </c>
      <c r="D241" s="155" t="s">
        <v>187</v>
      </c>
      <c r="E241" s="156" t="s">
        <v>1038</v>
      </c>
      <c r="F241" s="157" t="s">
        <v>1039</v>
      </c>
      <c r="G241" s="158" t="s">
        <v>225</v>
      </c>
      <c r="H241" s="159">
        <v>5.5209999999999999</v>
      </c>
      <c r="I241" s="160"/>
      <c r="J241" s="161">
        <f>ROUND(I241*H241,2)</f>
        <v>0</v>
      </c>
      <c r="K241" s="228"/>
      <c r="L241" s="250"/>
      <c r="M241" s="230" t="s">
        <v>1</v>
      </c>
      <c r="N241" s="164" t="s">
        <v>44</v>
      </c>
      <c r="O241" s="51"/>
      <c r="P241" s="165">
        <f>O241*H241</f>
        <v>0</v>
      </c>
      <c r="Q241" s="165">
        <v>1.312E-2</v>
      </c>
      <c r="R241" s="165">
        <f>Q241*H241</f>
        <v>7.2435520000000003E-2</v>
      </c>
      <c r="S241" s="165">
        <v>0</v>
      </c>
      <c r="T241" s="166">
        <f>S241*H241</f>
        <v>0</v>
      </c>
      <c r="U241" s="302"/>
      <c r="V241" s="302"/>
      <c r="W241" s="302"/>
      <c r="X241" s="302"/>
      <c r="Y241" s="302"/>
      <c r="Z241" s="302"/>
      <c r="AA241" s="302"/>
      <c r="AB241" s="302"/>
      <c r="AC241" s="302"/>
      <c r="AD241" s="302"/>
      <c r="AE241" s="302"/>
      <c r="AR241" s="167" t="s">
        <v>191</v>
      </c>
      <c r="AT241" s="167" t="s">
        <v>187</v>
      </c>
      <c r="AU241" s="167" t="s">
        <v>91</v>
      </c>
      <c r="AY241" s="18" t="s">
        <v>184</v>
      </c>
      <c r="BE241" s="92">
        <f>IF(N241="základná",J241,0)</f>
        <v>0</v>
      </c>
      <c r="BF241" s="92">
        <f>IF(N241="znížená",J241,0)</f>
        <v>0</v>
      </c>
      <c r="BG241" s="92">
        <f>IF(N241="zákl. prenesená",J241,0)</f>
        <v>0</v>
      </c>
      <c r="BH241" s="92">
        <f>IF(N241="zníž. prenesená",J241,0)</f>
        <v>0</v>
      </c>
      <c r="BI241" s="92">
        <f>IF(N241="nulová",J241,0)</f>
        <v>0</v>
      </c>
      <c r="BJ241" s="18" t="s">
        <v>91</v>
      </c>
      <c r="BK241" s="92">
        <f>ROUND(I241*H241,2)</f>
        <v>0</v>
      </c>
      <c r="BL241" s="18" t="s">
        <v>191</v>
      </c>
      <c r="BM241" s="167" t="s">
        <v>1040</v>
      </c>
    </row>
    <row r="242" spans="1:65" s="13" customFormat="1">
      <c r="B242" s="168"/>
      <c r="D242" s="169" t="s">
        <v>193</v>
      </c>
      <c r="E242" s="170" t="s">
        <v>1</v>
      </c>
      <c r="F242" s="171" t="s">
        <v>1041</v>
      </c>
      <c r="H242" s="170" t="s">
        <v>1</v>
      </c>
      <c r="I242" s="172"/>
      <c r="L242" s="409"/>
      <c r="M242" s="174"/>
      <c r="N242" s="174"/>
      <c r="O242" s="174"/>
      <c r="P242" s="174"/>
      <c r="Q242" s="174"/>
      <c r="R242" s="174"/>
      <c r="S242" s="174"/>
      <c r="T242" s="175"/>
      <c r="AT242" s="170" t="s">
        <v>193</v>
      </c>
      <c r="AU242" s="170" t="s">
        <v>91</v>
      </c>
      <c r="AV242" s="13" t="s">
        <v>85</v>
      </c>
      <c r="AW242" s="13" t="s">
        <v>30</v>
      </c>
      <c r="AX242" s="13" t="s">
        <v>78</v>
      </c>
      <c r="AY242" s="170" t="s">
        <v>184</v>
      </c>
    </row>
    <row r="243" spans="1:65" s="14" customFormat="1">
      <c r="B243" s="176"/>
      <c r="D243" s="169" t="s">
        <v>193</v>
      </c>
      <c r="E243" s="177" t="s">
        <v>1</v>
      </c>
      <c r="F243" s="178" t="s">
        <v>1042</v>
      </c>
      <c r="H243" s="179">
        <v>5.5209999999999999</v>
      </c>
      <c r="I243" s="180"/>
      <c r="L243" s="410"/>
      <c r="M243" s="182"/>
      <c r="N243" s="182"/>
      <c r="O243" s="182"/>
      <c r="P243" s="182"/>
      <c r="Q243" s="182"/>
      <c r="R243" s="182"/>
      <c r="S243" s="182"/>
      <c r="T243" s="183"/>
      <c r="AT243" s="177" t="s">
        <v>193</v>
      </c>
      <c r="AU243" s="177" t="s">
        <v>91</v>
      </c>
      <c r="AV243" s="14" t="s">
        <v>91</v>
      </c>
      <c r="AW243" s="14" t="s">
        <v>30</v>
      </c>
      <c r="AX243" s="14" t="s">
        <v>78</v>
      </c>
      <c r="AY243" s="177" t="s">
        <v>184</v>
      </c>
    </row>
    <row r="244" spans="1:65" s="15" customFormat="1">
      <c r="B244" s="184"/>
      <c r="D244" s="169" t="s">
        <v>193</v>
      </c>
      <c r="E244" s="185" t="s">
        <v>1</v>
      </c>
      <c r="F244" s="186" t="s">
        <v>200</v>
      </c>
      <c r="H244" s="187">
        <v>5.5209999999999999</v>
      </c>
      <c r="I244" s="188"/>
      <c r="L244" s="411"/>
      <c r="M244" s="190"/>
      <c r="N244" s="190"/>
      <c r="O244" s="190"/>
      <c r="P244" s="190"/>
      <c r="Q244" s="190"/>
      <c r="R244" s="190"/>
      <c r="S244" s="190"/>
      <c r="T244" s="191"/>
      <c r="AT244" s="185" t="s">
        <v>193</v>
      </c>
      <c r="AU244" s="185" t="s">
        <v>91</v>
      </c>
      <c r="AV244" s="15" t="s">
        <v>191</v>
      </c>
      <c r="AW244" s="15" t="s">
        <v>30</v>
      </c>
      <c r="AX244" s="15" t="s">
        <v>85</v>
      </c>
      <c r="AY244" s="185" t="s">
        <v>184</v>
      </c>
    </row>
    <row r="245" spans="1:65" s="2" customFormat="1" ht="21.75" customHeight="1">
      <c r="A245" s="302"/>
      <c r="B245" s="124"/>
      <c r="C245" s="155" t="s">
        <v>348</v>
      </c>
      <c r="D245" s="155" t="s">
        <v>187</v>
      </c>
      <c r="E245" s="156" t="s">
        <v>1043</v>
      </c>
      <c r="F245" s="157" t="s">
        <v>1044</v>
      </c>
      <c r="G245" s="158" t="s">
        <v>225</v>
      </c>
      <c r="H245" s="159">
        <v>5.5209999999999999</v>
      </c>
      <c r="I245" s="160"/>
      <c r="J245" s="161">
        <f>ROUND(I245*H245,2)</f>
        <v>0</v>
      </c>
      <c r="K245" s="228"/>
      <c r="L245" s="250"/>
      <c r="M245" s="230" t="s">
        <v>1</v>
      </c>
      <c r="N245" s="164" t="s">
        <v>44</v>
      </c>
      <c r="O245" s="51"/>
      <c r="P245" s="165">
        <f>O245*H245</f>
        <v>0</v>
      </c>
      <c r="Q245" s="165">
        <v>4.15E-3</v>
      </c>
      <c r="R245" s="165">
        <f>Q245*H245</f>
        <v>2.2912149999999999E-2</v>
      </c>
      <c r="S245" s="165">
        <v>0</v>
      </c>
      <c r="T245" s="166">
        <f>S245*H245</f>
        <v>0</v>
      </c>
      <c r="U245" s="302"/>
      <c r="V245" s="302"/>
      <c r="W245" s="302"/>
      <c r="X245" s="302"/>
      <c r="Y245" s="302"/>
      <c r="Z245" s="302"/>
      <c r="AA245" s="302"/>
      <c r="AB245" s="302"/>
      <c r="AC245" s="302"/>
      <c r="AD245" s="302"/>
      <c r="AE245" s="302"/>
      <c r="AR245" s="167" t="s">
        <v>191</v>
      </c>
      <c r="AT245" s="167" t="s">
        <v>187</v>
      </c>
      <c r="AU245" s="167" t="s">
        <v>91</v>
      </c>
      <c r="AY245" s="18" t="s">
        <v>184</v>
      </c>
      <c r="BE245" s="92">
        <f>IF(N245="základná",J245,0)</f>
        <v>0</v>
      </c>
      <c r="BF245" s="92">
        <f>IF(N245="znížená",J245,0)</f>
        <v>0</v>
      </c>
      <c r="BG245" s="92">
        <f>IF(N245="zákl. prenesená",J245,0)</f>
        <v>0</v>
      </c>
      <c r="BH245" s="92">
        <f>IF(N245="zníž. prenesená",J245,0)</f>
        <v>0</v>
      </c>
      <c r="BI245" s="92">
        <f>IF(N245="nulová",J245,0)</f>
        <v>0</v>
      </c>
      <c r="BJ245" s="18" t="s">
        <v>91</v>
      </c>
      <c r="BK245" s="92">
        <f>ROUND(I245*H245,2)</f>
        <v>0</v>
      </c>
      <c r="BL245" s="18" t="s">
        <v>191</v>
      </c>
      <c r="BM245" s="167" t="s">
        <v>1045</v>
      </c>
    </row>
    <row r="246" spans="1:65" s="2" customFormat="1" ht="78" customHeight="1">
      <c r="A246" s="302"/>
      <c r="B246" s="124"/>
      <c r="C246" s="155" t="s">
        <v>352</v>
      </c>
      <c r="D246" s="155" t="s">
        <v>187</v>
      </c>
      <c r="E246" s="156" t="s">
        <v>1046</v>
      </c>
      <c r="F246" s="157" t="s">
        <v>1047</v>
      </c>
      <c r="G246" s="158" t="s">
        <v>225</v>
      </c>
      <c r="H246" s="159">
        <v>6.6829999999999998</v>
      </c>
      <c r="I246" s="160"/>
      <c r="J246" s="161">
        <f>ROUND(I246*H246,2)</f>
        <v>0</v>
      </c>
      <c r="K246" s="228"/>
      <c r="L246" s="250"/>
      <c r="M246" s="230" t="s">
        <v>1</v>
      </c>
      <c r="N246" s="164" t="s">
        <v>44</v>
      </c>
      <c r="O246" s="51"/>
      <c r="P246" s="165">
        <f>O246*H246</f>
        <v>0</v>
      </c>
      <c r="Q246" s="165">
        <v>7.11E-3</v>
      </c>
      <c r="R246" s="165">
        <f>Q246*H246</f>
        <v>4.7516129999999997E-2</v>
      </c>
      <c r="S246" s="165">
        <v>0</v>
      </c>
      <c r="T246" s="166">
        <f>S246*H246</f>
        <v>0</v>
      </c>
      <c r="U246" s="302"/>
      <c r="V246" s="302"/>
      <c r="W246" s="302"/>
      <c r="X246" s="302"/>
      <c r="Y246" s="302"/>
      <c r="Z246" s="302"/>
      <c r="AA246" s="302"/>
      <c r="AB246" s="302"/>
      <c r="AC246" s="302"/>
      <c r="AD246" s="302"/>
      <c r="AE246" s="302"/>
      <c r="AR246" s="167" t="s">
        <v>191</v>
      </c>
      <c r="AT246" s="167" t="s">
        <v>187</v>
      </c>
      <c r="AU246" s="167" t="s">
        <v>91</v>
      </c>
      <c r="AY246" s="18" t="s">
        <v>184</v>
      </c>
      <c r="BE246" s="92">
        <f>IF(N246="základná",J246,0)</f>
        <v>0</v>
      </c>
      <c r="BF246" s="92">
        <f>IF(N246="znížená",J246,0)</f>
        <v>0</v>
      </c>
      <c r="BG246" s="92">
        <f>IF(N246="zákl. prenesená",J246,0)</f>
        <v>0</v>
      </c>
      <c r="BH246" s="92">
        <f>IF(N246="zníž. prenesená",J246,0)</f>
        <v>0</v>
      </c>
      <c r="BI246" s="92">
        <f>IF(N246="nulová",J246,0)</f>
        <v>0</v>
      </c>
      <c r="BJ246" s="18" t="s">
        <v>91</v>
      </c>
      <c r="BK246" s="92">
        <f>ROUND(I246*H246,2)</f>
        <v>0</v>
      </c>
      <c r="BL246" s="18" t="s">
        <v>191</v>
      </c>
      <c r="BM246" s="167" t="s">
        <v>1048</v>
      </c>
    </row>
    <row r="247" spans="1:65" s="14" customFormat="1">
      <c r="B247" s="176"/>
      <c r="D247" s="169" t="s">
        <v>193</v>
      </c>
      <c r="E247" s="177" t="s">
        <v>1</v>
      </c>
      <c r="F247" s="178" t="s">
        <v>1049</v>
      </c>
      <c r="H247" s="179">
        <v>12.257999999999999</v>
      </c>
      <c r="I247" s="180"/>
      <c r="L247" s="401"/>
      <c r="M247" s="182"/>
      <c r="N247" s="182"/>
      <c r="O247" s="182"/>
      <c r="P247" s="182"/>
      <c r="Q247" s="182"/>
      <c r="R247" s="182"/>
      <c r="S247" s="182"/>
      <c r="T247" s="183"/>
      <c r="AT247" s="177" t="s">
        <v>193</v>
      </c>
      <c r="AU247" s="177" t="s">
        <v>91</v>
      </c>
      <c r="AV247" s="14" t="s">
        <v>91</v>
      </c>
      <c r="AW247" s="14" t="s">
        <v>30</v>
      </c>
      <c r="AX247" s="14" t="s">
        <v>78</v>
      </c>
      <c r="AY247" s="177" t="s">
        <v>184</v>
      </c>
    </row>
    <row r="248" spans="1:65" s="14" customFormat="1">
      <c r="B248" s="176"/>
      <c r="D248" s="169" t="s">
        <v>193</v>
      </c>
      <c r="E248" s="177" t="s">
        <v>1</v>
      </c>
      <c r="F248" s="178" t="s">
        <v>1050</v>
      </c>
      <c r="H248" s="179">
        <v>-5.5750000000000002</v>
      </c>
      <c r="I248" s="180"/>
      <c r="L248" s="402"/>
      <c r="M248" s="182"/>
      <c r="N248" s="182"/>
      <c r="O248" s="182"/>
      <c r="P248" s="182"/>
      <c r="Q248" s="182"/>
      <c r="R248" s="182"/>
      <c r="S248" s="182"/>
      <c r="T248" s="183"/>
      <c r="AT248" s="177" t="s">
        <v>193</v>
      </c>
      <c r="AU248" s="177" t="s">
        <v>91</v>
      </c>
      <c r="AV248" s="14" t="s">
        <v>91</v>
      </c>
      <c r="AW248" s="14" t="s">
        <v>30</v>
      </c>
      <c r="AX248" s="14" t="s">
        <v>78</v>
      </c>
      <c r="AY248" s="177" t="s">
        <v>184</v>
      </c>
    </row>
    <row r="249" spans="1:65" s="15" customFormat="1">
      <c r="B249" s="184"/>
      <c r="D249" s="169" t="s">
        <v>193</v>
      </c>
      <c r="E249" s="185" t="s">
        <v>1</v>
      </c>
      <c r="F249" s="186" t="s">
        <v>200</v>
      </c>
      <c r="H249" s="187">
        <v>6.6829999999999998</v>
      </c>
      <c r="I249" s="188"/>
      <c r="L249" s="403"/>
      <c r="M249" s="190"/>
      <c r="N249" s="190"/>
      <c r="O249" s="190"/>
      <c r="P249" s="190"/>
      <c r="Q249" s="190"/>
      <c r="R249" s="190"/>
      <c r="S249" s="190"/>
      <c r="T249" s="191"/>
      <c r="AT249" s="185" t="s">
        <v>193</v>
      </c>
      <c r="AU249" s="185" t="s">
        <v>91</v>
      </c>
      <c r="AV249" s="15" t="s">
        <v>191</v>
      </c>
      <c r="AW249" s="15" t="s">
        <v>30</v>
      </c>
      <c r="AX249" s="15" t="s">
        <v>85</v>
      </c>
      <c r="AY249" s="185" t="s">
        <v>184</v>
      </c>
    </row>
    <row r="250" spans="1:65" s="2" customFormat="1" ht="21.75" customHeight="1">
      <c r="A250" s="302"/>
      <c r="B250" s="124"/>
      <c r="C250" s="155" t="s">
        <v>357</v>
      </c>
      <c r="D250" s="155" t="s">
        <v>187</v>
      </c>
      <c r="E250" s="156" t="s">
        <v>1051</v>
      </c>
      <c r="F250" s="157" t="s">
        <v>1052</v>
      </c>
      <c r="G250" s="158" t="s">
        <v>225</v>
      </c>
      <c r="H250" s="159">
        <v>37.228000000000002</v>
      </c>
      <c r="I250" s="160"/>
      <c r="J250" s="161">
        <f>ROUND(I250*H250,2)</f>
        <v>0</v>
      </c>
      <c r="K250" s="228"/>
      <c r="L250" s="250"/>
      <c r="M250" s="230" t="s">
        <v>1</v>
      </c>
      <c r="N250" s="164" t="s">
        <v>44</v>
      </c>
      <c r="O250" s="51"/>
      <c r="P250" s="165">
        <f>O250*H250</f>
        <v>0</v>
      </c>
      <c r="Q250" s="165">
        <v>1.312E-2</v>
      </c>
      <c r="R250" s="165">
        <f>Q250*H250</f>
        <v>0.48843136000000004</v>
      </c>
      <c r="S250" s="165">
        <v>0</v>
      </c>
      <c r="T250" s="166">
        <f>S250*H250</f>
        <v>0</v>
      </c>
      <c r="U250" s="302"/>
      <c r="V250" s="302"/>
      <c r="W250" s="302"/>
      <c r="X250" s="302"/>
      <c r="Y250" s="302"/>
      <c r="Z250" s="302"/>
      <c r="AA250" s="302"/>
      <c r="AB250" s="302"/>
      <c r="AC250" s="302"/>
      <c r="AD250" s="302"/>
      <c r="AE250" s="302"/>
      <c r="AR250" s="167" t="s">
        <v>191</v>
      </c>
      <c r="AT250" s="167" t="s">
        <v>187</v>
      </c>
      <c r="AU250" s="167" t="s">
        <v>91</v>
      </c>
      <c r="AY250" s="18" t="s">
        <v>184</v>
      </c>
      <c r="BE250" s="92">
        <f>IF(N250="základná",J250,0)</f>
        <v>0</v>
      </c>
      <c r="BF250" s="92">
        <f>IF(N250="znížená",J250,0)</f>
        <v>0</v>
      </c>
      <c r="BG250" s="92">
        <f>IF(N250="zákl. prenesená",J250,0)</f>
        <v>0</v>
      </c>
      <c r="BH250" s="92">
        <f>IF(N250="zníž. prenesená",J250,0)</f>
        <v>0</v>
      </c>
      <c r="BI250" s="92">
        <f>IF(N250="nulová",J250,0)</f>
        <v>0</v>
      </c>
      <c r="BJ250" s="18" t="s">
        <v>91</v>
      </c>
      <c r="BK250" s="92">
        <f>ROUND(I250*H250,2)</f>
        <v>0</v>
      </c>
      <c r="BL250" s="18" t="s">
        <v>191</v>
      </c>
      <c r="BM250" s="167" t="s">
        <v>1053</v>
      </c>
    </row>
    <row r="251" spans="1:65" s="13" customFormat="1">
      <c r="B251" s="168"/>
      <c r="D251" s="169" t="s">
        <v>193</v>
      </c>
      <c r="E251" s="170" t="s">
        <v>1</v>
      </c>
      <c r="F251" s="171" t="s">
        <v>1054</v>
      </c>
      <c r="H251" s="170" t="s">
        <v>1</v>
      </c>
      <c r="I251" s="172"/>
      <c r="L251" s="409"/>
      <c r="M251" s="174"/>
      <c r="N251" s="174"/>
      <c r="O251" s="174"/>
      <c r="P251" s="174"/>
      <c r="Q251" s="174"/>
      <c r="R251" s="174"/>
      <c r="S251" s="174"/>
      <c r="T251" s="175"/>
      <c r="AT251" s="170" t="s">
        <v>193</v>
      </c>
      <c r="AU251" s="170" t="s">
        <v>91</v>
      </c>
      <c r="AV251" s="13" t="s">
        <v>85</v>
      </c>
      <c r="AW251" s="13" t="s">
        <v>30</v>
      </c>
      <c r="AX251" s="13" t="s">
        <v>78</v>
      </c>
      <c r="AY251" s="170" t="s">
        <v>184</v>
      </c>
    </row>
    <row r="252" spans="1:65" s="14" customFormat="1">
      <c r="B252" s="176"/>
      <c r="D252" s="169" t="s">
        <v>193</v>
      </c>
      <c r="E252" s="177" t="s">
        <v>1</v>
      </c>
      <c r="F252" s="178" t="s">
        <v>1055</v>
      </c>
      <c r="H252" s="179">
        <v>11.804</v>
      </c>
      <c r="I252" s="180"/>
      <c r="L252" s="410"/>
      <c r="M252" s="182"/>
      <c r="N252" s="182"/>
      <c r="O252" s="182"/>
      <c r="P252" s="182"/>
      <c r="Q252" s="182"/>
      <c r="R252" s="182"/>
      <c r="S252" s="182"/>
      <c r="T252" s="183"/>
      <c r="AT252" s="177" t="s">
        <v>193</v>
      </c>
      <c r="AU252" s="177" t="s">
        <v>91</v>
      </c>
      <c r="AV252" s="14" t="s">
        <v>91</v>
      </c>
      <c r="AW252" s="14" t="s">
        <v>30</v>
      </c>
      <c r="AX252" s="14" t="s">
        <v>78</v>
      </c>
      <c r="AY252" s="177" t="s">
        <v>184</v>
      </c>
    </row>
    <row r="253" spans="1:65" s="13" customFormat="1">
      <c r="B253" s="168"/>
      <c r="D253" s="169" t="s">
        <v>193</v>
      </c>
      <c r="E253" s="170" t="s">
        <v>1</v>
      </c>
      <c r="F253" s="171" t="s">
        <v>1056</v>
      </c>
      <c r="H253" s="170" t="s">
        <v>1</v>
      </c>
      <c r="I253" s="172"/>
      <c r="L253" s="410"/>
      <c r="M253" s="174"/>
      <c r="N253" s="174"/>
      <c r="O253" s="174"/>
      <c r="P253" s="174"/>
      <c r="Q253" s="174"/>
      <c r="R253" s="174"/>
      <c r="S253" s="174"/>
      <c r="T253" s="175"/>
      <c r="AT253" s="170" t="s">
        <v>193</v>
      </c>
      <c r="AU253" s="170" t="s">
        <v>91</v>
      </c>
      <c r="AV253" s="13" t="s">
        <v>85</v>
      </c>
      <c r="AW253" s="13" t="s">
        <v>30</v>
      </c>
      <c r="AX253" s="13" t="s">
        <v>78</v>
      </c>
      <c r="AY253" s="170" t="s">
        <v>184</v>
      </c>
    </row>
    <row r="254" spans="1:65" s="14" customFormat="1">
      <c r="B254" s="176"/>
      <c r="D254" s="169" t="s">
        <v>193</v>
      </c>
      <c r="E254" s="177" t="s">
        <v>1</v>
      </c>
      <c r="F254" s="178" t="s">
        <v>1057</v>
      </c>
      <c r="H254" s="179">
        <v>25.423999999999999</v>
      </c>
      <c r="I254" s="180"/>
      <c r="L254" s="410"/>
      <c r="M254" s="182"/>
      <c r="N254" s="182"/>
      <c r="O254" s="182"/>
      <c r="P254" s="182"/>
      <c r="Q254" s="182"/>
      <c r="R254" s="182"/>
      <c r="S254" s="182"/>
      <c r="T254" s="183"/>
      <c r="AT254" s="177" t="s">
        <v>193</v>
      </c>
      <c r="AU254" s="177" t="s">
        <v>91</v>
      </c>
      <c r="AV254" s="14" t="s">
        <v>91</v>
      </c>
      <c r="AW254" s="14" t="s">
        <v>30</v>
      </c>
      <c r="AX254" s="14" t="s">
        <v>78</v>
      </c>
      <c r="AY254" s="177" t="s">
        <v>184</v>
      </c>
    </row>
    <row r="255" spans="1:65" s="15" customFormat="1">
      <c r="B255" s="184"/>
      <c r="D255" s="169" t="s">
        <v>193</v>
      </c>
      <c r="E255" s="185" t="s">
        <v>1</v>
      </c>
      <c r="F255" s="186" t="s">
        <v>200</v>
      </c>
      <c r="H255" s="187">
        <v>37.228000000000002</v>
      </c>
      <c r="I255" s="188"/>
      <c r="L255" s="411"/>
      <c r="M255" s="190"/>
      <c r="N255" s="190"/>
      <c r="O255" s="190"/>
      <c r="P255" s="190"/>
      <c r="Q255" s="190"/>
      <c r="R255" s="190"/>
      <c r="S255" s="190"/>
      <c r="T255" s="191"/>
      <c r="AT255" s="185" t="s">
        <v>193</v>
      </c>
      <c r="AU255" s="185" t="s">
        <v>91</v>
      </c>
      <c r="AV255" s="15" t="s">
        <v>191</v>
      </c>
      <c r="AW255" s="15" t="s">
        <v>30</v>
      </c>
      <c r="AX255" s="15" t="s">
        <v>85</v>
      </c>
      <c r="AY255" s="185" t="s">
        <v>184</v>
      </c>
    </row>
    <row r="256" spans="1:65" s="2" customFormat="1" ht="21.75" customHeight="1">
      <c r="A256" s="302"/>
      <c r="B256" s="124"/>
      <c r="C256" s="155" t="s">
        <v>363</v>
      </c>
      <c r="D256" s="155" t="s">
        <v>187</v>
      </c>
      <c r="E256" s="156" t="s">
        <v>1058</v>
      </c>
      <c r="F256" s="157" t="s">
        <v>1059</v>
      </c>
      <c r="G256" s="158" t="s">
        <v>225</v>
      </c>
      <c r="H256" s="159">
        <v>37.228000000000002</v>
      </c>
      <c r="I256" s="160"/>
      <c r="J256" s="161">
        <f>ROUND(I256*H256,2)</f>
        <v>0</v>
      </c>
      <c r="K256" s="228"/>
      <c r="L256" s="250"/>
      <c r="M256" s="230" t="s">
        <v>1</v>
      </c>
      <c r="N256" s="164" t="s">
        <v>44</v>
      </c>
      <c r="O256" s="51"/>
      <c r="P256" s="165">
        <f>O256*H256</f>
        <v>0</v>
      </c>
      <c r="Q256" s="165">
        <v>4.15E-3</v>
      </c>
      <c r="R256" s="165">
        <f>Q256*H256</f>
        <v>0.1544962</v>
      </c>
      <c r="S256" s="165">
        <v>0</v>
      </c>
      <c r="T256" s="166">
        <f>S256*H256</f>
        <v>0</v>
      </c>
      <c r="U256" s="302"/>
      <c r="V256" s="302"/>
      <c r="W256" s="302"/>
      <c r="X256" s="302"/>
      <c r="Y256" s="302"/>
      <c r="Z256" s="302"/>
      <c r="AA256" s="302"/>
      <c r="AB256" s="302"/>
      <c r="AC256" s="302"/>
      <c r="AD256" s="302"/>
      <c r="AE256" s="302"/>
      <c r="AR256" s="167" t="s">
        <v>191</v>
      </c>
      <c r="AT256" s="167" t="s">
        <v>187</v>
      </c>
      <c r="AU256" s="167" t="s">
        <v>91</v>
      </c>
      <c r="AY256" s="18" t="s">
        <v>184</v>
      </c>
      <c r="BE256" s="92">
        <f>IF(N256="základná",J256,0)</f>
        <v>0</v>
      </c>
      <c r="BF256" s="92">
        <f>IF(N256="znížená",J256,0)</f>
        <v>0</v>
      </c>
      <c r="BG256" s="92">
        <f>IF(N256="zákl. prenesená",J256,0)</f>
        <v>0</v>
      </c>
      <c r="BH256" s="92">
        <f>IF(N256="zníž. prenesená",J256,0)</f>
        <v>0</v>
      </c>
      <c r="BI256" s="92">
        <f>IF(N256="nulová",J256,0)</f>
        <v>0</v>
      </c>
      <c r="BJ256" s="18" t="s">
        <v>91</v>
      </c>
      <c r="BK256" s="92">
        <f>ROUND(I256*H256,2)</f>
        <v>0</v>
      </c>
      <c r="BL256" s="18" t="s">
        <v>191</v>
      </c>
      <c r="BM256" s="167" t="s">
        <v>1060</v>
      </c>
    </row>
    <row r="257" spans="1:65" s="2" customFormat="1" ht="21.75" customHeight="1">
      <c r="A257" s="302"/>
      <c r="B257" s="124"/>
      <c r="C257" s="155" t="s">
        <v>367</v>
      </c>
      <c r="D257" s="155" t="s">
        <v>187</v>
      </c>
      <c r="E257" s="156" t="s">
        <v>1061</v>
      </c>
      <c r="F257" s="157" t="s">
        <v>1062</v>
      </c>
      <c r="G257" s="158" t="s">
        <v>190</v>
      </c>
      <c r="H257" s="159">
        <v>3.5019999999999998</v>
      </c>
      <c r="I257" s="160"/>
      <c r="J257" s="161">
        <f>ROUND(I257*H257,2)</f>
        <v>0</v>
      </c>
      <c r="K257" s="228"/>
      <c r="L257" s="250"/>
      <c r="M257" s="230" t="s">
        <v>1</v>
      </c>
      <c r="N257" s="164" t="s">
        <v>44</v>
      </c>
      <c r="O257" s="51"/>
      <c r="P257" s="165">
        <f>O257*H257</f>
        <v>0</v>
      </c>
      <c r="Q257" s="165">
        <v>2.2404799999999998</v>
      </c>
      <c r="R257" s="165">
        <f>Q257*H257</f>
        <v>7.8461609599999989</v>
      </c>
      <c r="S257" s="165">
        <v>0</v>
      </c>
      <c r="T257" s="166">
        <f>S257*H257</f>
        <v>0</v>
      </c>
      <c r="U257" s="302"/>
      <c r="V257" s="302"/>
      <c r="W257" s="302"/>
      <c r="X257" s="302"/>
      <c r="Y257" s="302"/>
      <c r="Z257" s="302"/>
      <c r="AA257" s="302"/>
      <c r="AB257" s="302"/>
      <c r="AC257" s="302"/>
      <c r="AD257" s="302"/>
      <c r="AE257" s="302"/>
      <c r="AR257" s="167" t="s">
        <v>191</v>
      </c>
      <c r="AT257" s="167" t="s">
        <v>187</v>
      </c>
      <c r="AU257" s="167" t="s">
        <v>91</v>
      </c>
      <c r="AY257" s="18" t="s">
        <v>184</v>
      </c>
      <c r="BE257" s="92">
        <f>IF(N257="základná",J257,0)</f>
        <v>0</v>
      </c>
      <c r="BF257" s="92">
        <f>IF(N257="znížená",J257,0)</f>
        <v>0</v>
      </c>
      <c r="BG257" s="92">
        <f>IF(N257="zákl. prenesená",J257,0)</f>
        <v>0</v>
      </c>
      <c r="BH257" s="92">
        <f>IF(N257="zníž. prenesená",J257,0)</f>
        <v>0</v>
      </c>
      <c r="BI257" s="92">
        <f>IF(N257="nulová",J257,0)</f>
        <v>0</v>
      </c>
      <c r="BJ257" s="18" t="s">
        <v>91</v>
      </c>
      <c r="BK257" s="92">
        <f>ROUND(I257*H257,2)</f>
        <v>0</v>
      </c>
      <c r="BL257" s="18" t="s">
        <v>191</v>
      </c>
      <c r="BM257" s="167" t="s">
        <v>1063</v>
      </c>
    </row>
    <row r="258" spans="1:65" s="14" customFormat="1">
      <c r="B258" s="176"/>
      <c r="D258" s="169" t="s">
        <v>193</v>
      </c>
      <c r="E258" s="177" t="s">
        <v>1</v>
      </c>
      <c r="F258" s="178" t="s">
        <v>1064</v>
      </c>
      <c r="H258" s="179">
        <v>3.5019999999999998</v>
      </c>
      <c r="I258" s="180"/>
      <c r="L258" s="401"/>
      <c r="M258" s="182"/>
      <c r="N258" s="182"/>
      <c r="O258" s="182"/>
      <c r="P258" s="182"/>
      <c r="Q258" s="182"/>
      <c r="R258" s="182"/>
      <c r="S258" s="182"/>
      <c r="T258" s="183"/>
      <c r="AT258" s="177" t="s">
        <v>193</v>
      </c>
      <c r="AU258" s="177" t="s">
        <v>91</v>
      </c>
      <c r="AV258" s="14" t="s">
        <v>91</v>
      </c>
      <c r="AW258" s="14" t="s">
        <v>30</v>
      </c>
      <c r="AX258" s="14" t="s">
        <v>78</v>
      </c>
      <c r="AY258" s="177" t="s">
        <v>184</v>
      </c>
    </row>
    <row r="259" spans="1:65" s="15" customFormat="1">
      <c r="B259" s="184"/>
      <c r="D259" s="169" t="s">
        <v>193</v>
      </c>
      <c r="E259" s="185" t="s">
        <v>1</v>
      </c>
      <c r="F259" s="186" t="s">
        <v>200</v>
      </c>
      <c r="H259" s="187">
        <v>3.5019999999999998</v>
      </c>
      <c r="I259" s="188"/>
      <c r="L259" s="402"/>
      <c r="M259" s="190"/>
      <c r="N259" s="190"/>
      <c r="O259" s="190"/>
      <c r="P259" s="190"/>
      <c r="Q259" s="190"/>
      <c r="R259" s="190"/>
      <c r="S259" s="190"/>
      <c r="T259" s="191"/>
      <c r="AT259" s="185" t="s">
        <v>193</v>
      </c>
      <c r="AU259" s="185" t="s">
        <v>91</v>
      </c>
      <c r="AV259" s="15" t="s">
        <v>191</v>
      </c>
      <c r="AW259" s="15" t="s">
        <v>30</v>
      </c>
      <c r="AX259" s="15" t="s">
        <v>85</v>
      </c>
      <c r="AY259" s="185" t="s">
        <v>184</v>
      </c>
    </row>
    <row r="260" spans="1:65" s="13" customFormat="1">
      <c r="B260" s="168"/>
      <c r="D260" s="169" t="s">
        <v>193</v>
      </c>
      <c r="E260" s="170" t="s">
        <v>1</v>
      </c>
      <c r="F260" s="171" t="s">
        <v>1065</v>
      </c>
      <c r="H260" s="170" t="s">
        <v>1</v>
      </c>
      <c r="I260" s="172"/>
      <c r="L260" s="403"/>
      <c r="M260" s="174"/>
      <c r="N260" s="174"/>
      <c r="O260" s="174"/>
      <c r="P260" s="174"/>
      <c r="Q260" s="174"/>
      <c r="R260" s="174"/>
      <c r="S260" s="174"/>
      <c r="T260" s="175"/>
      <c r="AT260" s="170" t="s">
        <v>193</v>
      </c>
      <c r="AU260" s="170" t="s">
        <v>91</v>
      </c>
      <c r="AV260" s="13" t="s">
        <v>85</v>
      </c>
      <c r="AW260" s="13" t="s">
        <v>30</v>
      </c>
      <c r="AX260" s="13" t="s">
        <v>78</v>
      </c>
      <c r="AY260" s="170" t="s">
        <v>184</v>
      </c>
    </row>
    <row r="261" spans="1:65" s="2" customFormat="1" ht="21.75" customHeight="1">
      <c r="A261" s="302"/>
      <c r="B261" s="124"/>
      <c r="C261" s="155" t="s">
        <v>371</v>
      </c>
      <c r="D261" s="155" t="s">
        <v>187</v>
      </c>
      <c r="E261" s="156" t="s">
        <v>1066</v>
      </c>
      <c r="F261" s="157" t="s">
        <v>1067</v>
      </c>
      <c r="G261" s="158" t="s">
        <v>190</v>
      </c>
      <c r="H261" s="159">
        <v>3.5019999999999998</v>
      </c>
      <c r="I261" s="160"/>
      <c r="J261" s="161">
        <f>ROUND(I261*H261,2)</f>
        <v>0</v>
      </c>
      <c r="K261" s="228"/>
      <c r="L261" s="250"/>
      <c r="M261" s="230" t="s">
        <v>1</v>
      </c>
      <c r="N261" s="164" t="s">
        <v>44</v>
      </c>
      <c r="O261" s="51"/>
      <c r="P261" s="165">
        <f>O261*H261</f>
        <v>0</v>
      </c>
      <c r="Q261" s="165">
        <v>0</v>
      </c>
      <c r="R261" s="165">
        <f>Q261*H261</f>
        <v>0</v>
      </c>
      <c r="S261" s="165">
        <v>0</v>
      </c>
      <c r="T261" s="166">
        <f>S261*H261</f>
        <v>0</v>
      </c>
      <c r="U261" s="302"/>
      <c r="V261" s="302"/>
      <c r="W261" s="302"/>
      <c r="X261" s="302"/>
      <c r="Y261" s="302"/>
      <c r="Z261" s="302"/>
      <c r="AA261" s="302"/>
      <c r="AB261" s="302"/>
      <c r="AC261" s="302"/>
      <c r="AD261" s="302"/>
      <c r="AE261" s="302"/>
      <c r="AR261" s="167" t="s">
        <v>191</v>
      </c>
      <c r="AT261" s="167" t="s">
        <v>187</v>
      </c>
      <c r="AU261" s="167" t="s">
        <v>91</v>
      </c>
      <c r="AY261" s="18" t="s">
        <v>184</v>
      </c>
      <c r="BE261" s="92">
        <f>IF(N261="základná",J261,0)</f>
        <v>0</v>
      </c>
      <c r="BF261" s="92">
        <f>IF(N261="znížená",J261,0)</f>
        <v>0</v>
      </c>
      <c r="BG261" s="92">
        <f>IF(N261="zákl. prenesená",J261,0)</f>
        <v>0</v>
      </c>
      <c r="BH261" s="92">
        <f>IF(N261="zníž. prenesená",J261,0)</f>
        <v>0</v>
      </c>
      <c r="BI261" s="92">
        <f>IF(N261="nulová",J261,0)</f>
        <v>0</v>
      </c>
      <c r="BJ261" s="18" t="s">
        <v>91</v>
      </c>
      <c r="BK261" s="92">
        <f>ROUND(I261*H261,2)</f>
        <v>0</v>
      </c>
      <c r="BL261" s="18" t="s">
        <v>191</v>
      </c>
      <c r="BM261" s="167" t="s">
        <v>1068</v>
      </c>
    </row>
    <row r="262" spans="1:65" s="2" customFormat="1" ht="33" customHeight="1">
      <c r="A262" s="302"/>
      <c r="B262" s="124"/>
      <c r="C262" s="155" t="s">
        <v>376</v>
      </c>
      <c r="D262" s="155" t="s">
        <v>187</v>
      </c>
      <c r="E262" s="156" t="s">
        <v>1069</v>
      </c>
      <c r="F262" s="157" t="s">
        <v>1070</v>
      </c>
      <c r="G262" s="158" t="s">
        <v>190</v>
      </c>
      <c r="H262" s="159">
        <v>3.5019999999999998</v>
      </c>
      <c r="I262" s="160"/>
      <c r="J262" s="161">
        <f>ROUND(I262*H262,2)</f>
        <v>0</v>
      </c>
      <c r="K262" s="228"/>
      <c r="L262" s="250"/>
      <c r="M262" s="230" t="s">
        <v>1</v>
      </c>
      <c r="N262" s="164" t="s">
        <v>44</v>
      </c>
      <c r="O262" s="51"/>
      <c r="P262" s="165">
        <f>O262*H262</f>
        <v>0</v>
      </c>
      <c r="Q262" s="165">
        <v>0</v>
      </c>
      <c r="R262" s="165">
        <f>Q262*H262</f>
        <v>0</v>
      </c>
      <c r="S262" s="165">
        <v>0</v>
      </c>
      <c r="T262" s="166">
        <f>S262*H262</f>
        <v>0</v>
      </c>
      <c r="U262" s="302"/>
      <c r="V262" s="302"/>
      <c r="W262" s="302"/>
      <c r="X262" s="302"/>
      <c r="Y262" s="302"/>
      <c r="Z262" s="302"/>
      <c r="AA262" s="302"/>
      <c r="AB262" s="302"/>
      <c r="AC262" s="302"/>
      <c r="AD262" s="302"/>
      <c r="AE262" s="302"/>
      <c r="AR262" s="167" t="s">
        <v>191</v>
      </c>
      <c r="AT262" s="167" t="s">
        <v>187</v>
      </c>
      <c r="AU262" s="167" t="s">
        <v>91</v>
      </c>
      <c r="AY262" s="18" t="s">
        <v>184</v>
      </c>
      <c r="BE262" s="92">
        <f>IF(N262="základná",J262,0)</f>
        <v>0</v>
      </c>
      <c r="BF262" s="92">
        <f>IF(N262="znížená",J262,0)</f>
        <v>0</v>
      </c>
      <c r="BG262" s="92">
        <f>IF(N262="zákl. prenesená",J262,0)</f>
        <v>0</v>
      </c>
      <c r="BH262" s="92">
        <f>IF(N262="zníž. prenesená",J262,0)</f>
        <v>0</v>
      </c>
      <c r="BI262" s="92">
        <f>IF(N262="nulová",J262,0)</f>
        <v>0</v>
      </c>
      <c r="BJ262" s="18" t="s">
        <v>91</v>
      </c>
      <c r="BK262" s="92">
        <f>ROUND(I262*H262,2)</f>
        <v>0</v>
      </c>
      <c r="BL262" s="18" t="s">
        <v>191</v>
      </c>
      <c r="BM262" s="167" t="s">
        <v>1071</v>
      </c>
    </row>
    <row r="263" spans="1:65" s="2" customFormat="1" ht="21.75" customHeight="1">
      <c r="A263" s="302"/>
      <c r="B263" s="124"/>
      <c r="C263" s="155" t="s">
        <v>381</v>
      </c>
      <c r="D263" s="155" t="s">
        <v>187</v>
      </c>
      <c r="E263" s="156" t="s">
        <v>1072</v>
      </c>
      <c r="F263" s="157" t="s">
        <v>1073</v>
      </c>
      <c r="G263" s="158" t="s">
        <v>225</v>
      </c>
      <c r="H263" s="159">
        <v>2.919</v>
      </c>
      <c r="I263" s="160"/>
      <c r="J263" s="161">
        <f>ROUND(I263*H263,2)</f>
        <v>0</v>
      </c>
      <c r="K263" s="228"/>
      <c r="L263" s="250"/>
      <c r="M263" s="230" t="s">
        <v>1</v>
      </c>
      <c r="N263" s="164" t="s">
        <v>44</v>
      </c>
      <c r="O263" s="51"/>
      <c r="P263" s="165">
        <f>O263*H263</f>
        <v>0</v>
      </c>
      <c r="Q263" s="165">
        <v>8.6099999999999996E-3</v>
      </c>
      <c r="R263" s="165">
        <f>Q263*H263</f>
        <v>2.513259E-2</v>
      </c>
      <c r="S263" s="165">
        <v>0</v>
      </c>
      <c r="T263" s="166">
        <f>S263*H263</f>
        <v>0</v>
      </c>
      <c r="U263" s="302"/>
      <c r="V263" s="302"/>
      <c r="W263" s="302"/>
      <c r="X263" s="302"/>
      <c r="Y263" s="302"/>
      <c r="Z263" s="302"/>
      <c r="AA263" s="302"/>
      <c r="AB263" s="302"/>
      <c r="AC263" s="302"/>
      <c r="AD263" s="302"/>
      <c r="AE263" s="302"/>
      <c r="AR263" s="167" t="s">
        <v>191</v>
      </c>
      <c r="AT263" s="167" t="s">
        <v>187</v>
      </c>
      <c r="AU263" s="167" t="s">
        <v>91</v>
      </c>
      <c r="AY263" s="18" t="s">
        <v>184</v>
      </c>
      <c r="BE263" s="92">
        <f>IF(N263="základná",J263,0)</f>
        <v>0</v>
      </c>
      <c r="BF263" s="92">
        <f>IF(N263="znížená",J263,0)</f>
        <v>0</v>
      </c>
      <c r="BG263" s="92">
        <f>IF(N263="zákl. prenesená",J263,0)</f>
        <v>0</v>
      </c>
      <c r="BH263" s="92">
        <f>IF(N263="zníž. prenesená",J263,0)</f>
        <v>0</v>
      </c>
      <c r="BI263" s="92">
        <f>IF(N263="nulová",J263,0)</f>
        <v>0</v>
      </c>
      <c r="BJ263" s="18" t="s">
        <v>91</v>
      </c>
      <c r="BK263" s="92">
        <f>ROUND(I263*H263,2)</f>
        <v>0</v>
      </c>
      <c r="BL263" s="18" t="s">
        <v>191</v>
      </c>
      <c r="BM263" s="167" t="s">
        <v>1074</v>
      </c>
    </row>
    <row r="264" spans="1:65" s="14" customFormat="1">
      <c r="B264" s="176"/>
      <c r="D264" s="169" t="s">
        <v>193</v>
      </c>
      <c r="E264" s="177" t="s">
        <v>1</v>
      </c>
      <c r="F264" s="178" t="s">
        <v>1075</v>
      </c>
      <c r="H264" s="179">
        <v>2.919</v>
      </c>
      <c r="I264" s="180"/>
      <c r="L264" s="248"/>
      <c r="M264" s="182"/>
      <c r="N264" s="182"/>
      <c r="O264" s="182"/>
      <c r="P264" s="182"/>
      <c r="Q264" s="182"/>
      <c r="R264" s="182"/>
      <c r="S264" s="182"/>
      <c r="T264" s="183"/>
      <c r="AT264" s="177" t="s">
        <v>193</v>
      </c>
      <c r="AU264" s="177" t="s">
        <v>91</v>
      </c>
      <c r="AV264" s="14" t="s">
        <v>91</v>
      </c>
      <c r="AW264" s="14" t="s">
        <v>30</v>
      </c>
      <c r="AX264" s="14" t="s">
        <v>85</v>
      </c>
      <c r="AY264" s="177" t="s">
        <v>184</v>
      </c>
    </row>
    <row r="265" spans="1:65" s="2" customFormat="1" ht="21.75" customHeight="1">
      <c r="A265" s="302"/>
      <c r="B265" s="124"/>
      <c r="C265" s="155" t="s">
        <v>386</v>
      </c>
      <c r="D265" s="155" t="s">
        <v>187</v>
      </c>
      <c r="E265" s="156" t="s">
        <v>1076</v>
      </c>
      <c r="F265" s="157" t="s">
        <v>1077</v>
      </c>
      <c r="G265" s="158" t="s">
        <v>225</v>
      </c>
      <c r="H265" s="159">
        <v>2.919</v>
      </c>
      <c r="I265" s="160"/>
      <c r="J265" s="161">
        <f>ROUND(I265*H265,2)</f>
        <v>0</v>
      </c>
      <c r="K265" s="228"/>
      <c r="L265" s="250"/>
      <c r="M265" s="230" t="s">
        <v>1</v>
      </c>
      <c r="N265" s="164" t="s">
        <v>44</v>
      </c>
      <c r="O265" s="51"/>
      <c r="P265" s="165">
        <f>O265*H265</f>
        <v>0</v>
      </c>
      <c r="Q265" s="165">
        <v>0</v>
      </c>
      <c r="R265" s="165">
        <f>Q265*H265</f>
        <v>0</v>
      </c>
      <c r="S265" s="165">
        <v>0</v>
      </c>
      <c r="T265" s="166">
        <f>S265*H265</f>
        <v>0</v>
      </c>
      <c r="U265" s="302"/>
      <c r="V265" s="302"/>
      <c r="W265" s="302"/>
      <c r="X265" s="302"/>
      <c r="Y265" s="302"/>
      <c r="Z265" s="302"/>
      <c r="AA265" s="302"/>
      <c r="AB265" s="302"/>
      <c r="AC265" s="302"/>
      <c r="AD265" s="302"/>
      <c r="AE265" s="302"/>
      <c r="AR265" s="167" t="s">
        <v>191</v>
      </c>
      <c r="AT265" s="167" t="s">
        <v>187</v>
      </c>
      <c r="AU265" s="167" t="s">
        <v>91</v>
      </c>
      <c r="AY265" s="18" t="s">
        <v>184</v>
      </c>
      <c r="BE265" s="92">
        <f>IF(N265="základná",J265,0)</f>
        <v>0</v>
      </c>
      <c r="BF265" s="92">
        <f>IF(N265="znížená",J265,0)</f>
        <v>0</v>
      </c>
      <c r="BG265" s="92">
        <f>IF(N265="zákl. prenesená",J265,0)</f>
        <v>0</v>
      </c>
      <c r="BH265" s="92">
        <f>IF(N265="zníž. prenesená",J265,0)</f>
        <v>0</v>
      </c>
      <c r="BI265" s="92">
        <f>IF(N265="nulová",J265,0)</f>
        <v>0</v>
      </c>
      <c r="BJ265" s="18" t="s">
        <v>91</v>
      </c>
      <c r="BK265" s="92">
        <f>ROUND(I265*H265,2)</f>
        <v>0</v>
      </c>
      <c r="BL265" s="18" t="s">
        <v>191</v>
      </c>
      <c r="BM265" s="167" t="s">
        <v>1078</v>
      </c>
    </row>
    <row r="266" spans="1:65" s="2" customFormat="1" ht="33" customHeight="1">
      <c r="A266" s="302"/>
      <c r="B266" s="124"/>
      <c r="C266" s="155" t="s">
        <v>391</v>
      </c>
      <c r="D266" s="155" t="s">
        <v>187</v>
      </c>
      <c r="E266" s="156" t="s">
        <v>1079</v>
      </c>
      <c r="F266" s="157" t="s">
        <v>1080</v>
      </c>
      <c r="G266" s="158" t="s">
        <v>215</v>
      </c>
      <c r="H266" s="159">
        <v>7.9000000000000001E-2</v>
      </c>
      <c r="I266" s="160"/>
      <c r="J266" s="161">
        <f>ROUND(I266*H266,2)</f>
        <v>0</v>
      </c>
      <c r="K266" s="228"/>
      <c r="L266" s="250"/>
      <c r="M266" s="230" t="s">
        <v>1</v>
      </c>
      <c r="N266" s="164" t="s">
        <v>44</v>
      </c>
      <c r="O266" s="51"/>
      <c r="P266" s="165">
        <f>O266*H266</f>
        <v>0</v>
      </c>
      <c r="Q266" s="165">
        <v>1.20296</v>
      </c>
      <c r="R266" s="165">
        <f>Q266*H266</f>
        <v>9.5033840000000008E-2</v>
      </c>
      <c r="S266" s="165">
        <v>0</v>
      </c>
      <c r="T266" s="166">
        <f>S266*H266</f>
        <v>0</v>
      </c>
      <c r="U266" s="302"/>
      <c r="V266" s="302"/>
      <c r="W266" s="302"/>
      <c r="X266" s="302"/>
      <c r="Y266" s="302"/>
      <c r="Z266" s="302"/>
      <c r="AA266" s="302"/>
      <c r="AB266" s="302"/>
      <c r="AC266" s="302"/>
      <c r="AD266" s="302"/>
      <c r="AE266" s="302"/>
      <c r="AR266" s="167" t="s">
        <v>191</v>
      </c>
      <c r="AT266" s="167" t="s">
        <v>187</v>
      </c>
      <c r="AU266" s="167" t="s">
        <v>91</v>
      </c>
      <c r="AY266" s="18" t="s">
        <v>184</v>
      </c>
      <c r="BE266" s="92">
        <f>IF(N266="základná",J266,0)</f>
        <v>0</v>
      </c>
      <c r="BF266" s="92">
        <f>IF(N266="znížená",J266,0)</f>
        <v>0</v>
      </c>
      <c r="BG266" s="92">
        <f>IF(N266="zákl. prenesená",J266,0)</f>
        <v>0</v>
      </c>
      <c r="BH266" s="92">
        <f>IF(N266="zníž. prenesená",J266,0)</f>
        <v>0</v>
      </c>
      <c r="BI266" s="92">
        <f>IF(N266="nulová",J266,0)</f>
        <v>0</v>
      </c>
      <c r="BJ266" s="18" t="s">
        <v>91</v>
      </c>
      <c r="BK266" s="92">
        <f>ROUND(I266*H266,2)</f>
        <v>0</v>
      </c>
      <c r="BL266" s="18" t="s">
        <v>191</v>
      </c>
      <c r="BM266" s="167" t="s">
        <v>1081</v>
      </c>
    </row>
    <row r="267" spans="1:65" s="13" customFormat="1">
      <c r="B267" s="168"/>
      <c r="D267" s="169" t="s">
        <v>193</v>
      </c>
      <c r="E267" s="170" t="s">
        <v>1</v>
      </c>
      <c r="F267" s="171" t="s">
        <v>1082</v>
      </c>
      <c r="H267" s="170" t="s">
        <v>1</v>
      </c>
      <c r="I267" s="172"/>
      <c r="L267" s="409"/>
      <c r="M267" s="174"/>
      <c r="N267" s="174"/>
      <c r="O267" s="174"/>
      <c r="P267" s="174"/>
      <c r="Q267" s="174"/>
      <c r="R267" s="174"/>
      <c r="S267" s="174"/>
      <c r="T267" s="175"/>
      <c r="AT267" s="170" t="s">
        <v>193</v>
      </c>
      <c r="AU267" s="170" t="s">
        <v>91</v>
      </c>
      <c r="AV267" s="13" t="s">
        <v>85</v>
      </c>
      <c r="AW267" s="13" t="s">
        <v>30</v>
      </c>
      <c r="AX267" s="13" t="s">
        <v>78</v>
      </c>
      <c r="AY267" s="170" t="s">
        <v>184</v>
      </c>
    </row>
    <row r="268" spans="1:65" s="14" customFormat="1">
      <c r="B268" s="176"/>
      <c r="D268" s="169" t="s">
        <v>193</v>
      </c>
      <c r="E268" s="177" t="s">
        <v>1</v>
      </c>
      <c r="F268" s="178" t="s">
        <v>1083</v>
      </c>
      <c r="H268" s="179">
        <v>7.9000000000000001E-2</v>
      </c>
      <c r="I268" s="180"/>
      <c r="L268" s="411"/>
      <c r="M268" s="182"/>
      <c r="N268" s="182"/>
      <c r="O268" s="182"/>
      <c r="P268" s="182"/>
      <c r="Q268" s="182"/>
      <c r="R268" s="182"/>
      <c r="S268" s="182"/>
      <c r="T268" s="183"/>
      <c r="AT268" s="177" t="s">
        <v>193</v>
      </c>
      <c r="AU268" s="177" t="s">
        <v>91</v>
      </c>
      <c r="AV268" s="14" t="s">
        <v>91</v>
      </c>
      <c r="AW268" s="14" t="s">
        <v>30</v>
      </c>
      <c r="AX268" s="14" t="s">
        <v>85</v>
      </c>
      <c r="AY268" s="177" t="s">
        <v>184</v>
      </c>
    </row>
    <row r="269" spans="1:65" s="2" customFormat="1" ht="21.75" customHeight="1">
      <c r="A269" s="302"/>
      <c r="B269" s="124"/>
      <c r="C269" s="155" t="s">
        <v>396</v>
      </c>
      <c r="D269" s="155" t="s">
        <v>187</v>
      </c>
      <c r="E269" s="156" t="s">
        <v>1084</v>
      </c>
      <c r="F269" s="157" t="s">
        <v>1085</v>
      </c>
      <c r="G269" s="158" t="s">
        <v>190</v>
      </c>
      <c r="H269" s="159">
        <v>1.6639999999999999</v>
      </c>
      <c r="I269" s="160"/>
      <c r="J269" s="161">
        <f>ROUND(I269*H269,2)</f>
        <v>0</v>
      </c>
      <c r="K269" s="228"/>
      <c r="L269" s="250"/>
      <c r="M269" s="230" t="s">
        <v>1</v>
      </c>
      <c r="N269" s="164" t="s">
        <v>44</v>
      </c>
      <c r="O269" s="51"/>
      <c r="P269" s="165">
        <f>O269*H269</f>
        <v>0</v>
      </c>
      <c r="Q269" s="165">
        <v>2E-3</v>
      </c>
      <c r="R269" s="165">
        <f>Q269*H269</f>
        <v>3.3279999999999998E-3</v>
      </c>
      <c r="S269" s="165">
        <v>0</v>
      </c>
      <c r="T269" s="166">
        <f>S269*H269</f>
        <v>0</v>
      </c>
      <c r="U269" s="302"/>
      <c r="V269" s="302"/>
      <c r="W269" s="302"/>
      <c r="X269" s="302"/>
      <c r="Y269" s="302"/>
      <c r="Z269" s="302"/>
      <c r="AA269" s="302"/>
      <c r="AB269" s="302"/>
      <c r="AC269" s="302"/>
      <c r="AD269" s="302"/>
      <c r="AE269" s="302"/>
      <c r="AR269" s="167" t="s">
        <v>191</v>
      </c>
      <c r="AT269" s="167" t="s">
        <v>187</v>
      </c>
      <c r="AU269" s="167" t="s">
        <v>91</v>
      </c>
      <c r="AY269" s="18" t="s">
        <v>184</v>
      </c>
      <c r="BE269" s="92">
        <f>IF(N269="základná",J269,0)</f>
        <v>0</v>
      </c>
      <c r="BF269" s="92">
        <f>IF(N269="znížená",J269,0)</f>
        <v>0</v>
      </c>
      <c r="BG269" s="92">
        <f>IF(N269="zákl. prenesená",J269,0)</f>
        <v>0</v>
      </c>
      <c r="BH269" s="92">
        <f>IF(N269="zníž. prenesená",J269,0)</f>
        <v>0</v>
      </c>
      <c r="BI269" s="92">
        <f>IF(N269="nulová",J269,0)</f>
        <v>0</v>
      </c>
      <c r="BJ269" s="18" t="s">
        <v>91</v>
      </c>
      <c r="BK269" s="92">
        <f>ROUND(I269*H269,2)</f>
        <v>0</v>
      </c>
      <c r="BL269" s="18" t="s">
        <v>191</v>
      </c>
      <c r="BM269" s="167" t="s">
        <v>1086</v>
      </c>
    </row>
    <row r="270" spans="1:65" s="13" customFormat="1">
      <c r="B270" s="168"/>
      <c r="D270" s="169" t="s">
        <v>193</v>
      </c>
      <c r="E270" s="170" t="s">
        <v>1</v>
      </c>
      <c r="F270" s="171" t="s">
        <v>974</v>
      </c>
      <c r="H270" s="170" t="s">
        <v>1</v>
      </c>
      <c r="I270" s="172"/>
      <c r="L270" s="409"/>
      <c r="M270" s="174"/>
      <c r="N270" s="174"/>
      <c r="O270" s="174"/>
      <c r="P270" s="174"/>
      <c r="Q270" s="174"/>
      <c r="R270" s="174"/>
      <c r="S270" s="174"/>
      <c r="T270" s="175"/>
      <c r="AT270" s="170" t="s">
        <v>193</v>
      </c>
      <c r="AU270" s="170" t="s">
        <v>91</v>
      </c>
      <c r="AV270" s="13" t="s">
        <v>85</v>
      </c>
      <c r="AW270" s="13" t="s">
        <v>30</v>
      </c>
      <c r="AX270" s="13" t="s">
        <v>78</v>
      </c>
      <c r="AY270" s="170" t="s">
        <v>184</v>
      </c>
    </row>
    <row r="271" spans="1:65" s="14" customFormat="1">
      <c r="B271" s="176"/>
      <c r="D271" s="169" t="s">
        <v>193</v>
      </c>
      <c r="E271" s="177" t="s">
        <v>1</v>
      </c>
      <c r="F271" s="178" t="s">
        <v>1087</v>
      </c>
      <c r="H271" s="179">
        <v>1.6639999999999999</v>
      </c>
      <c r="I271" s="180"/>
      <c r="L271" s="411"/>
      <c r="M271" s="182"/>
      <c r="N271" s="182"/>
      <c r="O271" s="182"/>
      <c r="P271" s="182"/>
      <c r="Q271" s="182"/>
      <c r="R271" s="182"/>
      <c r="S271" s="182"/>
      <c r="T271" s="183"/>
      <c r="AT271" s="177" t="s">
        <v>193</v>
      </c>
      <c r="AU271" s="177" t="s">
        <v>91</v>
      </c>
      <c r="AV271" s="14" t="s">
        <v>91</v>
      </c>
      <c r="AW271" s="14" t="s">
        <v>30</v>
      </c>
      <c r="AX271" s="14" t="s">
        <v>85</v>
      </c>
      <c r="AY271" s="177" t="s">
        <v>184</v>
      </c>
    </row>
    <row r="272" spans="1:65" s="2" customFormat="1" ht="21.75" customHeight="1">
      <c r="A272" s="302"/>
      <c r="B272" s="124"/>
      <c r="C272" s="192" t="s">
        <v>402</v>
      </c>
      <c r="D272" s="192" t="s">
        <v>236</v>
      </c>
      <c r="E272" s="193" t="s">
        <v>1088</v>
      </c>
      <c r="F272" s="194" t="s">
        <v>1089</v>
      </c>
      <c r="G272" s="195" t="s">
        <v>190</v>
      </c>
      <c r="H272" s="196">
        <v>1.6639999999999999</v>
      </c>
      <c r="I272" s="197"/>
      <c r="J272" s="198">
        <f>ROUND(I272*H272,2)</f>
        <v>0</v>
      </c>
      <c r="K272" s="229"/>
      <c r="L272" s="263"/>
      <c r="M272" s="231" t="s">
        <v>1</v>
      </c>
      <c r="N272" s="202" t="s">
        <v>44</v>
      </c>
      <c r="O272" s="51"/>
      <c r="P272" s="165">
        <f>O272*H272</f>
        <v>0</v>
      </c>
      <c r="Q272" s="165">
        <v>0.6</v>
      </c>
      <c r="R272" s="165">
        <f>Q272*H272</f>
        <v>0.99839999999999995</v>
      </c>
      <c r="S272" s="165">
        <v>0</v>
      </c>
      <c r="T272" s="166">
        <f>S272*H272</f>
        <v>0</v>
      </c>
      <c r="U272" s="302"/>
      <c r="V272" s="302"/>
      <c r="W272" s="302"/>
      <c r="X272" s="302"/>
      <c r="Y272" s="302"/>
      <c r="Z272" s="302"/>
      <c r="AA272" s="302"/>
      <c r="AB272" s="302"/>
      <c r="AC272" s="302"/>
      <c r="AD272" s="302"/>
      <c r="AE272" s="302"/>
      <c r="AR272" s="167" t="s">
        <v>336</v>
      </c>
      <c r="AT272" s="167" t="s">
        <v>236</v>
      </c>
      <c r="AU272" s="167" t="s">
        <v>91</v>
      </c>
      <c r="AY272" s="18" t="s">
        <v>184</v>
      </c>
      <c r="BE272" s="92">
        <f>IF(N272="základná",J272,0)</f>
        <v>0</v>
      </c>
      <c r="BF272" s="92">
        <f>IF(N272="znížená",J272,0)</f>
        <v>0</v>
      </c>
      <c r="BG272" s="92">
        <f>IF(N272="zákl. prenesená",J272,0)</f>
        <v>0</v>
      </c>
      <c r="BH272" s="92">
        <f>IF(N272="zníž. prenesená",J272,0)</f>
        <v>0</v>
      </c>
      <c r="BI272" s="92">
        <f>IF(N272="nulová",J272,0)</f>
        <v>0</v>
      </c>
      <c r="BJ272" s="18" t="s">
        <v>91</v>
      </c>
      <c r="BK272" s="92">
        <f>ROUND(I272*H272,2)</f>
        <v>0</v>
      </c>
      <c r="BL272" s="18" t="s">
        <v>272</v>
      </c>
      <c r="BM272" s="167" t="s">
        <v>1090</v>
      </c>
    </row>
    <row r="273" spans="1:65" s="2" customFormat="1" ht="33" customHeight="1">
      <c r="A273" s="302"/>
      <c r="B273" s="124"/>
      <c r="C273" s="155" t="s">
        <v>409</v>
      </c>
      <c r="D273" s="155" t="s">
        <v>187</v>
      </c>
      <c r="E273" s="156" t="s">
        <v>1091</v>
      </c>
      <c r="F273" s="157" t="s">
        <v>1092</v>
      </c>
      <c r="G273" s="158" t="s">
        <v>190</v>
      </c>
      <c r="H273" s="159">
        <v>0.54</v>
      </c>
      <c r="I273" s="160"/>
      <c r="J273" s="161">
        <f>ROUND(I273*H273,2)</f>
        <v>0</v>
      </c>
      <c r="K273" s="228"/>
      <c r="L273" s="250"/>
      <c r="M273" s="230" t="s">
        <v>1</v>
      </c>
      <c r="N273" s="164" t="s">
        <v>44</v>
      </c>
      <c r="O273" s="51"/>
      <c r="P273" s="165">
        <f>O273*H273</f>
        <v>0</v>
      </c>
      <c r="Q273" s="165">
        <v>1.837</v>
      </c>
      <c r="R273" s="165">
        <f>Q273*H273</f>
        <v>0.99198000000000008</v>
      </c>
      <c r="S273" s="165">
        <v>0</v>
      </c>
      <c r="T273" s="166">
        <f>S273*H273</f>
        <v>0</v>
      </c>
      <c r="U273" s="302"/>
      <c r="V273" s="302"/>
      <c r="W273" s="302"/>
      <c r="X273" s="302"/>
      <c r="Y273" s="302"/>
      <c r="Z273" s="302"/>
      <c r="AA273" s="302"/>
      <c r="AB273" s="302"/>
      <c r="AC273" s="302"/>
      <c r="AD273" s="302"/>
      <c r="AE273" s="302"/>
      <c r="AR273" s="167" t="s">
        <v>191</v>
      </c>
      <c r="AT273" s="167" t="s">
        <v>187</v>
      </c>
      <c r="AU273" s="167" t="s">
        <v>91</v>
      </c>
      <c r="AY273" s="18" t="s">
        <v>184</v>
      </c>
      <c r="BE273" s="92">
        <f>IF(N273="základná",J273,0)</f>
        <v>0</v>
      </c>
      <c r="BF273" s="92">
        <f>IF(N273="znížená",J273,0)</f>
        <v>0</v>
      </c>
      <c r="BG273" s="92">
        <f>IF(N273="zákl. prenesená",J273,0)</f>
        <v>0</v>
      </c>
      <c r="BH273" s="92">
        <f>IF(N273="zníž. prenesená",J273,0)</f>
        <v>0</v>
      </c>
      <c r="BI273" s="92">
        <f>IF(N273="nulová",J273,0)</f>
        <v>0</v>
      </c>
      <c r="BJ273" s="18" t="s">
        <v>91</v>
      </c>
      <c r="BK273" s="92">
        <f>ROUND(I273*H273,2)</f>
        <v>0</v>
      </c>
      <c r="BL273" s="18" t="s">
        <v>191</v>
      </c>
      <c r="BM273" s="167" t="s">
        <v>1093</v>
      </c>
    </row>
    <row r="274" spans="1:65" s="13" customFormat="1">
      <c r="B274" s="168"/>
      <c r="D274" s="169" t="s">
        <v>193</v>
      </c>
      <c r="E274" s="170" t="s">
        <v>1</v>
      </c>
      <c r="F274" s="171" t="s">
        <v>974</v>
      </c>
      <c r="H274" s="170" t="s">
        <v>1</v>
      </c>
      <c r="I274" s="172"/>
      <c r="L274" s="281"/>
      <c r="M274" s="174"/>
      <c r="N274" s="174"/>
      <c r="O274" s="174"/>
      <c r="P274" s="174"/>
      <c r="Q274" s="174"/>
      <c r="R274" s="174"/>
      <c r="S274" s="174"/>
      <c r="T274" s="175"/>
      <c r="AT274" s="170" t="s">
        <v>193</v>
      </c>
      <c r="AU274" s="170" t="s">
        <v>91</v>
      </c>
      <c r="AV274" s="13" t="s">
        <v>85</v>
      </c>
      <c r="AW274" s="13" t="s">
        <v>30</v>
      </c>
      <c r="AX274" s="13" t="s">
        <v>78</v>
      </c>
      <c r="AY274" s="170" t="s">
        <v>184</v>
      </c>
    </row>
    <row r="275" spans="1:65" s="14" customFormat="1">
      <c r="B275" s="176"/>
      <c r="D275" s="169" t="s">
        <v>193</v>
      </c>
      <c r="E275" s="177" t="s">
        <v>1</v>
      </c>
      <c r="F275" s="178" t="s">
        <v>1094</v>
      </c>
      <c r="H275" s="179">
        <v>0.54</v>
      </c>
      <c r="I275" s="180"/>
      <c r="L275" s="282"/>
      <c r="M275" s="182"/>
      <c r="N275" s="182"/>
      <c r="O275" s="182"/>
      <c r="P275" s="182"/>
      <c r="Q275" s="182"/>
      <c r="R275" s="182"/>
      <c r="S275" s="182"/>
      <c r="T275" s="183"/>
      <c r="AT275" s="177" t="s">
        <v>193</v>
      </c>
      <c r="AU275" s="177" t="s">
        <v>91</v>
      </c>
      <c r="AV275" s="14" t="s">
        <v>91</v>
      </c>
      <c r="AW275" s="14" t="s">
        <v>30</v>
      </c>
      <c r="AX275" s="14" t="s">
        <v>78</v>
      </c>
      <c r="AY275" s="177" t="s">
        <v>184</v>
      </c>
    </row>
    <row r="276" spans="1:65" s="15" customFormat="1">
      <c r="B276" s="184"/>
      <c r="D276" s="169" t="s">
        <v>193</v>
      </c>
      <c r="E276" s="185" t="s">
        <v>1</v>
      </c>
      <c r="F276" s="186" t="s">
        <v>200</v>
      </c>
      <c r="H276" s="187">
        <v>0.54</v>
      </c>
      <c r="I276" s="188"/>
      <c r="L276" s="283"/>
      <c r="M276" s="190"/>
      <c r="N276" s="190"/>
      <c r="O276" s="190"/>
      <c r="P276" s="190"/>
      <c r="Q276" s="190"/>
      <c r="R276" s="190"/>
      <c r="S276" s="190"/>
      <c r="T276" s="191"/>
      <c r="AT276" s="185" t="s">
        <v>193</v>
      </c>
      <c r="AU276" s="185" t="s">
        <v>91</v>
      </c>
      <c r="AV276" s="15" t="s">
        <v>191</v>
      </c>
      <c r="AW276" s="15" t="s">
        <v>30</v>
      </c>
      <c r="AX276" s="15" t="s">
        <v>85</v>
      </c>
      <c r="AY276" s="185" t="s">
        <v>184</v>
      </c>
    </row>
    <row r="277" spans="1:65" s="12" customFormat="1" ht="22.9" customHeight="1">
      <c r="B277" s="142"/>
      <c r="D277" s="143" t="s">
        <v>77</v>
      </c>
      <c r="E277" s="153" t="s">
        <v>235</v>
      </c>
      <c r="F277" s="153" t="s">
        <v>450</v>
      </c>
      <c r="I277" s="145"/>
      <c r="J277" s="154">
        <f>BK277</f>
        <v>0</v>
      </c>
      <c r="L277" s="264"/>
      <c r="M277" s="148"/>
      <c r="N277" s="148"/>
      <c r="O277" s="148"/>
      <c r="P277" s="149">
        <f>SUM(P278:P294)</f>
        <v>0</v>
      </c>
      <c r="Q277" s="148"/>
      <c r="R277" s="149">
        <f>SUM(R278:R294)</f>
        <v>4.1093347200000006</v>
      </c>
      <c r="S277" s="148"/>
      <c r="T277" s="150">
        <f>SUM(T278:T294)</f>
        <v>0</v>
      </c>
      <c r="AR277" s="143" t="s">
        <v>85</v>
      </c>
      <c r="AT277" s="151" t="s">
        <v>77</v>
      </c>
      <c r="AU277" s="151" t="s">
        <v>85</v>
      </c>
      <c r="AY277" s="143" t="s">
        <v>184</v>
      </c>
      <c r="BK277" s="152">
        <f>SUM(BK278:BK294)</f>
        <v>0</v>
      </c>
    </row>
    <row r="278" spans="1:65" s="2" customFormat="1" ht="33" customHeight="1">
      <c r="A278" s="302"/>
      <c r="B278" s="124"/>
      <c r="C278" s="155" t="s">
        <v>415</v>
      </c>
      <c r="D278" s="155" t="s">
        <v>187</v>
      </c>
      <c r="E278" s="156" t="s">
        <v>1095</v>
      </c>
      <c r="F278" s="157" t="s">
        <v>1096</v>
      </c>
      <c r="G278" s="158" t="s">
        <v>360</v>
      </c>
      <c r="H278" s="159">
        <v>27</v>
      </c>
      <c r="I278" s="160"/>
      <c r="J278" s="161">
        <f>ROUND(I278*H278,2)</f>
        <v>0</v>
      </c>
      <c r="K278" s="228"/>
      <c r="L278" s="250"/>
      <c r="M278" s="230" t="s">
        <v>1</v>
      </c>
      <c r="N278" s="164" t="s">
        <v>44</v>
      </c>
      <c r="O278" s="51"/>
      <c r="P278" s="165">
        <f>O278*H278</f>
        <v>0</v>
      </c>
      <c r="Q278" s="165">
        <v>9.7930000000000003E-2</v>
      </c>
      <c r="R278" s="165">
        <f>Q278*H278</f>
        <v>2.64411</v>
      </c>
      <c r="S278" s="165">
        <v>0</v>
      </c>
      <c r="T278" s="166">
        <f>S278*H278</f>
        <v>0</v>
      </c>
      <c r="U278" s="302"/>
      <c r="V278" s="302"/>
      <c r="W278" s="302"/>
      <c r="X278" s="302"/>
      <c r="Y278" s="302"/>
      <c r="Z278" s="302"/>
      <c r="AA278" s="302"/>
      <c r="AB278" s="302"/>
      <c r="AC278" s="302"/>
      <c r="AD278" s="302"/>
      <c r="AE278" s="302"/>
      <c r="AR278" s="167" t="s">
        <v>191</v>
      </c>
      <c r="AT278" s="167" t="s">
        <v>187</v>
      </c>
      <c r="AU278" s="167" t="s">
        <v>91</v>
      </c>
      <c r="AY278" s="18" t="s">
        <v>184</v>
      </c>
      <c r="BE278" s="92">
        <f>IF(N278="základná",J278,0)</f>
        <v>0</v>
      </c>
      <c r="BF278" s="92">
        <f>IF(N278="znížená",J278,0)</f>
        <v>0</v>
      </c>
      <c r="BG278" s="92">
        <f>IF(N278="zákl. prenesená",J278,0)</f>
        <v>0</v>
      </c>
      <c r="BH278" s="92">
        <f>IF(N278="zníž. prenesená",J278,0)</f>
        <v>0</v>
      </c>
      <c r="BI278" s="92">
        <f>IF(N278="nulová",J278,0)</f>
        <v>0</v>
      </c>
      <c r="BJ278" s="18" t="s">
        <v>91</v>
      </c>
      <c r="BK278" s="92">
        <f>ROUND(I278*H278,2)</f>
        <v>0</v>
      </c>
      <c r="BL278" s="18" t="s">
        <v>191</v>
      </c>
      <c r="BM278" s="167" t="s">
        <v>1097</v>
      </c>
    </row>
    <row r="279" spans="1:65" s="2" customFormat="1" ht="16.5" customHeight="1">
      <c r="A279" s="302"/>
      <c r="B279" s="124"/>
      <c r="C279" s="192" t="s">
        <v>420</v>
      </c>
      <c r="D279" s="192" t="s">
        <v>236</v>
      </c>
      <c r="E279" s="193" t="s">
        <v>734</v>
      </c>
      <c r="F279" s="194" t="s">
        <v>1098</v>
      </c>
      <c r="G279" s="195" t="s">
        <v>244</v>
      </c>
      <c r="H279" s="196">
        <v>28</v>
      </c>
      <c r="I279" s="197"/>
      <c r="J279" s="198">
        <f>ROUND(I279*H279,2)</f>
        <v>0</v>
      </c>
      <c r="K279" s="229"/>
      <c r="L279" s="263"/>
      <c r="M279" s="231" t="s">
        <v>1</v>
      </c>
      <c r="N279" s="202" t="s">
        <v>44</v>
      </c>
      <c r="O279" s="51"/>
      <c r="P279" s="165">
        <f>O279*H279</f>
        <v>0</v>
      </c>
      <c r="Q279" s="165">
        <v>2.3E-2</v>
      </c>
      <c r="R279" s="165">
        <f>Q279*H279</f>
        <v>0.64400000000000002</v>
      </c>
      <c r="S279" s="165">
        <v>0</v>
      </c>
      <c r="T279" s="166">
        <f>S279*H279</f>
        <v>0</v>
      </c>
      <c r="U279" s="302"/>
      <c r="V279" s="302"/>
      <c r="W279" s="302"/>
      <c r="X279" s="302"/>
      <c r="Y279" s="302"/>
      <c r="Z279" s="302"/>
      <c r="AA279" s="302"/>
      <c r="AB279" s="302"/>
      <c r="AC279" s="302"/>
      <c r="AD279" s="302"/>
      <c r="AE279" s="302"/>
      <c r="AR279" s="167" t="s">
        <v>229</v>
      </c>
      <c r="AT279" s="167" t="s">
        <v>236</v>
      </c>
      <c r="AU279" s="167" t="s">
        <v>91</v>
      </c>
      <c r="AY279" s="18" t="s">
        <v>184</v>
      </c>
      <c r="BE279" s="92">
        <f>IF(N279="základná",J279,0)</f>
        <v>0</v>
      </c>
      <c r="BF279" s="92">
        <f>IF(N279="znížená",J279,0)</f>
        <v>0</v>
      </c>
      <c r="BG279" s="92">
        <f>IF(N279="zákl. prenesená",J279,0)</f>
        <v>0</v>
      </c>
      <c r="BH279" s="92">
        <f>IF(N279="zníž. prenesená",J279,0)</f>
        <v>0</v>
      </c>
      <c r="BI279" s="92">
        <f>IF(N279="nulová",J279,0)</f>
        <v>0</v>
      </c>
      <c r="BJ279" s="18" t="s">
        <v>91</v>
      </c>
      <c r="BK279" s="92">
        <f>ROUND(I279*H279,2)</f>
        <v>0</v>
      </c>
      <c r="BL279" s="18" t="s">
        <v>191</v>
      </c>
      <c r="BM279" s="167" t="s">
        <v>1099</v>
      </c>
    </row>
    <row r="280" spans="1:65" s="14" customFormat="1">
      <c r="B280" s="176"/>
      <c r="D280" s="169" t="s">
        <v>193</v>
      </c>
      <c r="E280" s="177" t="s">
        <v>1</v>
      </c>
      <c r="F280" s="178" t="s">
        <v>1100</v>
      </c>
      <c r="H280" s="179">
        <v>27.27</v>
      </c>
      <c r="I280" s="180"/>
      <c r="L280" s="401"/>
      <c r="M280" s="182"/>
      <c r="N280" s="182"/>
      <c r="O280" s="182"/>
      <c r="P280" s="182"/>
      <c r="Q280" s="182"/>
      <c r="R280" s="182"/>
      <c r="S280" s="182"/>
      <c r="T280" s="183"/>
      <c r="AT280" s="177" t="s">
        <v>193</v>
      </c>
      <c r="AU280" s="177" t="s">
        <v>91</v>
      </c>
      <c r="AV280" s="14" t="s">
        <v>91</v>
      </c>
      <c r="AW280" s="14" t="s">
        <v>30</v>
      </c>
      <c r="AX280" s="14" t="s">
        <v>78</v>
      </c>
      <c r="AY280" s="177" t="s">
        <v>184</v>
      </c>
    </row>
    <row r="281" spans="1:65" s="15" customFormat="1">
      <c r="B281" s="184"/>
      <c r="D281" s="169" t="s">
        <v>193</v>
      </c>
      <c r="E281" s="185" t="s">
        <v>1</v>
      </c>
      <c r="F281" s="186" t="s">
        <v>200</v>
      </c>
      <c r="H281" s="187">
        <v>27.27</v>
      </c>
      <c r="I281" s="188"/>
      <c r="L281" s="402"/>
      <c r="M281" s="190"/>
      <c r="N281" s="190"/>
      <c r="O281" s="190"/>
      <c r="P281" s="190"/>
      <c r="Q281" s="190"/>
      <c r="R281" s="190"/>
      <c r="S281" s="190"/>
      <c r="T281" s="191"/>
      <c r="AT281" s="185" t="s">
        <v>193</v>
      </c>
      <c r="AU281" s="185" t="s">
        <v>91</v>
      </c>
      <c r="AV281" s="15" t="s">
        <v>191</v>
      </c>
      <c r="AW281" s="15" t="s">
        <v>30</v>
      </c>
      <c r="AX281" s="15" t="s">
        <v>78</v>
      </c>
      <c r="AY281" s="185" t="s">
        <v>184</v>
      </c>
    </row>
    <row r="282" spans="1:65" s="14" customFormat="1">
      <c r="B282" s="176"/>
      <c r="D282" s="169" t="s">
        <v>193</v>
      </c>
      <c r="E282" s="177" t="s">
        <v>1</v>
      </c>
      <c r="F282" s="178" t="s">
        <v>320</v>
      </c>
      <c r="H282" s="179">
        <v>28</v>
      </c>
      <c r="I282" s="180"/>
      <c r="L282" s="403"/>
      <c r="M282" s="182"/>
      <c r="N282" s="182"/>
      <c r="O282" s="182"/>
      <c r="P282" s="182"/>
      <c r="Q282" s="182"/>
      <c r="R282" s="182"/>
      <c r="S282" s="182"/>
      <c r="T282" s="183"/>
      <c r="AT282" s="177" t="s">
        <v>193</v>
      </c>
      <c r="AU282" s="177" t="s">
        <v>91</v>
      </c>
      <c r="AV282" s="14" t="s">
        <v>91</v>
      </c>
      <c r="AW282" s="14" t="s">
        <v>30</v>
      </c>
      <c r="AX282" s="14" t="s">
        <v>85</v>
      </c>
      <c r="AY282" s="177" t="s">
        <v>184</v>
      </c>
    </row>
    <row r="283" spans="1:65" s="2" customFormat="1" ht="21.75" customHeight="1">
      <c r="A283" s="302"/>
      <c r="B283" s="124"/>
      <c r="C283" s="155" t="s">
        <v>424</v>
      </c>
      <c r="D283" s="155" t="s">
        <v>187</v>
      </c>
      <c r="E283" s="156" t="s">
        <v>1101</v>
      </c>
      <c r="F283" s="157" t="s">
        <v>739</v>
      </c>
      <c r="G283" s="158" t="s">
        <v>190</v>
      </c>
      <c r="H283" s="159">
        <v>0.33800000000000002</v>
      </c>
      <c r="I283" s="160"/>
      <c r="J283" s="161">
        <f>ROUND(I283*H283,2)</f>
        <v>0</v>
      </c>
      <c r="K283" s="228"/>
      <c r="L283" s="250"/>
      <c r="M283" s="230" t="s">
        <v>1</v>
      </c>
      <c r="N283" s="164" t="s">
        <v>44</v>
      </c>
      <c r="O283" s="51"/>
      <c r="P283" s="165">
        <f>O283*H283</f>
        <v>0</v>
      </c>
      <c r="Q283" s="165">
        <v>2.2010900000000002</v>
      </c>
      <c r="R283" s="165">
        <f>Q283*H283</f>
        <v>0.74396842000000007</v>
      </c>
      <c r="S283" s="165">
        <v>0</v>
      </c>
      <c r="T283" s="166">
        <f>S283*H283</f>
        <v>0</v>
      </c>
      <c r="U283" s="302"/>
      <c r="V283" s="302"/>
      <c r="W283" s="302"/>
      <c r="X283" s="302"/>
      <c r="Y283" s="302"/>
      <c r="Z283" s="302"/>
      <c r="AA283" s="302"/>
      <c r="AB283" s="302"/>
      <c r="AC283" s="302"/>
      <c r="AD283" s="302"/>
      <c r="AE283" s="302"/>
      <c r="AR283" s="167" t="s">
        <v>191</v>
      </c>
      <c r="AT283" s="167" t="s">
        <v>187</v>
      </c>
      <c r="AU283" s="167" t="s">
        <v>91</v>
      </c>
      <c r="AY283" s="18" t="s">
        <v>184</v>
      </c>
      <c r="BE283" s="92">
        <f>IF(N283="základná",J283,0)</f>
        <v>0</v>
      </c>
      <c r="BF283" s="92">
        <f>IF(N283="znížená",J283,0)</f>
        <v>0</v>
      </c>
      <c r="BG283" s="92">
        <f>IF(N283="zákl. prenesená",J283,0)</f>
        <v>0</v>
      </c>
      <c r="BH283" s="92">
        <f>IF(N283="zníž. prenesená",J283,0)</f>
        <v>0</v>
      </c>
      <c r="BI283" s="92">
        <f>IF(N283="nulová",J283,0)</f>
        <v>0</v>
      </c>
      <c r="BJ283" s="18" t="s">
        <v>91</v>
      </c>
      <c r="BK283" s="92">
        <f>ROUND(I283*H283,2)</f>
        <v>0</v>
      </c>
      <c r="BL283" s="18" t="s">
        <v>191</v>
      </c>
      <c r="BM283" s="167" t="s">
        <v>1102</v>
      </c>
    </row>
    <row r="284" spans="1:65" s="13" customFormat="1">
      <c r="B284" s="168"/>
      <c r="D284" s="169" t="s">
        <v>193</v>
      </c>
      <c r="E284" s="170" t="s">
        <v>1</v>
      </c>
      <c r="F284" s="171" t="s">
        <v>741</v>
      </c>
      <c r="H284" s="170" t="s">
        <v>1</v>
      </c>
      <c r="I284" s="172"/>
      <c r="L284" s="409"/>
      <c r="M284" s="174"/>
      <c r="N284" s="174"/>
      <c r="O284" s="174"/>
      <c r="P284" s="174"/>
      <c r="Q284" s="174"/>
      <c r="R284" s="174"/>
      <c r="S284" s="174"/>
      <c r="T284" s="175"/>
      <c r="AT284" s="170" t="s">
        <v>193</v>
      </c>
      <c r="AU284" s="170" t="s">
        <v>91</v>
      </c>
      <c r="AV284" s="13" t="s">
        <v>85</v>
      </c>
      <c r="AW284" s="13" t="s">
        <v>30</v>
      </c>
      <c r="AX284" s="13" t="s">
        <v>78</v>
      </c>
      <c r="AY284" s="170" t="s">
        <v>184</v>
      </c>
    </row>
    <row r="285" spans="1:65" s="14" customFormat="1">
      <c r="B285" s="176"/>
      <c r="D285" s="169" t="s">
        <v>193</v>
      </c>
      <c r="E285" s="177" t="s">
        <v>1</v>
      </c>
      <c r="F285" s="178" t="s">
        <v>1103</v>
      </c>
      <c r="H285" s="179">
        <v>0.33800000000000002</v>
      </c>
      <c r="I285" s="180"/>
      <c r="L285" s="410"/>
      <c r="M285" s="182"/>
      <c r="N285" s="182"/>
      <c r="O285" s="182"/>
      <c r="P285" s="182"/>
      <c r="Q285" s="182"/>
      <c r="R285" s="182"/>
      <c r="S285" s="182"/>
      <c r="T285" s="183"/>
      <c r="AT285" s="177" t="s">
        <v>193</v>
      </c>
      <c r="AU285" s="177" t="s">
        <v>91</v>
      </c>
      <c r="AV285" s="14" t="s">
        <v>91</v>
      </c>
      <c r="AW285" s="14" t="s">
        <v>30</v>
      </c>
      <c r="AX285" s="14" t="s">
        <v>78</v>
      </c>
      <c r="AY285" s="177" t="s">
        <v>184</v>
      </c>
    </row>
    <row r="286" spans="1:65" s="15" customFormat="1">
      <c r="B286" s="184"/>
      <c r="D286" s="169" t="s">
        <v>193</v>
      </c>
      <c r="E286" s="185" t="s">
        <v>1</v>
      </c>
      <c r="F286" s="186" t="s">
        <v>200</v>
      </c>
      <c r="H286" s="187">
        <v>0.33800000000000002</v>
      </c>
      <c r="I286" s="188"/>
      <c r="L286" s="411"/>
      <c r="M286" s="190"/>
      <c r="N286" s="190"/>
      <c r="O286" s="190"/>
      <c r="P286" s="190"/>
      <c r="Q286" s="190"/>
      <c r="R286" s="190"/>
      <c r="S286" s="190"/>
      <c r="T286" s="191"/>
      <c r="AT286" s="185" t="s">
        <v>193</v>
      </c>
      <c r="AU286" s="185" t="s">
        <v>91</v>
      </c>
      <c r="AV286" s="15" t="s">
        <v>191</v>
      </c>
      <c r="AW286" s="15" t="s">
        <v>30</v>
      </c>
      <c r="AX286" s="15" t="s">
        <v>85</v>
      </c>
      <c r="AY286" s="185" t="s">
        <v>184</v>
      </c>
    </row>
    <row r="287" spans="1:65" s="2" customFormat="1" ht="21.75" customHeight="1">
      <c r="A287" s="302"/>
      <c r="B287" s="124"/>
      <c r="C287" s="155" t="s">
        <v>430</v>
      </c>
      <c r="D287" s="155" t="s">
        <v>187</v>
      </c>
      <c r="E287" s="156" t="s">
        <v>1104</v>
      </c>
      <c r="F287" s="157" t="s">
        <v>1105</v>
      </c>
      <c r="G287" s="158" t="s">
        <v>225</v>
      </c>
      <c r="H287" s="159">
        <v>49.71</v>
      </c>
      <c r="I287" s="160"/>
      <c r="J287" s="161">
        <f>ROUND(I287*H287,2)</f>
        <v>0</v>
      </c>
      <c r="K287" s="228"/>
      <c r="L287" s="250"/>
      <c r="M287" s="230" t="s">
        <v>1</v>
      </c>
      <c r="N287" s="164" t="s">
        <v>44</v>
      </c>
      <c r="O287" s="51"/>
      <c r="P287" s="165">
        <f>O287*H287</f>
        <v>0</v>
      </c>
      <c r="Q287" s="165">
        <v>1.5299999999999999E-3</v>
      </c>
      <c r="R287" s="165">
        <f>Q287*H287</f>
        <v>7.6056299999999993E-2</v>
      </c>
      <c r="S287" s="165">
        <v>0</v>
      </c>
      <c r="T287" s="166">
        <f>S287*H287</f>
        <v>0</v>
      </c>
      <c r="U287" s="302"/>
      <c r="V287" s="302"/>
      <c r="W287" s="302"/>
      <c r="X287" s="302"/>
      <c r="Y287" s="302"/>
      <c r="Z287" s="302"/>
      <c r="AA287" s="302"/>
      <c r="AB287" s="302"/>
      <c r="AC287" s="302"/>
      <c r="AD287" s="302"/>
      <c r="AE287" s="302"/>
      <c r="AR287" s="167" t="s">
        <v>191</v>
      </c>
      <c r="AT287" s="167" t="s">
        <v>187</v>
      </c>
      <c r="AU287" s="167" t="s">
        <v>91</v>
      </c>
      <c r="AY287" s="18" t="s">
        <v>184</v>
      </c>
      <c r="BE287" s="92">
        <f>IF(N287="základná",J287,0)</f>
        <v>0</v>
      </c>
      <c r="BF287" s="92">
        <f>IF(N287="znížená",J287,0)</f>
        <v>0</v>
      </c>
      <c r="BG287" s="92">
        <f>IF(N287="zákl. prenesená",J287,0)</f>
        <v>0</v>
      </c>
      <c r="BH287" s="92">
        <f>IF(N287="zníž. prenesená",J287,0)</f>
        <v>0</v>
      </c>
      <c r="BI287" s="92">
        <f>IF(N287="nulová",J287,0)</f>
        <v>0</v>
      </c>
      <c r="BJ287" s="18" t="s">
        <v>91</v>
      </c>
      <c r="BK287" s="92">
        <f>ROUND(I287*H287,2)</f>
        <v>0</v>
      </c>
      <c r="BL287" s="18" t="s">
        <v>191</v>
      </c>
      <c r="BM287" s="167" t="s">
        <v>1106</v>
      </c>
    </row>
    <row r="288" spans="1:65" s="13" customFormat="1">
      <c r="B288" s="168"/>
      <c r="D288" s="169" t="s">
        <v>193</v>
      </c>
      <c r="E288" s="170" t="s">
        <v>1</v>
      </c>
      <c r="F288" s="171" t="s">
        <v>1107</v>
      </c>
      <c r="H288" s="170" t="s">
        <v>1</v>
      </c>
      <c r="I288" s="172"/>
      <c r="L288" s="409"/>
      <c r="M288" s="174"/>
      <c r="N288" s="174"/>
      <c r="O288" s="174"/>
      <c r="P288" s="174"/>
      <c r="Q288" s="174"/>
      <c r="R288" s="174"/>
      <c r="S288" s="174"/>
      <c r="T288" s="175"/>
      <c r="AT288" s="170" t="s">
        <v>193</v>
      </c>
      <c r="AU288" s="170" t="s">
        <v>91</v>
      </c>
      <c r="AV288" s="13" t="s">
        <v>85</v>
      </c>
      <c r="AW288" s="13" t="s">
        <v>30</v>
      </c>
      <c r="AX288" s="13" t="s">
        <v>78</v>
      </c>
      <c r="AY288" s="170" t="s">
        <v>184</v>
      </c>
    </row>
    <row r="289" spans="1:65" s="14" customFormat="1">
      <c r="B289" s="176"/>
      <c r="D289" s="169" t="s">
        <v>193</v>
      </c>
      <c r="E289" s="177" t="s">
        <v>1</v>
      </c>
      <c r="F289" s="178" t="s">
        <v>1108</v>
      </c>
      <c r="H289" s="179">
        <v>39</v>
      </c>
      <c r="I289" s="180"/>
      <c r="L289" s="410"/>
      <c r="M289" s="182"/>
      <c r="N289" s="182"/>
      <c r="O289" s="182"/>
      <c r="P289" s="182"/>
      <c r="Q289" s="182"/>
      <c r="R289" s="182"/>
      <c r="S289" s="182"/>
      <c r="T289" s="183"/>
      <c r="AT289" s="177" t="s">
        <v>193</v>
      </c>
      <c r="AU289" s="177" t="s">
        <v>91</v>
      </c>
      <c r="AV289" s="14" t="s">
        <v>91</v>
      </c>
      <c r="AW289" s="14" t="s">
        <v>30</v>
      </c>
      <c r="AX289" s="14" t="s">
        <v>78</v>
      </c>
      <c r="AY289" s="177" t="s">
        <v>184</v>
      </c>
    </row>
    <row r="290" spans="1:65" s="13" customFormat="1">
      <c r="B290" s="168"/>
      <c r="D290" s="169" t="s">
        <v>193</v>
      </c>
      <c r="E290" s="170" t="s">
        <v>1</v>
      </c>
      <c r="F290" s="171" t="s">
        <v>1109</v>
      </c>
      <c r="H290" s="170" t="s">
        <v>1</v>
      </c>
      <c r="I290" s="172"/>
      <c r="L290" s="410"/>
      <c r="M290" s="174"/>
      <c r="N290" s="174"/>
      <c r="O290" s="174"/>
      <c r="P290" s="174"/>
      <c r="Q290" s="174"/>
      <c r="R290" s="174"/>
      <c r="S290" s="174"/>
      <c r="T290" s="175"/>
      <c r="AT290" s="170" t="s">
        <v>193</v>
      </c>
      <c r="AU290" s="170" t="s">
        <v>91</v>
      </c>
      <c r="AV290" s="13" t="s">
        <v>85</v>
      </c>
      <c r="AW290" s="13" t="s">
        <v>30</v>
      </c>
      <c r="AX290" s="13" t="s">
        <v>78</v>
      </c>
      <c r="AY290" s="170" t="s">
        <v>184</v>
      </c>
    </row>
    <row r="291" spans="1:65" s="14" customFormat="1">
      <c r="B291" s="176"/>
      <c r="D291" s="169" t="s">
        <v>193</v>
      </c>
      <c r="E291" s="177" t="s">
        <v>1</v>
      </c>
      <c r="F291" s="178" t="s">
        <v>1110</v>
      </c>
      <c r="H291" s="179">
        <v>10.71</v>
      </c>
      <c r="I291" s="180"/>
      <c r="L291" s="410"/>
      <c r="M291" s="182"/>
      <c r="N291" s="182"/>
      <c r="O291" s="182"/>
      <c r="P291" s="182"/>
      <c r="Q291" s="182"/>
      <c r="R291" s="182"/>
      <c r="S291" s="182"/>
      <c r="T291" s="183"/>
      <c r="AT291" s="177" t="s">
        <v>193</v>
      </c>
      <c r="AU291" s="177" t="s">
        <v>91</v>
      </c>
      <c r="AV291" s="14" t="s">
        <v>91</v>
      </c>
      <c r="AW291" s="14" t="s">
        <v>30</v>
      </c>
      <c r="AX291" s="14" t="s">
        <v>78</v>
      </c>
      <c r="AY291" s="177" t="s">
        <v>184</v>
      </c>
    </row>
    <row r="292" spans="1:65" s="15" customFormat="1">
      <c r="B292" s="184"/>
      <c r="D292" s="169" t="s">
        <v>193</v>
      </c>
      <c r="E292" s="185" t="s">
        <v>1</v>
      </c>
      <c r="F292" s="186" t="s">
        <v>200</v>
      </c>
      <c r="H292" s="187">
        <v>49.71</v>
      </c>
      <c r="I292" s="188"/>
      <c r="L292" s="411"/>
      <c r="M292" s="190"/>
      <c r="N292" s="190"/>
      <c r="O292" s="190"/>
      <c r="P292" s="190"/>
      <c r="Q292" s="190"/>
      <c r="R292" s="190"/>
      <c r="S292" s="190"/>
      <c r="T292" s="191"/>
      <c r="AT292" s="185" t="s">
        <v>193</v>
      </c>
      <c r="AU292" s="185" t="s">
        <v>91</v>
      </c>
      <c r="AV292" s="15" t="s">
        <v>191</v>
      </c>
      <c r="AW292" s="15" t="s">
        <v>30</v>
      </c>
      <c r="AX292" s="15" t="s">
        <v>85</v>
      </c>
      <c r="AY292" s="185" t="s">
        <v>184</v>
      </c>
    </row>
    <row r="293" spans="1:65" s="2" customFormat="1" ht="16.5" customHeight="1">
      <c r="A293" s="302"/>
      <c r="B293" s="124"/>
      <c r="C293" s="155" t="s">
        <v>436</v>
      </c>
      <c r="D293" s="155" t="s">
        <v>187</v>
      </c>
      <c r="E293" s="156" t="s">
        <v>1111</v>
      </c>
      <c r="F293" s="157" t="s">
        <v>1112</v>
      </c>
      <c r="G293" s="158" t="s">
        <v>225</v>
      </c>
      <c r="H293" s="159">
        <v>24</v>
      </c>
      <c r="I293" s="160"/>
      <c r="J293" s="161">
        <f>ROUND(I293*H293,2)</f>
        <v>0</v>
      </c>
      <c r="K293" s="228"/>
      <c r="L293" s="250"/>
      <c r="M293" s="230" t="s">
        <v>1</v>
      </c>
      <c r="N293" s="164" t="s">
        <v>44</v>
      </c>
      <c r="O293" s="51"/>
      <c r="P293" s="165">
        <f>O293*H293</f>
        <v>0</v>
      </c>
      <c r="Q293" s="165">
        <v>5.0000000000000002E-5</v>
      </c>
      <c r="R293" s="165">
        <f>Q293*H293</f>
        <v>1.2000000000000001E-3</v>
      </c>
      <c r="S293" s="165">
        <v>0</v>
      </c>
      <c r="T293" s="166">
        <f>S293*H293</f>
        <v>0</v>
      </c>
      <c r="U293" s="302"/>
      <c r="V293" s="302"/>
      <c r="W293" s="302"/>
      <c r="X293" s="302"/>
      <c r="Y293" s="302"/>
      <c r="Z293" s="302"/>
      <c r="AA293" s="302"/>
      <c r="AB293" s="302"/>
      <c r="AC293" s="302"/>
      <c r="AD293" s="302"/>
      <c r="AE293" s="302"/>
      <c r="AR293" s="167" t="s">
        <v>191</v>
      </c>
      <c r="AT293" s="167" t="s">
        <v>187</v>
      </c>
      <c r="AU293" s="167" t="s">
        <v>91</v>
      </c>
      <c r="AY293" s="18" t="s">
        <v>184</v>
      </c>
      <c r="BE293" s="92">
        <f>IF(N293="základná",J293,0)</f>
        <v>0</v>
      </c>
      <c r="BF293" s="92">
        <f>IF(N293="znížená",J293,0)</f>
        <v>0</v>
      </c>
      <c r="BG293" s="92">
        <f>IF(N293="zákl. prenesená",J293,0)</f>
        <v>0</v>
      </c>
      <c r="BH293" s="92">
        <f>IF(N293="zníž. prenesená",J293,0)</f>
        <v>0</v>
      </c>
      <c r="BI293" s="92">
        <f>IF(N293="nulová",J293,0)</f>
        <v>0</v>
      </c>
      <c r="BJ293" s="18" t="s">
        <v>91</v>
      </c>
      <c r="BK293" s="92">
        <f>ROUND(I293*H293,2)</f>
        <v>0</v>
      </c>
      <c r="BL293" s="18" t="s">
        <v>191</v>
      </c>
      <c r="BM293" s="167" t="s">
        <v>1113</v>
      </c>
    </row>
    <row r="294" spans="1:65" s="14" customFormat="1">
      <c r="B294" s="176"/>
      <c r="D294" s="169" t="s">
        <v>193</v>
      </c>
      <c r="E294" s="177" t="s">
        <v>1</v>
      </c>
      <c r="F294" s="178" t="s">
        <v>1114</v>
      </c>
      <c r="H294" s="179">
        <v>24</v>
      </c>
      <c r="I294" s="180"/>
      <c r="L294" s="401"/>
      <c r="M294" s="182"/>
      <c r="N294" s="182"/>
      <c r="O294" s="182"/>
      <c r="P294" s="182"/>
      <c r="Q294" s="182"/>
      <c r="R294" s="182"/>
      <c r="S294" s="182"/>
      <c r="T294" s="183"/>
      <c r="AT294" s="177" t="s">
        <v>193</v>
      </c>
      <c r="AU294" s="177" t="s">
        <v>91</v>
      </c>
      <c r="AV294" s="14" t="s">
        <v>91</v>
      </c>
      <c r="AW294" s="14" t="s">
        <v>30</v>
      </c>
      <c r="AX294" s="14" t="s">
        <v>85</v>
      </c>
      <c r="AY294" s="177" t="s">
        <v>184</v>
      </c>
    </row>
    <row r="295" spans="1:65" s="12" customFormat="1" ht="22.9" customHeight="1">
      <c r="B295" s="142"/>
      <c r="D295" s="143" t="s">
        <v>77</v>
      </c>
      <c r="E295" s="153" t="s">
        <v>464</v>
      </c>
      <c r="F295" s="153" t="s">
        <v>465</v>
      </c>
      <c r="I295" s="145"/>
      <c r="J295" s="154">
        <f>BK295</f>
        <v>0</v>
      </c>
      <c r="L295" s="403"/>
      <c r="M295" s="148"/>
      <c r="N295" s="148"/>
      <c r="O295" s="148"/>
      <c r="P295" s="149">
        <f>P296</f>
        <v>0</v>
      </c>
      <c r="Q295" s="148"/>
      <c r="R295" s="149">
        <f>R296</f>
        <v>0</v>
      </c>
      <c r="S295" s="148"/>
      <c r="T295" s="150">
        <f>T296</f>
        <v>0</v>
      </c>
      <c r="AR295" s="143" t="s">
        <v>85</v>
      </c>
      <c r="AT295" s="151" t="s">
        <v>77</v>
      </c>
      <c r="AU295" s="151" t="s">
        <v>85</v>
      </c>
      <c r="AY295" s="143" t="s">
        <v>184</v>
      </c>
      <c r="BK295" s="152">
        <f>BK296</f>
        <v>0</v>
      </c>
    </row>
    <row r="296" spans="1:65" s="2" customFormat="1" ht="21.75" customHeight="1">
      <c r="A296" s="302"/>
      <c r="B296" s="124"/>
      <c r="C296" s="155" t="s">
        <v>441</v>
      </c>
      <c r="D296" s="155" t="s">
        <v>187</v>
      </c>
      <c r="E296" s="156" t="s">
        <v>768</v>
      </c>
      <c r="F296" s="157" t="s">
        <v>769</v>
      </c>
      <c r="G296" s="158" t="s">
        <v>215</v>
      </c>
      <c r="H296" s="159">
        <v>50.69</v>
      </c>
      <c r="I296" s="160"/>
      <c r="J296" s="161">
        <f>ROUND(I296*H296,2)</f>
        <v>0</v>
      </c>
      <c r="K296" s="228"/>
      <c r="L296" s="250"/>
      <c r="M296" s="230" t="s">
        <v>1</v>
      </c>
      <c r="N296" s="164" t="s">
        <v>44</v>
      </c>
      <c r="O296" s="51"/>
      <c r="P296" s="165">
        <f>O296*H296</f>
        <v>0</v>
      </c>
      <c r="Q296" s="165">
        <v>0</v>
      </c>
      <c r="R296" s="165">
        <f>Q296*H296</f>
        <v>0</v>
      </c>
      <c r="S296" s="165">
        <v>0</v>
      </c>
      <c r="T296" s="166">
        <f>S296*H296</f>
        <v>0</v>
      </c>
      <c r="U296" s="302"/>
      <c r="V296" s="302"/>
      <c r="W296" s="302"/>
      <c r="X296" s="302"/>
      <c r="Y296" s="302"/>
      <c r="Z296" s="302"/>
      <c r="AA296" s="302"/>
      <c r="AB296" s="302"/>
      <c r="AC296" s="302"/>
      <c r="AD296" s="302"/>
      <c r="AE296" s="302"/>
      <c r="AR296" s="167" t="s">
        <v>191</v>
      </c>
      <c r="AT296" s="167" t="s">
        <v>187</v>
      </c>
      <c r="AU296" s="167" t="s">
        <v>91</v>
      </c>
      <c r="AY296" s="18" t="s">
        <v>184</v>
      </c>
      <c r="BE296" s="92">
        <f>IF(N296="základná",J296,0)</f>
        <v>0</v>
      </c>
      <c r="BF296" s="92">
        <f>IF(N296="znížená",J296,0)</f>
        <v>0</v>
      </c>
      <c r="BG296" s="92">
        <f>IF(N296="zákl. prenesená",J296,0)</f>
        <v>0</v>
      </c>
      <c r="BH296" s="92">
        <f>IF(N296="zníž. prenesená",J296,0)</f>
        <v>0</v>
      </c>
      <c r="BI296" s="92">
        <f>IF(N296="nulová",J296,0)</f>
        <v>0</v>
      </c>
      <c r="BJ296" s="18" t="s">
        <v>91</v>
      </c>
      <c r="BK296" s="92">
        <f>ROUND(I296*H296,2)</f>
        <v>0</v>
      </c>
      <c r="BL296" s="18" t="s">
        <v>191</v>
      </c>
      <c r="BM296" s="167" t="s">
        <v>1115</v>
      </c>
    </row>
    <row r="297" spans="1:65" s="12" customFormat="1" ht="25.9" customHeight="1">
      <c r="B297" s="142"/>
      <c r="D297" s="143" t="s">
        <v>77</v>
      </c>
      <c r="E297" s="144" t="s">
        <v>476</v>
      </c>
      <c r="F297" s="144" t="s">
        <v>477</v>
      </c>
      <c r="I297" s="145"/>
      <c r="J297" s="146">
        <f>BK297</f>
        <v>0</v>
      </c>
      <c r="L297" s="421"/>
      <c r="M297" s="148"/>
      <c r="N297" s="148"/>
      <c r="O297" s="148"/>
      <c r="P297" s="149">
        <f>P298+P316+P349+P362+P366+P371+P381+P406+P422+P429</f>
        <v>0</v>
      </c>
      <c r="Q297" s="148"/>
      <c r="R297" s="149">
        <f>R298+R316+R349+R362+R366+R371+R381+R406+R422+R429</f>
        <v>1.8753680099999999</v>
      </c>
      <c r="S297" s="148"/>
      <c r="T297" s="150">
        <f>T298+T316+T349+T362+T366+T371+T381+T406+T422+T429</f>
        <v>0</v>
      </c>
      <c r="AR297" s="143" t="s">
        <v>91</v>
      </c>
      <c r="AT297" s="151" t="s">
        <v>77</v>
      </c>
      <c r="AU297" s="151" t="s">
        <v>78</v>
      </c>
      <c r="AY297" s="143" t="s">
        <v>184</v>
      </c>
      <c r="BK297" s="152">
        <f>BK298+BK316+BK349+BK362+BK366+BK371+BK381+BK406+BK422+BK429</f>
        <v>0</v>
      </c>
    </row>
    <row r="298" spans="1:65" s="12" customFormat="1" ht="22.9" customHeight="1">
      <c r="B298" s="142"/>
      <c r="D298" s="143" t="s">
        <v>77</v>
      </c>
      <c r="E298" s="153" t="s">
        <v>1116</v>
      </c>
      <c r="F298" s="153" t="s">
        <v>1117</v>
      </c>
      <c r="I298" s="145"/>
      <c r="J298" s="154">
        <f>BK298</f>
        <v>0</v>
      </c>
      <c r="L298" s="422"/>
      <c r="M298" s="148"/>
      <c r="N298" s="148"/>
      <c r="O298" s="148"/>
      <c r="P298" s="149">
        <f>SUM(P299:P315)</f>
        <v>0</v>
      </c>
      <c r="Q298" s="148"/>
      <c r="R298" s="149">
        <f>SUM(R299:R315)</f>
        <v>6.6313289999999997E-2</v>
      </c>
      <c r="S298" s="148"/>
      <c r="T298" s="150">
        <f>SUM(T299:T315)</f>
        <v>0</v>
      </c>
      <c r="AR298" s="143" t="s">
        <v>91</v>
      </c>
      <c r="AT298" s="151" t="s">
        <v>77</v>
      </c>
      <c r="AU298" s="151" t="s">
        <v>85</v>
      </c>
      <c r="AY298" s="143" t="s">
        <v>184</v>
      </c>
      <c r="BK298" s="152">
        <f>SUM(BK299:BK315)</f>
        <v>0</v>
      </c>
    </row>
    <row r="299" spans="1:65" s="2" customFormat="1" ht="33" customHeight="1">
      <c r="A299" s="302"/>
      <c r="B299" s="124"/>
      <c r="C299" s="155" t="s">
        <v>446</v>
      </c>
      <c r="D299" s="155" t="s">
        <v>187</v>
      </c>
      <c r="E299" s="156" t="s">
        <v>1118</v>
      </c>
      <c r="F299" s="157" t="s">
        <v>1119</v>
      </c>
      <c r="G299" s="158" t="s">
        <v>225</v>
      </c>
      <c r="H299" s="159">
        <v>27.071999999999999</v>
      </c>
      <c r="I299" s="160"/>
      <c r="J299" s="161">
        <f>ROUND(I299*H299,2)</f>
        <v>0</v>
      </c>
      <c r="K299" s="228"/>
      <c r="L299" s="250"/>
      <c r="M299" s="230" t="s">
        <v>1</v>
      </c>
      <c r="N299" s="164" t="s">
        <v>44</v>
      </c>
      <c r="O299" s="51"/>
      <c r="P299" s="165">
        <f>O299*H299</f>
        <v>0</v>
      </c>
      <c r="Q299" s="165">
        <v>0</v>
      </c>
      <c r="R299" s="165">
        <f>Q299*H299</f>
        <v>0</v>
      </c>
      <c r="S299" s="165">
        <v>0</v>
      </c>
      <c r="T299" s="166">
        <f>S299*H299</f>
        <v>0</v>
      </c>
      <c r="U299" s="302"/>
      <c r="V299" s="302"/>
      <c r="W299" s="302"/>
      <c r="X299" s="302"/>
      <c r="Y299" s="302"/>
      <c r="Z299" s="302"/>
      <c r="AA299" s="302"/>
      <c r="AB299" s="302"/>
      <c r="AC299" s="302"/>
      <c r="AD299" s="302"/>
      <c r="AE299" s="302"/>
      <c r="AR299" s="167" t="s">
        <v>272</v>
      </c>
      <c r="AT299" s="167" t="s">
        <v>187</v>
      </c>
      <c r="AU299" s="167" t="s">
        <v>91</v>
      </c>
      <c r="AY299" s="18" t="s">
        <v>184</v>
      </c>
      <c r="BE299" s="92">
        <f>IF(N299="základná",J299,0)</f>
        <v>0</v>
      </c>
      <c r="BF299" s="92">
        <f>IF(N299="znížená",J299,0)</f>
        <v>0</v>
      </c>
      <c r="BG299" s="92">
        <f>IF(N299="zákl. prenesená",J299,0)</f>
        <v>0</v>
      </c>
      <c r="BH299" s="92">
        <f>IF(N299="zníž. prenesená",J299,0)</f>
        <v>0</v>
      </c>
      <c r="BI299" s="92">
        <f>IF(N299="nulová",J299,0)</f>
        <v>0</v>
      </c>
      <c r="BJ299" s="18" t="s">
        <v>91</v>
      </c>
      <c r="BK299" s="92">
        <f>ROUND(I299*H299,2)</f>
        <v>0</v>
      </c>
      <c r="BL299" s="18" t="s">
        <v>272</v>
      </c>
      <c r="BM299" s="167" t="s">
        <v>1120</v>
      </c>
    </row>
    <row r="300" spans="1:65" s="2" customFormat="1" ht="21.75" customHeight="1">
      <c r="A300" s="302"/>
      <c r="B300" s="124"/>
      <c r="C300" s="321" t="s">
        <v>451</v>
      </c>
      <c r="D300" s="321" t="s">
        <v>236</v>
      </c>
      <c r="E300" s="322" t="s">
        <v>1121</v>
      </c>
      <c r="F300" s="323" t="s">
        <v>1122</v>
      </c>
      <c r="G300" s="324" t="s">
        <v>225</v>
      </c>
      <c r="H300" s="325">
        <v>31.132999999999999</v>
      </c>
      <c r="I300" s="326"/>
      <c r="J300" s="326">
        <f>ROUND(I300*H300,2)</f>
        <v>0</v>
      </c>
      <c r="K300" s="229"/>
      <c r="L300" s="263"/>
      <c r="M300" s="231" t="s">
        <v>1</v>
      </c>
      <c r="N300" s="202" t="s">
        <v>44</v>
      </c>
      <c r="O300" s="51"/>
      <c r="P300" s="165">
        <f>O300*H300</f>
        <v>0</v>
      </c>
      <c r="Q300" s="165">
        <v>1.9E-3</v>
      </c>
      <c r="R300" s="165">
        <f>Q300*H300</f>
        <v>5.9152699999999996E-2</v>
      </c>
      <c r="S300" s="165">
        <v>0</v>
      </c>
      <c r="T300" s="166">
        <f>S300*H300</f>
        <v>0</v>
      </c>
      <c r="U300" s="302"/>
      <c r="V300" s="302"/>
      <c r="W300" s="302"/>
      <c r="X300" s="302"/>
      <c r="Y300" s="302"/>
      <c r="Z300" s="302"/>
      <c r="AA300" s="302"/>
      <c r="AB300" s="302"/>
      <c r="AC300" s="302"/>
      <c r="AD300" s="302"/>
      <c r="AE300" s="302"/>
      <c r="AR300" s="167" t="s">
        <v>336</v>
      </c>
      <c r="AT300" s="167" t="s">
        <v>236</v>
      </c>
      <c r="AU300" s="167" t="s">
        <v>91</v>
      </c>
      <c r="AY300" s="18" t="s">
        <v>184</v>
      </c>
      <c r="BE300" s="92">
        <f>IF(N300="základná",J300,0)</f>
        <v>0</v>
      </c>
      <c r="BF300" s="92">
        <f>IF(N300="znížená",J300,0)</f>
        <v>0</v>
      </c>
      <c r="BG300" s="92">
        <f>IF(N300="zákl. prenesená",J300,0)</f>
        <v>0</v>
      </c>
      <c r="BH300" s="92">
        <f>IF(N300="zníž. prenesená",J300,0)</f>
        <v>0</v>
      </c>
      <c r="BI300" s="92">
        <f>IF(N300="nulová",J300,0)</f>
        <v>0</v>
      </c>
      <c r="BJ300" s="18" t="s">
        <v>91</v>
      </c>
      <c r="BK300" s="92">
        <f>ROUND(I300*H300,2)</f>
        <v>0</v>
      </c>
      <c r="BL300" s="18" t="s">
        <v>272</v>
      </c>
      <c r="BM300" s="167" t="s">
        <v>1123</v>
      </c>
    </row>
    <row r="301" spans="1:65" s="2" customFormat="1" ht="21.75" customHeight="1">
      <c r="A301" s="302"/>
      <c r="B301" s="124"/>
      <c r="C301" s="155" t="s">
        <v>456</v>
      </c>
      <c r="D301" s="155" t="s">
        <v>187</v>
      </c>
      <c r="E301" s="156" t="s">
        <v>1124</v>
      </c>
      <c r="F301" s="157" t="s">
        <v>1125</v>
      </c>
      <c r="G301" s="158" t="s">
        <v>225</v>
      </c>
      <c r="H301" s="159">
        <v>27.071999999999999</v>
      </c>
      <c r="I301" s="160"/>
      <c r="J301" s="161">
        <f>ROUND(I301*H301,2)</f>
        <v>0</v>
      </c>
      <c r="K301" s="228"/>
      <c r="L301" s="250"/>
      <c r="M301" s="230" t="s">
        <v>1</v>
      </c>
      <c r="N301" s="164" t="s">
        <v>44</v>
      </c>
      <c r="O301" s="51"/>
      <c r="P301" s="165">
        <f>O301*H301</f>
        <v>0</v>
      </c>
      <c r="Q301" s="165">
        <v>0</v>
      </c>
      <c r="R301" s="165">
        <f>Q301*H301</f>
        <v>0</v>
      </c>
      <c r="S301" s="165">
        <v>0</v>
      </c>
      <c r="T301" s="166">
        <f>S301*H301</f>
        <v>0</v>
      </c>
      <c r="U301" s="302"/>
      <c r="V301" s="302"/>
      <c r="W301" s="302"/>
      <c r="X301" s="302"/>
      <c r="Y301" s="302"/>
      <c r="Z301" s="302"/>
      <c r="AA301" s="302"/>
      <c r="AB301" s="302"/>
      <c r="AC301" s="302"/>
      <c r="AD301" s="302"/>
      <c r="AE301" s="302"/>
      <c r="AR301" s="167" t="s">
        <v>272</v>
      </c>
      <c r="AT301" s="167" t="s">
        <v>187</v>
      </c>
      <c r="AU301" s="167" t="s">
        <v>91</v>
      </c>
      <c r="AY301" s="18" t="s">
        <v>184</v>
      </c>
      <c r="BE301" s="92">
        <f>IF(N301="základná",J301,0)</f>
        <v>0</v>
      </c>
      <c r="BF301" s="92">
        <f>IF(N301="znížená",J301,0)</f>
        <v>0</v>
      </c>
      <c r="BG301" s="92">
        <f>IF(N301="zákl. prenesená",J301,0)</f>
        <v>0</v>
      </c>
      <c r="BH301" s="92">
        <f>IF(N301="zníž. prenesená",J301,0)</f>
        <v>0</v>
      </c>
      <c r="BI301" s="92">
        <f>IF(N301="nulová",J301,0)</f>
        <v>0</v>
      </c>
      <c r="BJ301" s="18" t="s">
        <v>91</v>
      </c>
      <c r="BK301" s="92">
        <f>ROUND(I301*H301,2)</f>
        <v>0</v>
      </c>
      <c r="BL301" s="18" t="s">
        <v>272</v>
      </c>
      <c r="BM301" s="167" t="s">
        <v>1126</v>
      </c>
    </row>
    <row r="302" spans="1:65" s="14" customFormat="1">
      <c r="B302" s="176"/>
      <c r="D302" s="169" t="s">
        <v>193</v>
      </c>
      <c r="E302" s="177" t="s">
        <v>1</v>
      </c>
      <c r="F302" s="178" t="s">
        <v>1127</v>
      </c>
      <c r="H302" s="179">
        <v>27.071999999999999</v>
      </c>
      <c r="I302" s="180"/>
      <c r="L302" s="401"/>
      <c r="M302" s="182"/>
      <c r="N302" s="182"/>
      <c r="O302" s="182"/>
      <c r="P302" s="182"/>
      <c r="Q302" s="182"/>
      <c r="R302" s="182"/>
      <c r="S302" s="182"/>
      <c r="T302" s="183"/>
      <c r="AT302" s="177" t="s">
        <v>193</v>
      </c>
      <c r="AU302" s="177" t="s">
        <v>91</v>
      </c>
      <c r="AV302" s="14" t="s">
        <v>91</v>
      </c>
      <c r="AW302" s="14" t="s">
        <v>30</v>
      </c>
      <c r="AX302" s="14" t="s">
        <v>78</v>
      </c>
      <c r="AY302" s="177" t="s">
        <v>184</v>
      </c>
    </row>
    <row r="303" spans="1:65" s="15" customFormat="1">
      <c r="B303" s="184"/>
      <c r="D303" s="169" t="s">
        <v>193</v>
      </c>
      <c r="E303" s="185" t="s">
        <v>924</v>
      </c>
      <c r="F303" s="186" t="s">
        <v>200</v>
      </c>
      <c r="H303" s="187">
        <v>27.071999999999999</v>
      </c>
      <c r="I303" s="188"/>
      <c r="L303" s="403"/>
      <c r="M303" s="190"/>
      <c r="N303" s="190"/>
      <c r="O303" s="190"/>
      <c r="P303" s="190"/>
      <c r="Q303" s="190"/>
      <c r="R303" s="190"/>
      <c r="S303" s="190"/>
      <c r="T303" s="191"/>
      <c r="AT303" s="185" t="s">
        <v>193</v>
      </c>
      <c r="AU303" s="185" t="s">
        <v>91</v>
      </c>
      <c r="AV303" s="15" t="s">
        <v>191</v>
      </c>
      <c r="AW303" s="15" t="s">
        <v>30</v>
      </c>
      <c r="AX303" s="15" t="s">
        <v>85</v>
      </c>
      <c r="AY303" s="185" t="s">
        <v>184</v>
      </c>
    </row>
    <row r="304" spans="1:65" s="2" customFormat="1" ht="33" customHeight="1">
      <c r="A304" s="302"/>
      <c r="B304" s="124"/>
      <c r="C304" s="192" t="s">
        <v>460</v>
      </c>
      <c r="D304" s="192" t="s">
        <v>236</v>
      </c>
      <c r="E304" s="193" t="s">
        <v>1128</v>
      </c>
      <c r="F304" s="194" t="s">
        <v>1129</v>
      </c>
      <c r="G304" s="195" t="s">
        <v>225</v>
      </c>
      <c r="H304" s="196">
        <v>31.132999999999999</v>
      </c>
      <c r="I304" s="197"/>
      <c r="J304" s="198">
        <f>ROUND(I304*H304,2)</f>
        <v>0</v>
      </c>
      <c r="K304" s="229"/>
      <c r="L304" s="263"/>
      <c r="M304" s="231" t="s">
        <v>1</v>
      </c>
      <c r="N304" s="202" t="s">
        <v>44</v>
      </c>
      <c r="O304" s="51"/>
      <c r="P304" s="165">
        <f>O304*H304</f>
        <v>0</v>
      </c>
      <c r="Q304" s="165">
        <v>0</v>
      </c>
      <c r="R304" s="165">
        <f>Q304*H304</f>
        <v>0</v>
      </c>
      <c r="S304" s="165">
        <v>0</v>
      </c>
      <c r="T304" s="166">
        <f>S304*H304</f>
        <v>0</v>
      </c>
      <c r="U304" s="302"/>
      <c r="V304" s="302"/>
      <c r="W304" s="302"/>
      <c r="X304" s="302"/>
      <c r="Y304" s="302"/>
      <c r="Z304" s="302"/>
      <c r="AA304" s="302"/>
      <c r="AB304" s="302"/>
      <c r="AC304" s="302"/>
      <c r="AD304" s="302"/>
      <c r="AE304" s="302"/>
      <c r="AR304" s="167" t="s">
        <v>336</v>
      </c>
      <c r="AT304" s="167" t="s">
        <v>236</v>
      </c>
      <c r="AU304" s="167" t="s">
        <v>91</v>
      </c>
      <c r="AY304" s="18" t="s">
        <v>184</v>
      </c>
      <c r="BE304" s="92">
        <f>IF(N304="základná",J304,0)</f>
        <v>0</v>
      </c>
      <c r="BF304" s="92">
        <f>IF(N304="znížená",J304,0)</f>
        <v>0</v>
      </c>
      <c r="BG304" s="92">
        <f>IF(N304="zákl. prenesená",J304,0)</f>
        <v>0</v>
      </c>
      <c r="BH304" s="92">
        <f>IF(N304="zníž. prenesená",J304,0)</f>
        <v>0</v>
      </c>
      <c r="BI304" s="92">
        <f>IF(N304="nulová",J304,0)</f>
        <v>0</v>
      </c>
      <c r="BJ304" s="18" t="s">
        <v>91</v>
      </c>
      <c r="BK304" s="92">
        <f>ROUND(I304*H304,2)</f>
        <v>0</v>
      </c>
      <c r="BL304" s="18" t="s">
        <v>272</v>
      </c>
      <c r="BM304" s="167" t="s">
        <v>1130</v>
      </c>
    </row>
    <row r="305" spans="1:65" s="14" customFormat="1">
      <c r="B305" s="176"/>
      <c r="D305" s="169" t="s">
        <v>193</v>
      </c>
      <c r="E305" s="177" t="s">
        <v>1</v>
      </c>
      <c r="F305" s="178" t="s">
        <v>1131</v>
      </c>
      <c r="H305" s="179">
        <v>31.132999999999999</v>
      </c>
      <c r="I305" s="180"/>
      <c r="L305" s="248"/>
      <c r="M305" s="182"/>
      <c r="N305" s="182"/>
      <c r="O305" s="182"/>
      <c r="P305" s="182"/>
      <c r="Q305" s="182"/>
      <c r="R305" s="182"/>
      <c r="S305" s="182"/>
      <c r="T305" s="183"/>
      <c r="AT305" s="177" t="s">
        <v>193</v>
      </c>
      <c r="AU305" s="177" t="s">
        <v>91</v>
      </c>
      <c r="AV305" s="14" t="s">
        <v>91</v>
      </c>
      <c r="AW305" s="14" t="s">
        <v>30</v>
      </c>
      <c r="AX305" s="14" t="s">
        <v>85</v>
      </c>
      <c r="AY305" s="177" t="s">
        <v>184</v>
      </c>
    </row>
    <row r="306" spans="1:65" s="2" customFormat="1" ht="33" customHeight="1">
      <c r="A306" s="302"/>
      <c r="B306" s="124"/>
      <c r="C306" s="155" t="s">
        <v>466</v>
      </c>
      <c r="D306" s="155" t="s">
        <v>187</v>
      </c>
      <c r="E306" s="156" t="s">
        <v>1132</v>
      </c>
      <c r="F306" s="157" t="s">
        <v>1133</v>
      </c>
      <c r="G306" s="158" t="s">
        <v>225</v>
      </c>
      <c r="H306" s="159">
        <v>27.071999999999999</v>
      </c>
      <c r="I306" s="160"/>
      <c r="J306" s="161">
        <f>ROUND(I306*H306,2)</f>
        <v>0</v>
      </c>
      <c r="K306" s="228"/>
      <c r="L306" s="250"/>
      <c r="M306" s="230" t="s">
        <v>1</v>
      </c>
      <c r="N306" s="164" t="s">
        <v>44</v>
      </c>
      <c r="O306" s="51"/>
      <c r="P306" s="165">
        <f>O306*H306</f>
        <v>0</v>
      </c>
      <c r="Q306" s="165">
        <v>0</v>
      </c>
      <c r="R306" s="165">
        <f>Q306*H306</f>
        <v>0</v>
      </c>
      <c r="S306" s="165">
        <v>0</v>
      </c>
      <c r="T306" s="166">
        <f>S306*H306</f>
        <v>0</v>
      </c>
      <c r="U306" s="302"/>
      <c r="V306" s="302"/>
      <c r="W306" s="302"/>
      <c r="X306" s="302"/>
      <c r="Y306" s="302"/>
      <c r="Z306" s="302"/>
      <c r="AA306" s="302"/>
      <c r="AB306" s="302"/>
      <c r="AC306" s="302"/>
      <c r="AD306" s="302"/>
      <c r="AE306" s="302"/>
      <c r="AR306" s="167" t="s">
        <v>272</v>
      </c>
      <c r="AT306" s="167" t="s">
        <v>187</v>
      </c>
      <c r="AU306" s="167" t="s">
        <v>91</v>
      </c>
      <c r="AY306" s="18" t="s">
        <v>184</v>
      </c>
      <c r="BE306" s="92">
        <f>IF(N306="základná",J306,0)</f>
        <v>0</v>
      </c>
      <c r="BF306" s="92">
        <f>IF(N306="znížená",J306,0)</f>
        <v>0</v>
      </c>
      <c r="BG306" s="92">
        <f>IF(N306="zákl. prenesená",J306,0)</f>
        <v>0</v>
      </c>
      <c r="BH306" s="92">
        <f>IF(N306="zníž. prenesená",J306,0)</f>
        <v>0</v>
      </c>
      <c r="BI306" s="92">
        <f>IF(N306="nulová",J306,0)</f>
        <v>0</v>
      </c>
      <c r="BJ306" s="18" t="s">
        <v>91</v>
      </c>
      <c r="BK306" s="92">
        <f>ROUND(I306*H306,2)</f>
        <v>0</v>
      </c>
      <c r="BL306" s="18" t="s">
        <v>272</v>
      </c>
      <c r="BM306" s="167" t="s">
        <v>1134</v>
      </c>
    </row>
    <row r="307" spans="1:65" s="14" customFormat="1">
      <c r="B307" s="176"/>
      <c r="D307" s="169" t="s">
        <v>193</v>
      </c>
      <c r="E307" s="177" t="s">
        <v>1</v>
      </c>
      <c r="F307" s="178" t="s">
        <v>1127</v>
      </c>
      <c r="H307" s="179">
        <v>27.071999999999999</v>
      </c>
      <c r="I307" s="180"/>
      <c r="L307" s="401"/>
      <c r="M307" s="182"/>
      <c r="N307" s="182"/>
      <c r="O307" s="182"/>
      <c r="P307" s="182"/>
      <c r="Q307" s="182"/>
      <c r="R307" s="182"/>
      <c r="S307" s="182"/>
      <c r="T307" s="183"/>
      <c r="AT307" s="177" t="s">
        <v>193</v>
      </c>
      <c r="AU307" s="177" t="s">
        <v>91</v>
      </c>
      <c r="AV307" s="14" t="s">
        <v>91</v>
      </c>
      <c r="AW307" s="14" t="s">
        <v>30</v>
      </c>
      <c r="AX307" s="14" t="s">
        <v>78</v>
      </c>
      <c r="AY307" s="177" t="s">
        <v>184</v>
      </c>
    </row>
    <row r="308" spans="1:65" s="15" customFormat="1">
      <c r="B308" s="184"/>
      <c r="D308" s="169" t="s">
        <v>193</v>
      </c>
      <c r="E308" s="185" t="s">
        <v>1</v>
      </c>
      <c r="F308" s="186" t="s">
        <v>200</v>
      </c>
      <c r="H308" s="187">
        <v>27.071999999999999</v>
      </c>
      <c r="I308" s="188"/>
      <c r="L308" s="403"/>
      <c r="M308" s="190"/>
      <c r="N308" s="190"/>
      <c r="O308" s="190"/>
      <c r="P308" s="190"/>
      <c r="Q308" s="190"/>
      <c r="R308" s="190"/>
      <c r="S308" s="190"/>
      <c r="T308" s="191"/>
      <c r="AT308" s="185" t="s">
        <v>193</v>
      </c>
      <c r="AU308" s="185" t="s">
        <v>91</v>
      </c>
      <c r="AV308" s="15" t="s">
        <v>191</v>
      </c>
      <c r="AW308" s="15" t="s">
        <v>30</v>
      </c>
      <c r="AX308" s="15" t="s">
        <v>85</v>
      </c>
      <c r="AY308" s="185" t="s">
        <v>184</v>
      </c>
    </row>
    <row r="309" spans="1:65" s="2" customFormat="1" ht="21.75" customHeight="1">
      <c r="A309" s="302"/>
      <c r="B309" s="124"/>
      <c r="C309" s="192" t="s">
        <v>472</v>
      </c>
      <c r="D309" s="192" t="s">
        <v>236</v>
      </c>
      <c r="E309" s="193" t="s">
        <v>1135</v>
      </c>
      <c r="F309" s="194" t="s">
        <v>1136</v>
      </c>
      <c r="G309" s="195" t="s">
        <v>225</v>
      </c>
      <c r="H309" s="196">
        <v>31.132999999999999</v>
      </c>
      <c r="I309" s="197"/>
      <c r="J309" s="198">
        <f>ROUND(I309*H309,2)</f>
        <v>0</v>
      </c>
      <c r="K309" s="229"/>
      <c r="L309" s="263"/>
      <c r="M309" s="231" t="s">
        <v>1</v>
      </c>
      <c r="N309" s="202" t="s">
        <v>44</v>
      </c>
      <c r="O309" s="51"/>
      <c r="P309" s="165">
        <f>O309*H309</f>
        <v>0</v>
      </c>
      <c r="Q309" s="165">
        <v>2.3000000000000001E-4</v>
      </c>
      <c r="R309" s="165">
        <f>Q309*H309</f>
        <v>7.1605899999999997E-3</v>
      </c>
      <c r="S309" s="165">
        <v>0</v>
      </c>
      <c r="T309" s="166">
        <f>S309*H309</f>
        <v>0</v>
      </c>
      <c r="U309" s="302"/>
      <c r="V309" s="302"/>
      <c r="W309" s="302"/>
      <c r="X309" s="302"/>
      <c r="Y309" s="302"/>
      <c r="Z309" s="302"/>
      <c r="AA309" s="302"/>
      <c r="AB309" s="302"/>
      <c r="AC309" s="302"/>
      <c r="AD309" s="302"/>
      <c r="AE309" s="302"/>
      <c r="AR309" s="167" t="s">
        <v>336</v>
      </c>
      <c r="AT309" s="167" t="s">
        <v>236</v>
      </c>
      <c r="AU309" s="167" t="s">
        <v>91</v>
      </c>
      <c r="AY309" s="18" t="s">
        <v>184</v>
      </c>
      <c r="BE309" s="92">
        <f>IF(N309="základná",J309,0)</f>
        <v>0</v>
      </c>
      <c r="BF309" s="92">
        <f>IF(N309="znížená",J309,0)</f>
        <v>0</v>
      </c>
      <c r="BG309" s="92">
        <f>IF(N309="zákl. prenesená",J309,0)</f>
        <v>0</v>
      </c>
      <c r="BH309" s="92">
        <f>IF(N309="zníž. prenesená",J309,0)</f>
        <v>0</v>
      </c>
      <c r="BI309" s="92">
        <f>IF(N309="nulová",J309,0)</f>
        <v>0</v>
      </c>
      <c r="BJ309" s="18" t="s">
        <v>91</v>
      </c>
      <c r="BK309" s="92">
        <f>ROUND(I309*H309,2)</f>
        <v>0</v>
      </c>
      <c r="BL309" s="18" t="s">
        <v>272</v>
      </c>
      <c r="BM309" s="167" t="s">
        <v>1137</v>
      </c>
    </row>
    <row r="310" spans="1:65" s="14" customFormat="1">
      <c r="B310" s="176"/>
      <c r="D310" s="169" t="s">
        <v>193</v>
      </c>
      <c r="E310" s="177" t="s">
        <v>1</v>
      </c>
      <c r="F310" s="178" t="s">
        <v>1138</v>
      </c>
      <c r="H310" s="179">
        <v>31.132999999999999</v>
      </c>
      <c r="I310" s="180"/>
      <c r="L310" s="248"/>
      <c r="M310" s="182"/>
      <c r="N310" s="182"/>
      <c r="O310" s="182"/>
      <c r="P310" s="182"/>
      <c r="Q310" s="182"/>
      <c r="R310" s="182"/>
      <c r="S310" s="182"/>
      <c r="T310" s="183"/>
      <c r="AT310" s="177" t="s">
        <v>193</v>
      </c>
      <c r="AU310" s="177" t="s">
        <v>91</v>
      </c>
      <c r="AV310" s="14" t="s">
        <v>91</v>
      </c>
      <c r="AW310" s="14" t="s">
        <v>30</v>
      </c>
      <c r="AX310" s="14" t="s">
        <v>85</v>
      </c>
      <c r="AY310" s="177" t="s">
        <v>184</v>
      </c>
    </row>
    <row r="311" spans="1:65" s="2" customFormat="1" ht="21.75" customHeight="1">
      <c r="A311" s="302"/>
      <c r="B311" s="124"/>
      <c r="C311" s="155" t="s">
        <v>480</v>
      </c>
      <c r="D311" s="155" t="s">
        <v>187</v>
      </c>
      <c r="E311" s="156" t="s">
        <v>1139</v>
      </c>
      <c r="F311" s="157" t="s">
        <v>1140</v>
      </c>
      <c r="G311" s="158" t="s">
        <v>225</v>
      </c>
      <c r="H311" s="159">
        <v>27.071999999999999</v>
      </c>
      <c r="I311" s="160"/>
      <c r="J311" s="161">
        <f>ROUND(I311*H311,2)</f>
        <v>0</v>
      </c>
      <c r="K311" s="228"/>
      <c r="L311" s="250"/>
      <c r="M311" s="230" t="s">
        <v>1</v>
      </c>
      <c r="N311" s="164" t="s">
        <v>44</v>
      </c>
      <c r="O311" s="51"/>
      <c r="P311" s="165">
        <f>O311*H311</f>
        <v>0</v>
      </c>
      <c r="Q311" s="165">
        <v>0</v>
      </c>
      <c r="R311" s="165">
        <f>Q311*H311</f>
        <v>0</v>
      </c>
      <c r="S311" s="165">
        <v>0</v>
      </c>
      <c r="T311" s="166">
        <f>S311*H311</f>
        <v>0</v>
      </c>
      <c r="U311" s="302"/>
      <c r="V311" s="302"/>
      <c r="W311" s="302"/>
      <c r="X311" s="302"/>
      <c r="Y311" s="302"/>
      <c r="Z311" s="302"/>
      <c r="AA311" s="302"/>
      <c r="AB311" s="302"/>
      <c r="AC311" s="302"/>
      <c r="AD311" s="302"/>
      <c r="AE311" s="302"/>
      <c r="AR311" s="167" t="s">
        <v>272</v>
      </c>
      <c r="AT311" s="167" t="s">
        <v>187</v>
      </c>
      <c r="AU311" s="167" t="s">
        <v>91</v>
      </c>
      <c r="AY311" s="18" t="s">
        <v>184</v>
      </c>
      <c r="BE311" s="92">
        <f>IF(N311="základná",J311,0)</f>
        <v>0</v>
      </c>
      <c r="BF311" s="92">
        <f>IF(N311="znížená",J311,0)</f>
        <v>0</v>
      </c>
      <c r="BG311" s="92">
        <f>IF(N311="zákl. prenesená",J311,0)</f>
        <v>0</v>
      </c>
      <c r="BH311" s="92">
        <f>IF(N311="zníž. prenesená",J311,0)</f>
        <v>0</v>
      </c>
      <c r="BI311" s="92">
        <f>IF(N311="nulová",J311,0)</f>
        <v>0</v>
      </c>
      <c r="BJ311" s="18" t="s">
        <v>91</v>
      </c>
      <c r="BK311" s="92">
        <f>ROUND(I311*H311,2)</f>
        <v>0</v>
      </c>
      <c r="BL311" s="18" t="s">
        <v>272</v>
      </c>
      <c r="BM311" s="167" t="s">
        <v>1141</v>
      </c>
    </row>
    <row r="312" spans="1:65" s="14" customFormat="1">
      <c r="B312" s="176"/>
      <c r="D312" s="169" t="s">
        <v>193</v>
      </c>
      <c r="E312" s="177" t="s">
        <v>1</v>
      </c>
      <c r="F312" s="178" t="s">
        <v>924</v>
      </c>
      <c r="H312" s="179">
        <v>27.071999999999999</v>
      </c>
      <c r="I312" s="180"/>
      <c r="L312" s="248"/>
      <c r="M312" s="182"/>
      <c r="N312" s="182"/>
      <c r="O312" s="182"/>
      <c r="P312" s="182"/>
      <c r="Q312" s="182"/>
      <c r="R312" s="182"/>
      <c r="S312" s="182"/>
      <c r="T312" s="183"/>
      <c r="AT312" s="177" t="s">
        <v>193</v>
      </c>
      <c r="AU312" s="177" t="s">
        <v>91</v>
      </c>
      <c r="AV312" s="14" t="s">
        <v>91</v>
      </c>
      <c r="AW312" s="14" t="s">
        <v>30</v>
      </c>
      <c r="AX312" s="14" t="s">
        <v>85</v>
      </c>
      <c r="AY312" s="177" t="s">
        <v>184</v>
      </c>
    </row>
    <row r="313" spans="1:65" s="2" customFormat="1" ht="16.5" customHeight="1">
      <c r="A313" s="302"/>
      <c r="B313" s="124"/>
      <c r="C313" s="192" t="s">
        <v>485</v>
      </c>
      <c r="D313" s="192" t="s">
        <v>236</v>
      </c>
      <c r="E313" s="193" t="s">
        <v>1142</v>
      </c>
      <c r="F313" s="194" t="s">
        <v>1143</v>
      </c>
      <c r="G313" s="195" t="s">
        <v>225</v>
      </c>
      <c r="H313" s="196">
        <v>31.132999999999999</v>
      </c>
      <c r="I313" s="197"/>
      <c r="J313" s="198">
        <f>ROUND(I313*H313,2)</f>
        <v>0</v>
      </c>
      <c r="K313" s="229"/>
      <c r="L313" s="263"/>
      <c r="M313" s="231" t="s">
        <v>1</v>
      </c>
      <c r="N313" s="202" t="s">
        <v>44</v>
      </c>
      <c r="O313" s="51"/>
      <c r="P313" s="165">
        <f>O313*H313</f>
        <v>0</v>
      </c>
      <c r="Q313" s="165">
        <v>0</v>
      </c>
      <c r="R313" s="165">
        <f>Q313*H313</f>
        <v>0</v>
      </c>
      <c r="S313" s="165">
        <v>0</v>
      </c>
      <c r="T313" s="166">
        <f>S313*H313</f>
        <v>0</v>
      </c>
      <c r="U313" s="302"/>
      <c r="V313" s="302"/>
      <c r="W313" s="302"/>
      <c r="X313" s="302"/>
      <c r="Y313" s="302"/>
      <c r="Z313" s="302"/>
      <c r="AA313" s="302"/>
      <c r="AB313" s="302"/>
      <c r="AC313" s="302"/>
      <c r="AD313" s="302"/>
      <c r="AE313" s="302"/>
      <c r="AR313" s="167" t="s">
        <v>336</v>
      </c>
      <c r="AT313" s="167" t="s">
        <v>236</v>
      </c>
      <c r="AU313" s="167" t="s">
        <v>91</v>
      </c>
      <c r="AY313" s="18" t="s">
        <v>184</v>
      </c>
      <c r="BE313" s="92">
        <f>IF(N313="základná",J313,0)</f>
        <v>0</v>
      </c>
      <c r="BF313" s="92">
        <f>IF(N313="znížená",J313,0)</f>
        <v>0</v>
      </c>
      <c r="BG313" s="92">
        <f>IF(N313="zákl. prenesená",J313,0)</f>
        <v>0</v>
      </c>
      <c r="BH313" s="92">
        <f>IF(N313="zníž. prenesená",J313,0)</f>
        <v>0</v>
      </c>
      <c r="BI313" s="92">
        <f>IF(N313="nulová",J313,0)</f>
        <v>0</v>
      </c>
      <c r="BJ313" s="18" t="s">
        <v>91</v>
      </c>
      <c r="BK313" s="92">
        <f>ROUND(I313*H313,2)</f>
        <v>0</v>
      </c>
      <c r="BL313" s="18" t="s">
        <v>272</v>
      </c>
      <c r="BM313" s="167" t="s">
        <v>1144</v>
      </c>
    </row>
    <row r="314" spans="1:65" s="14" customFormat="1">
      <c r="B314" s="176"/>
      <c r="D314" s="169" t="s">
        <v>193</v>
      </c>
      <c r="E314" s="177" t="s">
        <v>1</v>
      </c>
      <c r="F314" s="178" t="s">
        <v>1131</v>
      </c>
      <c r="H314" s="179">
        <v>31.132999999999999</v>
      </c>
      <c r="I314" s="180"/>
      <c r="L314" s="248"/>
      <c r="M314" s="182"/>
      <c r="N314" s="182"/>
      <c r="O314" s="182"/>
      <c r="P314" s="182"/>
      <c r="Q314" s="182"/>
      <c r="R314" s="182"/>
      <c r="S314" s="182"/>
      <c r="T314" s="183"/>
      <c r="AT314" s="177" t="s">
        <v>193</v>
      </c>
      <c r="AU314" s="177" t="s">
        <v>91</v>
      </c>
      <c r="AV314" s="14" t="s">
        <v>91</v>
      </c>
      <c r="AW314" s="14" t="s">
        <v>30</v>
      </c>
      <c r="AX314" s="14" t="s">
        <v>85</v>
      </c>
      <c r="AY314" s="177" t="s">
        <v>184</v>
      </c>
    </row>
    <row r="315" spans="1:65" s="2" customFormat="1" ht="21.75" customHeight="1">
      <c r="A315" s="302"/>
      <c r="B315" s="124"/>
      <c r="C315" s="155" t="s">
        <v>490</v>
      </c>
      <c r="D315" s="155" t="s">
        <v>187</v>
      </c>
      <c r="E315" s="156" t="s">
        <v>1145</v>
      </c>
      <c r="F315" s="157" t="s">
        <v>1146</v>
      </c>
      <c r="G315" s="158" t="s">
        <v>511</v>
      </c>
      <c r="H315" s="203"/>
      <c r="I315" s="160"/>
      <c r="J315" s="161">
        <f>ROUND(I315*H315,2)</f>
        <v>0</v>
      </c>
      <c r="K315" s="228"/>
      <c r="L315" s="250"/>
      <c r="M315" s="230" t="s">
        <v>1</v>
      </c>
      <c r="N315" s="164" t="s">
        <v>44</v>
      </c>
      <c r="O315" s="51"/>
      <c r="P315" s="165">
        <f>O315*H315</f>
        <v>0</v>
      </c>
      <c r="Q315" s="165">
        <v>0</v>
      </c>
      <c r="R315" s="165">
        <f>Q315*H315</f>
        <v>0</v>
      </c>
      <c r="S315" s="165">
        <v>0</v>
      </c>
      <c r="T315" s="166">
        <f>S315*H315</f>
        <v>0</v>
      </c>
      <c r="U315" s="302"/>
      <c r="V315" s="302"/>
      <c r="W315" s="302"/>
      <c r="X315" s="302"/>
      <c r="Y315" s="302"/>
      <c r="Z315" s="302"/>
      <c r="AA315" s="302"/>
      <c r="AB315" s="302"/>
      <c r="AC315" s="302"/>
      <c r="AD315" s="302"/>
      <c r="AE315" s="302"/>
      <c r="AR315" s="167" t="s">
        <v>272</v>
      </c>
      <c r="AT315" s="167" t="s">
        <v>187</v>
      </c>
      <c r="AU315" s="167" t="s">
        <v>91</v>
      </c>
      <c r="AY315" s="18" t="s">
        <v>184</v>
      </c>
      <c r="BE315" s="92">
        <f>IF(N315="základná",J315,0)</f>
        <v>0</v>
      </c>
      <c r="BF315" s="92">
        <f>IF(N315="znížená",J315,0)</f>
        <v>0</v>
      </c>
      <c r="BG315" s="92">
        <f>IF(N315="zákl. prenesená",J315,0)</f>
        <v>0</v>
      </c>
      <c r="BH315" s="92">
        <f>IF(N315="zníž. prenesená",J315,0)</f>
        <v>0</v>
      </c>
      <c r="BI315" s="92">
        <f>IF(N315="nulová",J315,0)</f>
        <v>0</v>
      </c>
      <c r="BJ315" s="18" t="s">
        <v>91</v>
      </c>
      <c r="BK315" s="92">
        <f>ROUND(I315*H315,2)</f>
        <v>0</v>
      </c>
      <c r="BL315" s="18" t="s">
        <v>272</v>
      </c>
      <c r="BM315" s="167" t="s">
        <v>1147</v>
      </c>
    </row>
    <row r="316" spans="1:65" s="12" customFormat="1" ht="22.9" customHeight="1">
      <c r="B316" s="142"/>
      <c r="D316" s="143" t="s">
        <v>77</v>
      </c>
      <c r="E316" s="153" t="s">
        <v>478</v>
      </c>
      <c r="F316" s="153" t="s">
        <v>479</v>
      </c>
      <c r="I316" s="145"/>
      <c r="J316" s="154">
        <f>BK316</f>
        <v>0</v>
      </c>
      <c r="L316" s="264"/>
      <c r="M316" s="148"/>
      <c r="N316" s="148"/>
      <c r="O316" s="148"/>
      <c r="P316" s="149">
        <f>SUM(P317:P348)</f>
        <v>0</v>
      </c>
      <c r="Q316" s="148"/>
      <c r="R316" s="149">
        <f>SUM(R317:R348)</f>
        <v>0.63836258999999995</v>
      </c>
      <c r="S316" s="148"/>
      <c r="T316" s="150">
        <f>SUM(T317:T348)</f>
        <v>0</v>
      </c>
      <c r="AR316" s="143" t="s">
        <v>91</v>
      </c>
      <c r="AT316" s="151" t="s">
        <v>77</v>
      </c>
      <c r="AU316" s="151" t="s">
        <v>85</v>
      </c>
      <c r="AY316" s="143" t="s">
        <v>184</v>
      </c>
      <c r="BK316" s="152">
        <f>SUM(BK317:BK348)</f>
        <v>0</v>
      </c>
    </row>
    <row r="317" spans="1:65" s="2" customFormat="1" ht="66.75" customHeight="1">
      <c r="A317" s="302"/>
      <c r="B317" s="124"/>
      <c r="C317" s="155" t="s">
        <v>494</v>
      </c>
      <c r="D317" s="155" t="s">
        <v>187</v>
      </c>
      <c r="E317" s="156" t="s">
        <v>1148</v>
      </c>
      <c r="F317" s="157" t="s">
        <v>1149</v>
      </c>
      <c r="G317" s="158" t="s">
        <v>225</v>
      </c>
      <c r="H317" s="159">
        <v>30.927</v>
      </c>
      <c r="I317" s="160"/>
      <c r="J317" s="161">
        <f>ROUND(I317*H317,2)</f>
        <v>0</v>
      </c>
      <c r="K317" s="228"/>
      <c r="L317" s="250"/>
      <c r="M317" s="230" t="s">
        <v>1</v>
      </c>
      <c r="N317" s="164" t="s">
        <v>44</v>
      </c>
      <c r="O317" s="51"/>
      <c r="P317" s="165">
        <f>O317*H317</f>
        <v>0</v>
      </c>
      <c r="Q317" s="165">
        <v>9.0000000000000006E-5</v>
      </c>
      <c r="R317" s="165">
        <f>Q317*H317</f>
        <v>2.7834299999999999E-3</v>
      </c>
      <c r="S317" s="165">
        <v>0</v>
      </c>
      <c r="T317" s="166">
        <f>S317*H317</f>
        <v>0</v>
      </c>
      <c r="U317" s="302"/>
      <c r="V317" s="302"/>
      <c r="W317" s="302"/>
      <c r="X317" s="302"/>
      <c r="Y317" s="302"/>
      <c r="Z317" s="302"/>
      <c r="AA317" s="302"/>
      <c r="AB317" s="302"/>
      <c r="AC317" s="302"/>
      <c r="AD317" s="302"/>
      <c r="AE317" s="302"/>
      <c r="AR317" s="167" t="s">
        <v>272</v>
      </c>
      <c r="AT317" s="167" t="s">
        <v>187</v>
      </c>
      <c r="AU317" s="167" t="s">
        <v>91</v>
      </c>
      <c r="AY317" s="18" t="s">
        <v>184</v>
      </c>
      <c r="BE317" s="92">
        <f>IF(N317="základná",J317,0)</f>
        <v>0</v>
      </c>
      <c r="BF317" s="92">
        <f>IF(N317="znížená",J317,0)</f>
        <v>0</v>
      </c>
      <c r="BG317" s="92">
        <f>IF(N317="zákl. prenesená",J317,0)</f>
        <v>0</v>
      </c>
      <c r="BH317" s="92">
        <f>IF(N317="zníž. prenesená",J317,0)</f>
        <v>0</v>
      </c>
      <c r="BI317" s="92">
        <f>IF(N317="nulová",J317,0)</f>
        <v>0</v>
      </c>
      <c r="BJ317" s="18" t="s">
        <v>91</v>
      </c>
      <c r="BK317" s="92">
        <f>ROUND(I317*H317,2)</f>
        <v>0</v>
      </c>
      <c r="BL317" s="18" t="s">
        <v>272</v>
      </c>
      <c r="BM317" s="167" t="s">
        <v>1150</v>
      </c>
    </row>
    <row r="318" spans="1:65" s="13" customFormat="1">
      <c r="B318" s="168"/>
      <c r="D318" s="169" t="s">
        <v>193</v>
      </c>
      <c r="E318" s="170" t="s">
        <v>1</v>
      </c>
      <c r="F318" s="171" t="s">
        <v>1151</v>
      </c>
      <c r="H318" s="170" t="s">
        <v>1</v>
      </c>
      <c r="I318" s="172"/>
      <c r="L318" s="409"/>
      <c r="M318" s="174"/>
      <c r="N318" s="174"/>
      <c r="O318" s="174"/>
      <c r="P318" s="174"/>
      <c r="Q318" s="174"/>
      <c r="R318" s="174"/>
      <c r="S318" s="174"/>
      <c r="T318" s="175"/>
      <c r="AT318" s="170" t="s">
        <v>193</v>
      </c>
      <c r="AU318" s="170" t="s">
        <v>91</v>
      </c>
      <c r="AV318" s="13" t="s">
        <v>85</v>
      </c>
      <c r="AW318" s="13" t="s">
        <v>30</v>
      </c>
      <c r="AX318" s="13" t="s">
        <v>78</v>
      </c>
      <c r="AY318" s="170" t="s">
        <v>184</v>
      </c>
    </row>
    <row r="319" spans="1:65" s="14" customFormat="1">
      <c r="B319" s="176"/>
      <c r="D319" s="169" t="s">
        <v>193</v>
      </c>
      <c r="E319" s="177" t="s">
        <v>1</v>
      </c>
      <c r="F319" s="178" t="s">
        <v>1049</v>
      </c>
      <c r="H319" s="179">
        <v>12.257999999999999</v>
      </c>
      <c r="I319" s="180"/>
      <c r="L319" s="410"/>
      <c r="M319" s="182"/>
      <c r="N319" s="182"/>
      <c r="O319" s="182"/>
      <c r="P319" s="182"/>
      <c r="Q319" s="182"/>
      <c r="R319" s="182"/>
      <c r="S319" s="182"/>
      <c r="T319" s="183"/>
      <c r="AT319" s="177" t="s">
        <v>193</v>
      </c>
      <c r="AU319" s="177" t="s">
        <v>91</v>
      </c>
      <c r="AV319" s="14" t="s">
        <v>91</v>
      </c>
      <c r="AW319" s="14" t="s">
        <v>30</v>
      </c>
      <c r="AX319" s="14" t="s">
        <v>78</v>
      </c>
      <c r="AY319" s="177" t="s">
        <v>184</v>
      </c>
    </row>
    <row r="320" spans="1:65" s="14" customFormat="1">
      <c r="B320" s="176"/>
      <c r="D320" s="169" t="s">
        <v>193</v>
      </c>
      <c r="E320" s="177" t="s">
        <v>1</v>
      </c>
      <c r="F320" s="178" t="s">
        <v>1050</v>
      </c>
      <c r="H320" s="179">
        <v>-5.5750000000000002</v>
      </c>
      <c r="I320" s="180"/>
      <c r="L320" s="410"/>
      <c r="M320" s="182"/>
      <c r="N320" s="182"/>
      <c r="O320" s="182"/>
      <c r="P320" s="182"/>
      <c r="Q320" s="182"/>
      <c r="R320" s="182"/>
      <c r="S320" s="182"/>
      <c r="T320" s="183"/>
      <c r="AT320" s="177" t="s">
        <v>193</v>
      </c>
      <c r="AU320" s="177" t="s">
        <v>91</v>
      </c>
      <c r="AV320" s="14" t="s">
        <v>91</v>
      </c>
      <c r="AW320" s="14" t="s">
        <v>30</v>
      </c>
      <c r="AX320" s="14" t="s">
        <v>78</v>
      </c>
      <c r="AY320" s="177" t="s">
        <v>184</v>
      </c>
    </row>
    <row r="321" spans="1:65" s="13" customFormat="1">
      <c r="B321" s="168"/>
      <c r="D321" s="169" t="s">
        <v>193</v>
      </c>
      <c r="E321" s="170" t="s">
        <v>1</v>
      </c>
      <c r="F321" s="171" t="s">
        <v>1152</v>
      </c>
      <c r="H321" s="170" t="s">
        <v>1</v>
      </c>
      <c r="I321" s="172"/>
      <c r="L321" s="410"/>
      <c r="M321" s="174"/>
      <c r="N321" s="174"/>
      <c r="O321" s="174"/>
      <c r="P321" s="174"/>
      <c r="Q321" s="174"/>
      <c r="R321" s="174"/>
      <c r="S321" s="174"/>
      <c r="T321" s="175"/>
      <c r="X321" s="284"/>
      <c r="AT321" s="170" t="s">
        <v>193</v>
      </c>
      <c r="AU321" s="170" t="s">
        <v>91</v>
      </c>
      <c r="AV321" s="13" t="s">
        <v>85</v>
      </c>
      <c r="AW321" s="13" t="s">
        <v>30</v>
      </c>
      <c r="AX321" s="13" t="s">
        <v>78</v>
      </c>
      <c r="AY321" s="170" t="s">
        <v>184</v>
      </c>
    </row>
    <row r="322" spans="1:65" s="14" customFormat="1">
      <c r="B322" s="176"/>
      <c r="D322" s="169" t="s">
        <v>193</v>
      </c>
      <c r="E322" s="177" t="s">
        <v>1</v>
      </c>
      <c r="F322" s="178" t="s">
        <v>1153</v>
      </c>
      <c r="H322" s="179">
        <v>24.244</v>
      </c>
      <c r="I322" s="180"/>
      <c r="L322" s="410"/>
      <c r="M322" s="182"/>
      <c r="N322" s="182"/>
      <c r="O322" s="182"/>
      <c r="P322" s="182"/>
      <c r="Q322" s="182"/>
      <c r="R322" s="182"/>
      <c r="S322" s="182"/>
      <c r="T322" s="183"/>
      <c r="AT322" s="177" t="s">
        <v>193</v>
      </c>
      <c r="AU322" s="177" t="s">
        <v>91</v>
      </c>
      <c r="AV322" s="14" t="s">
        <v>91</v>
      </c>
      <c r="AW322" s="14" t="s">
        <v>30</v>
      </c>
      <c r="AX322" s="14" t="s">
        <v>78</v>
      </c>
      <c r="AY322" s="177" t="s">
        <v>184</v>
      </c>
    </row>
    <row r="323" spans="1:65" s="15" customFormat="1">
      <c r="B323" s="184"/>
      <c r="D323" s="169" t="s">
        <v>193</v>
      </c>
      <c r="E323" s="185" t="s">
        <v>1</v>
      </c>
      <c r="F323" s="186" t="s">
        <v>200</v>
      </c>
      <c r="H323" s="187">
        <v>30.927</v>
      </c>
      <c r="I323" s="188"/>
      <c r="L323" s="411"/>
      <c r="M323" s="190"/>
      <c r="N323" s="190"/>
      <c r="O323" s="190"/>
      <c r="P323" s="190"/>
      <c r="Q323" s="190"/>
      <c r="R323" s="190"/>
      <c r="S323" s="190"/>
      <c r="T323" s="191"/>
      <c r="AT323" s="185" t="s">
        <v>193</v>
      </c>
      <c r="AU323" s="185" t="s">
        <v>91</v>
      </c>
      <c r="AV323" s="15" t="s">
        <v>191</v>
      </c>
      <c r="AW323" s="15" t="s">
        <v>30</v>
      </c>
      <c r="AX323" s="15" t="s">
        <v>85</v>
      </c>
      <c r="AY323" s="185" t="s">
        <v>184</v>
      </c>
    </row>
    <row r="324" spans="1:65" s="2" customFormat="1" ht="55.5" customHeight="1">
      <c r="A324" s="302"/>
      <c r="B324" s="124"/>
      <c r="C324" s="155" t="s">
        <v>500</v>
      </c>
      <c r="D324" s="155" t="s">
        <v>187</v>
      </c>
      <c r="E324" s="156" t="s">
        <v>1154</v>
      </c>
      <c r="F324" s="157" t="s">
        <v>1155</v>
      </c>
      <c r="G324" s="158" t="s">
        <v>225</v>
      </c>
      <c r="H324" s="159">
        <v>5.3120000000000003</v>
      </c>
      <c r="I324" s="160"/>
      <c r="J324" s="161">
        <f>ROUND(I324*H324,2)</f>
        <v>0</v>
      </c>
      <c r="K324" s="228"/>
      <c r="L324" s="250"/>
      <c r="M324" s="230" t="s">
        <v>1</v>
      </c>
      <c r="N324" s="164" t="s">
        <v>44</v>
      </c>
      <c r="O324" s="51"/>
      <c r="P324" s="165">
        <f>O324*H324</f>
        <v>0</v>
      </c>
      <c r="Q324" s="165">
        <v>9.0000000000000006E-5</v>
      </c>
      <c r="R324" s="165">
        <f>Q324*H324</f>
        <v>4.7808000000000003E-4</v>
      </c>
      <c r="S324" s="165">
        <v>0</v>
      </c>
      <c r="T324" s="166">
        <f>S324*H324</f>
        <v>0</v>
      </c>
      <c r="U324" s="302"/>
      <c r="V324" s="302"/>
      <c r="W324" s="302"/>
      <c r="X324" s="302"/>
      <c r="Y324" s="302"/>
      <c r="Z324" s="302"/>
      <c r="AA324" s="302"/>
      <c r="AB324" s="302"/>
      <c r="AC324" s="302"/>
      <c r="AD324" s="302"/>
      <c r="AE324" s="302"/>
      <c r="AR324" s="167" t="s">
        <v>272</v>
      </c>
      <c r="AT324" s="167" t="s">
        <v>187</v>
      </c>
      <c r="AU324" s="167" t="s">
        <v>91</v>
      </c>
      <c r="AY324" s="18" t="s">
        <v>184</v>
      </c>
      <c r="BE324" s="92">
        <f>IF(N324="základná",J324,0)</f>
        <v>0</v>
      </c>
      <c r="BF324" s="92">
        <f>IF(N324="znížená",J324,0)</f>
        <v>0</v>
      </c>
      <c r="BG324" s="92">
        <f>IF(N324="zákl. prenesená",J324,0)</f>
        <v>0</v>
      </c>
      <c r="BH324" s="92">
        <f>IF(N324="zníž. prenesená",J324,0)</f>
        <v>0</v>
      </c>
      <c r="BI324" s="92">
        <f>IF(N324="nulová",J324,0)</f>
        <v>0</v>
      </c>
      <c r="BJ324" s="18" t="s">
        <v>91</v>
      </c>
      <c r="BK324" s="92">
        <f>ROUND(I324*H324,2)</f>
        <v>0</v>
      </c>
      <c r="BL324" s="18" t="s">
        <v>272</v>
      </c>
      <c r="BM324" s="167" t="s">
        <v>1156</v>
      </c>
    </row>
    <row r="325" spans="1:65" s="13" customFormat="1">
      <c r="B325" s="168"/>
      <c r="D325" s="169" t="s">
        <v>193</v>
      </c>
      <c r="E325" s="170" t="s">
        <v>1</v>
      </c>
      <c r="F325" s="171" t="s">
        <v>1157</v>
      </c>
      <c r="H325" s="170" t="s">
        <v>1</v>
      </c>
      <c r="I325" s="172"/>
      <c r="L325" s="409"/>
      <c r="M325" s="174"/>
      <c r="N325" s="174"/>
      <c r="O325" s="174"/>
      <c r="P325" s="174"/>
      <c r="Q325" s="174"/>
      <c r="R325" s="174"/>
      <c r="S325" s="174"/>
      <c r="T325" s="175"/>
      <c r="AT325" s="170" t="s">
        <v>193</v>
      </c>
      <c r="AU325" s="170" t="s">
        <v>91</v>
      </c>
      <c r="AV325" s="13" t="s">
        <v>85</v>
      </c>
      <c r="AW325" s="13" t="s">
        <v>30</v>
      </c>
      <c r="AX325" s="13" t="s">
        <v>78</v>
      </c>
      <c r="AY325" s="170" t="s">
        <v>184</v>
      </c>
    </row>
    <row r="326" spans="1:65" s="14" customFormat="1">
      <c r="B326" s="176"/>
      <c r="D326" s="169" t="s">
        <v>193</v>
      </c>
      <c r="E326" s="177" t="s">
        <v>1</v>
      </c>
      <c r="F326" s="178" t="s">
        <v>1158</v>
      </c>
      <c r="H326" s="179">
        <v>5.3120000000000003</v>
      </c>
      <c r="I326" s="180"/>
      <c r="L326" s="410"/>
      <c r="M326" s="182"/>
      <c r="N326" s="182"/>
      <c r="O326" s="182"/>
      <c r="P326" s="182"/>
      <c r="Q326" s="182"/>
      <c r="R326" s="182"/>
      <c r="S326" s="182"/>
      <c r="T326" s="183"/>
      <c r="AT326" s="177" t="s">
        <v>193</v>
      </c>
      <c r="AU326" s="177" t="s">
        <v>91</v>
      </c>
      <c r="AV326" s="14" t="s">
        <v>91</v>
      </c>
      <c r="AW326" s="14" t="s">
        <v>30</v>
      </c>
      <c r="AX326" s="14" t="s">
        <v>78</v>
      </c>
      <c r="AY326" s="177" t="s">
        <v>184</v>
      </c>
    </row>
    <row r="327" spans="1:65" s="15" customFormat="1">
      <c r="B327" s="184"/>
      <c r="D327" s="169" t="s">
        <v>193</v>
      </c>
      <c r="E327" s="185" t="s">
        <v>1</v>
      </c>
      <c r="F327" s="186" t="s">
        <v>200</v>
      </c>
      <c r="H327" s="187">
        <v>5.3120000000000003</v>
      </c>
      <c r="I327" s="188"/>
      <c r="L327" s="411"/>
      <c r="M327" s="190"/>
      <c r="N327" s="190"/>
      <c r="O327" s="190"/>
      <c r="P327" s="190"/>
      <c r="Q327" s="190"/>
      <c r="R327" s="190"/>
      <c r="S327" s="190"/>
      <c r="T327" s="191"/>
      <c r="AT327" s="185" t="s">
        <v>193</v>
      </c>
      <c r="AU327" s="185" t="s">
        <v>91</v>
      </c>
      <c r="AV327" s="15" t="s">
        <v>191</v>
      </c>
      <c r="AW327" s="15" t="s">
        <v>30</v>
      </c>
      <c r="AX327" s="15" t="s">
        <v>85</v>
      </c>
      <c r="AY327" s="185" t="s">
        <v>184</v>
      </c>
    </row>
    <row r="328" spans="1:65" s="2" customFormat="1" ht="55.5" customHeight="1">
      <c r="A328" s="302"/>
      <c r="B328" s="124"/>
      <c r="C328" s="155" t="s">
        <v>504</v>
      </c>
      <c r="D328" s="155" t="s">
        <v>187</v>
      </c>
      <c r="E328" s="156" t="s">
        <v>1159</v>
      </c>
      <c r="F328" s="157" t="s">
        <v>1160</v>
      </c>
      <c r="G328" s="158" t="s">
        <v>225</v>
      </c>
      <c r="H328" s="159">
        <v>9.3520000000000003</v>
      </c>
      <c r="I328" s="160"/>
      <c r="J328" s="161">
        <f>ROUND(I328*H328,2)</f>
        <v>0</v>
      </c>
      <c r="K328" s="228"/>
      <c r="L328" s="250"/>
      <c r="M328" s="230" t="s">
        <v>1</v>
      </c>
      <c r="N328" s="164" t="s">
        <v>44</v>
      </c>
      <c r="O328" s="51"/>
      <c r="P328" s="165">
        <f>O328*H328</f>
        <v>0</v>
      </c>
      <c r="Q328" s="165">
        <v>9.0000000000000006E-5</v>
      </c>
      <c r="R328" s="165">
        <f>Q328*H328</f>
        <v>8.4168000000000003E-4</v>
      </c>
      <c r="S328" s="165">
        <v>0</v>
      </c>
      <c r="T328" s="166">
        <f>S328*H328</f>
        <v>0</v>
      </c>
      <c r="U328" s="302"/>
      <c r="V328" s="302"/>
      <c r="W328" s="302"/>
      <c r="X328" s="302"/>
      <c r="Y328" s="302"/>
      <c r="Z328" s="302"/>
      <c r="AA328" s="302"/>
      <c r="AB328" s="302"/>
      <c r="AC328" s="302"/>
      <c r="AD328" s="302"/>
      <c r="AE328" s="302"/>
      <c r="AR328" s="167" t="s">
        <v>272</v>
      </c>
      <c r="AT328" s="167" t="s">
        <v>187</v>
      </c>
      <c r="AU328" s="167" t="s">
        <v>91</v>
      </c>
      <c r="AY328" s="18" t="s">
        <v>184</v>
      </c>
      <c r="BE328" s="92">
        <f>IF(N328="základná",J328,0)</f>
        <v>0</v>
      </c>
      <c r="BF328" s="92">
        <f>IF(N328="znížená",J328,0)</f>
        <v>0</v>
      </c>
      <c r="BG328" s="92">
        <f>IF(N328="zákl. prenesená",J328,0)</f>
        <v>0</v>
      </c>
      <c r="BH328" s="92">
        <f>IF(N328="zníž. prenesená",J328,0)</f>
        <v>0</v>
      </c>
      <c r="BI328" s="92">
        <f>IF(N328="nulová",J328,0)</f>
        <v>0</v>
      </c>
      <c r="BJ328" s="18" t="s">
        <v>91</v>
      </c>
      <c r="BK328" s="92">
        <f>ROUND(I328*H328,2)</f>
        <v>0</v>
      </c>
      <c r="BL328" s="18" t="s">
        <v>272</v>
      </c>
      <c r="BM328" s="167" t="s">
        <v>1161</v>
      </c>
    </row>
    <row r="329" spans="1:65" s="13" customFormat="1">
      <c r="B329" s="168"/>
      <c r="D329" s="169" t="s">
        <v>193</v>
      </c>
      <c r="E329" s="170" t="s">
        <v>1</v>
      </c>
      <c r="F329" s="171" t="s">
        <v>1162</v>
      </c>
      <c r="H329" s="170" t="s">
        <v>1</v>
      </c>
      <c r="I329" s="172"/>
      <c r="L329" s="281"/>
      <c r="M329" s="174"/>
      <c r="N329" s="174"/>
      <c r="O329" s="174"/>
      <c r="P329" s="174"/>
      <c r="Q329" s="174"/>
      <c r="R329" s="174"/>
      <c r="S329" s="174"/>
      <c r="T329" s="175"/>
      <c r="AT329" s="170" t="s">
        <v>193</v>
      </c>
      <c r="AU329" s="170" t="s">
        <v>91</v>
      </c>
      <c r="AV329" s="13" t="s">
        <v>85</v>
      </c>
      <c r="AW329" s="13" t="s">
        <v>30</v>
      </c>
      <c r="AX329" s="13" t="s">
        <v>78</v>
      </c>
      <c r="AY329" s="170" t="s">
        <v>184</v>
      </c>
    </row>
    <row r="330" spans="1:65" s="14" customFormat="1">
      <c r="B330" s="176"/>
      <c r="D330" s="169" t="s">
        <v>193</v>
      </c>
      <c r="E330" s="177" t="s">
        <v>1</v>
      </c>
      <c r="F330" s="178" t="s">
        <v>1163</v>
      </c>
      <c r="H330" s="179">
        <v>9.3520000000000003</v>
      </c>
      <c r="I330" s="180"/>
      <c r="L330" s="282"/>
      <c r="M330" s="182"/>
      <c r="N330" s="182"/>
      <c r="O330" s="182"/>
      <c r="P330" s="182"/>
      <c r="Q330" s="182"/>
      <c r="R330" s="182"/>
      <c r="S330" s="182"/>
      <c r="T330" s="183"/>
      <c r="AT330" s="177" t="s">
        <v>193</v>
      </c>
      <c r="AU330" s="177" t="s">
        <v>91</v>
      </c>
      <c r="AV330" s="14" t="s">
        <v>91</v>
      </c>
      <c r="AW330" s="14" t="s">
        <v>30</v>
      </c>
      <c r="AX330" s="14" t="s">
        <v>78</v>
      </c>
      <c r="AY330" s="177" t="s">
        <v>184</v>
      </c>
    </row>
    <row r="331" spans="1:65" s="15" customFormat="1">
      <c r="B331" s="184"/>
      <c r="D331" s="169" t="s">
        <v>193</v>
      </c>
      <c r="E331" s="185" t="s">
        <v>1</v>
      </c>
      <c r="F331" s="186" t="s">
        <v>200</v>
      </c>
      <c r="H331" s="187">
        <v>9.3520000000000003</v>
      </c>
      <c r="I331" s="188"/>
      <c r="L331" s="283"/>
      <c r="M331" s="190"/>
      <c r="N331" s="190"/>
      <c r="O331" s="190"/>
      <c r="P331" s="190"/>
      <c r="Q331" s="190"/>
      <c r="R331" s="190"/>
      <c r="S331" s="190"/>
      <c r="T331" s="191"/>
      <c r="AT331" s="185" t="s">
        <v>193</v>
      </c>
      <c r="AU331" s="185" t="s">
        <v>91</v>
      </c>
      <c r="AV331" s="15" t="s">
        <v>191</v>
      </c>
      <c r="AW331" s="15" t="s">
        <v>30</v>
      </c>
      <c r="AX331" s="15" t="s">
        <v>85</v>
      </c>
      <c r="AY331" s="185" t="s">
        <v>184</v>
      </c>
    </row>
    <row r="332" spans="1:65" s="2" customFormat="1" ht="21.75" customHeight="1">
      <c r="A332" s="302"/>
      <c r="B332" s="124"/>
      <c r="C332" s="155" t="s">
        <v>508</v>
      </c>
      <c r="D332" s="155" t="s">
        <v>187</v>
      </c>
      <c r="E332" s="156" t="s">
        <v>1164</v>
      </c>
      <c r="F332" s="157" t="s">
        <v>1165</v>
      </c>
      <c r="G332" s="158" t="s">
        <v>244</v>
      </c>
      <c r="H332" s="159">
        <v>34</v>
      </c>
      <c r="I332" s="160"/>
      <c r="J332" s="161">
        <f>ROUND(I332*H332,2)</f>
        <v>0</v>
      </c>
      <c r="K332" s="228"/>
      <c r="L332" s="250"/>
      <c r="M332" s="230" t="s">
        <v>1</v>
      </c>
      <c r="N332" s="164" t="s">
        <v>44</v>
      </c>
      <c r="O332" s="51"/>
      <c r="P332" s="165">
        <f>O332*H332</f>
        <v>0</v>
      </c>
      <c r="Q332" s="165">
        <v>2.1000000000000001E-4</v>
      </c>
      <c r="R332" s="165">
        <f>Q332*H332</f>
        <v>7.1400000000000005E-3</v>
      </c>
      <c r="S332" s="165">
        <v>0</v>
      </c>
      <c r="T332" s="166">
        <f>S332*H332</f>
        <v>0</v>
      </c>
      <c r="U332" s="302"/>
      <c r="V332" s="302"/>
      <c r="W332" s="302"/>
      <c r="X332" s="302"/>
      <c r="Y332" s="302"/>
      <c r="Z332" s="302"/>
      <c r="AA332" s="302"/>
      <c r="AB332" s="302"/>
      <c r="AC332" s="302"/>
      <c r="AD332" s="302"/>
      <c r="AE332" s="302"/>
      <c r="AR332" s="167" t="s">
        <v>272</v>
      </c>
      <c r="AT332" s="167" t="s">
        <v>187</v>
      </c>
      <c r="AU332" s="167" t="s">
        <v>91</v>
      </c>
      <c r="AY332" s="18" t="s">
        <v>184</v>
      </c>
      <c r="BE332" s="92">
        <f>IF(N332="základná",J332,0)</f>
        <v>0</v>
      </c>
      <c r="BF332" s="92">
        <f>IF(N332="znížená",J332,0)</f>
        <v>0</v>
      </c>
      <c r="BG332" s="92">
        <f>IF(N332="zákl. prenesená",J332,0)</f>
        <v>0</v>
      </c>
      <c r="BH332" s="92">
        <f>IF(N332="zníž. prenesená",J332,0)</f>
        <v>0</v>
      </c>
      <c r="BI332" s="92">
        <f>IF(N332="nulová",J332,0)</f>
        <v>0</v>
      </c>
      <c r="BJ332" s="18" t="s">
        <v>91</v>
      </c>
      <c r="BK332" s="92">
        <f>ROUND(I332*H332,2)</f>
        <v>0</v>
      </c>
      <c r="BL332" s="18" t="s">
        <v>272</v>
      </c>
      <c r="BM332" s="167" t="s">
        <v>1166</v>
      </c>
    </row>
    <row r="333" spans="1:65" s="13" customFormat="1">
      <c r="B333" s="168"/>
      <c r="D333" s="169" t="s">
        <v>193</v>
      </c>
      <c r="E333" s="170" t="s">
        <v>1</v>
      </c>
      <c r="F333" s="171" t="s">
        <v>1167</v>
      </c>
      <c r="H333" s="170" t="s">
        <v>1</v>
      </c>
      <c r="I333" s="172"/>
      <c r="L333" s="281"/>
      <c r="M333" s="174"/>
      <c r="N333" s="174"/>
      <c r="O333" s="174"/>
      <c r="P333" s="174"/>
      <c r="Q333" s="174"/>
      <c r="R333" s="174"/>
      <c r="S333" s="174"/>
      <c r="T333" s="175"/>
      <c r="AT333" s="170" t="s">
        <v>193</v>
      </c>
      <c r="AU333" s="170" t="s">
        <v>91</v>
      </c>
      <c r="AV333" s="13" t="s">
        <v>85</v>
      </c>
      <c r="AW333" s="13" t="s">
        <v>30</v>
      </c>
      <c r="AX333" s="13" t="s">
        <v>78</v>
      </c>
      <c r="AY333" s="170" t="s">
        <v>184</v>
      </c>
    </row>
    <row r="334" spans="1:65" s="14" customFormat="1">
      <c r="B334" s="176"/>
      <c r="D334" s="169" t="s">
        <v>193</v>
      </c>
      <c r="E334" s="177" t="s">
        <v>1</v>
      </c>
      <c r="F334" s="178" t="s">
        <v>1168</v>
      </c>
      <c r="H334" s="179">
        <v>34</v>
      </c>
      <c r="I334" s="180"/>
      <c r="L334" s="283"/>
      <c r="M334" s="182"/>
      <c r="N334" s="182"/>
      <c r="O334" s="182"/>
      <c r="P334" s="182"/>
      <c r="Q334" s="182"/>
      <c r="R334" s="182"/>
      <c r="S334" s="182"/>
      <c r="T334" s="183"/>
      <c r="AT334" s="177" t="s">
        <v>193</v>
      </c>
      <c r="AU334" s="177" t="s">
        <v>91</v>
      </c>
      <c r="AV334" s="14" t="s">
        <v>91</v>
      </c>
      <c r="AW334" s="14" t="s">
        <v>30</v>
      </c>
      <c r="AX334" s="14" t="s">
        <v>85</v>
      </c>
      <c r="AY334" s="177" t="s">
        <v>184</v>
      </c>
    </row>
    <row r="335" spans="1:65" s="2" customFormat="1" ht="21.75" customHeight="1">
      <c r="A335" s="302"/>
      <c r="B335" s="124"/>
      <c r="C335" s="155" t="s">
        <v>515</v>
      </c>
      <c r="D335" s="155" t="s">
        <v>187</v>
      </c>
      <c r="E335" s="156" t="s">
        <v>1169</v>
      </c>
      <c r="F335" s="157" t="s">
        <v>1170</v>
      </c>
      <c r="G335" s="158" t="s">
        <v>225</v>
      </c>
      <c r="H335" s="159">
        <v>22.04</v>
      </c>
      <c r="I335" s="160"/>
      <c r="J335" s="161">
        <f>ROUND(I335*H335,2)</f>
        <v>0</v>
      </c>
      <c r="K335" s="228"/>
      <c r="L335" s="250"/>
      <c r="M335" s="230" t="s">
        <v>1</v>
      </c>
      <c r="N335" s="164" t="s">
        <v>44</v>
      </c>
      <c r="O335" s="51"/>
      <c r="P335" s="165">
        <f>O335*H335</f>
        <v>0</v>
      </c>
      <c r="Q335" s="165">
        <v>2.5999999999999998E-4</v>
      </c>
      <c r="R335" s="165">
        <f>Q335*H335</f>
        <v>5.7303999999999992E-3</v>
      </c>
      <c r="S335" s="165">
        <v>0</v>
      </c>
      <c r="T335" s="166">
        <f>S335*H335</f>
        <v>0</v>
      </c>
      <c r="U335" s="302"/>
      <c r="V335" s="302"/>
      <c r="W335" s="302"/>
      <c r="X335" s="302"/>
      <c r="Y335" s="302"/>
      <c r="Z335" s="302"/>
      <c r="AA335" s="302"/>
      <c r="AB335" s="302"/>
      <c r="AC335" s="302"/>
      <c r="AD335" s="302"/>
      <c r="AE335" s="302"/>
      <c r="AR335" s="167" t="s">
        <v>272</v>
      </c>
      <c r="AT335" s="167" t="s">
        <v>187</v>
      </c>
      <c r="AU335" s="167" t="s">
        <v>91</v>
      </c>
      <c r="AY335" s="18" t="s">
        <v>184</v>
      </c>
      <c r="BE335" s="92">
        <f>IF(N335="základná",J335,0)</f>
        <v>0</v>
      </c>
      <c r="BF335" s="92">
        <f>IF(N335="znížená",J335,0)</f>
        <v>0</v>
      </c>
      <c r="BG335" s="92">
        <f>IF(N335="zákl. prenesená",J335,0)</f>
        <v>0</v>
      </c>
      <c r="BH335" s="92">
        <f>IF(N335="zníž. prenesená",J335,0)</f>
        <v>0</v>
      </c>
      <c r="BI335" s="92">
        <f>IF(N335="nulová",J335,0)</f>
        <v>0</v>
      </c>
      <c r="BJ335" s="18" t="s">
        <v>91</v>
      </c>
      <c r="BK335" s="92">
        <f>ROUND(I335*H335,2)</f>
        <v>0</v>
      </c>
      <c r="BL335" s="18" t="s">
        <v>272</v>
      </c>
      <c r="BM335" s="167" t="s">
        <v>1171</v>
      </c>
    </row>
    <row r="336" spans="1:65" s="14" customFormat="1">
      <c r="B336" s="176"/>
      <c r="D336" s="169" t="s">
        <v>193</v>
      </c>
      <c r="E336" s="177" t="s">
        <v>1</v>
      </c>
      <c r="F336" s="178" t="s">
        <v>1172</v>
      </c>
      <c r="H336" s="179">
        <v>22.04</v>
      </c>
      <c r="I336" s="180"/>
      <c r="L336" s="248"/>
      <c r="M336" s="182"/>
      <c r="N336" s="182"/>
      <c r="O336" s="182"/>
      <c r="P336" s="182"/>
      <c r="Q336" s="182"/>
      <c r="R336" s="182"/>
      <c r="S336" s="182"/>
      <c r="T336" s="183"/>
      <c r="AT336" s="177" t="s">
        <v>193</v>
      </c>
      <c r="AU336" s="177" t="s">
        <v>91</v>
      </c>
      <c r="AV336" s="14" t="s">
        <v>91</v>
      </c>
      <c r="AW336" s="14" t="s">
        <v>30</v>
      </c>
      <c r="AX336" s="14" t="s">
        <v>85</v>
      </c>
      <c r="AY336" s="177" t="s">
        <v>184</v>
      </c>
    </row>
    <row r="337" spans="1:65" s="2" customFormat="1" ht="21.75" customHeight="1">
      <c r="A337" s="302"/>
      <c r="B337" s="124"/>
      <c r="C337" s="155" t="s">
        <v>519</v>
      </c>
      <c r="D337" s="155" t="s">
        <v>187</v>
      </c>
      <c r="E337" s="156" t="s">
        <v>1173</v>
      </c>
      <c r="F337" s="157" t="s">
        <v>1174</v>
      </c>
      <c r="G337" s="158" t="s">
        <v>360</v>
      </c>
      <c r="H337" s="159">
        <v>49.4</v>
      </c>
      <c r="I337" s="160"/>
      <c r="J337" s="161">
        <f>ROUND(I337*H337,2)</f>
        <v>0</v>
      </c>
      <c r="K337" s="228"/>
      <c r="L337" s="250"/>
      <c r="M337" s="230" t="s">
        <v>1</v>
      </c>
      <c r="N337" s="164" t="s">
        <v>44</v>
      </c>
      <c r="O337" s="51"/>
      <c r="P337" s="165">
        <f>O337*H337</f>
        <v>0</v>
      </c>
      <c r="Q337" s="165">
        <v>2.5999999999999998E-4</v>
      </c>
      <c r="R337" s="165">
        <f>Q337*H337</f>
        <v>1.2843999999999998E-2</v>
      </c>
      <c r="S337" s="165">
        <v>0</v>
      </c>
      <c r="T337" s="166">
        <f>S337*H337</f>
        <v>0</v>
      </c>
      <c r="U337" s="302"/>
      <c r="V337" s="302"/>
      <c r="W337" s="302"/>
      <c r="X337" s="302"/>
      <c r="Y337" s="302"/>
      <c r="Z337" s="302"/>
      <c r="AA337" s="302"/>
      <c r="AB337" s="302"/>
      <c r="AC337" s="302"/>
      <c r="AD337" s="302"/>
      <c r="AE337" s="302"/>
      <c r="AR337" s="167" t="s">
        <v>272</v>
      </c>
      <c r="AT337" s="167" t="s">
        <v>187</v>
      </c>
      <c r="AU337" s="167" t="s">
        <v>91</v>
      </c>
      <c r="AY337" s="18" t="s">
        <v>184</v>
      </c>
      <c r="BE337" s="92">
        <f>IF(N337="základná",J337,0)</f>
        <v>0</v>
      </c>
      <c r="BF337" s="92">
        <f>IF(N337="znížená",J337,0)</f>
        <v>0</v>
      </c>
      <c r="BG337" s="92">
        <f>IF(N337="zákl. prenesená",J337,0)</f>
        <v>0</v>
      </c>
      <c r="BH337" s="92">
        <f>IF(N337="zníž. prenesená",J337,0)</f>
        <v>0</v>
      </c>
      <c r="BI337" s="92">
        <f>IF(N337="nulová",J337,0)</f>
        <v>0</v>
      </c>
      <c r="BJ337" s="18" t="s">
        <v>91</v>
      </c>
      <c r="BK337" s="92">
        <f>ROUND(I337*H337,2)</f>
        <v>0</v>
      </c>
      <c r="BL337" s="18" t="s">
        <v>272</v>
      </c>
      <c r="BM337" s="167" t="s">
        <v>1175</v>
      </c>
    </row>
    <row r="338" spans="1:65" s="14" customFormat="1">
      <c r="B338" s="176"/>
      <c r="D338" s="169" t="s">
        <v>193</v>
      </c>
      <c r="E338" s="177" t="s">
        <v>1</v>
      </c>
      <c r="F338" s="178" t="s">
        <v>1176</v>
      </c>
      <c r="H338" s="179">
        <v>49.4</v>
      </c>
      <c r="I338" s="180"/>
      <c r="L338" s="248"/>
      <c r="M338" s="182"/>
      <c r="N338" s="182"/>
      <c r="O338" s="182"/>
      <c r="P338" s="182"/>
      <c r="Q338" s="182"/>
      <c r="R338" s="182"/>
      <c r="S338" s="182"/>
      <c r="T338" s="183"/>
      <c r="AT338" s="177" t="s">
        <v>193</v>
      </c>
      <c r="AU338" s="177" t="s">
        <v>91</v>
      </c>
      <c r="AV338" s="14" t="s">
        <v>91</v>
      </c>
      <c r="AW338" s="14" t="s">
        <v>30</v>
      </c>
      <c r="AX338" s="14" t="s">
        <v>85</v>
      </c>
      <c r="AY338" s="177" t="s">
        <v>184</v>
      </c>
    </row>
    <row r="339" spans="1:65" s="2" customFormat="1" ht="21.75" customHeight="1">
      <c r="A339" s="302"/>
      <c r="B339" s="124"/>
      <c r="C339" s="155" t="s">
        <v>523</v>
      </c>
      <c r="D339" s="155" t="s">
        <v>187</v>
      </c>
      <c r="E339" s="156" t="s">
        <v>1177</v>
      </c>
      <c r="F339" s="157" t="s">
        <v>1178</v>
      </c>
      <c r="G339" s="158" t="s">
        <v>360</v>
      </c>
      <c r="H339" s="159">
        <v>19.600000000000001</v>
      </c>
      <c r="I339" s="160"/>
      <c r="J339" s="161">
        <f>ROUND(I339*H339,2)</f>
        <v>0</v>
      </c>
      <c r="K339" s="228"/>
      <c r="L339" s="250"/>
      <c r="M339" s="230" t="s">
        <v>1</v>
      </c>
      <c r="N339" s="164" t="s">
        <v>44</v>
      </c>
      <c r="O339" s="51"/>
      <c r="P339" s="165">
        <f>O339*H339</f>
        <v>0</v>
      </c>
      <c r="Q339" s="165">
        <v>2.5999999999999998E-4</v>
      </c>
      <c r="R339" s="165">
        <f>Q339*H339</f>
        <v>5.0959999999999998E-3</v>
      </c>
      <c r="S339" s="165">
        <v>0</v>
      </c>
      <c r="T339" s="166">
        <f>S339*H339</f>
        <v>0</v>
      </c>
      <c r="U339" s="302"/>
      <c r="V339" s="302"/>
      <c r="W339" s="302"/>
      <c r="X339" s="302"/>
      <c r="Y339" s="302"/>
      <c r="Z339" s="302"/>
      <c r="AA339" s="302"/>
      <c r="AB339" s="302"/>
      <c r="AC339" s="302"/>
      <c r="AD339" s="302"/>
      <c r="AE339" s="302"/>
      <c r="AR339" s="167" t="s">
        <v>272</v>
      </c>
      <c r="AT339" s="167" t="s">
        <v>187</v>
      </c>
      <c r="AU339" s="167" t="s">
        <v>91</v>
      </c>
      <c r="AY339" s="18" t="s">
        <v>184</v>
      </c>
      <c r="BE339" s="92">
        <f>IF(N339="základná",J339,0)</f>
        <v>0</v>
      </c>
      <c r="BF339" s="92">
        <f>IF(N339="znížená",J339,0)</f>
        <v>0</v>
      </c>
      <c r="BG339" s="92">
        <f>IF(N339="zákl. prenesená",J339,0)</f>
        <v>0</v>
      </c>
      <c r="BH339" s="92">
        <f>IF(N339="zníž. prenesená",J339,0)</f>
        <v>0</v>
      </c>
      <c r="BI339" s="92">
        <f>IF(N339="nulová",J339,0)</f>
        <v>0</v>
      </c>
      <c r="BJ339" s="18" t="s">
        <v>91</v>
      </c>
      <c r="BK339" s="92">
        <f>ROUND(I339*H339,2)</f>
        <v>0</v>
      </c>
      <c r="BL339" s="18" t="s">
        <v>272</v>
      </c>
      <c r="BM339" s="167" t="s">
        <v>1179</v>
      </c>
    </row>
    <row r="340" spans="1:65" s="14" customFormat="1">
      <c r="B340" s="176"/>
      <c r="D340" s="169" t="s">
        <v>193</v>
      </c>
      <c r="E340" s="177" t="s">
        <v>1</v>
      </c>
      <c r="F340" s="178" t="s">
        <v>1180</v>
      </c>
      <c r="H340" s="179">
        <v>19.600000000000001</v>
      </c>
      <c r="I340" s="180"/>
      <c r="L340" s="248"/>
      <c r="M340" s="182"/>
      <c r="N340" s="182"/>
      <c r="O340" s="182"/>
      <c r="P340" s="182"/>
      <c r="Q340" s="182"/>
      <c r="R340" s="182"/>
      <c r="S340" s="182"/>
      <c r="T340" s="183"/>
      <c r="AT340" s="177" t="s">
        <v>193</v>
      </c>
      <c r="AU340" s="177" t="s">
        <v>91</v>
      </c>
      <c r="AV340" s="14" t="s">
        <v>91</v>
      </c>
      <c r="AW340" s="14" t="s">
        <v>30</v>
      </c>
      <c r="AX340" s="14" t="s">
        <v>85</v>
      </c>
      <c r="AY340" s="177" t="s">
        <v>184</v>
      </c>
    </row>
    <row r="341" spans="1:65" s="2" customFormat="1" ht="21.75" customHeight="1">
      <c r="A341" s="302"/>
      <c r="B341" s="124"/>
      <c r="C341" s="192" t="s">
        <v>527</v>
      </c>
      <c r="D341" s="192" t="s">
        <v>236</v>
      </c>
      <c r="E341" s="193" t="s">
        <v>1181</v>
      </c>
      <c r="F341" s="194" t="s">
        <v>1182</v>
      </c>
      <c r="G341" s="195" t="s">
        <v>190</v>
      </c>
      <c r="H341" s="196">
        <v>1.3089999999999999</v>
      </c>
      <c r="I341" s="197"/>
      <c r="J341" s="198">
        <f>ROUND(I341*H341,2)</f>
        <v>0</v>
      </c>
      <c r="K341" s="229"/>
      <c r="L341" s="263"/>
      <c r="M341" s="231" t="s">
        <v>1</v>
      </c>
      <c r="N341" s="202" t="s">
        <v>44</v>
      </c>
      <c r="O341" s="51"/>
      <c r="P341" s="165">
        <f>O341*H341</f>
        <v>0</v>
      </c>
      <c r="Q341" s="165">
        <v>0.44</v>
      </c>
      <c r="R341" s="165">
        <f>Q341*H341</f>
        <v>0.57596000000000003</v>
      </c>
      <c r="S341" s="165">
        <v>0</v>
      </c>
      <c r="T341" s="166">
        <f>S341*H341</f>
        <v>0</v>
      </c>
      <c r="U341" s="302"/>
      <c r="V341" s="302"/>
      <c r="W341" s="302"/>
      <c r="X341" s="302"/>
      <c r="Y341" s="302"/>
      <c r="Z341" s="302"/>
      <c r="AA341" s="302"/>
      <c r="AB341" s="302"/>
      <c r="AC341" s="302"/>
      <c r="AD341" s="302"/>
      <c r="AE341" s="302"/>
      <c r="AR341" s="167" t="s">
        <v>336</v>
      </c>
      <c r="AT341" s="167" t="s">
        <v>236</v>
      </c>
      <c r="AU341" s="167" t="s">
        <v>91</v>
      </c>
      <c r="AY341" s="18" t="s">
        <v>184</v>
      </c>
      <c r="BE341" s="92">
        <f>IF(N341="základná",J341,0)</f>
        <v>0</v>
      </c>
      <c r="BF341" s="92">
        <f>IF(N341="znížená",J341,0)</f>
        <v>0</v>
      </c>
      <c r="BG341" s="92">
        <f>IF(N341="zákl. prenesená",J341,0)</f>
        <v>0</v>
      </c>
      <c r="BH341" s="92">
        <f>IF(N341="zníž. prenesená",J341,0)</f>
        <v>0</v>
      </c>
      <c r="BI341" s="92">
        <f>IF(N341="nulová",J341,0)</f>
        <v>0</v>
      </c>
      <c r="BJ341" s="18" t="s">
        <v>91</v>
      </c>
      <c r="BK341" s="92">
        <f>ROUND(I341*H341,2)</f>
        <v>0</v>
      </c>
      <c r="BL341" s="18" t="s">
        <v>272</v>
      </c>
      <c r="BM341" s="167" t="s">
        <v>1183</v>
      </c>
    </row>
    <row r="342" spans="1:65" s="14" customFormat="1">
      <c r="B342" s="176"/>
      <c r="D342" s="169" t="s">
        <v>193</v>
      </c>
      <c r="E342" s="177" t="s">
        <v>1</v>
      </c>
      <c r="F342" s="178" t="s">
        <v>1184</v>
      </c>
      <c r="H342" s="179">
        <v>0.435</v>
      </c>
      <c r="I342" s="180"/>
      <c r="L342" s="251"/>
      <c r="M342" s="182"/>
      <c r="N342" s="182"/>
      <c r="O342" s="182"/>
      <c r="P342" s="182"/>
      <c r="Q342" s="182"/>
      <c r="R342" s="182"/>
      <c r="S342" s="182"/>
      <c r="T342" s="183"/>
      <c r="AT342" s="177" t="s">
        <v>193</v>
      </c>
      <c r="AU342" s="177" t="s">
        <v>91</v>
      </c>
      <c r="AV342" s="14" t="s">
        <v>91</v>
      </c>
      <c r="AW342" s="14" t="s">
        <v>30</v>
      </c>
      <c r="AX342" s="14" t="s">
        <v>78</v>
      </c>
      <c r="AY342" s="177" t="s">
        <v>184</v>
      </c>
    </row>
    <row r="343" spans="1:65" s="14" customFormat="1">
      <c r="B343" s="176"/>
      <c r="D343" s="169" t="s">
        <v>193</v>
      </c>
      <c r="E343" s="177" t="s">
        <v>1</v>
      </c>
      <c r="F343" s="178" t="s">
        <v>1185</v>
      </c>
      <c r="H343" s="179">
        <v>0.755</v>
      </c>
      <c r="I343" s="180"/>
      <c r="L343" s="279"/>
      <c r="M343" s="182"/>
      <c r="N343" s="182"/>
      <c r="O343" s="182"/>
      <c r="P343" s="182"/>
      <c r="Q343" s="182"/>
      <c r="R343" s="182"/>
      <c r="S343" s="182"/>
      <c r="T343" s="183"/>
      <c r="AT343" s="177" t="s">
        <v>193</v>
      </c>
      <c r="AU343" s="177" t="s">
        <v>91</v>
      </c>
      <c r="AV343" s="14" t="s">
        <v>91</v>
      </c>
      <c r="AW343" s="14" t="s">
        <v>30</v>
      </c>
      <c r="AX343" s="14" t="s">
        <v>78</v>
      </c>
      <c r="AY343" s="177" t="s">
        <v>184</v>
      </c>
    </row>
    <row r="344" spans="1:65" s="15" customFormat="1">
      <c r="B344" s="184"/>
      <c r="D344" s="169" t="s">
        <v>193</v>
      </c>
      <c r="E344" s="185" t="s">
        <v>1</v>
      </c>
      <c r="F344" s="186" t="s">
        <v>200</v>
      </c>
      <c r="H344" s="187">
        <v>1.19</v>
      </c>
      <c r="I344" s="188"/>
      <c r="L344" s="279"/>
      <c r="M344" s="190"/>
      <c r="N344" s="190"/>
      <c r="O344" s="190"/>
      <c r="P344" s="190"/>
      <c r="Q344" s="190"/>
      <c r="R344" s="190"/>
      <c r="S344" s="190"/>
      <c r="T344" s="191"/>
      <c r="AT344" s="185" t="s">
        <v>193</v>
      </c>
      <c r="AU344" s="185" t="s">
        <v>91</v>
      </c>
      <c r="AV344" s="15" t="s">
        <v>191</v>
      </c>
      <c r="AW344" s="15" t="s">
        <v>30</v>
      </c>
      <c r="AX344" s="15" t="s">
        <v>85</v>
      </c>
      <c r="AY344" s="185" t="s">
        <v>184</v>
      </c>
    </row>
    <row r="345" spans="1:65" s="14" customFormat="1">
      <c r="B345" s="176"/>
      <c r="D345" s="169" t="s">
        <v>193</v>
      </c>
      <c r="F345" s="178" t="s">
        <v>1186</v>
      </c>
      <c r="H345" s="179">
        <v>1.3089999999999999</v>
      </c>
      <c r="I345" s="180"/>
      <c r="L345" s="280"/>
      <c r="M345" s="182"/>
      <c r="N345" s="182"/>
      <c r="O345" s="182"/>
      <c r="P345" s="182"/>
      <c r="Q345" s="182"/>
      <c r="R345" s="182"/>
      <c r="S345" s="182"/>
      <c r="T345" s="183"/>
      <c r="AT345" s="177" t="s">
        <v>193</v>
      </c>
      <c r="AU345" s="177" t="s">
        <v>91</v>
      </c>
      <c r="AV345" s="14" t="s">
        <v>91</v>
      </c>
      <c r="AW345" s="14" t="s">
        <v>3</v>
      </c>
      <c r="AX345" s="14" t="s">
        <v>85</v>
      </c>
      <c r="AY345" s="177" t="s">
        <v>184</v>
      </c>
    </row>
    <row r="346" spans="1:65" s="2" customFormat="1" ht="44.25" customHeight="1">
      <c r="A346" s="302"/>
      <c r="B346" s="124"/>
      <c r="C346" s="155" t="s">
        <v>532</v>
      </c>
      <c r="D346" s="155" t="s">
        <v>187</v>
      </c>
      <c r="E346" s="156" t="s">
        <v>1187</v>
      </c>
      <c r="F346" s="157" t="s">
        <v>1188</v>
      </c>
      <c r="G346" s="158" t="s">
        <v>190</v>
      </c>
      <c r="H346" s="159">
        <v>1.19</v>
      </c>
      <c r="I346" s="160"/>
      <c r="J346" s="161">
        <f>ROUND(I346*H346,2)</f>
        <v>0</v>
      </c>
      <c r="K346" s="228"/>
      <c r="L346" s="250"/>
      <c r="M346" s="230" t="s">
        <v>1</v>
      </c>
      <c r="N346" s="164" t="s">
        <v>44</v>
      </c>
      <c r="O346" s="51"/>
      <c r="P346" s="165">
        <f>O346*H346</f>
        <v>0</v>
      </c>
      <c r="Q346" s="165">
        <v>2.3099999999999999E-2</v>
      </c>
      <c r="R346" s="165">
        <f>Q346*H346</f>
        <v>2.7488999999999996E-2</v>
      </c>
      <c r="S346" s="165">
        <v>0</v>
      </c>
      <c r="T346" s="166">
        <f>S346*H346</f>
        <v>0</v>
      </c>
      <c r="U346" s="302"/>
      <c r="V346" s="302"/>
      <c r="W346" s="302"/>
      <c r="X346" s="302"/>
      <c r="Y346" s="302"/>
      <c r="Z346" s="302"/>
      <c r="AA346" s="302"/>
      <c r="AB346" s="302"/>
      <c r="AC346" s="302"/>
      <c r="AD346" s="302"/>
      <c r="AE346" s="302"/>
      <c r="AR346" s="167" t="s">
        <v>272</v>
      </c>
      <c r="AT346" s="167" t="s">
        <v>187</v>
      </c>
      <c r="AU346" s="167" t="s">
        <v>91</v>
      </c>
      <c r="AY346" s="18" t="s">
        <v>184</v>
      </c>
      <c r="BE346" s="92">
        <f>IF(N346="základná",J346,0)</f>
        <v>0</v>
      </c>
      <c r="BF346" s="92">
        <f>IF(N346="znížená",J346,0)</f>
        <v>0</v>
      </c>
      <c r="BG346" s="92">
        <f>IF(N346="zákl. prenesená",J346,0)</f>
        <v>0</v>
      </c>
      <c r="BH346" s="92">
        <f>IF(N346="zníž. prenesená",J346,0)</f>
        <v>0</v>
      </c>
      <c r="BI346" s="92">
        <f>IF(N346="nulová",J346,0)</f>
        <v>0</v>
      </c>
      <c r="BJ346" s="18" t="s">
        <v>91</v>
      </c>
      <c r="BK346" s="92">
        <f>ROUND(I346*H346,2)</f>
        <v>0</v>
      </c>
      <c r="BL346" s="18" t="s">
        <v>272</v>
      </c>
      <c r="BM346" s="167" t="s">
        <v>1189</v>
      </c>
    </row>
    <row r="347" spans="1:65" s="14" customFormat="1">
      <c r="B347" s="176"/>
      <c r="D347" s="169" t="s">
        <v>193</v>
      </c>
      <c r="E347" s="177" t="s">
        <v>1</v>
      </c>
      <c r="F347" s="178" t="s">
        <v>1190</v>
      </c>
      <c r="H347" s="179">
        <v>1.19</v>
      </c>
      <c r="I347" s="180"/>
      <c r="L347" s="248"/>
      <c r="M347" s="182"/>
      <c r="N347" s="182"/>
      <c r="O347" s="182"/>
      <c r="P347" s="182"/>
      <c r="Q347" s="182"/>
      <c r="R347" s="182"/>
      <c r="S347" s="182"/>
      <c r="T347" s="183"/>
      <c r="AT347" s="177" t="s">
        <v>193</v>
      </c>
      <c r="AU347" s="177" t="s">
        <v>91</v>
      </c>
      <c r="AV347" s="14" t="s">
        <v>91</v>
      </c>
      <c r="AW347" s="14" t="s">
        <v>30</v>
      </c>
      <c r="AX347" s="14" t="s">
        <v>85</v>
      </c>
      <c r="AY347" s="177" t="s">
        <v>184</v>
      </c>
    </row>
    <row r="348" spans="1:65" s="2" customFormat="1" ht="21.75" customHeight="1">
      <c r="A348" s="302"/>
      <c r="B348" s="124"/>
      <c r="C348" s="155" t="s">
        <v>536</v>
      </c>
      <c r="D348" s="155" t="s">
        <v>187</v>
      </c>
      <c r="E348" s="156" t="s">
        <v>509</v>
      </c>
      <c r="F348" s="157" t="s">
        <v>510</v>
      </c>
      <c r="G348" s="158" t="s">
        <v>511</v>
      </c>
      <c r="H348" s="203"/>
      <c r="I348" s="160"/>
      <c r="J348" s="161">
        <f>ROUND(I348*H348,2)</f>
        <v>0</v>
      </c>
      <c r="K348" s="228"/>
      <c r="L348" s="250"/>
      <c r="M348" s="230" t="s">
        <v>1</v>
      </c>
      <c r="N348" s="164" t="s">
        <v>44</v>
      </c>
      <c r="O348" s="51"/>
      <c r="P348" s="165">
        <f>O348*H348</f>
        <v>0</v>
      </c>
      <c r="Q348" s="165">
        <v>0</v>
      </c>
      <c r="R348" s="165">
        <f>Q348*H348</f>
        <v>0</v>
      </c>
      <c r="S348" s="165">
        <v>0</v>
      </c>
      <c r="T348" s="166">
        <f>S348*H348</f>
        <v>0</v>
      </c>
      <c r="U348" s="302"/>
      <c r="V348" s="302"/>
      <c r="W348" s="302"/>
      <c r="X348" s="302"/>
      <c r="Y348" s="302"/>
      <c r="Z348" s="302"/>
      <c r="AA348" s="302"/>
      <c r="AB348" s="302"/>
      <c r="AC348" s="302"/>
      <c r="AD348" s="302"/>
      <c r="AE348" s="302"/>
      <c r="AR348" s="167" t="s">
        <v>272</v>
      </c>
      <c r="AT348" s="167" t="s">
        <v>187</v>
      </c>
      <c r="AU348" s="167" t="s">
        <v>91</v>
      </c>
      <c r="AY348" s="18" t="s">
        <v>184</v>
      </c>
      <c r="BE348" s="92">
        <f>IF(N348="základná",J348,0)</f>
        <v>0</v>
      </c>
      <c r="BF348" s="92">
        <f>IF(N348="znížená",J348,0)</f>
        <v>0</v>
      </c>
      <c r="BG348" s="92">
        <f>IF(N348="zákl. prenesená",J348,0)</f>
        <v>0</v>
      </c>
      <c r="BH348" s="92">
        <f>IF(N348="zníž. prenesená",J348,0)</f>
        <v>0</v>
      </c>
      <c r="BI348" s="92">
        <f>IF(N348="nulová",J348,0)</f>
        <v>0</v>
      </c>
      <c r="BJ348" s="18" t="s">
        <v>91</v>
      </c>
      <c r="BK348" s="92">
        <f>ROUND(I348*H348,2)</f>
        <v>0</v>
      </c>
      <c r="BL348" s="18" t="s">
        <v>272</v>
      </c>
      <c r="BM348" s="167" t="s">
        <v>1191</v>
      </c>
    </row>
    <row r="349" spans="1:65" s="12" customFormat="1" ht="22.9" customHeight="1">
      <c r="B349" s="142"/>
      <c r="D349" s="143" t="s">
        <v>77</v>
      </c>
      <c r="E349" s="153" t="s">
        <v>1192</v>
      </c>
      <c r="F349" s="153" t="s">
        <v>1193</v>
      </c>
      <c r="I349" s="145"/>
      <c r="J349" s="154">
        <f>BK349</f>
        <v>0</v>
      </c>
      <c r="L349" s="264"/>
      <c r="M349" s="148"/>
      <c r="N349" s="148"/>
      <c r="O349" s="148"/>
      <c r="P349" s="149">
        <f>SUM(P350:P361)</f>
        <v>0</v>
      </c>
      <c r="Q349" s="148"/>
      <c r="R349" s="149">
        <f>SUM(R350:R361)</f>
        <v>0.39856046000000001</v>
      </c>
      <c r="S349" s="148"/>
      <c r="T349" s="150">
        <f>SUM(T350:T361)</f>
        <v>0</v>
      </c>
      <c r="AR349" s="143" t="s">
        <v>91</v>
      </c>
      <c r="AT349" s="151" t="s">
        <v>77</v>
      </c>
      <c r="AU349" s="151" t="s">
        <v>85</v>
      </c>
      <c r="AY349" s="143" t="s">
        <v>184</v>
      </c>
      <c r="BK349" s="152">
        <f>SUM(BK350:BK361)</f>
        <v>0</v>
      </c>
    </row>
    <row r="350" spans="1:65" s="2" customFormat="1" ht="33" customHeight="1">
      <c r="A350" s="302"/>
      <c r="B350" s="124"/>
      <c r="C350" s="155" t="s">
        <v>542</v>
      </c>
      <c r="D350" s="155" t="s">
        <v>187</v>
      </c>
      <c r="E350" s="156" t="s">
        <v>1194</v>
      </c>
      <c r="F350" s="157" t="s">
        <v>1195</v>
      </c>
      <c r="G350" s="158" t="s">
        <v>225</v>
      </c>
      <c r="H350" s="159">
        <v>28.292999999999999</v>
      </c>
      <c r="I350" s="160"/>
      <c r="J350" s="161">
        <f>ROUND(I350*H350,2)</f>
        <v>0</v>
      </c>
      <c r="K350" s="228"/>
      <c r="L350" s="250"/>
      <c r="M350" s="230" t="s">
        <v>1</v>
      </c>
      <c r="N350" s="164" t="s">
        <v>44</v>
      </c>
      <c r="O350" s="51"/>
      <c r="P350" s="165">
        <f>O350*H350</f>
        <v>0</v>
      </c>
      <c r="Q350" s="165">
        <v>1.2120000000000001E-2</v>
      </c>
      <c r="R350" s="165">
        <f>Q350*H350</f>
        <v>0.34291115999999999</v>
      </c>
      <c r="S350" s="165">
        <v>0</v>
      </c>
      <c r="T350" s="166">
        <f>S350*H350</f>
        <v>0</v>
      </c>
      <c r="U350" s="302"/>
      <c r="V350" s="302"/>
      <c r="W350" s="302"/>
      <c r="X350" s="302"/>
      <c r="Y350" s="302"/>
      <c r="Z350" s="302"/>
      <c r="AA350" s="302"/>
      <c r="AB350" s="302"/>
      <c r="AC350" s="302"/>
      <c r="AD350" s="302"/>
      <c r="AE350" s="302"/>
      <c r="AR350" s="167" t="s">
        <v>272</v>
      </c>
      <c r="AT350" s="167" t="s">
        <v>187</v>
      </c>
      <c r="AU350" s="167" t="s">
        <v>91</v>
      </c>
      <c r="AY350" s="18" t="s">
        <v>184</v>
      </c>
      <c r="BE350" s="92">
        <f>IF(N350="základná",J350,0)</f>
        <v>0</v>
      </c>
      <c r="BF350" s="92">
        <f>IF(N350="znížená",J350,0)</f>
        <v>0</v>
      </c>
      <c r="BG350" s="92">
        <f>IF(N350="zákl. prenesená",J350,0)</f>
        <v>0</v>
      </c>
      <c r="BH350" s="92">
        <f>IF(N350="zníž. prenesená",J350,0)</f>
        <v>0</v>
      </c>
      <c r="BI350" s="92">
        <f>IF(N350="nulová",J350,0)</f>
        <v>0</v>
      </c>
      <c r="BJ350" s="18" t="s">
        <v>91</v>
      </c>
      <c r="BK350" s="92">
        <f>ROUND(I350*H350,2)</f>
        <v>0</v>
      </c>
      <c r="BL350" s="18" t="s">
        <v>272</v>
      </c>
      <c r="BM350" s="167" t="s">
        <v>1196</v>
      </c>
    </row>
    <row r="351" spans="1:65" s="13" customFormat="1">
      <c r="B351" s="168"/>
      <c r="D351" s="169" t="s">
        <v>193</v>
      </c>
      <c r="E351" s="170" t="s">
        <v>1</v>
      </c>
      <c r="F351" s="171" t="s">
        <v>1197</v>
      </c>
      <c r="H351" s="170" t="s">
        <v>1</v>
      </c>
      <c r="I351" s="172"/>
      <c r="L351" s="281"/>
      <c r="M351" s="174"/>
      <c r="N351" s="174"/>
      <c r="O351" s="174"/>
      <c r="P351" s="174"/>
      <c r="Q351" s="174"/>
      <c r="R351" s="174"/>
      <c r="S351" s="174"/>
      <c r="T351" s="175"/>
      <c r="AT351" s="170" t="s">
        <v>193</v>
      </c>
      <c r="AU351" s="170" t="s">
        <v>91</v>
      </c>
      <c r="AV351" s="13" t="s">
        <v>85</v>
      </c>
      <c r="AW351" s="13" t="s">
        <v>30</v>
      </c>
      <c r="AX351" s="13" t="s">
        <v>78</v>
      </c>
      <c r="AY351" s="170" t="s">
        <v>184</v>
      </c>
    </row>
    <row r="352" spans="1:65" s="14" customFormat="1">
      <c r="B352" s="176"/>
      <c r="D352" s="169" t="s">
        <v>193</v>
      </c>
      <c r="E352" s="177" t="s">
        <v>1</v>
      </c>
      <c r="F352" s="178" t="s">
        <v>1049</v>
      </c>
      <c r="H352" s="179">
        <v>12.257999999999999</v>
      </c>
      <c r="I352" s="180"/>
      <c r="L352" s="282"/>
      <c r="M352" s="182"/>
      <c r="N352" s="182"/>
      <c r="O352" s="182"/>
      <c r="P352" s="182"/>
      <c r="Q352" s="182"/>
      <c r="R352" s="182"/>
      <c r="S352" s="182"/>
      <c r="T352" s="183"/>
      <c r="AT352" s="177" t="s">
        <v>193</v>
      </c>
      <c r="AU352" s="177" t="s">
        <v>91</v>
      </c>
      <c r="AV352" s="14" t="s">
        <v>91</v>
      </c>
      <c r="AW352" s="14" t="s">
        <v>30</v>
      </c>
      <c r="AX352" s="14" t="s">
        <v>78</v>
      </c>
      <c r="AY352" s="177" t="s">
        <v>184</v>
      </c>
    </row>
    <row r="353" spans="1:65" s="14" customFormat="1">
      <c r="B353" s="176"/>
      <c r="D353" s="169" t="s">
        <v>193</v>
      </c>
      <c r="E353" s="177" t="s">
        <v>1</v>
      </c>
      <c r="F353" s="178" t="s">
        <v>1050</v>
      </c>
      <c r="H353" s="179">
        <v>-5.5750000000000002</v>
      </c>
      <c r="I353" s="180"/>
      <c r="L353" s="282"/>
      <c r="M353" s="182"/>
      <c r="N353" s="182"/>
      <c r="O353" s="182"/>
      <c r="P353" s="182"/>
      <c r="Q353" s="182"/>
      <c r="R353" s="182"/>
      <c r="S353" s="182"/>
      <c r="T353" s="183"/>
      <c r="AT353" s="177" t="s">
        <v>193</v>
      </c>
      <c r="AU353" s="177" t="s">
        <v>91</v>
      </c>
      <c r="AV353" s="14" t="s">
        <v>91</v>
      </c>
      <c r="AW353" s="14" t="s">
        <v>30</v>
      </c>
      <c r="AX353" s="14" t="s">
        <v>78</v>
      </c>
      <c r="AY353" s="177" t="s">
        <v>184</v>
      </c>
    </row>
    <row r="354" spans="1:65" s="13" customFormat="1">
      <c r="B354" s="168"/>
      <c r="D354" s="169" t="s">
        <v>193</v>
      </c>
      <c r="E354" s="170" t="s">
        <v>1</v>
      </c>
      <c r="F354" s="171" t="s">
        <v>1198</v>
      </c>
      <c r="H354" s="170" t="s">
        <v>1</v>
      </c>
      <c r="I354" s="172"/>
      <c r="L354" s="282"/>
      <c r="M354" s="174"/>
      <c r="N354" s="174"/>
      <c r="O354" s="174"/>
      <c r="P354" s="174"/>
      <c r="Q354" s="174"/>
      <c r="R354" s="174"/>
      <c r="S354" s="174"/>
      <c r="T354" s="175"/>
      <c r="AT354" s="170" t="s">
        <v>193</v>
      </c>
      <c r="AU354" s="170" t="s">
        <v>91</v>
      </c>
      <c r="AV354" s="13" t="s">
        <v>85</v>
      </c>
      <c r="AW354" s="13" t="s">
        <v>30</v>
      </c>
      <c r="AX354" s="13" t="s">
        <v>78</v>
      </c>
      <c r="AY354" s="170" t="s">
        <v>184</v>
      </c>
    </row>
    <row r="355" spans="1:65" s="14" customFormat="1">
      <c r="B355" s="176"/>
      <c r="D355" s="169" t="s">
        <v>193</v>
      </c>
      <c r="E355" s="177" t="s">
        <v>1</v>
      </c>
      <c r="F355" s="178" t="s">
        <v>1199</v>
      </c>
      <c r="H355" s="179">
        <v>21.61</v>
      </c>
      <c r="I355" s="180"/>
      <c r="L355" s="282"/>
      <c r="M355" s="182"/>
      <c r="N355" s="182"/>
      <c r="O355" s="182"/>
      <c r="P355" s="182"/>
      <c r="Q355" s="182"/>
      <c r="R355" s="182"/>
      <c r="S355" s="182"/>
      <c r="T355" s="183"/>
      <c r="AT355" s="177" t="s">
        <v>193</v>
      </c>
      <c r="AU355" s="177" t="s">
        <v>91</v>
      </c>
      <c r="AV355" s="14" t="s">
        <v>91</v>
      </c>
      <c r="AW355" s="14" t="s">
        <v>30</v>
      </c>
      <c r="AX355" s="14" t="s">
        <v>78</v>
      </c>
      <c r="AY355" s="177" t="s">
        <v>184</v>
      </c>
    </row>
    <row r="356" spans="1:65" s="15" customFormat="1">
      <c r="B356" s="184"/>
      <c r="D356" s="169" t="s">
        <v>193</v>
      </c>
      <c r="E356" s="185" t="s">
        <v>1</v>
      </c>
      <c r="F356" s="186" t="s">
        <v>200</v>
      </c>
      <c r="H356" s="187">
        <v>28.292999999999999</v>
      </c>
      <c r="I356" s="188"/>
      <c r="L356" s="283"/>
      <c r="M356" s="190"/>
      <c r="N356" s="190"/>
      <c r="O356" s="190"/>
      <c r="P356" s="190"/>
      <c r="Q356" s="190"/>
      <c r="R356" s="190"/>
      <c r="S356" s="190"/>
      <c r="T356" s="191"/>
      <c r="AT356" s="185" t="s">
        <v>193</v>
      </c>
      <c r="AU356" s="185" t="s">
        <v>91</v>
      </c>
      <c r="AV356" s="15" t="s">
        <v>191</v>
      </c>
      <c r="AW356" s="15" t="s">
        <v>30</v>
      </c>
      <c r="AX356" s="15" t="s">
        <v>85</v>
      </c>
      <c r="AY356" s="185" t="s">
        <v>184</v>
      </c>
    </row>
    <row r="357" spans="1:65" s="2" customFormat="1" ht="21.75" customHeight="1">
      <c r="A357" s="302"/>
      <c r="B357" s="124"/>
      <c r="C357" s="155" t="s">
        <v>781</v>
      </c>
      <c r="D357" s="155" t="s">
        <v>187</v>
      </c>
      <c r="E357" s="156" t="s">
        <v>1200</v>
      </c>
      <c r="F357" s="157" t="s">
        <v>1201</v>
      </c>
      <c r="G357" s="158" t="s">
        <v>225</v>
      </c>
      <c r="H357" s="159">
        <v>4.0179999999999998</v>
      </c>
      <c r="I357" s="160"/>
      <c r="J357" s="161">
        <f>ROUND(I357*H357,2)</f>
        <v>0</v>
      </c>
      <c r="K357" s="228"/>
      <c r="L357" s="250"/>
      <c r="M357" s="230" t="s">
        <v>1</v>
      </c>
      <c r="N357" s="164" t="s">
        <v>44</v>
      </c>
      <c r="O357" s="51"/>
      <c r="P357" s="165">
        <f>O357*H357</f>
        <v>0</v>
      </c>
      <c r="Q357" s="165">
        <v>1.3849999999999999E-2</v>
      </c>
      <c r="R357" s="165">
        <f>Q357*H357</f>
        <v>5.5649299999999992E-2</v>
      </c>
      <c r="S357" s="165">
        <v>0</v>
      </c>
      <c r="T357" s="166">
        <f>S357*H357</f>
        <v>0</v>
      </c>
      <c r="U357" s="302"/>
      <c r="V357" s="302"/>
      <c r="W357" s="302"/>
      <c r="X357" s="302"/>
      <c r="Y357" s="302"/>
      <c r="Z357" s="302"/>
      <c r="AA357" s="302"/>
      <c r="AB357" s="302"/>
      <c r="AC357" s="302"/>
      <c r="AD357" s="302"/>
      <c r="AE357" s="302"/>
      <c r="AR357" s="167" t="s">
        <v>272</v>
      </c>
      <c r="AT357" s="167" t="s">
        <v>187</v>
      </c>
      <c r="AU357" s="167" t="s">
        <v>91</v>
      </c>
      <c r="AY357" s="18" t="s">
        <v>184</v>
      </c>
      <c r="BE357" s="92">
        <f>IF(N357="základná",J357,0)</f>
        <v>0</v>
      </c>
      <c r="BF357" s="92">
        <f>IF(N357="znížená",J357,0)</f>
        <v>0</v>
      </c>
      <c r="BG357" s="92">
        <f>IF(N357="zákl. prenesená",J357,0)</f>
        <v>0</v>
      </c>
      <c r="BH357" s="92">
        <f>IF(N357="zníž. prenesená",J357,0)</f>
        <v>0</v>
      </c>
      <c r="BI357" s="92">
        <f>IF(N357="nulová",J357,0)</f>
        <v>0</v>
      </c>
      <c r="BJ357" s="18" t="s">
        <v>91</v>
      </c>
      <c r="BK357" s="92">
        <f>ROUND(I357*H357,2)</f>
        <v>0</v>
      </c>
      <c r="BL357" s="18" t="s">
        <v>272</v>
      </c>
      <c r="BM357" s="167" t="s">
        <v>1202</v>
      </c>
    </row>
    <row r="358" spans="1:65" s="13" customFormat="1">
      <c r="B358" s="168"/>
      <c r="D358" s="169" t="s">
        <v>193</v>
      </c>
      <c r="E358" s="170" t="s">
        <v>1</v>
      </c>
      <c r="F358" s="171" t="s">
        <v>1203</v>
      </c>
      <c r="H358" s="170" t="s">
        <v>1</v>
      </c>
      <c r="I358" s="172"/>
      <c r="L358" s="281"/>
      <c r="M358" s="174"/>
      <c r="N358" s="174"/>
      <c r="O358" s="174"/>
      <c r="P358" s="174"/>
      <c r="Q358" s="174"/>
      <c r="R358" s="174"/>
      <c r="S358" s="174"/>
      <c r="T358" s="175"/>
      <c r="AT358" s="170" t="s">
        <v>193</v>
      </c>
      <c r="AU358" s="170" t="s">
        <v>91</v>
      </c>
      <c r="AV358" s="13" t="s">
        <v>85</v>
      </c>
      <c r="AW358" s="13" t="s">
        <v>30</v>
      </c>
      <c r="AX358" s="13" t="s">
        <v>78</v>
      </c>
      <c r="AY358" s="170" t="s">
        <v>184</v>
      </c>
    </row>
    <row r="359" spans="1:65" s="14" customFormat="1">
      <c r="B359" s="176"/>
      <c r="D359" s="169" t="s">
        <v>193</v>
      </c>
      <c r="E359" s="177" t="s">
        <v>1</v>
      </c>
      <c r="F359" s="178" t="s">
        <v>1204</v>
      </c>
      <c r="H359" s="179">
        <v>4.0179999999999998</v>
      </c>
      <c r="I359" s="180"/>
      <c r="L359" s="282"/>
      <c r="M359" s="182"/>
      <c r="N359" s="182"/>
      <c r="O359" s="182"/>
      <c r="P359" s="182"/>
      <c r="Q359" s="182"/>
      <c r="R359" s="182"/>
      <c r="S359" s="182"/>
      <c r="T359" s="183"/>
      <c r="AT359" s="177" t="s">
        <v>193</v>
      </c>
      <c r="AU359" s="177" t="s">
        <v>91</v>
      </c>
      <c r="AV359" s="14" t="s">
        <v>91</v>
      </c>
      <c r="AW359" s="14" t="s">
        <v>30</v>
      </c>
      <c r="AX359" s="14" t="s">
        <v>78</v>
      </c>
      <c r="AY359" s="177" t="s">
        <v>184</v>
      </c>
    </row>
    <row r="360" spans="1:65" s="15" customFormat="1">
      <c r="B360" s="184"/>
      <c r="D360" s="169" t="s">
        <v>193</v>
      </c>
      <c r="E360" s="185" t="s">
        <v>1</v>
      </c>
      <c r="F360" s="186" t="s">
        <v>200</v>
      </c>
      <c r="H360" s="187">
        <v>4.0179999999999998</v>
      </c>
      <c r="I360" s="188"/>
      <c r="L360" s="283"/>
      <c r="M360" s="190"/>
      <c r="N360" s="190"/>
      <c r="O360" s="190"/>
      <c r="P360" s="190"/>
      <c r="Q360" s="190"/>
      <c r="R360" s="190"/>
      <c r="S360" s="190"/>
      <c r="T360" s="191"/>
      <c r="AT360" s="185" t="s">
        <v>193</v>
      </c>
      <c r="AU360" s="185" t="s">
        <v>91</v>
      </c>
      <c r="AV360" s="15" t="s">
        <v>191</v>
      </c>
      <c r="AW360" s="15" t="s">
        <v>30</v>
      </c>
      <c r="AX360" s="15" t="s">
        <v>85</v>
      </c>
      <c r="AY360" s="185" t="s">
        <v>184</v>
      </c>
    </row>
    <row r="361" spans="1:65" s="2" customFormat="1" ht="21.75" customHeight="1">
      <c r="A361" s="302"/>
      <c r="B361" s="124"/>
      <c r="C361" s="155" t="s">
        <v>783</v>
      </c>
      <c r="D361" s="155" t="s">
        <v>187</v>
      </c>
      <c r="E361" s="156" t="s">
        <v>1205</v>
      </c>
      <c r="F361" s="157" t="s">
        <v>1206</v>
      </c>
      <c r="G361" s="158" t="s">
        <v>511</v>
      </c>
      <c r="H361" s="203"/>
      <c r="I361" s="160"/>
      <c r="J361" s="161">
        <f>ROUND(I361*H361,2)</f>
        <v>0</v>
      </c>
      <c r="K361" s="228"/>
      <c r="L361" s="250"/>
      <c r="M361" s="230" t="s">
        <v>1</v>
      </c>
      <c r="N361" s="164" t="s">
        <v>44</v>
      </c>
      <c r="O361" s="51"/>
      <c r="P361" s="165">
        <f>O361*H361</f>
        <v>0</v>
      </c>
      <c r="Q361" s="165">
        <v>0</v>
      </c>
      <c r="R361" s="165">
        <f>Q361*H361</f>
        <v>0</v>
      </c>
      <c r="S361" s="165">
        <v>0</v>
      </c>
      <c r="T361" s="166">
        <f>S361*H361</f>
        <v>0</v>
      </c>
      <c r="U361" s="302"/>
      <c r="V361" s="302"/>
      <c r="W361" s="302"/>
      <c r="X361" s="302"/>
      <c r="Y361" s="302"/>
      <c r="Z361" s="302"/>
      <c r="AA361" s="302"/>
      <c r="AB361" s="302"/>
      <c r="AC361" s="302"/>
      <c r="AD361" s="302"/>
      <c r="AE361" s="302"/>
      <c r="AR361" s="167" t="s">
        <v>272</v>
      </c>
      <c r="AT361" s="167" t="s">
        <v>187</v>
      </c>
      <c r="AU361" s="167" t="s">
        <v>91</v>
      </c>
      <c r="AY361" s="18" t="s">
        <v>184</v>
      </c>
      <c r="BE361" s="92">
        <f>IF(N361="základná",J361,0)</f>
        <v>0</v>
      </c>
      <c r="BF361" s="92">
        <f>IF(N361="znížená",J361,0)</f>
        <v>0</v>
      </c>
      <c r="BG361" s="92">
        <f>IF(N361="zákl. prenesená",J361,0)</f>
        <v>0</v>
      </c>
      <c r="BH361" s="92">
        <f>IF(N361="zníž. prenesená",J361,0)</f>
        <v>0</v>
      </c>
      <c r="BI361" s="92">
        <f>IF(N361="nulová",J361,0)</f>
        <v>0</v>
      </c>
      <c r="BJ361" s="18" t="s">
        <v>91</v>
      </c>
      <c r="BK361" s="92">
        <f>ROUND(I361*H361,2)</f>
        <v>0</v>
      </c>
      <c r="BL361" s="18" t="s">
        <v>272</v>
      </c>
      <c r="BM361" s="167" t="s">
        <v>1207</v>
      </c>
    </row>
    <row r="362" spans="1:65" s="12" customFormat="1" ht="22.9" customHeight="1">
      <c r="B362" s="142"/>
      <c r="D362" s="143" t="s">
        <v>77</v>
      </c>
      <c r="E362" s="153" t="s">
        <v>1208</v>
      </c>
      <c r="F362" s="153" t="s">
        <v>1209</v>
      </c>
      <c r="I362" s="145"/>
      <c r="J362" s="154">
        <f>BK362</f>
        <v>0</v>
      </c>
      <c r="L362" s="264"/>
      <c r="M362" s="148"/>
      <c r="N362" s="148"/>
      <c r="O362" s="148"/>
      <c r="P362" s="149">
        <f>SUM(P363:P365)</f>
        <v>0</v>
      </c>
      <c r="Q362" s="148"/>
      <c r="R362" s="149">
        <f>SUM(R363:R365)</f>
        <v>7.0559999999999998E-3</v>
      </c>
      <c r="S362" s="148"/>
      <c r="T362" s="150">
        <f>SUM(T363:T365)</f>
        <v>0</v>
      </c>
      <c r="AR362" s="143" t="s">
        <v>91</v>
      </c>
      <c r="AT362" s="151" t="s">
        <v>77</v>
      </c>
      <c r="AU362" s="151" t="s">
        <v>85</v>
      </c>
      <c r="AY362" s="143" t="s">
        <v>184</v>
      </c>
      <c r="BK362" s="152">
        <f>SUM(BK363:BK365)</f>
        <v>0</v>
      </c>
    </row>
    <row r="363" spans="1:65" s="2" customFormat="1" ht="21.75" customHeight="1">
      <c r="A363" s="302"/>
      <c r="B363" s="124"/>
      <c r="C363" s="155" t="s">
        <v>785</v>
      </c>
      <c r="D363" s="155" t="s">
        <v>187</v>
      </c>
      <c r="E363" s="156" t="s">
        <v>1210</v>
      </c>
      <c r="F363" s="157" t="s">
        <v>1211</v>
      </c>
      <c r="G363" s="158" t="s">
        <v>360</v>
      </c>
      <c r="H363" s="159">
        <v>2.6</v>
      </c>
      <c r="I363" s="160"/>
      <c r="J363" s="161">
        <f>ROUND(I363*H363,2)</f>
        <v>0</v>
      </c>
      <c r="K363" s="228"/>
      <c r="L363" s="250"/>
      <c r="M363" s="230" t="s">
        <v>1</v>
      </c>
      <c r="N363" s="164" t="s">
        <v>44</v>
      </c>
      <c r="O363" s="51"/>
      <c r="P363" s="165">
        <f>O363*H363</f>
        <v>0</v>
      </c>
      <c r="Q363" s="165">
        <v>1.9599999999999999E-3</v>
      </c>
      <c r="R363" s="165">
        <f>Q363*H363</f>
        <v>5.0959999999999998E-3</v>
      </c>
      <c r="S363" s="165">
        <v>0</v>
      </c>
      <c r="T363" s="166">
        <f>S363*H363</f>
        <v>0</v>
      </c>
      <c r="U363" s="302"/>
      <c r="V363" s="302"/>
      <c r="W363" s="302"/>
      <c r="X363" s="302"/>
      <c r="Y363" s="302"/>
      <c r="Z363" s="302"/>
      <c r="AA363" s="302"/>
      <c r="AB363" s="302"/>
      <c r="AC363" s="302"/>
      <c r="AD363" s="302"/>
      <c r="AE363" s="302"/>
      <c r="AR363" s="167" t="s">
        <v>272</v>
      </c>
      <c r="AT363" s="167" t="s">
        <v>187</v>
      </c>
      <c r="AU363" s="167" t="s">
        <v>91</v>
      </c>
      <c r="AY363" s="18" t="s">
        <v>184</v>
      </c>
      <c r="BE363" s="92">
        <f>IF(N363="základná",J363,0)</f>
        <v>0</v>
      </c>
      <c r="BF363" s="92">
        <f>IF(N363="znížená",J363,0)</f>
        <v>0</v>
      </c>
      <c r="BG363" s="92">
        <f>IF(N363="zákl. prenesená",J363,0)</f>
        <v>0</v>
      </c>
      <c r="BH363" s="92">
        <f>IF(N363="zníž. prenesená",J363,0)</f>
        <v>0</v>
      </c>
      <c r="BI363" s="92">
        <f>IF(N363="nulová",J363,0)</f>
        <v>0</v>
      </c>
      <c r="BJ363" s="18" t="s">
        <v>91</v>
      </c>
      <c r="BK363" s="92">
        <f>ROUND(I363*H363,2)</f>
        <v>0</v>
      </c>
      <c r="BL363" s="18" t="s">
        <v>272</v>
      </c>
      <c r="BM363" s="167" t="s">
        <v>1212</v>
      </c>
    </row>
    <row r="364" spans="1:65" s="2" customFormat="1" ht="16.5" customHeight="1">
      <c r="A364" s="302"/>
      <c r="B364" s="124"/>
      <c r="C364" s="155" t="s">
        <v>789</v>
      </c>
      <c r="D364" s="155" t="s">
        <v>187</v>
      </c>
      <c r="E364" s="156" t="s">
        <v>1213</v>
      </c>
      <c r="F364" s="157" t="s">
        <v>1214</v>
      </c>
      <c r="G364" s="158" t="s">
        <v>244</v>
      </c>
      <c r="H364" s="159">
        <v>1</v>
      </c>
      <c r="I364" s="160"/>
      <c r="J364" s="161">
        <f>ROUND(I364*H364,2)</f>
        <v>0</v>
      </c>
      <c r="K364" s="228"/>
      <c r="L364" s="250"/>
      <c r="M364" s="230" t="s">
        <v>1</v>
      </c>
      <c r="N364" s="164" t="s">
        <v>44</v>
      </c>
      <c r="O364" s="51"/>
      <c r="P364" s="165">
        <f>O364*H364</f>
        <v>0</v>
      </c>
      <c r="Q364" s="165">
        <v>1.9599999999999999E-3</v>
      </c>
      <c r="R364" s="165">
        <f>Q364*H364</f>
        <v>1.9599999999999999E-3</v>
      </c>
      <c r="S364" s="165">
        <v>0</v>
      </c>
      <c r="T364" s="166">
        <f>S364*H364</f>
        <v>0</v>
      </c>
      <c r="U364" s="302"/>
      <c r="V364" s="302"/>
      <c r="W364" s="302"/>
      <c r="X364" s="302"/>
      <c r="Y364" s="302"/>
      <c r="Z364" s="302"/>
      <c r="AA364" s="302"/>
      <c r="AB364" s="302"/>
      <c r="AC364" s="302"/>
      <c r="AD364" s="302"/>
      <c r="AE364" s="302"/>
      <c r="AR364" s="167" t="s">
        <v>272</v>
      </c>
      <c r="AT364" s="167" t="s">
        <v>187</v>
      </c>
      <c r="AU364" s="167" t="s">
        <v>91</v>
      </c>
      <c r="AY364" s="18" t="s">
        <v>184</v>
      </c>
      <c r="BE364" s="92">
        <f>IF(N364="základná",J364,0)</f>
        <v>0</v>
      </c>
      <c r="BF364" s="92">
        <f>IF(N364="znížená",J364,0)</f>
        <v>0</v>
      </c>
      <c r="BG364" s="92">
        <f>IF(N364="zákl. prenesená",J364,0)</f>
        <v>0</v>
      </c>
      <c r="BH364" s="92">
        <f>IF(N364="zníž. prenesená",J364,0)</f>
        <v>0</v>
      </c>
      <c r="BI364" s="92">
        <f>IF(N364="nulová",J364,0)</f>
        <v>0</v>
      </c>
      <c r="BJ364" s="18" t="s">
        <v>91</v>
      </c>
      <c r="BK364" s="92">
        <f>ROUND(I364*H364,2)</f>
        <v>0</v>
      </c>
      <c r="BL364" s="18" t="s">
        <v>272</v>
      </c>
      <c r="BM364" s="167" t="s">
        <v>1215</v>
      </c>
    </row>
    <row r="365" spans="1:65" s="2" customFormat="1" ht="21.75" customHeight="1">
      <c r="A365" s="302"/>
      <c r="B365" s="124"/>
      <c r="C365" s="155" t="s">
        <v>791</v>
      </c>
      <c r="D365" s="155" t="s">
        <v>187</v>
      </c>
      <c r="E365" s="156" t="s">
        <v>1216</v>
      </c>
      <c r="F365" s="157" t="s">
        <v>1217</v>
      </c>
      <c r="G365" s="158" t="s">
        <v>511</v>
      </c>
      <c r="H365" s="203"/>
      <c r="I365" s="160"/>
      <c r="J365" s="161">
        <f>ROUND(I365*H365,2)</f>
        <v>0</v>
      </c>
      <c r="K365" s="228"/>
      <c r="L365" s="250"/>
      <c r="M365" s="230" t="s">
        <v>1</v>
      </c>
      <c r="N365" s="164" t="s">
        <v>44</v>
      </c>
      <c r="O365" s="51"/>
      <c r="P365" s="165">
        <f>O365*H365</f>
        <v>0</v>
      </c>
      <c r="Q365" s="165">
        <v>0</v>
      </c>
      <c r="R365" s="165">
        <f>Q365*H365</f>
        <v>0</v>
      </c>
      <c r="S365" s="165">
        <v>0</v>
      </c>
      <c r="T365" s="166">
        <f>S365*H365</f>
        <v>0</v>
      </c>
      <c r="U365" s="302"/>
      <c r="V365" s="302"/>
      <c r="W365" s="302"/>
      <c r="X365" s="302"/>
      <c r="Y365" s="302"/>
      <c r="Z365" s="302"/>
      <c r="AA365" s="302"/>
      <c r="AB365" s="302"/>
      <c r="AC365" s="302"/>
      <c r="AD365" s="302"/>
      <c r="AE365" s="302"/>
      <c r="AR365" s="167" t="s">
        <v>272</v>
      </c>
      <c r="AT365" s="167" t="s">
        <v>187</v>
      </c>
      <c r="AU365" s="167" t="s">
        <v>91</v>
      </c>
      <c r="AY365" s="18" t="s">
        <v>184</v>
      </c>
      <c r="BE365" s="92">
        <f>IF(N365="základná",J365,0)</f>
        <v>0</v>
      </c>
      <c r="BF365" s="92">
        <f>IF(N365="znížená",J365,0)</f>
        <v>0</v>
      </c>
      <c r="BG365" s="92">
        <f>IF(N365="zákl. prenesená",J365,0)</f>
        <v>0</v>
      </c>
      <c r="BH365" s="92">
        <f>IF(N365="zníž. prenesená",J365,0)</f>
        <v>0</v>
      </c>
      <c r="BI365" s="92">
        <f>IF(N365="nulová",J365,0)</f>
        <v>0</v>
      </c>
      <c r="BJ365" s="18" t="s">
        <v>91</v>
      </c>
      <c r="BK365" s="92">
        <f>ROUND(I365*H365,2)</f>
        <v>0</v>
      </c>
      <c r="BL365" s="18" t="s">
        <v>272</v>
      </c>
      <c r="BM365" s="167" t="s">
        <v>1218</v>
      </c>
    </row>
    <row r="366" spans="1:65" s="12" customFormat="1" ht="22.9" customHeight="1">
      <c r="B366" s="142"/>
      <c r="D366" s="143" t="s">
        <v>77</v>
      </c>
      <c r="E366" s="153" t="s">
        <v>1219</v>
      </c>
      <c r="F366" s="153" t="s">
        <v>1220</v>
      </c>
      <c r="I366" s="145"/>
      <c r="J366" s="154">
        <f>BK366</f>
        <v>0</v>
      </c>
      <c r="L366" s="264"/>
      <c r="M366" s="148"/>
      <c r="N366" s="148"/>
      <c r="O366" s="148"/>
      <c r="P366" s="149">
        <f>SUM(P367:P370)</f>
        <v>0</v>
      </c>
      <c r="Q366" s="148"/>
      <c r="R366" s="149">
        <f>SUM(R367:R370)</f>
        <v>3.5200000000000001E-3</v>
      </c>
      <c r="S366" s="148"/>
      <c r="T366" s="150">
        <f>SUM(T367:T370)</f>
        <v>0</v>
      </c>
      <c r="AR366" s="143" t="s">
        <v>91</v>
      </c>
      <c r="AT366" s="151" t="s">
        <v>77</v>
      </c>
      <c r="AU366" s="151" t="s">
        <v>85</v>
      </c>
      <c r="AY366" s="143" t="s">
        <v>184</v>
      </c>
      <c r="BK366" s="152">
        <f>SUM(BK367:BK370)</f>
        <v>0</v>
      </c>
    </row>
    <row r="367" spans="1:65" s="2" customFormat="1" ht="66.75" customHeight="1">
      <c r="A367" s="302"/>
      <c r="B367" s="124"/>
      <c r="C367" s="320" t="s">
        <v>1221</v>
      </c>
      <c r="D367" s="312" t="s">
        <v>187</v>
      </c>
      <c r="E367" s="313" t="s">
        <v>1222</v>
      </c>
      <c r="F367" s="314" t="s">
        <v>1223</v>
      </c>
      <c r="G367" s="315" t="s">
        <v>244</v>
      </c>
      <c r="H367" s="316">
        <v>2</v>
      </c>
      <c r="I367" s="317"/>
      <c r="J367" s="317">
        <f>ROUND(I367*H367,2)</f>
        <v>0</v>
      </c>
      <c r="K367" s="228"/>
      <c r="L367" s="250"/>
      <c r="M367" s="230" t="s">
        <v>1</v>
      </c>
      <c r="N367" s="164" t="s">
        <v>44</v>
      </c>
      <c r="O367" s="51"/>
      <c r="P367" s="165">
        <f>O367*H367</f>
        <v>0</v>
      </c>
      <c r="Q367" s="165">
        <v>8.8000000000000003E-4</v>
      </c>
      <c r="R367" s="165">
        <f>Q367*H367</f>
        <v>1.7600000000000001E-3</v>
      </c>
      <c r="S367" s="165">
        <v>0</v>
      </c>
      <c r="T367" s="166">
        <f>S367*H367</f>
        <v>0</v>
      </c>
      <c r="U367" s="302"/>
      <c r="V367" s="302"/>
      <c r="W367" s="302"/>
      <c r="X367" s="302"/>
      <c r="Y367" s="302"/>
      <c r="Z367" s="302"/>
      <c r="AA367" s="302"/>
      <c r="AB367" s="302"/>
      <c r="AC367" s="302"/>
      <c r="AD367" s="302"/>
      <c r="AE367" s="302"/>
      <c r="AR367" s="167" t="s">
        <v>272</v>
      </c>
      <c r="AT367" s="167" t="s">
        <v>187</v>
      </c>
      <c r="AU367" s="167" t="s">
        <v>91</v>
      </c>
      <c r="AY367" s="18" t="s">
        <v>184</v>
      </c>
      <c r="BE367" s="92">
        <f>IF(N367="základná",J367,0)</f>
        <v>0</v>
      </c>
      <c r="BF367" s="92">
        <f>IF(N367="znížená",J367,0)</f>
        <v>0</v>
      </c>
      <c r="BG367" s="92">
        <f>IF(N367="zákl. prenesená",J367,0)</f>
        <v>0</v>
      </c>
      <c r="BH367" s="92">
        <f>IF(N367="zníž. prenesená",J367,0)</f>
        <v>0</v>
      </c>
      <c r="BI367" s="92">
        <f>IF(N367="nulová",J367,0)</f>
        <v>0</v>
      </c>
      <c r="BJ367" s="18" t="s">
        <v>91</v>
      </c>
      <c r="BK367" s="92">
        <f>ROUND(I367*H367,2)</f>
        <v>0</v>
      </c>
      <c r="BL367" s="18" t="s">
        <v>272</v>
      </c>
      <c r="BM367" s="167" t="s">
        <v>1224</v>
      </c>
    </row>
    <row r="368" spans="1:65" s="2" customFormat="1" ht="66.75" customHeight="1">
      <c r="A368" s="302"/>
      <c r="B368" s="124"/>
      <c r="C368" s="320" t="s">
        <v>919</v>
      </c>
      <c r="D368" s="312" t="s">
        <v>187</v>
      </c>
      <c r="E368" s="313" t="s">
        <v>1225</v>
      </c>
      <c r="F368" s="314" t="s">
        <v>1226</v>
      </c>
      <c r="G368" s="315" t="s">
        <v>244</v>
      </c>
      <c r="H368" s="316">
        <v>1</v>
      </c>
      <c r="I368" s="317"/>
      <c r="J368" s="317">
        <f>ROUND(I368*H368,2)</f>
        <v>0</v>
      </c>
      <c r="K368" s="228"/>
      <c r="L368" s="250"/>
      <c r="M368" s="230" t="s">
        <v>1</v>
      </c>
      <c r="N368" s="164" t="s">
        <v>44</v>
      </c>
      <c r="O368" s="51"/>
      <c r="P368" s="165">
        <f>O368*H368</f>
        <v>0</v>
      </c>
      <c r="Q368" s="165">
        <v>8.8000000000000003E-4</v>
      </c>
      <c r="R368" s="165">
        <f>Q368*H368</f>
        <v>8.8000000000000003E-4</v>
      </c>
      <c r="S368" s="165">
        <v>0</v>
      </c>
      <c r="T368" s="166">
        <f>S368*H368</f>
        <v>0</v>
      </c>
      <c r="U368" s="302"/>
      <c r="V368" s="302"/>
      <c r="W368" s="302"/>
      <c r="X368" s="302"/>
      <c r="Y368" s="302"/>
      <c r="Z368" s="302"/>
      <c r="AA368" s="302"/>
      <c r="AB368" s="302"/>
      <c r="AC368" s="302"/>
      <c r="AD368" s="302"/>
      <c r="AE368" s="302"/>
      <c r="AR368" s="167" t="s">
        <v>272</v>
      </c>
      <c r="AT368" s="167" t="s">
        <v>187</v>
      </c>
      <c r="AU368" s="167" t="s">
        <v>91</v>
      </c>
      <c r="AY368" s="18" t="s">
        <v>184</v>
      </c>
      <c r="BE368" s="92">
        <f>IF(N368="základná",J368,0)</f>
        <v>0</v>
      </c>
      <c r="BF368" s="92">
        <f>IF(N368="znížená",J368,0)</f>
        <v>0</v>
      </c>
      <c r="BG368" s="92">
        <f>IF(N368="zákl. prenesená",J368,0)</f>
        <v>0</v>
      </c>
      <c r="BH368" s="92">
        <f>IF(N368="zníž. prenesená",J368,0)</f>
        <v>0</v>
      </c>
      <c r="BI368" s="92">
        <f>IF(N368="nulová",J368,0)</f>
        <v>0</v>
      </c>
      <c r="BJ368" s="18" t="s">
        <v>91</v>
      </c>
      <c r="BK368" s="92">
        <f>ROUND(I368*H368,2)</f>
        <v>0</v>
      </c>
      <c r="BL368" s="18" t="s">
        <v>272</v>
      </c>
      <c r="BM368" s="167" t="s">
        <v>1227</v>
      </c>
    </row>
    <row r="369" spans="1:65" s="2" customFormat="1" ht="44.25" customHeight="1">
      <c r="A369" s="302"/>
      <c r="B369" s="124"/>
      <c r="C369" s="155" t="s">
        <v>1228</v>
      </c>
      <c r="D369" s="155" t="s">
        <v>187</v>
      </c>
      <c r="E369" s="156" t="s">
        <v>1229</v>
      </c>
      <c r="F369" s="157" t="s">
        <v>1230</v>
      </c>
      <c r="G369" s="158" t="s">
        <v>244</v>
      </c>
      <c r="H369" s="159">
        <v>1</v>
      </c>
      <c r="I369" s="160"/>
      <c r="J369" s="161">
        <f>ROUND(I369*H369,2)</f>
        <v>0</v>
      </c>
      <c r="K369" s="228"/>
      <c r="L369" s="250"/>
      <c r="M369" s="230" t="s">
        <v>1</v>
      </c>
      <c r="N369" s="164" t="s">
        <v>44</v>
      </c>
      <c r="O369" s="51"/>
      <c r="P369" s="165">
        <f>O369*H369</f>
        <v>0</v>
      </c>
      <c r="Q369" s="165">
        <v>8.8000000000000003E-4</v>
      </c>
      <c r="R369" s="165">
        <f>Q369*H369</f>
        <v>8.8000000000000003E-4</v>
      </c>
      <c r="S369" s="165">
        <v>0</v>
      </c>
      <c r="T369" s="166">
        <f>S369*H369</f>
        <v>0</v>
      </c>
      <c r="U369" s="302"/>
      <c r="V369" s="302"/>
      <c r="W369" s="302"/>
      <c r="X369" s="302"/>
      <c r="Y369" s="302"/>
      <c r="Z369" s="302"/>
      <c r="AA369" s="302"/>
      <c r="AB369" s="302"/>
      <c r="AC369" s="302"/>
      <c r="AD369" s="302"/>
      <c r="AE369" s="302"/>
      <c r="AR369" s="167" t="s">
        <v>272</v>
      </c>
      <c r="AT369" s="167" t="s">
        <v>187</v>
      </c>
      <c r="AU369" s="167" t="s">
        <v>91</v>
      </c>
      <c r="AY369" s="18" t="s">
        <v>184</v>
      </c>
      <c r="BE369" s="92">
        <f>IF(N369="základná",J369,0)</f>
        <v>0</v>
      </c>
      <c r="BF369" s="92">
        <f>IF(N369="znížená",J369,0)</f>
        <v>0</v>
      </c>
      <c r="BG369" s="92">
        <f>IF(N369="zákl. prenesená",J369,0)</f>
        <v>0</v>
      </c>
      <c r="BH369" s="92">
        <f>IF(N369="zníž. prenesená",J369,0)</f>
        <v>0</v>
      </c>
      <c r="BI369" s="92">
        <f>IF(N369="nulová",J369,0)</f>
        <v>0</v>
      </c>
      <c r="BJ369" s="18" t="s">
        <v>91</v>
      </c>
      <c r="BK369" s="92">
        <f>ROUND(I369*H369,2)</f>
        <v>0</v>
      </c>
      <c r="BL369" s="18" t="s">
        <v>272</v>
      </c>
      <c r="BM369" s="167" t="s">
        <v>1231</v>
      </c>
    </row>
    <row r="370" spans="1:65" s="2" customFormat="1" ht="21.75" customHeight="1">
      <c r="A370" s="302"/>
      <c r="B370" s="124"/>
      <c r="C370" s="155" t="s">
        <v>1232</v>
      </c>
      <c r="D370" s="155" t="s">
        <v>187</v>
      </c>
      <c r="E370" s="156" t="s">
        <v>1233</v>
      </c>
      <c r="F370" s="157" t="s">
        <v>1234</v>
      </c>
      <c r="G370" s="158" t="s">
        <v>511</v>
      </c>
      <c r="H370" s="203"/>
      <c r="I370" s="160"/>
      <c r="J370" s="161">
        <f>ROUND(I370*H370,2)</f>
        <v>0</v>
      </c>
      <c r="K370" s="228"/>
      <c r="L370" s="250"/>
      <c r="M370" s="230" t="s">
        <v>1</v>
      </c>
      <c r="N370" s="164" t="s">
        <v>44</v>
      </c>
      <c r="O370" s="51"/>
      <c r="P370" s="165">
        <f>O370*H370</f>
        <v>0</v>
      </c>
      <c r="Q370" s="165">
        <v>0</v>
      </c>
      <c r="R370" s="165">
        <f>Q370*H370</f>
        <v>0</v>
      </c>
      <c r="S370" s="165">
        <v>0</v>
      </c>
      <c r="T370" s="166">
        <f>S370*H370</f>
        <v>0</v>
      </c>
      <c r="U370" s="302"/>
      <c r="V370" s="302"/>
      <c r="W370" s="302"/>
      <c r="X370" s="302"/>
      <c r="Y370" s="302"/>
      <c r="Z370" s="302"/>
      <c r="AA370" s="302"/>
      <c r="AB370" s="302"/>
      <c r="AC370" s="302"/>
      <c r="AD370" s="302"/>
      <c r="AE370" s="302"/>
      <c r="AR370" s="167" t="s">
        <v>272</v>
      </c>
      <c r="AT370" s="167" t="s">
        <v>187</v>
      </c>
      <c r="AU370" s="167" t="s">
        <v>91</v>
      </c>
      <c r="AY370" s="18" t="s">
        <v>184</v>
      </c>
      <c r="BE370" s="92">
        <f>IF(N370="základná",J370,0)</f>
        <v>0</v>
      </c>
      <c r="BF370" s="92">
        <f>IF(N370="znížená",J370,0)</f>
        <v>0</v>
      </c>
      <c r="BG370" s="92">
        <f>IF(N370="zákl. prenesená",J370,0)</f>
        <v>0</v>
      </c>
      <c r="BH370" s="92">
        <f>IF(N370="zníž. prenesená",J370,0)</f>
        <v>0</v>
      </c>
      <c r="BI370" s="92">
        <f>IF(N370="nulová",J370,0)</f>
        <v>0</v>
      </c>
      <c r="BJ370" s="18" t="s">
        <v>91</v>
      </c>
      <c r="BK370" s="92">
        <f>ROUND(I370*H370,2)</f>
        <v>0</v>
      </c>
      <c r="BL370" s="18" t="s">
        <v>272</v>
      </c>
      <c r="BM370" s="167" t="s">
        <v>1235</v>
      </c>
    </row>
    <row r="371" spans="1:65" s="12" customFormat="1" ht="22.9" customHeight="1">
      <c r="B371" s="142"/>
      <c r="D371" s="143" t="s">
        <v>77</v>
      </c>
      <c r="E371" s="153" t="s">
        <v>513</v>
      </c>
      <c r="F371" s="153" t="s">
        <v>514</v>
      </c>
      <c r="I371" s="145"/>
      <c r="J371" s="154">
        <f>BK371</f>
        <v>0</v>
      </c>
      <c r="L371" s="264"/>
      <c r="M371" s="148"/>
      <c r="N371" s="148"/>
      <c r="O371" s="148"/>
      <c r="P371" s="149">
        <f>SUM(P372:P380)</f>
        <v>0</v>
      </c>
      <c r="Q371" s="148"/>
      <c r="R371" s="149">
        <f>SUM(R372:R380)</f>
        <v>5.0000000000000001E-4</v>
      </c>
      <c r="S371" s="148"/>
      <c r="T371" s="150">
        <f>SUM(T372:T380)</f>
        <v>0</v>
      </c>
      <c r="AR371" s="143" t="s">
        <v>91</v>
      </c>
      <c r="AT371" s="151" t="s">
        <v>77</v>
      </c>
      <c r="AU371" s="151" t="s">
        <v>85</v>
      </c>
      <c r="AY371" s="143" t="s">
        <v>184</v>
      </c>
      <c r="BK371" s="152">
        <f>SUM(BK372:BK380)</f>
        <v>0</v>
      </c>
    </row>
    <row r="372" spans="1:65" s="2" customFormat="1" ht="66.75" customHeight="1">
      <c r="A372" s="302"/>
      <c r="B372" s="124"/>
      <c r="C372" s="155" t="s">
        <v>1236</v>
      </c>
      <c r="D372" s="155" t="s">
        <v>187</v>
      </c>
      <c r="E372" s="156" t="s">
        <v>1237</v>
      </c>
      <c r="F372" s="157" t="s">
        <v>1238</v>
      </c>
      <c r="G372" s="158" t="s">
        <v>244</v>
      </c>
      <c r="H372" s="159">
        <v>1</v>
      </c>
      <c r="I372" s="160"/>
      <c r="J372" s="161">
        <f>ROUND(I372*H372,2)</f>
        <v>0</v>
      </c>
      <c r="K372" s="228"/>
      <c r="L372" s="250"/>
      <c r="M372" s="230" t="s">
        <v>1</v>
      </c>
      <c r="N372" s="164" t="s">
        <v>44</v>
      </c>
      <c r="O372" s="51"/>
      <c r="P372" s="165">
        <f>O372*H372</f>
        <v>0</v>
      </c>
      <c r="Q372" s="165">
        <v>5.0000000000000002E-5</v>
      </c>
      <c r="R372" s="165">
        <f>Q372*H372</f>
        <v>5.0000000000000002E-5</v>
      </c>
      <c r="S372" s="165">
        <v>0</v>
      </c>
      <c r="T372" s="166">
        <f>S372*H372</f>
        <v>0</v>
      </c>
      <c r="U372" s="302"/>
      <c r="V372" s="302"/>
      <c r="W372" s="302"/>
      <c r="X372" s="302"/>
      <c r="Y372" s="302"/>
      <c r="Z372" s="302"/>
      <c r="AA372" s="302"/>
      <c r="AB372" s="302"/>
      <c r="AC372" s="302"/>
      <c r="AD372" s="302"/>
      <c r="AE372" s="302"/>
      <c r="AR372" s="167" t="s">
        <v>272</v>
      </c>
      <c r="AT372" s="167" t="s">
        <v>187</v>
      </c>
      <c r="AU372" s="167" t="s">
        <v>91</v>
      </c>
      <c r="AY372" s="18" t="s">
        <v>184</v>
      </c>
      <c r="BE372" s="92">
        <f>IF(N372="základná",J372,0)</f>
        <v>0</v>
      </c>
      <c r="BF372" s="92">
        <f>IF(N372="znížená",J372,0)</f>
        <v>0</v>
      </c>
      <c r="BG372" s="92">
        <f>IF(N372="zákl. prenesená",J372,0)</f>
        <v>0</v>
      </c>
      <c r="BH372" s="92">
        <f>IF(N372="zníž. prenesená",J372,0)</f>
        <v>0</v>
      </c>
      <c r="BI372" s="92">
        <f>IF(N372="nulová",J372,0)</f>
        <v>0</v>
      </c>
      <c r="BJ372" s="18" t="s">
        <v>91</v>
      </c>
      <c r="BK372" s="92">
        <f>ROUND(I372*H372,2)</f>
        <v>0</v>
      </c>
      <c r="BL372" s="18" t="s">
        <v>272</v>
      </c>
      <c r="BM372" s="167" t="s">
        <v>1239</v>
      </c>
    </row>
    <row r="373" spans="1:65" s="2" customFormat="1" ht="66.75" customHeight="1">
      <c r="A373" s="302"/>
      <c r="B373" s="124"/>
      <c r="C373" s="155" t="s">
        <v>1240</v>
      </c>
      <c r="D373" s="155" t="s">
        <v>187</v>
      </c>
      <c r="E373" s="156" t="s">
        <v>1241</v>
      </c>
      <c r="F373" s="157" t="s">
        <v>1242</v>
      </c>
      <c r="G373" s="158" t="s">
        <v>244</v>
      </c>
      <c r="H373" s="159">
        <v>1</v>
      </c>
      <c r="I373" s="160"/>
      <c r="J373" s="161">
        <f>ROUND(I373*H373,2)</f>
        <v>0</v>
      </c>
      <c r="K373" s="228"/>
      <c r="L373" s="250"/>
      <c r="M373" s="230" t="s">
        <v>1</v>
      </c>
      <c r="N373" s="164" t="s">
        <v>44</v>
      </c>
      <c r="O373" s="51"/>
      <c r="P373" s="165">
        <f>O373*H373</f>
        <v>0</v>
      </c>
      <c r="Q373" s="165">
        <v>5.0000000000000002E-5</v>
      </c>
      <c r="R373" s="165">
        <f>Q373*H373</f>
        <v>5.0000000000000002E-5</v>
      </c>
      <c r="S373" s="165">
        <v>0</v>
      </c>
      <c r="T373" s="166">
        <f>S373*H373</f>
        <v>0</v>
      </c>
      <c r="U373" s="302"/>
      <c r="V373" s="302"/>
      <c r="W373" s="302"/>
      <c r="X373" s="302"/>
      <c r="Y373" s="302"/>
      <c r="Z373" s="302"/>
      <c r="AA373" s="302"/>
      <c r="AB373" s="302"/>
      <c r="AC373" s="302"/>
      <c r="AD373" s="302"/>
      <c r="AE373" s="302"/>
      <c r="AR373" s="167" t="s">
        <v>272</v>
      </c>
      <c r="AT373" s="167" t="s">
        <v>187</v>
      </c>
      <c r="AU373" s="167" t="s">
        <v>91</v>
      </c>
      <c r="AY373" s="18" t="s">
        <v>184</v>
      </c>
      <c r="BE373" s="92">
        <f>IF(N373="základná",J373,0)</f>
        <v>0</v>
      </c>
      <c r="BF373" s="92">
        <f>IF(N373="znížená",J373,0)</f>
        <v>0</v>
      </c>
      <c r="BG373" s="92">
        <f>IF(N373="zákl. prenesená",J373,0)</f>
        <v>0</v>
      </c>
      <c r="BH373" s="92">
        <f>IF(N373="zníž. prenesená",J373,0)</f>
        <v>0</v>
      </c>
      <c r="BI373" s="92">
        <f>IF(N373="nulová",J373,0)</f>
        <v>0</v>
      </c>
      <c r="BJ373" s="18" t="s">
        <v>91</v>
      </c>
      <c r="BK373" s="92">
        <f>ROUND(I373*H373,2)</f>
        <v>0</v>
      </c>
      <c r="BL373" s="18" t="s">
        <v>272</v>
      </c>
      <c r="BM373" s="167" t="s">
        <v>1243</v>
      </c>
    </row>
    <row r="374" spans="1:65" s="2" customFormat="1" ht="66.75" customHeight="1">
      <c r="A374" s="302"/>
      <c r="B374" s="124"/>
      <c r="C374" s="155" t="s">
        <v>1244</v>
      </c>
      <c r="D374" s="155" t="s">
        <v>187</v>
      </c>
      <c r="E374" s="156" t="s">
        <v>1245</v>
      </c>
      <c r="F374" s="157" t="s">
        <v>1246</v>
      </c>
      <c r="G374" s="158" t="s">
        <v>244</v>
      </c>
      <c r="H374" s="159">
        <v>2</v>
      </c>
      <c r="I374" s="160"/>
      <c r="J374" s="161">
        <f>ROUND(I374*H374,2)</f>
        <v>0</v>
      </c>
      <c r="K374" s="228"/>
      <c r="L374" s="250"/>
      <c r="M374" s="230" t="s">
        <v>1</v>
      </c>
      <c r="N374" s="164" t="s">
        <v>44</v>
      </c>
      <c r="O374" s="51"/>
      <c r="P374" s="165">
        <f>O374*H374</f>
        <v>0</v>
      </c>
      <c r="Q374" s="165">
        <v>5.0000000000000002E-5</v>
      </c>
      <c r="R374" s="165">
        <f>Q374*H374</f>
        <v>1E-4</v>
      </c>
      <c r="S374" s="165">
        <v>0</v>
      </c>
      <c r="T374" s="166">
        <f>S374*H374</f>
        <v>0</v>
      </c>
      <c r="U374" s="302"/>
      <c r="V374" s="302"/>
      <c r="W374" s="302"/>
      <c r="X374" s="302"/>
      <c r="Y374" s="302"/>
      <c r="Z374" s="302"/>
      <c r="AA374" s="302"/>
      <c r="AB374" s="302"/>
      <c r="AC374" s="302"/>
      <c r="AD374" s="302"/>
      <c r="AE374" s="302"/>
      <c r="AR374" s="167" t="s">
        <v>272</v>
      </c>
      <c r="AT374" s="167" t="s">
        <v>187</v>
      </c>
      <c r="AU374" s="167" t="s">
        <v>91</v>
      </c>
      <c r="AY374" s="18" t="s">
        <v>184</v>
      </c>
      <c r="BE374" s="92">
        <f>IF(N374="základná",J374,0)</f>
        <v>0</v>
      </c>
      <c r="BF374" s="92">
        <f>IF(N374="znížená",J374,0)</f>
        <v>0</v>
      </c>
      <c r="BG374" s="92">
        <f>IF(N374="zákl. prenesená",J374,0)</f>
        <v>0</v>
      </c>
      <c r="BH374" s="92">
        <f>IF(N374="zníž. prenesená",J374,0)</f>
        <v>0</v>
      </c>
      <c r="BI374" s="92">
        <f>IF(N374="nulová",J374,0)</f>
        <v>0</v>
      </c>
      <c r="BJ374" s="18" t="s">
        <v>91</v>
      </c>
      <c r="BK374" s="92">
        <f>ROUND(I374*H374,2)</f>
        <v>0</v>
      </c>
      <c r="BL374" s="18" t="s">
        <v>272</v>
      </c>
      <c r="BM374" s="167" t="s">
        <v>1247</v>
      </c>
    </row>
    <row r="375" spans="1:65" s="14" customFormat="1">
      <c r="B375" s="176"/>
      <c r="D375" s="169" t="s">
        <v>193</v>
      </c>
      <c r="E375" s="177" t="s">
        <v>1</v>
      </c>
      <c r="F375" s="178" t="s">
        <v>91</v>
      </c>
      <c r="H375" s="179">
        <v>2</v>
      </c>
      <c r="I375" s="180"/>
      <c r="L375" s="248"/>
      <c r="M375" s="182"/>
      <c r="N375" s="182"/>
      <c r="O375" s="182"/>
      <c r="P375" s="182"/>
      <c r="Q375" s="182"/>
      <c r="R375" s="182"/>
      <c r="S375" s="182"/>
      <c r="T375" s="183"/>
      <c r="AT375" s="177" t="s">
        <v>193</v>
      </c>
      <c r="AU375" s="177" t="s">
        <v>91</v>
      </c>
      <c r="AV375" s="14" t="s">
        <v>91</v>
      </c>
      <c r="AW375" s="14" t="s">
        <v>30</v>
      </c>
      <c r="AX375" s="14" t="s">
        <v>85</v>
      </c>
      <c r="AY375" s="177" t="s">
        <v>184</v>
      </c>
    </row>
    <row r="376" spans="1:65" s="13" customFormat="1" ht="22.5">
      <c r="B376" s="168"/>
      <c r="D376" s="169" t="s">
        <v>193</v>
      </c>
      <c r="E376" s="170" t="s">
        <v>1</v>
      </c>
      <c r="F376" s="171" t="s">
        <v>1248</v>
      </c>
      <c r="H376" s="170" t="s">
        <v>1</v>
      </c>
      <c r="I376" s="172"/>
      <c r="L376" s="247"/>
      <c r="M376" s="174"/>
      <c r="N376" s="174"/>
      <c r="O376" s="174"/>
      <c r="P376" s="174"/>
      <c r="Q376" s="174"/>
      <c r="R376" s="174"/>
      <c r="S376" s="174"/>
      <c r="T376" s="175"/>
      <c r="AT376" s="170" t="s">
        <v>193</v>
      </c>
      <c r="AU376" s="170" t="s">
        <v>91</v>
      </c>
      <c r="AV376" s="13" t="s">
        <v>85</v>
      </c>
      <c r="AW376" s="13" t="s">
        <v>30</v>
      </c>
      <c r="AX376" s="13" t="s">
        <v>78</v>
      </c>
      <c r="AY376" s="170" t="s">
        <v>184</v>
      </c>
    </row>
    <row r="377" spans="1:65" s="2" customFormat="1" ht="21.75" customHeight="1">
      <c r="A377" s="302"/>
      <c r="B377" s="124"/>
      <c r="C377" s="327" t="s">
        <v>1249</v>
      </c>
      <c r="D377" s="327" t="s">
        <v>187</v>
      </c>
      <c r="E377" s="328" t="s">
        <v>524</v>
      </c>
      <c r="F377" s="329" t="s">
        <v>1250</v>
      </c>
      <c r="G377" s="330" t="s">
        <v>244</v>
      </c>
      <c r="H377" s="331">
        <v>2</v>
      </c>
      <c r="I377" s="332"/>
      <c r="J377" s="332">
        <f>ROUND(I377*H377,2)</f>
        <v>0</v>
      </c>
      <c r="K377" s="228"/>
      <c r="L377" s="250"/>
      <c r="M377" s="230" t="s">
        <v>1</v>
      </c>
      <c r="N377" s="164" t="s">
        <v>44</v>
      </c>
      <c r="O377" s="51"/>
      <c r="P377" s="165">
        <f>O377*H377</f>
        <v>0</v>
      </c>
      <c r="Q377" s="165">
        <v>5.0000000000000002E-5</v>
      </c>
      <c r="R377" s="165">
        <f>Q377*H377</f>
        <v>1E-4</v>
      </c>
      <c r="S377" s="165">
        <v>0</v>
      </c>
      <c r="T377" s="166">
        <f>S377*H377</f>
        <v>0</v>
      </c>
      <c r="U377" s="302"/>
      <c r="V377" s="302"/>
      <c r="W377" s="302"/>
      <c r="X377" s="302"/>
      <c r="Y377" s="302"/>
      <c r="Z377" s="302"/>
      <c r="AA377" s="302"/>
      <c r="AB377" s="302"/>
      <c r="AC377" s="302"/>
      <c r="AD377" s="302"/>
      <c r="AE377" s="302"/>
      <c r="AR377" s="167" t="s">
        <v>272</v>
      </c>
      <c r="AT377" s="167" t="s">
        <v>187</v>
      </c>
      <c r="AU377" s="167" t="s">
        <v>91</v>
      </c>
      <c r="AY377" s="18" t="s">
        <v>184</v>
      </c>
      <c r="BE377" s="92">
        <f>IF(N377="základná",J377,0)</f>
        <v>0</v>
      </c>
      <c r="BF377" s="92">
        <f>IF(N377="znížená",J377,0)</f>
        <v>0</v>
      </c>
      <c r="BG377" s="92">
        <f>IF(N377="zákl. prenesená",J377,0)</f>
        <v>0</v>
      </c>
      <c r="BH377" s="92">
        <f>IF(N377="zníž. prenesená",J377,0)</f>
        <v>0</v>
      </c>
      <c r="BI377" s="92">
        <f>IF(N377="nulová",J377,0)</f>
        <v>0</v>
      </c>
      <c r="BJ377" s="18" t="s">
        <v>91</v>
      </c>
      <c r="BK377" s="92">
        <f>ROUND(I377*H377,2)</f>
        <v>0</v>
      </c>
      <c r="BL377" s="18" t="s">
        <v>272</v>
      </c>
      <c r="BM377" s="167" t="s">
        <v>1251</v>
      </c>
    </row>
    <row r="378" spans="1:65" s="2" customFormat="1" ht="33" customHeight="1">
      <c r="A378" s="302"/>
      <c r="B378" s="124"/>
      <c r="C378" s="327" t="s">
        <v>1252</v>
      </c>
      <c r="D378" s="327" t="s">
        <v>187</v>
      </c>
      <c r="E378" s="328" t="s">
        <v>528</v>
      </c>
      <c r="F378" s="329" t="s">
        <v>1253</v>
      </c>
      <c r="G378" s="330" t="s">
        <v>244</v>
      </c>
      <c r="H378" s="331">
        <v>1</v>
      </c>
      <c r="I378" s="332"/>
      <c r="J378" s="332">
        <f>ROUND(I378*H378,2)</f>
        <v>0</v>
      </c>
      <c r="K378" s="228"/>
      <c r="L378" s="250"/>
      <c r="M378" s="230" t="s">
        <v>1</v>
      </c>
      <c r="N378" s="164" t="s">
        <v>44</v>
      </c>
      <c r="O378" s="51"/>
      <c r="P378" s="165">
        <f>O378*H378</f>
        <v>0</v>
      </c>
      <c r="Q378" s="165">
        <v>5.0000000000000002E-5</v>
      </c>
      <c r="R378" s="165">
        <f>Q378*H378</f>
        <v>5.0000000000000002E-5</v>
      </c>
      <c r="S378" s="165">
        <v>0</v>
      </c>
      <c r="T378" s="166">
        <f>S378*H378</f>
        <v>0</v>
      </c>
      <c r="U378" s="302"/>
      <c r="V378" s="302"/>
      <c r="W378" s="302"/>
      <c r="X378" s="302"/>
      <c r="Y378" s="302"/>
      <c r="Z378" s="302"/>
      <c r="AA378" s="302"/>
      <c r="AB378" s="302"/>
      <c r="AC378" s="302"/>
      <c r="AD378" s="302"/>
      <c r="AE378" s="302"/>
      <c r="AR378" s="167" t="s">
        <v>272</v>
      </c>
      <c r="AT378" s="167" t="s">
        <v>187</v>
      </c>
      <c r="AU378" s="167" t="s">
        <v>91</v>
      </c>
      <c r="AY378" s="18" t="s">
        <v>184</v>
      </c>
      <c r="BE378" s="92">
        <f>IF(N378="základná",J378,0)</f>
        <v>0</v>
      </c>
      <c r="BF378" s="92">
        <f>IF(N378="znížená",J378,0)</f>
        <v>0</v>
      </c>
      <c r="BG378" s="92">
        <f>IF(N378="zákl. prenesená",J378,0)</f>
        <v>0</v>
      </c>
      <c r="BH378" s="92">
        <f>IF(N378="zníž. prenesená",J378,0)</f>
        <v>0</v>
      </c>
      <c r="BI378" s="92">
        <f>IF(N378="nulová",J378,0)</f>
        <v>0</v>
      </c>
      <c r="BJ378" s="18" t="s">
        <v>91</v>
      </c>
      <c r="BK378" s="92">
        <f>ROUND(I378*H378,2)</f>
        <v>0</v>
      </c>
      <c r="BL378" s="18" t="s">
        <v>272</v>
      </c>
      <c r="BM378" s="167" t="s">
        <v>1254</v>
      </c>
    </row>
    <row r="379" spans="1:65" s="2" customFormat="1" ht="21.75" customHeight="1">
      <c r="A379" s="302"/>
      <c r="B379" s="124"/>
      <c r="C379" s="155" t="s">
        <v>1255</v>
      </c>
      <c r="D379" s="155" t="s">
        <v>187</v>
      </c>
      <c r="E379" s="156" t="s">
        <v>533</v>
      </c>
      <c r="F379" s="157" t="s">
        <v>1256</v>
      </c>
      <c r="G379" s="158" t="s">
        <v>244</v>
      </c>
      <c r="H379" s="159">
        <v>3</v>
      </c>
      <c r="I379" s="160"/>
      <c r="J379" s="161">
        <f>ROUND(I379*H379,2)</f>
        <v>0</v>
      </c>
      <c r="K379" s="228"/>
      <c r="L379" s="250"/>
      <c r="M379" s="230" t="s">
        <v>1</v>
      </c>
      <c r="N379" s="164" t="s">
        <v>44</v>
      </c>
      <c r="O379" s="51"/>
      <c r="P379" s="165">
        <f>O379*H379</f>
        <v>0</v>
      </c>
      <c r="Q379" s="165">
        <v>5.0000000000000002E-5</v>
      </c>
      <c r="R379" s="165">
        <f>Q379*H379</f>
        <v>1.5000000000000001E-4</v>
      </c>
      <c r="S379" s="165">
        <v>0</v>
      </c>
      <c r="T379" s="166">
        <f>S379*H379</f>
        <v>0</v>
      </c>
      <c r="U379" s="302"/>
      <c r="V379" s="302"/>
      <c r="W379" s="302"/>
      <c r="X379" s="302"/>
      <c r="Y379" s="302"/>
      <c r="Z379" s="302"/>
      <c r="AA379" s="302"/>
      <c r="AB379" s="302"/>
      <c r="AC379" s="302"/>
      <c r="AD379" s="302"/>
      <c r="AE379" s="302"/>
      <c r="AR379" s="167" t="s">
        <v>272</v>
      </c>
      <c r="AT379" s="167" t="s">
        <v>187</v>
      </c>
      <c r="AU379" s="167" t="s">
        <v>91</v>
      </c>
      <c r="AY379" s="18" t="s">
        <v>184</v>
      </c>
      <c r="BE379" s="92">
        <f>IF(N379="základná",J379,0)</f>
        <v>0</v>
      </c>
      <c r="BF379" s="92">
        <f>IF(N379="znížená",J379,0)</f>
        <v>0</v>
      </c>
      <c r="BG379" s="92">
        <f>IF(N379="zákl. prenesená",J379,0)</f>
        <v>0</v>
      </c>
      <c r="BH379" s="92">
        <f>IF(N379="zníž. prenesená",J379,0)</f>
        <v>0</v>
      </c>
      <c r="BI379" s="92">
        <f>IF(N379="nulová",J379,0)</f>
        <v>0</v>
      </c>
      <c r="BJ379" s="18" t="s">
        <v>91</v>
      </c>
      <c r="BK379" s="92">
        <f>ROUND(I379*H379,2)</f>
        <v>0</v>
      </c>
      <c r="BL379" s="18" t="s">
        <v>272</v>
      </c>
      <c r="BM379" s="167" t="s">
        <v>1257</v>
      </c>
    </row>
    <row r="380" spans="1:65" s="2" customFormat="1" ht="21.75" customHeight="1">
      <c r="A380" s="302"/>
      <c r="B380" s="124"/>
      <c r="C380" s="155" t="s">
        <v>1258</v>
      </c>
      <c r="D380" s="155" t="s">
        <v>187</v>
      </c>
      <c r="E380" s="156" t="s">
        <v>537</v>
      </c>
      <c r="F380" s="157" t="s">
        <v>538</v>
      </c>
      <c r="G380" s="158" t="s">
        <v>511</v>
      </c>
      <c r="H380" s="203"/>
      <c r="I380" s="160"/>
      <c r="J380" s="161">
        <f>ROUND(I380*H380,2)</f>
        <v>0</v>
      </c>
      <c r="K380" s="228"/>
      <c r="L380" s="250"/>
      <c r="M380" s="230" t="s">
        <v>1</v>
      </c>
      <c r="N380" s="164" t="s">
        <v>44</v>
      </c>
      <c r="O380" s="51"/>
      <c r="P380" s="165">
        <f>O380*H380</f>
        <v>0</v>
      </c>
      <c r="Q380" s="165">
        <v>0</v>
      </c>
      <c r="R380" s="165">
        <f>Q380*H380</f>
        <v>0</v>
      </c>
      <c r="S380" s="165">
        <v>0</v>
      </c>
      <c r="T380" s="166">
        <f>S380*H380</f>
        <v>0</v>
      </c>
      <c r="U380" s="302"/>
      <c r="V380" s="302"/>
      <c r="W380" s="302"/>
      <c r="X380" s="302"/>
      <c r="Y380" s="302"/>
      <c r="Z380" s="302"/>
      <c r="AA380" s="302"/>
      <c r="AB380" s="302"/>
      <c r="AC380" s="302"/>
      <c r="AD380" s="302"/>
      <c r="AE380" s="302"/>
      <c r="AR380" s="167" t="s">
        <v>272</v>
      </c>
      <c r="AT380" s="167" t="s">
        <v>187</v>
      </c>
      <c r="AU380" s="167" t="s">
        <v>91</v>
      </c>
      <c r="AY380" s="18" t="s">
        <v>184</v>
      </c>
      <c r="BE380" s="92">
        <f>IF(N380="základná",J380,0)</f>
        <v>0</v>
      </c>
      <c r="BF380" s="92">
        <f>IF(N380="znížená",J380,0)</f>
        <v>0</v>
      </c>
      <c r="BG380" s="92">
        <f>IF(N380="zákl. prenesená",J380,0)</f>
        <v>0</v>
      </c>
      <c r="BH380" s="92">
        <f>IF(N380="zníž. prenesená",J380,0)</f>
        <v>0</v>
      </c>
      <c r="BI380" s="92">
        <f>IF(N380="nulová",J380,0)</f>
        <v>0</v>
      </c>
      <c r="BJ380" s="18" t="s">
        <v>91</v>
      </c>
      <c r="BK380" s="92">
        <f>ROUND(I380*H380,2)</f>
        <v>0</v>
      </c>
      <c r="BL380" s="18" t="s">
        <v>272</v>
      </c>
      <c r="BM380" s="167" t="s">
        <v>1259</v>
      </c>
    </row>
    <row r="381" spans="1:65" s="12" customFormat="1" ht="22.9" customHeight="1">
      <c r="B381" s="142"/>
      <c r="D381" s="143" t="s">
        <v>77</v>
      </c>
      <c r="E381" s="153" t="s">
        <v>1260</v>
      </c>
      <c r="F381" s="153" t="s">
        <v>1261</v>
      </c>
      <c r="I381" s="145"/>
      <c r="J381" s="154">
        <f>BK381</f>
        <v>0</v>
      </c>
      <c r="L381" s="264"/>
      <c r="M381" s="148"/>
      <c r="N381" s="148"/>
      <c r="O381" s="148"/>
      <c r="P381" s="149">
        <f>SUM(P382:P405)</f>
        <v>0</v>
      </c>
      <c r="Q381" s="148"/>
      <c r="R381" s="149">
        <f>SUM(R382:R405)</f>
        <v>0.11525613</v>
      </c>
      <c r="S381" s="148"/>
      <c r="T381" s="150">
        <f>SUM(T382:T405)</f>
        <v>0</v>
      </c>
      <c r="AR381" s="143" t="s">
        <v>91</v>
      </c>
      <c r="AT381" s="151" t="s">
        <v>77</v>
      </c>
      <c r="AU381" s="151" t="s">
        <v>85</v>
      </c>
      <c r="AY381" s="143" t="s">
        <v>184</v>
      </c>
      <c r="BK381" s="152">
        <f>SUM(BK382:BK405)</f>
        <v>0</v>
      </c>
    </row>
    <row r="382" spans="1:65" s="2" customFormat="1" ht="21.75" customHeight="1">
      <c r="A382" s="302"/>
      <c r="B382" s="124"/>
      <c r="C382" s="155" t="s">
        <v>1262</v>
      </c>
      <c r="D382" s="155" t="s">
        <v>187</v>
      </c>
      <c r="E382" s="156" t="s">
        <v>1263</v>
      </c>
      <c r="F382" s="157" t="s">
        <v>1264</v>
      </c>
      <c r="G382" s="158" t="s">
        <v>225</v>
      </c>
      <c r="H382" s="159">
        <v>10.71</v>
      </c>
      <c r="I382" s="160"/>
      <c r="J382" s="161">
        <f>ROUND(I382*H382,2)</f>
        <v>0</v>
      </c>
      <c r="K382" s="228"/>
      <c r="L382" s="250"/>
      <c r="M382" s="230" t="s">
        <v>1</v>
      </c>
      <c r="N382" s="164" t="s">
        <v>44</v>
      </c>
      <c r="O382" s="51"/>
      <c r="P382" s="165">
        <f>O382*H382</f>
        <v>0</v>
      </c>
      <c r="Q382" s="165">
        <v>3.8500000000000001E-3</v>
      </c>
      <c r="R382" s="165">
        <f>Q382*H382</f>
        <v>4.1233500000000006E-2</v>
      </c>
      <c r="S382" s="165">
        <v>0</v>
      </c>
      <c r="T382" s="166">
        <f>S382*H382</f>
        <v>0</v>
      </c>
      <c r="U382" s="302"/>
      <c r="V382" s="302"/>
      <c r="W382" s="302"/>
      <c r="X382" s="302"/>
      <c r="Y382" s="302"/>
      <c r="Z382" s="302"/>
      <c r="AA382" s="302"/>
      <c r="AB382" s="302"/>
      <c r="AC382" s="302"/>
      <c r="AD382" s="302"/>
      <c r="AE382" s="302"/>
      <c r="AR382" s="167" t="s">
        <v>272</v>
      </c>
      <c r="AT382" s="167" t="s">
        <v>187</v>
      </c>
      <c r="AU382" s="167" t="s">
        <v>91</v>
      </c>
      <c r="AY382" s="18" t="s">
        <v>184</v>
      </c>
      <c r="BE382" s="92">
        <f>IF(N382="základná",J382,0)</f>
        <v>0</v>
      </c>
      <c r="BF382" s="92">
        <f>IF(N382="znížená",J382,0)</f>
        <v>0</v>
      </c>
      <c r="BG382" s="92">
        <f>IF(N382="zákl. prenesená",J382,0)</f>
        <v>0</v>
      </c>
      <c r="BH382" s="92">
        <f>IF(N382="zníž. prenesená",J382,0)</f>
        <v>0</v>
      </c>
      <c r="BI382" s="92">
        <f>IF(N382="nulová",J382,0)</f>
        <v>0</v>
      </c>
      <c r="BJ382" s="18" t="s">
        <v>91</v>
      </c>
      <c r="BK382" s="92">
        <f>ROUND(I382*H382,2)</f>
        <v>0</v>
      </c>
      <c r="BL382" s="18" t="s">
        <v>272</v>
      </c>
      <c r="BM382" s="167" t="s">
        <v>1265</v>
      </c>
    </row>
    <row r="383" spans="1:65" s="13" customFormat="1">
      <c r="B383" s="168"/>
      <c r="D383" s="169" t="s">
        <v>193</v>
      </c>
      <c r="E383" s="170" t="s">
        <v>1</v>
      </c>
      <c r="F383" s="171" t="s">
        <v>1266</v>
      </c>
      <c r="H383" s="170" t="s">
        <v>1</v>
      </c>
      <c r="I383" s="172"/>
      <c r="L383" s="409"/>
      <c r="M383" s="174"/>
      <c r="N383" s="174"/>
      <c r="O383" s="174"/>
      <c r="P383" s="174"/>
      <c r="Q383" s="174"/>
      <c r="R383" s="174"/>
      <c r="S383" s="174"/>
      <c r="T383" s="175"/>
      <c r="AT383" s="170" t="s">
        <v>193</v>
      </c>
      <c r="AU383" s="170" t="s">
        <v>91</v>
      </c>
      <c r="AV383" s="13" t="s">
        <v>85</v>
      </c>
      <c r="AW383" s="13" t="s">
        <v>30</v>
      </c>
      <c r="AX383" s="13" t="s">
        <v>78</v>
      </c>
      <c r="AY383" s="170" t="s">
        <v>184</v>
      </c>
    </row>
    <row r="384" spans="1:65" s="14" customFormat="1">
      <c r="B384" s="176"/>
      <c r="D384" s="169" t="s">
        <v>193</v>
      </c>
      <c r="E384" s="177" t="s">
        <v>1</v>
      </c>
      <c r="F384" s="178" t="s">
        <v>1267</v>
      </c>
      <c r="H384" s="179">
        <v>10.71</v>
      </c>
      <c r="I384" s="180"/>
      <c r="L384" s="410"/>
      <c r="M384" s="182"/>
      <c r="N384" s="182"/>
      <c r="O384" s="182"/>
      <c r="P384" s="182"/>
      <c r="Q384" s="182"/>
      <c r="R384" s="182"/>
      <c r="S384" s="182"/>
      <c r="T384" s="183"/>
      <c r="AT384" s="177" t="s">
        <v>193</v>
      </c>
      <c r="AU384" s="177" t="s">
        <v>91</v>
      </c>
      <c r="AV384" s="14" t="s">
        <v>91</v>
      </c>
      <c r="AW384" s="14" t="s">
        <v>30</v>
      </c>
      <c r="AX384" s="14" t="s">
        <v>78</v>
      </c>
      <c r="AY384" s="177" t="s">
        <v>184</v>
      </c>
    </row>
    <row r="385" spans="1:65" s="15" customFormat="1">
      <c r="B385" s="184"/>
      <c r="D385" s="169" t="s">
        <v>193</v>
      </c>
      <c r="E385" s="185" t="s">
        <v>1</v>
      </c>
      <c r="F385" s="186" t="s">
        <v>200</v>
      </c>
      <c r="H385" s="187">
        <v>10.71</v>
      </c>
      <c r="I385" s="188"/>
      <c r="L385" s="410"/>
      <c r="M385" s="190"/>
      <c r="N385" s="190"/>
      <c r="O385" s="190"/>
      <c r="P385" s="190"/>
      <c r="Q385" s="190"/>
      <c r="R385" s="190"/>
      <c r="S385" s="190"/>
      <c r="T385" s="191"/>
      <c r="AT385" s="185" t="s">
        <v>193</v>
      </c>
      <c r="AU385" s="185" t="s">
        <v>91</v>
      </c>
      <c r="AV385" s="15" t="s">
        <v>191</v>
      </c>
      <c r="AW385" s="15" t="s">
        <v>30</v>
      </c>
      <c r="AX385" s="15" t="s">
        <v>85</v>
      </c>
      <c r="AY385" s="185" t="s">
        <v>184</v>
      </c>
    </row>
    <row r="386" spans="1:65" s="13" customFormat="1" ht="22.5">
      <c r="B386" s="168"/>
      <c r="D386" s="169" t="s">
        <v>193</v>
      </c>
      <c r="E386" s="170" t="s">
        <v>1</v>
      </c>
      <c r="F386" s="171" t="s">
        <v>1268</v>
      </c>
      <c r="H386" s="170" t="s">
        <v>1</v>
      </c>
      <c r="I386" s="172"/>
      <c r="L386" s="411"/>
      <c r="M386" s="174"/>
      <c r="N386" s="174"/>
      <c r="O386" s="174"/>
      <c r="P386" s="174"/>
      <c r="Q386" s="174"/>
      <c r="R386" s="174"/>
      <c r="S386" s="174"/>
      <c r="T386" s="175"/>
      <c r="AT386" s="170" t="s">
        <v>193</v>
      </c>
      <c r="AU386" s="170" t="s">
        <v>91</v>
      </c>
      <c r="AV386" s="13" t="s">
        <v>85</v>
      </c>
      <c r="AW386" s="13" t="s">
        <v>30</v>
      </c>
      <c r="AX386" s="13" t="s">
        <v>78</v>
      </c>
      <c r="AY386" s="170" t="s">
        <v>184</v>
      </c>
    </row>
    <row r="387" spans="1:65" s="2" customFormat="1" ht="44.25" customHeight="1">
      <c r="A387" s="302"/>
      <c r="B387" s="124"/>
      <c r="C387" s="333" t="s">
        <v>660</v>
      </c>
      <c r="D387" s="333" t="s">
        <v>236</v>
      </c>
      <c r="E387" s="334" t="s">
        <v>1269</v>
      </c>
      <c r="F387" s="335" t="s">
        <v>1270</v>
      </c>
      <c r="G387" s="336" t="s">
        <v>225</v>
      </c>
      <c r="H387" s="337">
        <v>10.923999999999999</v>
      </c>
      <c r="I387" s="338"/>
      <c r="J387" s="338">
        <f>ROUND(I387*H387,2)</f>
        <v>0</v>
      </c>
      <c r="K387" s="229"/>
      <c r="L387" s="263"/>
      <c r="M387" s="231" t="s">
        <v>1</v>
      </c>
      <c r="N387" s="202" t="s">
        <v>44</v>
      </c>
      <c r="O387" s="51"/>
      <c r="P387" s="165">
        <f>O387*H387</f>
        <v>0</v>
      </c>
      <c r="Q387" s="165">
        <v>1.73E-3</v>
      </c>
      <c r="R387" s="165">
        <f>Q387*H387</f>
        <v>1.8898519999999999E-2</v>
      </c>
      <c r="S387" s="165">
        <v>0</v>
      </c>
      <c r="T387" s="166">
        <f>S387*H387</f>
        <v>0</v>
      </c>
      <c r="U387" s="302"/>
      <c r="V387" s="302"/>
      <c r="W387" s="302"/>
      <c r="X387" s="302"/>
      <c r="Y387" s="302"/>
      <c r="Z387" s="302"/>
      <c r="AA387" s="302"/>
      <c r="AB387" s="302"/>
      <c r="AC387" s="302"/>
      <c r="AD387" s="302"/>
      <c r="AE387" s="302"/>
      <c r="AR387" s="167" t="s">
        <v>336</v>
      </c>
      <c r="AT387" s="167" t="s">
        <v>236</v>
      </c>
      <c r="AU387" s="167" t="s">
        <v>91</v>
      </c>
      <c r="AY387" s="18" t="s">
        <v>184</v>
      </c>
      <c r="BE387" s="92">
        <f>IF(N387="základná",J387,0)</f>
        <v>0</v>
      </c>
      <c r="BF387" s="92">
        <f>IF(N387="znížená",J387,0)</f>
        <v>0</v>
      </c>
      <c r="BG387" s="92">
        <f>IF(N387="zákl. prenesená",J387,0)</f>
        <v>0</v>
      </c>
      <c r="BH387" s="92">
        <f>IF(N387="zníž. prenesená",J387,0)</f>
        <v>0</v>
      </c>
      <c r="BI387" s="92">
        <f>IF(N387="nulová",J387,0)</f>
        <v>0</v>
      </c>
      <c r="BJ387" s="18" t="s">
        <v>91</v>
      </c>
      <c r="BK387" s="92">
        <f>ROUND(I387*H387,2)</f>
        <v>0</v>
      </c>
      <c r="BL387" s="18" t="s">
        <v>272</v>
      </c>
      <c r="BM387" s="167" t="s">
        <v>1271</v>
      </c>
    </row>
    <row r="388" spans="1:65" s="13" customFormat="1">
      <c r="B388" s="168"/>
      <c r="D388" s="169" t="s">
        <v>193</v>
      </c>
      <c r="E388" s="170" t="s">
        <v>1</v>
      </c>
      <c r="F388" s="171" t="s">
        <v>1272</v>
      </c>
      <c r="H388" s="170" t="s">
        <v>1</v>
      </c>
      <c r="I388" s="172"/>
      <c r="L388" s="409"/>
      <c r="M388" s="174"/>
      <c r="N388" s="174"/>
      <c r="O388" s="174"/>
      <c r="P388" s="174"/>
      <c r="Q388" s="174"/>
      <c r="R388" s="174"/>
      <c r="S388" s="174"/>
      <c r="T388" s="175"/>
      <c r="AT388" s="170" t="s">
        <v>193</v>
      </c>
      <c r="AU388" s="170" t="s">
        <v>91</v>
      </c>
      <c r="AV388" s="13" t="s">
        <v>85</v>
      </c>
      <c r="AW388" s="13" t="s">
        <v>30</v>
      </c>
      <c r="AX388" s="13" t="s">
        <v>78</v>
      </c>
      <c r="AY388" s="170" t="s">
        <v>184</v>
      </c>
    </row>
    <row r="389" spans="1:65" s="14" customFormat="1">
      <c r="B389" s="176"/>
      <c r="D389" s="169" t="s">
        <v>193</v>
      </c>
      <c r="E389" s="177" t="s">
        <v>1</v>
      </c>
      <c r="F389" s="178" t="s">
        <v>1273</v>
      </c>
      <c r="H389" s="179">
        <v>10.923999999999999</v>
      </c>
      <c r="I389" s="180"/>
      <c r="L389" s="410"/>
      <c r="M389" s="182"/>
      <c r="N389" s="182"/>
      <c r="O389" s="182"/>
      <c r="P389" s="182"/>
      <c r="Q389" s="182"/>
      <c r="R389" s="182"/>
      <c r="S389" s="182"/>
      <c r="T389" s="183"/>
      <c r="AT389" s="177" t="s">
        <v>193</v>
      </c>
      <c r="AU389" s="177" t="s">
        <v>91</v>
      </c>
      <c r="AV389" s="14" t="s">
        <v>91</v>
      </c>
      <c r="AW389" s="14" t="s">
        <v>30</v>
      </c>
      <c r="AX389" s="14" t="s">
        <v>78</v>
      </c>
      <c r="AY389" s="177" t="s">
        <v>184</v>
      </c>
    </row>
    <row r="390" spans="1:65" s="15" customFormat="1">
      <c r="B390" s="184"/>
      <c r="D390" s="169" t="s">
        <v>193</v>
      </c>
      <c r="E390" s="185" t="s">
        <v>1</v>
      </c>
      <c r="F390" s="186" t="s">
        <v>200</v>
      </c>
      <c r="H390" s="187">
        <v>10.923999999999999</v>
      </c>
      <c r="I390" s="188"/>
      <c r="L390" s="411"/>
      <c r="M390" s="190"/>
      <c r="N390" s="190"/>
      <c r="O390" s="190"/>
      <c r="P390" s="190"/>
      <c r="Q390" s="190"/>
      <c r="R390" s="190"/>
      <c r="S390" s="190"/>
      <c r="T390" s="191"/>
      <c r="AT390" s="185" t="s">
        <v>193</v>
      </c>
      <c r="AU390" s="185" t="s">
        <v>91</v>
      </c>
      <c r="AV390" s="15" t="s">
        <v>191</v>
      </c>
      <c r="AW390" s="15" t="s">
        <v>30</v>
      </c>
      <c r="AX390" s="15" t="s">
        <v>85</v>
      </c>
      <c r="AY390" s="185" t="s">
        <v>184</v>
      </c>
    </row>
    <row r="391" spans="1:65" s="2" customFormat="1" ht="21.75" customHeight="1">
      <c r="A391" s="302"/>
      <c r="B391" s="124"/>
      <c r="C391" s="155" t="s">
        <v>1274</v>
      </c>
      <c r="D391" s="155" t="s">
        <v>187</v>
      </c>
      <c r="E391" s="156" t="s">
        <v>1275</v>
      </c>
      <c r="F391" s="157" t="s">
        <v>1276</v>
      </c>
      <c r="G391" s="158" t="s">
        <v>360</v>
      </c>
      <c r="H391" s="159">
        <v>5.58</v>
      </c>
      <c r="I391" s="160"/>
      <c r="J391" s="161">
        <f>ROUND(I391*H391,2)</f>
        <v>0</v>
      </c>
      <c r="K391" s="228"/>
      <c r="L391" s="250"/>
      <c r="M391" s="230" t="s">
        <v>1</v>
      </c>
      <c r="N391" s="164" t="s">
        <v>44</v>
      </c>
      <c r="O391" s="51"/>
      <c r="P391" s="165">
        <f>O391*H391</f>
        <v>0</v>
      </c>
      <c r="Q391" s="165">
        <v>2.49E-3</v>
      </c>
      <c r="R391" s="165">
        <f>Q391*H391</f>
        <v>1.3894200000000001E-2</v>
      </c>
      <c r="S391" s="165">
        <v>0</v>
      </c>
      <c r="T391" s="166">
        <f>S391*H391</f>
        <v>0</v>
      </c>
      <c r="U391" s="302"/>
      <c r="V391" s="302"/>
      <c r="W391" s="302"/>
      <c r="X391" s="302"/>
      <c r="Y391" s="302"/>
      <c r="Z391" s="302"/>
      <c r="AA391" s="302"/>
      <c r="AB391" s="302"/>
      <c r="AC391" s="302"/>
      <c r="AD391" s="302"/>
      <c r="AE391" s="302"/>
      <c r="AR391" s="167" t="s">
        <v>272</v>
      </c>
      <c r="AT391" s="167" t="s">
        <v>187</v>
      </c>
      <c r="AU391" s="167" t="s">
        <v>91</v>
      </c>
      <c r="AY391" s="18" t="s">
        <v>184</v>
      </c>
      <c r="BE391" s="92">
        <f>IF(N391="základná",J391,0)</f>
        <v>0</v>
      </c>
      <c r="BF391" s="92">
        <f>IF(N391="znížená",J391,0)</f>
        <v>0</v>
      </c>
      <c r="BG391" s="92">
        <f>IF(N391="zákl. prenesená",J391,0)</f>
        <v>0</v>
      </c>
      <c r="BH391" s="92">
        <f>IF(N391="zníž. prenesená",J391,0)</f>
        <v>0</v>
      </c>
      <c r="BI391" s="92">
        <f>IF(N391="nulová",J391,0)</f>
        <v>0</v>
      </c>
      <c r="BJ391" s="18" t="s">
        <v>91</v>
      </c>
      <c r="BK391" s="92">
        <f>ROUND(I391*H391,2)</f>
        <v>0</v>
      </c>
      <c r="BL391" s="18" t="s">
        <v>272</v>
      </c>
      <c r="BM391" s="167" t="s">
        <v>1277</v>
      </c>
    </row>
    <row r="392" spans="1:65" s="14" customFormat="1">
      <c r="B392" s="176"/>
      <c r="D392" s="169" t="s">
        <v>193</v>
      </c>
      <c r="E392" s="177" t="s">
        <v>1</v>
      </c>
      <c r="F392" s="178" t="s">
        <v>1278</v>
      </c>
      <c r="H392" s="179">
        <v>5.58</v>
      </c>
      <c r="I392" s="180"/>
      <c r="L392" s="401"/>
      <c r="M392" s="182"/>
      <c r="N392" s="182"/>
      <c r="O392" s="182"/>
      <c r="P392" s="182"/>
      <c r="Q392" s="182"/>
      <c r="R392" s="182"/>
      <c r="S392" s="182"/>
      <c r="T392" s="183"/>
      <c r="AT392" s="177" t="s">
        <v>193</v>
      </c>
      <c r="AU392" s="177" t="s">
        <v>91</v>
      </c>
      <c r="AV392" s="14" t="s">
        <v>91</v>
      </c>
      <c r="AW392" s="14" t="s">
        <v>30</v>
      </c>
      <c r="AX392" s="14" t="s">
        <v>78</v>
      </c>
      <c r="AY392" s="177" t="s">
        <v>184</v>
      </c>
    </row>
    <row r="393" spans="1:65" s="15" customFormat="1">
      <c r="B393" s="184"/>
      <c r="D393" s="169" t="s">
        <v>193</v>
      </c>
      <c r="E393" s="185" t="s">
        <v>1</v>
      </c>
      <c r="F393" s="186" t="s">
        <v>200</v>
      </c>
      <c r="H393" s="187">
        <v>5.58</v>
      </c>
      <c r="I393" s="188"/>
      <c r="L393" s="402"/>
      <c r="M393" s="190"/>
      <c r="N393" s="190"/>
      <c r="O393" s="190"/>
      <c r="P393" s="190"/>
      <c r="Q393" s="190"/>
      <c r="R393" s="190"/>
      <c r="S393" s="190"/>
      <c r="T393" s="191"/>
      <c r="AT393" s="185" t="s">
        <v>193</v>
      </c>
      <c r="AU393" s="185" t="s">
        <v>91</v>
      </c>
      <c r="AV393" s="15" t="s">
        <v>191</v>
      </c>
      <c r="AW393" s="15" t="s">
        <v>30</v>
      </c>
      <c r="AX393" s="15" t="s">
        <v>85</v>
      </c>
      <c r="AY393" s="185" t="s">
        <v>184</v>
      </c>
    </row>
    <row r="394" spans="1:65" s="13" customFormat="1" ht="22.5">
      <c r="B394" s="168"/>
      <c r="D394" s="169" t="s">
        <v>193</v>
      </c>
      <c r="E394" s="170" t="s">
        <v>1</v>
      </c>
      <c r="F394" s="171" t="s">
        <v>1268</v>
      </c>
      <c r="H394" s="170" t="s">
        <v>1</v>
      </c>
      <c r="I394" s="172"/>
      <c r="L394" s="403"/>
      <c r="M394" s="174"/>
      <c r="N394" s="174"/>
      <c r="O394" s="174"/>
      <c r="P394" s="174"/>
      <c r="Q394" s="174"/>
      <c r="R394" s="174"/>
      <c r="S394" s="174"/>
      <c r="T394" s="175"/>
      <c r="AT394" s="170" t="s">
        <v>193</v>
      </c>
      <c r="AU394" s="170" t="s">
        <v>91</v>
      </c>
      <c r="AV394" s="13" t="s">
        <v>85</v>
      </c>
      <c r="AW394" s="13" t="s">
        <v>30</v>
      </c>
      <c r="AX394" s="13" t="s">
        <v>78</v>
      </c>
      <c r="AY394" s="170" t="s">
        <v>184</v>
      </c>
    </row>
    <row r="395" spans="1:65" s="2" customFormat="1" ht="21.75" customHeight="1">
      <c r="A395" s="302"/>
      <c r="B395" s="124"/>
      <c r="C395" s="155" t="s">
        <v>1279</v>
      </c>
      <c r="D395" s="155" t="s">
        <v>187</v>
      </c>
      <c r="E395" s="156" t="s">
        <v>1280</v>
      </c>
      <c r="F395" s="157" t="s">
        <v>1281</v>
      </c>
      <c r="G395" s="158" t="s">
        <v>225</v>
      </c>
      <c r="H395" s="159">
        <v>7.1920000000000002</v>
      </c>
      <c r="I395" s="160"/>
      <c r="J395" s="161">
        <f>ROUND(I395*H395,2)</f>
        <v>0</v>
      </c>
      <c r="K395" s="228"/>
      <c r="L395" s="250"/>
      <c r="M395" s="230" t="s">
        <v>1</v>
      </c>
      <c r="N395" s="164" t="s">
        <v>44</v>
      </c>
      <c r="O395" s="51"/>
      <c r="P395" s="165">
        <f>O395*H395</f>
        <v>0</v>
      </c>
      <c r="Q395" s="165">
        <v>3.8500000000000001E-3</v>
      </c>
      <c r="R395" s="165">
        <f>Q395*H395</f>
        <v>2.7689200000000001E-2</v>
      </c>
      <c r="S395" s="165">
        <v>0</v>
      </c>
      <c r="T395" s="166">
        <f>S395*H395</f>
        <v>0</v>
      </c>
      <c r="U395" s="302"/>
      <c r="V395" s="302"/>
      <c r="W395" s="302"/>
      <c r="X395" s="302"/>
      <c r="Y395" s="302"/>
      <c r="Z395" s="302"/>
      <c r="AA395" s="302"/>
      <c r="AB395" s="302"/>
      <c r="AC395" s="302"/>
      <c r="AD395" s="302"/>
      <c r="AE395" s="302"/>
      <c r="AR395" s="167" t="s">
        <v>272</v>
      </c>
      <c r="AT395" s="167" t="s">
        <v>187</v>
      </c>
      <c r="AU395" s="167" t="s">
        <v>91</v>
      </c>
      <c r="AY395" s="18" t="s">
        <v>184</v>
      </c>
      <c r="BE395" s="92">
        <f>IF(N395="základná",J395,0)</f>
        <v>0</v>
      </c>
      <c r="BF395" s="92">
        <f>IF(N395="znížená",J395,0)</f>
        <v>0</v>
      </c>
      <c r="BG395" s="92">
        <f>IF(N395="zákl. prenesená",J395,0)</f>
        <v>0</v>
      </c>
      <c r="BH395" s="92">
        <f>IF(N395="zníž. prenesená",J395,0)</f>
        <v>0</v>
      </c>
      <c r="BI395" s="92">
        <f>IF(N395="nulová",J395,0)</f>
        <v>0</v>
      </c>
      <c r="BJ395" s="18" t="s">
        <v>91</v>
      </c>
      <c r="BK395" s="92">
        <f>ROUND(I395*H395,2)</f>
        <v>0</v>
      </c>
      <c r="BL395" s="18" t="s">
        <v>272</v>
      </c>
      <c r="BM395" s="167" t="s">
        <v>1282</v>
      </c>
    </row>
    <row r="396" spans="1:65" s="13" customFormat="1">
      <c r="B396" s="168"/>
      <c r="D396" s="169" t="s">
        <v>193</v>
      </c>
      <c r="E396" s="170" t="s">
        <v>1</v>
      </c>
      <c r="F396" s="171" t="s">
        <v>1266</v>
      </c>
      <c r="H396" s="170" t="s">
        <v>1</v>
      </c>
      <c r="I396" s="172"/>
      <c r="L396" s="409"/>
      <c r="M396" s="174"/>
      <c r="N396" s="174"/>
      <c r="O396" s="174"/>
      <c r="P396" s="174"/>
      <c r="Q396" s="174"/>
      <c r="R396" s="174"/>
      <c r="S396" s="174"/>
      <c r="T396" s="175"/>
      <c r="AT396" s="170" t="s">
        <v>193</v>
      </c>
      <c r="AU396" s="170" t="s">
        <v>91</v>
      </c>
      <c r="AV396" s="13" t="s">
        <v>85</v>
      </c>
      <c r="AW396" s="13" t="s">
        <v>30</v>
      </c>
      <c r="AX396" s="13" t="s">
        <v>78</v>
      </c>
      <c r="AY396" s="170" t="s">
        <v>184</v>
      </c>
    </row>
    <row r="397" spans="1:65" s="14" customFormat="1">
      <c r="B397" s="176"/>
      <c r="D397" s="169" t="s">
        <v>193</v>
      </c>
      <c r="E397" s="177" t="s">
        <v>1</v>
      </c>
      <c r="F397" s="178" t="s">
        <v>1283</v>
      </c>
      <c r="H397" s="179">
        <v>7.1920000000000002</v>
      </c>
      <c r="I397" s="180"/>
      <c r="L397" s="410"/>
      <c r="M397" s="182"/>
      <c r="N397" s="182"/>
      <c r="O397" s="182"/>
      <c r="P397" s="182"/>
      <c r="Q397" s="182"/>
      <c r="R397" s="182"/>
      <c r="S397" s="182"/>
      <c r="T397" s="183"/>
      <c r="AT397" s="177" t="s">
        <v>193</v>
      </c>
      <c r="AU397" s="177" t="s">
        <v>91</v>
      </c>
      <c r="AV397" s="14" t="s">
        <v>91</v>
      </c>
      <c r="AW397" s="14" t="s">
        <v>30</v>
      </c>
      <c r="AX397" s="14" t="s">
        <v>78</v>
      </c>
      <c r="AY397" s="177" t="s">
        <v>184</v>
      </c>
    </row>
    <row r="398" spans="1:65" s="15" customFormat="1">
      <c r="B398" s="184"/>
      <c r="D398" s="169" t="s">
        <v>193</v>
      </c>
      <c r="E398" s="185" t="s">
        <v>1</v>
      </c>
      <c r="F398" s="186" t="s">
        <v>200</v>
      </c>
      <c r="H398" s="187">
        <v>7.1920000000000002</v>
      </c>
      <c r="I398" s="188"/>
      <c r="L398" s="410"/>
      <c r="M398" s="190"/>
      <c r="N398" s="190"/>
      <c r="O398" s="190"/>
      <c r="P398" s="190"/>
      <c r="Q398" s="190"/>
      <c r="R398" s="190"/>
      <c r="S398" s="190"/>
      <c r="T398" s="191"/>
      <c r="AT398" s="185" t="s">
        <v>193</v>
      </c>
      <c r="AU398" s="185" t="s">
        <v>91</v>
      </c>
      <c r="AV398" s="15" t="s">
        <v>191</v>
      </c>
      <c r="AW398" s="15" t="s">
        <v>30</v>
      </c>
      <c r="AX398" s="15" t="s">
        <v>85</v>
      </c>
      <c r="AY398" s="185" t="s">
        <v>184</v>
      </c>
    </row>
    <row r="399" spans="1:65" s="13" customFormat="1" ht="22.5">
      <c r="B399" s="168"/>
      <c r="D399" s="169" t="s">
        <v>193</v>
      </c>
      <c r="E399" s="170" t="s">
        <v>1</v>
      </c>
      <c r="F399" s="171" t="s">
        <v>1268</v>
      </c>
      <c r="H399" s="170" t="s">
        <v>1</v>
      </c>
      <c r="I399" s="172"/>
      <c r="L399" s="411"/>
      <c r="M399" s="174"/>
      <c r="N399" s="174"/>
      <c r="O399" s="174"/>
      <c r="P399" s="174"/>
      <c r="Q399" s="174"/>
      <c r="R399" s="174"/>
      <c r="S399" s="174"/>
      <c r="T399" s="175"/>
      <c r="AT399" s="170" t="s">
        <v>193</v>
      </c>
      <c r="AU399" s="170" t="s">
        <v>91</v>
      </c>
      <c r="AV399" s="13" t="s">
        <v>85</v>
      </c>
      <c r="AW399" s="13" t="s">
        <v>30</v>
      </c>
      <c r="AX399" s="13" t="s">
        <v>78</v>
      </c>
      <c r="AY399" s="170" t="s">
        <v>184</v>
      </c>
    </row>
    <row r="400" spans="1:65" s="2" customFormat="1" ht="44.25" customHeight="1">
      <c r="A400" s="302"/>
      <c r="B400" s="124"/>
      <c r="C400" s="333" t="s">
        <v>1284</v>
      </c>
      <c r="D400" s="333" t="s">
        <v>236</v>
      </c>
      <c r="E400" s="334" t="s">
        <v>1285</v>
      </c>
      <c r="F400" s="335" t="s">
        <v>1286</v>
      </c>
      <c r="G400" s="336" t="s">
        <v>225</v>
      </c>
      <c r="H400" s="337">
        <v>7.827</v>
      </c>
      <c r="I400" s="338"/>
      <c r="J400" s="338">
        <f>ROUND(I400*H400,2)</f>
        <v>0</v>
      </c>
      <c r="K400" s="229"/>
      <c r="L400" s="263"/>
      <c r="M400" s="231" t="s">
        <v>1</v>
      </c>
      <c r="N400" s="202" t="s">
        <v>44</v>
      </c>
      <c r="O400" s="51"/>
      <c r="P400" s="165">
        <f>O400*H400</f>
        <v>0</v>
      </c>
      <c r="Q400" s="165">
        <v>1.73E-3</v>
      </c>
      <c r="R400" s="165">
        <f>Q400*H400</f>
        <v>1.3540709999999999E-2</v>
      </c>
      <c r="S400" s="165">
        <v>0</v>
      </c>
      <c r="T400" s="166">
        <f>S400*H400</f>
        <v>0</v>
      </c>
      <c r="U400" s="302"/>
      <c r="V400" s="302"/>
      <c r="W400" s="302"/>
      <c r="X400" s="302"/>
      <c r="Y400" s="302"/>
      <c r="Z400" s="302"/>
      <c r="AA400" s="302"/>
      <c r="AB400" s="302"/>
      <c r="AC400" s="302"/>
      <c r="AD400" s="302"/>
      <c r="AE400" s="302"/>
      <c r="AR400" s="167" t="s">
        <v>336</v>
      </c>
      <c r="AT400" s="167" t="s">
        <v>236</v>
      </c>
      <c r="AU400" s="167" t="s">
        <v>91</v>
      </c>
      <c r="AY400" s="18" t="s">
        <v>184</v>
      </c>
      <c r="BE400" s="92">
        <f>IF(N400="základná",J400,0)</f>
        <v>0</v>
      </c>
      <c r="BF400" s="92">
        <f>IF(N400="znížená",J400,0)</f>
        <v>0</v>
      </c>
      <c r="BG400" s="92">
        <f>IF(N400="zákl. prenesená",J400,0)</f>
        <v>0</v>
      </c>
      <c r="BH400" s="92">
        <f>IF(N400="zníž. prenesená",J400,0)</f>
        <v>0</v>
      </c>
      <c r="BI400" s="92">
        <f>IF(N400="nulová",J400,0)</f>
        <v>0</v>
      </c>
      <c r="BJ400" s="18" t="s">
        <v>91</v>
      </c>
      <c r="BK400" s="92">
        <f>ROUND(I400*H400,2)</f>
        <v>0</v>
      </c>
      <c r="BL400" s="18" t="s">
        <v>272</v>
      </c>
      <c r="BM400" s="167" t="s">
        <v>1287</v>
      </c>
    </row>
    <row r="401" spans="1:65" s="13" customFormat="1">
      <c r="B401" s="168"/>
      <c r="D401" s="169" t="s">
        <v>193</v>
      </c>
      <c r="E401" s="170" t="s">
        <v>1</v>
      </c>
      <c r="F401" s="171" t="s">
        <v>1272</v>
      </c>
      <c r="H401" s="170" t="s">
        <v>1</v>
      </c>
      <c r="I401" s="172"/>
      <c r="L401" s="409"/>
      <c r="M401" s="174"/>
      <c r="N401" s="174"/>
      <c r="O401" s="174"/>
      <c r="P401" s="174"/>
      <c r="Q401" s="174"/>
      <c r="R401" s="174"/>
      <c r="S401" s="174"/>
      <c r="T401" s="175"/>
      <c r="AT401" s="170" t="s">
        <v>193</v>
      </c>
      <c r="AU401" s="170" t="s">
        <v>91</v>
      </c>
      <c r="AV401" s="13" t="s">
        <v>85</v>
      </c>
      <c r="AW401" s="13" t="s">
        <v>30</v>
      </c>
      <c r="AX401" s="13" t="s">
        <v>78</v>
      </c>
      <c r="AY401" s="170" t="s">
        <v>184</v>
      </c>
    </row>
    <row r="402" spans="1:65" s="14" customFormat="1">
      <c r="B402" s="176"/>
      <c r="D402" s="169" t="s">
        <v>193</v>
      </c>
      <c r="E402" s="177" t="s">
        <v>1</v>
      </c>
      <c r="F402" s="178" t="s">
        <v>1288</v>
      </c>
      <c r="H402" s="179">
        <v>7.3360000000000003</v>
      </c>
      <c r="I402" s="180"/>
      <c r="L402" s="410"/>
      <c r="M402" s="182"/>
      <c r="N402" s="182"/>
      <c r="O402" s="182"/>
      <c r="P402" s="182"/>
      <c r="Q402" s="182"/>
      <c r="R402" s="182"/>
      <c r="S402" s="182"/>
      <c r="T402" s="183"/>
      <c r="AT402" s="177" t="s">
        <v>193</v>
      </c>
      <c r="AU402" s="177" t="s">
        <v>91</v>
      </c>
      <c r="AV402" s="14" t="s">
        <v>91</v>
      </c>
      <c r="AW402" s="14" t="s">
        <v>30</v>
      </c>
      <c r="AX402" s="14" t="s">
        <v>78</v>
      </c>
      <c r="AY402" s="177" t="s">
        <v>184</v>
      </c>
    </row>
    <row r="403" spans="1:65" s="14" customFormat="1">
      <c r="B403" s="176"/>
      <c r="D403" s="169" t="s">
        <v>193</v>
      </c>
      <c r="E403" s="177" t="s">
        <v>1</v>
      </c>
      <c r="F403" s="178" t="s">
        <v>1289</v>
      </c>
      <c r="H403" s="179">
        <v>0.49099999999999999</v>
      </c>
      <c r="I403" s="180"/>
      <c r="L403" s="410"/>
      <c r="M403" s="182"/>
      <c r="N403" s="182"/>
      <c r="O403" s="182"/>
      <c r="P403" s="182"/>
      <c r="Q403" s="182"/>
      <c r="R403" s="182"/>
      <c r="S403" s="182"/>
      <c r="T403" s="183"/>
      <c r="AT403" s="177" t="s">
        <v>193</v>
      </c>
      <c r="AU403" s="177" t="s">
        <v>91</v>
      </c>
      <c r="AV403" s="14" t="s">
        <v>91</v>
      </c>
      <c r="AW403" s="14" t="s">
        <v>30</v>
      </c>
      <c r="AX403" s="14" t="s">
        <v>78</v>
      </c>
      <c r="AY403" s="177" t="s">
        <v>184</v>
      </c>
    </row>
    <row r="404" spans="1:65" s="15" customFormat="1">
      <c r="B404" s="184"/>
      <c r="D404" s="169" t="s">
        <v>193</v>
      </c>
      <c r="E404" s="185" t="s">
        <v>1</v>
      </c>
      <c r="F404" s="186" t="s">
        <v>200</v>
      </c>
      <c r="H404" s="187">
        <v>7.827</v>
      </c>
      <c r="I404" s="188"/>
      <c r="L404" s="411"/>
      <c r="M404" s="190"/>
      <c r="N404" s="190"/>
      <c r="O404" s="190"/>
      <c r="P404" s="190"/>
      <c r="Q404" s="190"/>
      <c r="R404" s="190"/>
      <c r="S404" s="190"/>
      <c r="T404" s="191"/>
      <c r="AT404" s="185" t="s">
        <v>193</v>
      </c>
      <c r="AU404" s="185" t="s">
        <v>91</v>
      </c>
      <c r="AV404" s="15" t="s">
        <v>191</v>
      </c>
      <c r="AW404" s="15" t="s">
        <v>30</v>
      </c>
      <c r="AX404" s="15" t="s">
        <v>85</v>
      </c>
      <c r="AY404" s="185" t="s">
        <v>184</v>
      </c>
    </row>
    <row r="405" spans="1:65" s="2" customFormat="1" ht="21.75" customHeight="1">
      <c r="A405" s="302"/>
      <c r="B405" s="124"/>
      <c r="C405" s="155" t="s">
        <v>1290</v>
      </c>
      <c r="D405" s="155" t="s">
        <v>187</v>
      </c>
      <c r="E405" s="156" t="s">
        <v>1291</v>
      </c>
      <c r="F405" s="157" t="s">
        <v>1292</v>
      </c>
      <c r="G405" s="158" t="s">
        <v>511</v>
      </c>
      <c r="H405" s="203"/>
      <c r="I405" s="160"/>
      <c r="J405" s="161">
        <f>ROUND(I405*H405,2)</f>
        <v>0</v>
      </c>
      <c r="K405" s="228"/>
      <c r="L405" s="250"/>
      <c r="M405" s="230" t="s">
        <v>1</v>
      </c>
      <c r="N405" s="164" t="s">
        <v>44</v>
      </c>
      <c r="O405" s="51"/>
      <c r="P405" s="165">
        <f>O405*H405</f>
        <v>0</v>
      </c>
      <c r="Q405" s="165">
        <v>0</v>
      </c>
      <c r="R405" s="165">
        <f>Q405*H405</f>
        <v>0</v>
      </c>
      <c r="S405" s="165">
        <v>0</v>
      </c>
      <c r="T405" s="166">
        <f>S405*H405</f>
        <v>0</v>
      </c>
      <c r="U405" s="302"/>
      <c r="V405" s="302"/>
      <c r="W405" s="302"/>
      <c r="X405" s="302"/>
      <c r="Y405" s="302"/>
      <c r="Z405" s="302"/>
      <c r="AA405" s="302"/>
      <c r="AB405" s="302"/>
      <c r="AC405" s="302"/>
      <c r="AD405" s="302"/>
      <c r="AE405" s="302"/>
      <c r="AR405" s="167" t="s">
        <v>272</v>
      </c>
      <c r="AT405" s="167" t="s">
        <v>187</v>
      </c>
      <c r="AU405" s="167" t="s">
        <v>91</v>
      </c>
      <c r="AY405" s="18" t="s">
        <v>184</v>
      </c>
      <c r="BE405" s="92">
        <f>IF(N405="základná",J405,0)</f>
        <v>0</v>
      </c>
      <c r="BF405" s="92">
        <f>IF(N405="znížená",J405,0)</f>
        <v>0</v>
      </c>
      <c r="BG405" s="92">
        <f>IF(N405="zákl. prenesená",J405,0)</f>
        <v>0</v>
      </c>
      <c r="BH405" s="92">
        <f>IF(N405="zníž. prenesená",J405,0)</f>
        <v>0</v>
      </c>
      <c r="BI405" s="92">
        <f>IF(N405="nulová",J405,0)</f>
        <v>0</v>
      </c>
      <c r="BJ405" s="18" t="s">
        <v>91</v>
      </c>
      <c r="BK405" s="92">
        <f>ROUND(I405*H405,2)</f>
        <v>0</v>
      </c>
      <c r="BL405" s="18" t="s">
        <v>272</v>
      </c>
      <c r="BM405" s="167" t="s">
        <v>1293</v>
      </c>
    </row>
    <row r="406" spans="1:65" s="12" customFormat="1" ht="22.9" customHeight="1">
      <c r="B406" s="142"/>
      <c r="D406" s="143" t="s">
        <v>77</v>
      </c>
      <c r="E406" s="153" t="s">
        <v>1294</v>
      </c>
      <c r="F406" s="153" t="s">
        <v>1295</v>
      </c>
      <c r="I406" s="145"/>
      <c r="J406" s="154">
        <f>BK406</f>
        <v>0</v>
      </c>
      <c r="L406" s="264"/>
      <c r="M406" s="148"/>
      <c r="N406" s="148"/>
      <c r="O406" s="148"/>
      <c r="P406" s="149">
        <f>SUM(P407:P421)</f>
        <v>0</v>
      </c>
      <c r="Q406" s="148"/>
      <c r="R406" s="149">
        <f>SUM(R407:R421)</f>
        <v>0.63574640000000004</v>
      </c>
      <c r="S406" s="148"/>
      <c r="T406" s="150">
        <f>SUM(T407:T421)</f>
        <v>0</v>
      </c>
      <c r="AR406" s="143" t="s">
        <v>91</v>
      </c>
      <c r="AT406" s="151" t="s">
        <v>77</v>
      </c>
      <c r="AU406" s="151" t="s">
        <v>85</v>
      </c>
      <c r="AY406" s="143" t="s">
        <v>184</v>
      </c>
      <c r="BK406" s="152">
        <f>SUM(BK407:BK421)</f>
        <v>0</v>
      </c>
    </row>
    <row r="407" spans="1:65" s="2" customFormat="1" ht="21.75" customHeight="1">
      <c r="A407" s="302"/>
      <c r="B407" s="124"/>
      <c r="C407" s="155" t="s">
        <v>1296</v>
      </c>
      <c r="D407" s="155" t="s">
        <v>187</v>
      </c>
      <c r="E407" s="156" t="s">
        <v>1297</v>
      </c>
      <c r="F407" s="157" t="s">
        <v>1298</v>
      </c>
      <c r="G407" s="158" t="s">
        <v>225</v>
      </c>
      <c r="H407" s="159">
        <v>34.4</v>
      </c>
      <c r="I407" s="160"/>
      <c r="J407" s="161">
        <f>ROUND(I407*H407,2)</f>
        <v>0</v>
      </c>
      <c r="K407" s="228"/>
      <c r="L407" s="250"/>
      <c r="M407" s="230" t="s">
        <v>1</v>
      </c>
      <c r="N407" s="164" t="s">
        <v>44</v>
      </c>
      <c r="O407" s="51"/>
      <c r="P407" s="165">
        <f>O407*H407</f>
        <v>0</v>
      </c>
      <c r="Q407" s="165">
        <v>3.3400000000000001E-3</v>
      </c>
      <c r="R407" s="165">
        <f>Q407*H407</f>
        <v>0.114896</v>
      </c>
      <c r="S407" s="165">
        <v>0</v>
      </c>
      <c r="T407" s="166">
        <f>S407*H407</f>
        <v>0</v>
      </c>
      <c r="U407" s="302"/>
      <c r="V407" s="302"/>
      <c r="W407" s="302"/>
      <c r="X407" s="302"/>
      <c r="Y407" s="302"/>
      <c r="Z407" s="302"/>
      <c r="AA407" s="302"/>
      <c r="AB407" s="302"/>
      <c r="AC407" s="302"/>
      <c r="AD407" s="302"/>
      <c r="AE407" s="302"/>
      <c r="AR407" s="167" t="s">
        <v>272</v>
      </c>
      <c r="AT407" s="167" t="s">
        <v>187</v>
      </c>
      <c r="AU407" s="167" t="s">
        <v>91</v>
      </c>
      <c r="AY407" s="18" t="s">
        <v>184</v>
      </c>
      <c r="BE407" s="92">
        <f>IF(N407="základná",J407,0)</f>
        <v>0</v>
      </c>
      <c r="BF407" s="92">
        <f>IF(N407="znížená",J407,0)</f>
        <v>0</v>
      </c>
      <c r="BG407" s="92">
        <f>IF(N407="zákl. prenesená",J407,0)</f>
        <v>0</v>
      </c>
      <c r="BH407" s="92">
        <f>IF(N407="zníž. prenesená",J407,0)</f>
        <v>0</v>
      </c>
      <c r="BI407" s="92">
        <f>IF(N407="nulová",J407,0)</f>
        <v>0</v>
      </c>
      <c r="BJ407" s="18" t="s">
        <v>91</v>
      </c>
      <c r="BK407" s="92">
        <f>ROUND(I407*H407,2)</f>
        <v>0</v>
      </c>
      <c r="BL407" s="18" t="s">
        <v>272</v>
      </c>
      <c r="BM407" s="167" t="s">
        <v>1299</v>
      </c>
    </row>
    <row r="408" spans="1:65" s="14" customFormat="1">
      <c r="B408" s="176"/>
      <c r="D408" s="169" t="s">
        <v>193</v>
      </c>
      <c r="E408" s="177" t="s">
        <v>1</v>
      </c>
      <c r="F408" s="178" t="s">
        <v>1300</v>
      </c>
      <c r="H408" s="179">
        <v>24.896000000000001</v>
      </c>
      <c r="I408" s="180"/>
      <c r="L408" s="401"/>
      <c r="M408" s="182"/>
      <c r="N408" s="182"/>
      <c r="O408" s="182"/>
      <c r="P408" s="182"/>
      <c r="Q408" s="182"/>
      <c r="R408" s="182"/>
      <c r="S408" s="182"/>
      <c r="T408" s="183"/>
      <c r="AT408" s="177" t="s">
        <v>193</v>
      </c>
      <c r="AU408" s="177" t="s">
        <v>91</v>
      </c>
      <c r="AV408" s="14" t="s">
        <v>91</v>
      </c>
      <c r="AW408" s="14" t="s">
        <v>30</v>
      </c>
      <c r="AX408" s="14" t="s">
        <v>78</v>
      </c>
      <c r="AY408" s="177" t="s">
        <v>184</v>
      </c>
    </row>
    <row r="409" spans="1:65" s="14" customFormat="1">
      <c r="B409" s="176"/>
      <c r="D409" s="169" t="s">
        <v>193</v>
      </c>
      <c r="E409" s="177" t="s">
        <v>1</v>
      </c>
      <c r="F409" s="178" t="s">
        <v>1301</v>
      </c>
      <c r="H409" s="179">
        <v>-3.2959999999999998</v>
      </c>
      <c r="I409" s="180"/>
      <c r="L409" s="402"/>
      <c r="M409" s="182"/>
      <c r="N409" s="182"/>
      <c r="O409" s="182"/>
      <c r="P409" s="182"/>
      <c r="Q409" s="182"/>
      <c r="R409" s="182"/>
      <c r="S409" s="182"/>
      <c r="T409" s="183"/>
      <c r="AT409" s="177" t="s">
        <v>193</v>
      </c>
      <c r="AU409" s="177" t="s">
        <v>91</v>
      </c>
      <c r="AV409" s="14" t="s">
        <v>91</v>
      </c>
      <c r="AW409" s="14" t="s">
        <v>30</v>
      </c>
      <c r="AX409" s="14" t="s">
        <v>78</v>
      </c>
      <c r="AY409" s="177" t="s">
        <v>184</v>
      </c>
    </row>
    <row r="410" spans="1:65" s="14" customFormat="1">
      <c r="B410" s="176"/>
      <c r="D410" s="169" t="s">
        <v>193</v>
      </c>
      <c r="E410" s="177" t="s">
        <v>1</v>
      </c>
      <c r="F410" s="178" t="s">
        <v>1302</v>
      </c>
      <c r="H410" s="179">
        <v>1.728</v>
      </c>
      <c r="I410" s="180"/>
      <c r="L410" s="402"/>
      <c r="M410" s="182"/>
      <c r="N410" s="182"/>
      <c r="O410" s="182"/>
      <c r="P410" s="182"/>
      <c r="Q410" s="182"/>
      <c r="R410" s="182"/>
      <c r="S410" s="182"/>
      <c r="T410" s="183"/>
      <c r="AT410" s="177" t="s">
        <v>193</v>
      </c>
      <c r="AU410" s="177" t="s">
        <v>91</v>
      </c>
      <c r="AV410" s="14" t="s">
        <v>91</v>
      </c>
      <c r="AW410" s="14" t="s">
        <v>30</v>
      </c>
      <c r="AX410" s="14" t="s">
        <v>78</v>
      </c>
      <c r="AY410" s="177" t="s">
        <v>184</v>
      </c>
    </row>
    <row r="411" spans="1:65" s="14" customFormat="1">
      <c r="B411" s="176"/>
      <c r="D411" s="169" t="s">
        <v>193</v>
      </c>
      <c r="E411" s="177" t="s">
        <v>1</v>
      </c>
      <c r="F411" s="178" t="s">
        <v>1303</v>
      </c>
      <c r="H411" s="179">
        <v>11.327999999999999</v>
      </c>
      <c r="I411" s="180"/>
      <c r="L411" s="402"/>
      <c r="M411" s="182"/>
      <c r="N411" s="182"/>
      <c r="O411" s="182"/>
      <c r="P411" s="182"/>
      <c r="Q411" s="182"/>
      <c r="R411" s="182"/>
      <c r="S411" s="182"/>
      <c r="T411" s="183"/>
      <c r="AT411" s="177" t="s">
        <v>193</v>
      </c>
      <c r="AU411" s="177" t="s">
        <v>91</v>
      </c>
      <c r="AV411" s="14" t="s">
        <v>91</v>
      </c>
      <c r="AW411" s="14" t="s">
        <v>30</v>
      </c>
      <c r="AX411" s="14" t="s">
        <v>78</v>
      </c>
      <c r="AY411" s="177" t="s">
        <v>184</v>
      </c>
    </row>
    <row r="412" spans="1:65" s="14" customFormat="1">
      <c r="B412" s="176"/>
      <c r="D412" s="169" t="s">
        <v>193</v>
      </c>
      <c r="E412" s="177" t="s">
        <v>1</v>
      </c>
      <c r="F412" s="178" t="s">
        <v>1304</v>
      </c>
      <c r="H412" s="179">
        <v>-1.1200000000000001</v>
      </c>
      <c r="I412" s="180"/>
      <c r="L412" s="402"/>
      <c r="M412" s="182"/>
      <c r="N412" s="182"/>
      <c r="O412" s="182"/>
      <c r="P412" s="182"/>
      <c r="Q412" s="182"/>
      <c r="R412" s="182"/>
      <c r="S412" s="182"/>
      <c r="T412" s="183"/>
      <c r="AT412" s="177" t="s">
        <v>193</v>
      </c>
      <c r="AU412" s="177" t="s">
        <v>91</v>
      </c>
      <c r="AV412" s="14" t="s">
        <v>91</v>
      </c>
      <c r="AW412" s="14" t="s">
        <v>30</v>
      </c>
      <c r="AX412" s="14" t="s">
        <v>78</v>
      </c>
      <c r="AY412" s="177" t="s">
        <v>184</v>
      </c>
    </row>
    <row r="413" spans="1:65" s="14" customFormat="1">
      <c r="B413" s="176"/>
      <c r="D413" s="169" t="s">
        <v>193</v>
      </c>
      <c r="E413" s="177" t="s">
        <v>1</v>
      </c>
      <c r="F413" s="178" t="s">
        <v>1305</v>
      </c>
      <c r="H413" s="179">
        <v>0.86399999999999999</v>
      </c>
      <c r="I413" s="180"/>
      <c r="L413" s="402"/>
      <c r="M413" s="182"/>
      <c r="N413" s="182"/>
      <c r="O413" s="182"/>
      <c r="P413" s="182"/>
      <c r="Q413" s="182"/>
      <c r="R413" s="182"/>
      <c r="S413" s="182"/>
      <c r="T413" s="183"/>
      <c r="AT413" s="177" t="s">
        <v>193</v>
      </c>
      <c r="AU413" s="177" t="s">
        <v>91</v>
      </c>
      <c r="AV413" s="14" t="s">
        <v>91</v>
      </c>
      <c r="AW413" s="14" t="s">
        <v>30</v>
      </c>
      <c r="AX413" s="14" t="s">
        <v>78</v>
      </c>
      <c r="AY413" s="177" t="s">
        <v>184</v>
      </c>
    </row>
    <row r="414" spans="1:65" s="16" customFormat="1">
      <c r="B414" s="213"/>
      <c r="D414" s="169" t="s">
        <v>193</v>
      </c>
      <c r="E414" s="214" t="s">
        <v>1</v>
      </c>
      <c r="F414" s="215" t="s">
        <v>1306</v>
      </c>
      <c r="H414" s="216">
        <v>34.4</v>
      </c>
      <c r="I414" s="217"/>
      <c r="L414" s="402"/>
      <c r="M414" s="218"/>
      <c r="N414" s="218"/>
      <c r="O414" s="218"/>
      <c r="P414" s="218"/>
      <c r="Q414" s="218"/>
      <c r="R414" s="218"/>
      <c r="S414" s="218"/>
      <c r="T414" s="219"/>
      <c r="AT414" s="214" t="s">
        <v>193</v>
      </c>
      <c r="AU414" s="214" t="s">
        <v>91</v>
      </c>
      <c r="AV414" s="16" t="s">
        <v>97</v>
      </c>
      <c r="AW414" s="16" t="s">
        <v>30</v>
      </c>
      <c r="AX414" s="16" t="s">
        <v>78</v>
      </c>
      <c r="AY414" s="214" t="s">
        <v>184</v>
      </c>
    </row>
    <row r="415" spans="1:65" s="15" customFormat="1">
      <c r="B415" s="184"/>
      <c r="D415" s="169" t="s">
        <v>193</v>
      </c>
      <c r="E415" s="185" t="s">
        <v>920</v>
      </c>
      <c r="F415" s="186" t="s">
        <v>200</v>
      </c>
      <c r="H415" s="187">
        <v>34.4</v>
      </c>
      <c r="I415" s="188"/>
      <c r="L415" s="402"/>
      <c r="M415" s="190"/>
      <c r="N415" s="190"/>
      <c r="O415" s="190"/>
      <c r="P415" s="190"/>
      <c r="Q415" s="190"/>
      <c r="R415" s="190"/>
      <c r="S415" s="190"/>
      <c r="T415" s="191"/>
      <c r="AT415" s="185" t="s">
        <v>193</v>
      </c>
      <c r="AU415" s="185" t="s">
        <v>91</v>
      </c>
      <c r="AV415" s="15" t="s">
        <v>191</v>
      </c>
      <c r="AW415" s="15" t="s">
        <v>30</v>
      </c>
      <c r="AX415" s="15" t="s">
        <v>85</v>
      </c>
      <c r="AY415" s="185" t="s">
        <v>184</v>
      </c>
    </row>
    <row r="416" spans="1:65" s="13" customFormat="1" ht="22.5">
      <c r="B416" s="168"/>
      <c r="D416" s="169" t="s">
        <v>193</v>
      </c>
      <c r="E416" s="170" t="s">
        <v>1</v>
      </c>
      <c r="F416" s="171" t="s">
        <v>1307</v>
      </c>
      <c r="H416" s="170" t="s">
        <v>1</v>
      </c>
      <c r="I416" s="172"/>
      <c r="L416" s="403"/>
      <c r="M416" s="174"/>
      <c r="N416" s="174"/>
      <c r="O416" s="174"/>
      <c r="P416" s="174"/>
      <c r="Q416" s="174"/>
      <c r="R416" s="174"/>
      <c r="S416" s="174"/>
      <c r="T416" s="175"/>
      <c r="AT416" s="170" t="s">
        <v>193</v>
      </c>
      <c r="AU416" s="170" t="s">
        <v>91</v>
      </c>
      <c r="AV416" s="13" t="s">
        <v>85</v>
      </c>
      <c r="AW416" s="13" t="s">
        <v>30</v>
      </c>
      <c r="AX416" s="13" t="s">
        <v>78</v>
      </c>
      <c r="AY416" s="170" t="s">
        <v>184</v>
      </c>
    </row>
    <row r="417" spans="1:65" s="2" customFormat="1" ht="21.75" customHeight="1">
      <c r="A417" s="302"/>
      <c r="B417" s="124"/>
      <c r="C417" s="333" t="s">
        <v>1308</v>
      </c>
      <c r="D417" s="333" t="s">
        <v>236</v>
      </c>
      <c r="E417" s="334" t="s">
        <v>1309</v>
      </c>
      <c r="F417" s="335" t="s">
        <v>1310</v>
      </c>
      <c r="G417" s="336" t="s">
        <v>225</v>
      </c>
      <c r="H417" s="337">
        <v>35.432000000000002</v>
      </c>
      <c r="I417" s="338"/>
      <c r="J417" s="338">
        <f>ROUND(I417*H417,2)</f>
        <v>0</v>
      </c>
      <c r="K417" s="229"/>
      <c r="L417" s="263"/>
      <c r="M417" s="231" t="s">
        <v>1</v>
      </c>
      <c r="N417" s="202" t="s">
        <v>44</v>
      </c>
      <c r="O417" s="51"/>
      <c r="P417" s="165">
        <f>O417*H417</f>
        <v>0</v>
      </c>
      <c r="Q417" s="165">
        <v>1.47E-2</v>
      </c>
      <c r="R417" s="165">
        <f>Q417*H417</f>
        <v>0.52085040000000005</v>
      </c>
      <c r="S417" s="165">
        <v>0</v>
      </c>
      <c r="T417" s="166">
        <f>S417*H417</f>
        <v>0</v>
      </c>
      <c r="U417" s="302"/>
      <c r="V417" s="302"/>
      <c r="W417" s="302"/>
      <c r="X417" s="302"/>
      <c r="Y417" s="302"/>
      <c r="Z417" s="302"/>
      <c r="AA417" s="302"/>
      <c r="AB417" s="302"/>
      <c r="AC417" s="302"/>
      <c r="AD417" s="302"/>
      <c r="AE417" s="302"/>
      <c r="AR417" s="167" t="s">
        <v>336</v>
      </c>
      <c r="AT417" s="167" t="s">
        <v>236</v>
      </c>
      <c r="AU417" s="167" t="s">
        <v>91</v>
      </c>
      <c r="AY417" s="18" t="s">
        <v>184</v>
      </c>
      <c r="BE417" s="92">
        <f>IF(N417="základná",J417,0)</f>
        <v>0</v>
      </c>
      <c r="BF417" s="92">
        <f>IF(N417="znížená",J417,0)</f>
        <v>0</v>
      </c>
      <c r="BG417" s="92">
        <f>IF(N417="zákl. prenesená",J417,0)</f>
        <v>0</v>
      </c>
      <c r="BH417" s="92">
        <f>IF(N417="zníž. prenesená",J417,0)</f>
        <v>0</v>
      </c>
      <c r="BI417" s="92">
        <f>IF(N417="nulová",J417,0)</f>
        <v>0</v>
      </c>
      <c r="BJ417" s="18" t="s">
        <v>91</v>
      </c>
      <c r="BK417" s="92">
        <f>ROUND(I417*H417,2)</f>
        <v>0</v>
      </c>
      <c r="BL417" s="18" t="s">
        <v>272</v>
      </c>
      <c r="BM417" s="167" t="s">
        <v>1311</v>
      </c>
    </row>
    <row r="418" spans="1:65" s="14" customFormat="1">
      <c r="B418" s="176"/>
      <c r="D418" s="169" t="s">
        <v>193</v>
      </c>
      <c r="E418" s="177" t="s">
        <v>1</v>
      </c>
      <c r="F418" s="178" t="s">
        <v>1312</v>
      </c>
      <c r="H418" s="179">
        <v>35.432000000000002</v>
      </c>
      <c r="I418" s="180"/>
      <c r="L418" s="401"/>
      <c r="M418" s="182"/>
      <c r="N418" s="182"/>
      <c r="O418" s="182"/>
      <c r="P418" s="182"/>
      <c r="Q418" s="182"/>
      <c r="R418" s="182"/>
      <c r="S418" s="182"/>
      <c r="T418" s="183"/>
      <c r="AT418" s="177" t="s">
        <v>193</v>
      </c>
      <c r="AU418" s="177" t="s">
        <v>91</v>
      </c>
      <c r="AV418" s="14" t="s">
        <v>91</v>
      </c>
      <c r="AW418" s="14" t="s">
        <v>30</v>
      </c>
      <c r="AX418" s="14" t="s">
        <v>78</v>
      </c>
      <c r="AY418" s="177" t="s">
        <v>184</v>
      </c>
    </row>
    <row r="419" spans="1:65" s="15" customFormat="1">
      <c r="B419" s="184"/>
      <c r="D419" s="169" t="s">
        <v>193</v>
      </c>
      <c r="E419" s="185" t="s">
        <v>1</v>
      </c>
      <c r="F419" s="186" t="s">
        <v>200</v>
      </c>
      <c r="H419" s="187">
        <v>35.432000000000002</v>
      </c>
      <c r="I419" s="188"/>
      <c r="L419" s="402"/>
      <c r="M419" s="190"/>
      <c r="N419" s="190"/>
      <c r="O419" s="190"/>
      <c r="P419" s="190"/>
      <c r="Q419" s="190"/>
      <c r="R419" s="190"/>
      <c r="S419" s="190"/>
      <c r="T419" s="191"/>
      <c r="AT419" s="185" t="s">
        <v>193</v>
      </c>
      <c r="AU419" s="185" t="s">
        <v>91</v>
      </c>
      <c r="AV419" s="15" t="s">
        <v>191</v>
      </c>
      <c r="AW419" s="15" t="s">
        <v>30</v>
      </c>
      <c r="AX419" s="15" t="s">
        <v>85</v>
      </c>
      <c r="AY419" s="185" t="s">
        <v>184</v>
      </c>
    </row>
    <row r="420" spans="1:65" s="13" customFormat="1">
      <c r="B420" s="168"/>
      <c r="D420" s="169" t="s">
        <v>193</v>
      </c>
      <c r="E420" s="170" t="s">
        <v>1</v>
      </c>
      <c r="F420" s="171" t="s">
        <v>1313</v>
      </c>
      <c r="H420" s="170" t="s">
        <v>1</v>
      </c>
      <c r="I420" s="172"/>
      <c r="L420" s="403"/>
      <c r="M420" s="174"/>
      <c r="N420" s="174"/>
      <c r="O420" s="174"/>
      <c r="P420" s="174"/>
      <c r="Q420" s="174"/>
      <c r="R420" s="174"/>
      <c r="S420" s="174"/>
      <c r="T420" s="175"/>
      <c r="AT420" s="170" t="s">
        <v>193</v>
      </c>
      <c r="AU420" s="170" t="s">
        <v>91</v>
      </c>
      <c r="AV420" s="13" t="s">
        <v>85</v>
      </c>
      <c r="AW420" s="13" t="s">
        <v>30</v>
      </c>
      <c r="AX420" s="13" t="s">
        <v>78</v>
      </c>
      <c r="AY420" s="170" t="s">
        <v>184</v>
      </c>
    </row>
    <row r="421" spans="1:65" s="2" customFormat="1" ht="21.75" customHeight="1">
      <c r="A421" s="302"/>
      <c r="B421" s="124"/>
      <c r="C421" s="155" t="s">
        <v>1314</v>
      </c>
      <c r="D421" s="155" t="s">
        <v>187</v>
      </c>
      <c r="E421" s="156" t="s">
        <v>1315</v>
      </c>
      <c r="F421" s="157" t="s">
        <v>1316</v>
      </c>
      <c r="G421" s="158" t="s">
        <v>511</v>
      </c>
      <c r="H421" s="203"/>
      <c r="I421" s="160"/>
      <c r="J421" s="161">
        <f>ROUND(I421*H421,2)</f>
        <v>0</v>
      </c>
      <c r="K421" s="228"/>
      <c r="L421" s="250"/>
      <c r="M421" s="230" t="s">
        <v>1</v>
      </c>
      <c r="N421" s="164" t="s">
        <v>44</v>
      </c>
      <c r="O421" s="51"/>
      <c r="P421" s="165">
        <f>O421*H421</f>
        <v>0</v>
      </c>
      <c r="Q421" s="165">
        <v>0</v>
      </c>
      <c r="R421" s="165">
        <f>Q421*H421</f>
        <v>0</v>
      </c>
      <c r="S421" s="165">
        <v>0</v>
      </c>
      <c r="T421" s="166">
        <f>S421*H421</f>
        <v>0</v>
      </c>
      <c r="U421" s="302"/>
      <c r="V421" s="302"/>
      <c r="W421" s="302"/>
      <c r="X421" s="302"/>
      <c r="Y421" s="302"/>
      <c r="Z421" s="302"/>
      <c r="AA421" s="302"/>
      <c r="AB421" s="302"/>
      <c r="AC421" s="302"/>
      <c r="AD421" s="302"/>
      <c r="AE421" s="302"/>
      <c r="AR421" s="167" t="s">
        <v>272</v>
      </c>
      <c r="AT421" s="167" t="s">
        <v>187</v>
      </c>
      <c r="AU421" s="167" t="s">
        <v>91</v>
      </c>
      <c r="AY421" s="18" t="s">
        <v>184</v>
      </c>
      <c r="BE421" s="92">
        <f>IF(N421="základná",J421,0)</f>
        <v>0</v>
      </c>
      <c r="BF421" s="92">
        <f>IF(N421="znížená",J421,0)</f>
        <v>0</v>
      </c>
      <c r="BG421" s="92">
        <f>IF(N421="zákl. prenesená",J421,0)</f>
        <v>0</v>
      </c>
      <c r="BH421" s="92">
        <f>IF(N421="zníž. prenesená",J421,0)</f>
        <v>0</v>
      </c>
      <c r="BI421" s="92">
        <f>IF(N421="nulová",J421,0)</f>
        <v>0</v>
      </c>
      <c r="BJ421" s="18" t="s">
        <v>91</v>
      </c>
      <c r="BK421" s="92">
        <f>ROUND(I421*H421,2)</f>
        <v>0</v>
      </c>
      <c r="BL421" s="18" t="s">
        <v>272</v>
      </c>
      <c r="BM421" s="167" t="s">
        <v>1317</v>
      </c>
    </row>
    <row r="422" spans="1:65" s="12" customFormat="1" ht="22.9" customHeight="1">
      <c r="B422" s="142"/>
      <c r="D422" s="143" t="s">
        <v>77</v>
      </c>
      <c r="E422" s="153" t="s">
        <v>540</v>
      </c>
      <c r="F422" s="153" t="s">
        <v>541</v>
      </c>
      <c r="I422" s="145"/>
      <c r="J422" s="154">
        <f>BK422</f>
        <v>0</v>
      </c>
      <c r="L422" s="264"/>
      <c r="M422" s="148"/>
      <c r="N422" s="148"/>
      <c r="O422" s="148"/>
      <c r="P422" s="149">
        <f>SUM(P423:P428)</f>
        <v>0</v>
      </c>
      <c r="Q422" s="148"/>
      <c r="R422" s="149">
        <f>SUM(R423:R428)</f>
        <v>1.6493600000000001E-3</v>
      </c>
      <c r="S422" s="148"/>
      <c r="T422" s="150">
        <f>SUM(T423:T428)</f>
        <v>0</v>
      </c>
      <c r="AR422" s="143" t="s">
        <v>91</v>
      </c>
      <c r="AT422" s="151" t="s">
        <v>77</v>
      </c>
      <c r="AU422" s="151" t="s">
        <v>85</v>
      </c>
      <c r="AY422" s="143" t="s">
        <v>184</v>
      </c>
      <c r="BK422" s="152">
        <f>SUM(BK423:BK428)</f>
        <v>0</v>
      </c>
    </row>
    <row r="423" spans="1:65" s="2" customFormat="1" ht="33" customHeight="1">
      <c r="A423" s="302"/>
      <c r="B423" s="124"/>
      <c r="C423" s="155" t="s">
        <v>464</v>
      </c>
      <c r="D423" s="155" t="s">
        <v>187</v>
      </c>
      <c r="E423" s="156" t="s">
        <v>543</v>
      </c>
      <c r="F423" s="157" t="s">
        <v>544</v>
      </c>
      <c r="G423" s="158" t="s">
        <v>225</v>
      </c>
      <c r="H423" s="159">
        <v>82.468000000000004</v>
      </c>
      <c r="I423" s="160"/>
      <c r="J423" s="161">
        <f>ROUND(I423*H423,2)</f>
        <v>0</v>
      </c>
      <c r="K423" s="228"/>
      <c r="L423" s="250"/>
      <c r="M423" s="230" t="s">
        <v>1</v>
      </c>
      <c r="N423" s="164" t="s">
        <v>44</v>
      </c>
      <c r="O423" s="51"/>
      <c r="P423" s="165">
        <f>O423*H423</f>
        <v>0</v>
      </c>
      <c r="Q423" s="165">
        <v>2.0000000000000002E-5</v>
      </c>
      <c r="R423" s="165">
        <f>Q423*H423</f>
        <v>1.6493600000000001E-3</v>
      </c>
      <c r="S423" s="165">
        <v>0</v>
      </c>
      <c r="T423" s="166">
        <f>S423*H423</f>
        <v>0</v>
      </c>
      <c r="U423" s="302"/>
      <c r="V423" s="302"/>
      <c r="W423" s="302"/>
      <c r="X423" s="302"/>
      <c r="Y423" s="302"/>
      <c r="Z423" s="302"/>
      <c r="AA423" s="302"/>
      <c r="AB423" s="302"/>
      <c r="AC423" s="302"/>
      <c r="AD423" s="302"/>
      <c r="AE423" s="302"/>
      <c r="AR423" s="167" t="s">
        <v>272</v>
      </c>
      <c r="AT423" s="167" t="s">
        <v>187</v>
      </c>
      <c r="AU423" s="167" t="s">
        <v>91</v>
      </c>
      <c r="AY423" s="18" t="s">
        <v>184</v>
      </c>
      <c r="BE423" s="92">
        <f>IF(N423="základná",J423,0)</f>
        <v>0</v>
      </c>
      <c r="BF423" s="92">
        <f>IF(N423="znížená",J423,0)</f>
        <v>0</v>
      </c>
      <c r="BG423" s="92">
        <f>IF(N423="zákl. prenesená",J423,0)</f>
        <v>0</v>
      </c>
      <c r="BH423" s="92">
        <f>IF(N423="zníž. prenesená",J423,0)</f>
        <v>0</v>
      </c>
      <c r="BI423" s="92">
        <f>IF(N423="nulová",J423,0)</f>
        <v>0</v>
      </c>
      <c r="BJ423" s="18" t="s">
        <v>91</v>
      </c>
      <c r="BK423" s="92">
        <f>ROUND(I423*H423,2)</f>
        <v>0</v>
      </c>
      <c r="BL423" s="18" t="s">
        <v>272</v>
      </c>
      <c r="BM423" s="167" t="s">
        <v>1318</v>
      </c>
    </row>
    <row r="424" spans="1:65" s="14" customFormat="1">
      <c r="B424" s="176"/>
      <c r="D424" s="169" t="s">
        <v>193</v>
      </c>
      <c r="E424" s="177" t="s">
        <v>1</v>
      </c>
      <c r="F424" s="178" t="s">
        <v>1319</v>
      </c>
      <c r="H424" s="179">
        <v>20.748000000000001</v>
      </c>
      <c r="I424" s="180"/>
      <c r="L424" s="401"/>
      <c r="M424" s="182"/>
      <c r="N424" s="182"/>
      <c r="O424" s="182"/>
      <c r="P424" s="182"/>
      <c r="Q424" s="182"/>
      <c r="R424" s="182"/>
      <c r="S424" s="182"/>
      <c r="T424" s="183"/>
      <c r="AT424" s="177" t="s">
        <v>193</v>
      </c>
      <c r="AU424" s="177" t="s">
        <v>91</v>
      </c>
      <c r="AV424" s="14" t="s">
        <v>91</v>
      </c>
      <c r="AW424" s="14" t="s">
        <v>30</v>
      </c>
      <c r="AX424" s="14" t="s">
        <v>78</v>
      </c>
      <c r="AY424" s="177" t="s">
        <v>184</v>
      </c>
    </row>
    <row r="425" spans="1:65" s="14" customFormat="1">
      <c r="B425" s="176"/>
      <c r="D425" s="169" t="s">
        <v>193</v>
      </c>
      <c r="E425" s="177" t="s">
        <v>1</v>
      </c>
      <c r="F425" s="178" t="s">
        <v>1320</v>
      </c>
      <c r="H425" s="179">
        <v>17.64</v>
      </c>
      <c r="I425" s="180"/>
      <c r="L425" s="402"/>
      <c r="M425" s="182"/>
      <c r="N425" s="182"/>
      <c r="O425" s="182"/>
      <c r="P425" s="182"/>
      <c r="Q425" s="182"/>
      <c r="R425" s="182"/>
      <c r="S425" s="182"/>
      <c r="T425" s="183"/>
      <c r="AT425" s="177" t="s">
        <v>193</v>
      </c>
      <c r="AU425" s="177" t="s">
        <v>91</v>
      </c>
      <c r="AV425" s="14" t="s">
        <v>91</v>
      </c>
      <c r="AW425" s="14" t="s">
        <v>30</v>
      </c>
      <c r="AX425" s="14" t="s">
        <v>78</v>
      </c>
      <c r="AY425" s="177" t="s">
        <v>184</v>
      </c>
    </row>
    <row r="426" spans="1:65" s="13" customFormat="1">
      <c r="B426" s="168"/>
      <c r="D426" s="169" t="s">
        <v>193</v>
      </c>
      <c r="E426" s="170" t="s">
        <v>1</v>
      </c>
      <c r="F426" s="171" t="s">
        <v>1321</v>
      </c>
      <c r="H426" s="170" t="s">
        <v>1</v>
      </c>
      <c r="I426" s="172"/>
      <c r="L426" s="402"/>
      <c r="M426" s="174"/>
      <c r="N426" s="174"/>
      <c r="O426" s="174"/>
      <c r="P426" s="174"/>
      <c r="Q426" s="174"/>
      <c r="R426" s="174"/>
      <c r="S426" s="174"/>
      <c r="T426" s="175"/>
      <c r="AT426" s="170" t="s">
        <v>193</v>
      </c>
      <c r="AU426" s="170" t="s">
        <v>91</v>
      </c>
      <c r="AV426" s="13" t="s">
        <v>85</v>
      </c>
      <c r="AW426" s="13" t="s">
        <v>30</v>
      </c>
      <c r="AX426" s="13" t="s">
        <v>78</v>
      </c>
      <c r="AY426" s="170" t="s">
        <v>184</v>
      </c>
    </row>
    <row r="427" spans="1:65" s="14" customFormat="1">
      <c r="B427" s="176"/>
      <c r="D427" s="169" t="s">
        <v>193</v>
      </c>
      <c r="E427" s="177" t="s">
        <v>1</v>
      </c>
      <c r="F427" s="178" t="s">
        <v>1322</v>
      </c>
      <c r="H427" s="179">
        <v>44.08</v>
      </c>
      <c r="I427" s="180"/>
      <c r="L427" s="402"/>
      <c r="M427" s="182"/>
      <c r="N427" s="182"/>
      <c r="O427" s="182"/>
      <c r="P427" s="182"/>
      <c r="Q427" s="182"/>
      <c r="R427" s="182"/>
      <c r="S427" s="182"/>
      <c r="T427" s="183"/>
      <c r="AT427" s="177" t="s">
        <v>193</v>
      </c>
      <c r="AU427" s="177" t="s">
        <v>91</v>
      </c>
      <c r="AV427" s="14" t="s">
        <v>91</v>
      </c>
      <c r="AW427" s="14" t="s">
        <v>30</v>
      </c>
      <c r="AX427" s="14" t="s">
        <v>78</v>
      </c>
      <c r="AY427" s="177" t="s">
        <v>184</v>
      </c>
    </row>
    <row r="428" spans="1:65" s="15" customFormat="1">
      <c r="B428" s="184"/>
      <c r="D428" s="169" t="s">
        <v>193</v>
      </c>
      <c r="E428" s="185" t="s">
        <v>1</v>
      </c>
      <c r="F428" s="186" t="s">
        <v>200</v>
      </c>
      <c r="H428" s="187">
        <v>82.468000000000004</v>
      </c>
      <c r="I428" s="188"/>
      <c r="L428" s="402"/>
      <c r="M428" s="190"/>
      <c r="N428" s="190"/>
      <c r="O428" s="190"/>
      <c r="P428" s="190"/>
      <c r="Q428" s="190"/>
      <c r="R428" s="190"/>
      <c r="S428" s="190"/>
      <c r="T428" s="191"/>
      <c r="AT428" s="185" t="s">
        <v>193</v>
      </c>
      <c r="AU428" s="185" t="s">
        <v>91</v>
      </c>
      <c r="AV428" s="15" t="s">
        <v>191</v>
      </c>
      <c r="AW428" s="15" t="s">
        <v>30</v>
      </c>
      <c r="AX428" s="15" t="s">
        <v>85</v>
      </c>
      <c r="AY428" s="185" t="s">
        <v>184</v>
      </c>
    </row>
    <row r="429" spans="1:65" s="12" customFormat="1" ht="22.9" customHeight="1">
      <c r="B429" s="142"/>
      <c r="D429" s="143" t="s">
        <v>77</v>
      </c>
      <c r="E429" s="153" t="s">
        <v>1323</v>
      </c>
      <c r="F429" s="153" t="s">
        <v>1324</v>
      </c>
      <c r="I429" s="145"/>
      <c r="J429" s="154">
        <f>BK429</f>
        <v>0</v>
      </c>
      <c r="L429" s="403"/>
      <c r="M429" s="148"/>
      <c r="N429" s="148"/>
      <c r="O429" s="148"/>
      <c r="P429" s="149">
        <f>SUM(P430:P442)</f>
        <v>0</v>
      </c>
      <c r="Q429" s="148"/>
      <c r="R429" s="149">
        <f>SUM(R430:R442)</f>
        <v>8.4037799999999996E-3</v>
      </c>
      <c r="S429" s="148"/>
      <c r="T429" s="150">
        <f>SUM(T430:T442)</f>
        <v>0</v>
      </c>
      <c r="AR429" s="143" t="s">
        <v>91</v>
      </c>
      <c r="AT429" s="151" t="s">
        <v>77</v>
      </c>
      <c r="AU429" s="151" t="s">
        <v>85</v>
      </c>
      <c r="AY429" s="143" t="s">
        <v>184</v>
      </c>
      <c r="BK429" s="152">
        <f>SUM(BK430:BK442)</f>
        <v>0</v>
      </c>
    </row>
    <row r="430" spans="1:65" s="2" customFormat="1" ht="21.75" customHeight="1">
      <c r="A430" s="302"/>
      <c r="B430" s="124"/>
      <c r="C430" s="155" t="s">
        <v>1325</v>
      </c>
      <c r="D430" s="155" t="s">
        <v>187</v>
      </c>
      <c r="E430" s="156" t="s">
        <v>1326</v>
      </c>
      <c r="F430" s="157" t="s">
        <v>1327</v>
      </c>
      <c r="G430" s="158" t="s">
        <v>225</v>
      </c>
      <c r="H430" s="159">
        <v>25.466000000000001</v>
      </c>
      <c r="I430" s="160"/>
      <c r="J430" s="161">
        <f>ROUND(I430*H430,2)</f>
        <v>0</v>
      </c>
      <c r="K430" s="228"/>
      <c r="L430" s="250"/>
      <c r="M430" s="230" t="s">
        <v>1</v>
      </c>
      <c r="N430" s="164" t="s">
        <v>44</v>
      </c>
      <c r="O430" s="51"/>
      <c r="P430" s="165">
        <f>O430*H430</f>
        <v>0</v>
      </c>
      <c r="Q430" s="165">
        <v>1E-4</v>
      </c>
      <c r="R430" s="165">
        <f>Q430*H430</f>
        <v>2.5466000000000004E-3</v>
      </c>
      <c r="S430" s="165">
        <v>0</v>
      </c>
      <c r="T430" s="166">
        <f>S430*H430</f>
        <v>0</v>
      </c>
      <c r="U430" s="302"/>
      <c r="V430" s="302"/>
      <c r="W430" s="302"/>
      <c r="X430" s="302"/>
      <c r="Y430" s="302"/>
      <c r="Z430" s="302"/>
      <c r="AA430" s="302"/>
      <c r="AB430" s="302"/>
      <c r="AC430" s="302"/>
      <c r="AD430" s="302"/>
      <c r="AE430" s="302"/>
      <c r="AR430" s="167" t="s">
        <v>272</v>
      </c>
      <c r="AT430" s="167" t="s">
        <v>187</v>
      </c>
      <c r="AU430" s="167" t="s">
        <v>91</v>
      </c>
      <c r="AY430" s="18" t="s">
        <v>184</v>
      </c>
      <c r="BE430" s="92">
        <f>IF(N430="základná",J430,0)</f>
        <v>0</v>
      </c>
      <c r="BF430" s="92">
        <f>IF(N430="znížená",J430,0)</f>
        <v>0</v>
      </c>
      <c r="BG430" s="92">
        <f>IF(N430="zákl. prenesená",J430,0)</f>
        <v>0</v>
      </c>
      <c r="BH430" s="92">
        <f>IF(N430="zníž. prenesená",J430,0)</f>
        <v>0</v>
      </c>
      <c r="BI430" s="92">
        <f>IF(N430="nulová",J430,0)</f>
        <v>0</v>
      </c>
      <c r="BJ430" s="18" t="s">
        <v>91</v>
      </c>
      <c r="BK430" s="92">
        <f>ROUND(I430*H430,2)</f>
        <v>0</v>
      </c>
      <c r="BL430" s="18" t="s">
        <v>272</v>
      </c>
      <c r="BM430" s="167" t="s">
        <v>1328</v>
      </c>
    </row>
    <row r="431" spans="1:65" s="13" customFormat="1">
      <c r="B431" s="168"/>
      <c r="D431" s="169" t="s">
        <v>193</v>
      </c>
      <c r="E431" s="170" t="s">
        <v>1</v>
      </c>
      <c r="F431" s="171" t="s">
        <v>1329</v>
      </c>
      <c r="H431" s="170" t="s">
        <v>1</v>
      </c>
      <c r="I431" s="172"/>
      <c r="L431" s="409"/>
      <c r="M431" s="174"/>
      <c r="N431" s="174"/>
      <c r="O431" s="174"/>
      <c r="P431" s="174"/>
      <c r="Q431" s="174"/>
      <c r="R431" s="174"/>
      <c r="S431" s="174"/>
      <c r="T431" s="175"/>
      <c r="AT431" s="170" t="s">
        <v>193</v>
      </c>
      <c r="AU431" s="170" t="s">
        <v>91</v>
      </c>
      <c r="AV431" s="13" t="s">
        <v>85</v>
      </c>
      <c r="AW431" s="13" t="s">
        <v>30</v>
      </c>
      <c r="AX431" s="13" t="s">
        <v>78</v>
      </c>
      <c r="AY431" s="170" t="s">
        <v>184</v>
      </c>
    </row>
    <row r="432" spans="1:65" s="14" customFormat="1">
      <c r="B432" s="176"/>
      <c r="D432" s="169" t="s">
        <v>193</v>
      </c>
      <c r="E432" s="177" t="s">
        <v>1</v>
      </c>
      <c r="F432" s="178" t="s">
        <v>1110</v>
      </c>
      <c r="H432" s="179">
        <v>10.71</v>
      </c>
      <c r="I432" s="180"/>
      <c r="L432" s="410"/>
      <c r="M432" s="182"/>
      <c r="N432" s="182"/>
      <c r="O432" s="182"/>
      <c r="P432" s="182"/>
      <c r="Q432" s="182"/>
      <c r="R432" s="182"/>
      <c r="S432" s="182"/>
      <c r="T432" s="183"/>
      <c r="AT432" s="177" t="s">
        <v>193</v>
      </c>
      <c r="AU432" s="177" t="s">
        <v>91</v>
      </c>
      <c r="AV432" s="14" t="s">
        <v>91</v>
      </c>
      <c r="AW432" s="14" t="s">
        <v>30</v>
      </c>
      <c r="AX432" s="14" t="s">
        <v>78</v>
      </c>
      <c r="AY432" s="177" t="s">
        <v>184</v>
      </c>
    </row>
    <row r="433" spans="1:65" s="16" customFormat="1">
      <c r="B433" s="213"/>
      <c r="D433" s="169" t="s">
        <v>193</v>
      </c>
      <c r="E433" s="214" t="s">
        <v>1</v>
      </c>
      <c r="F433" s="215" t="s">
        <v>1306</v>
      </c>
      <c r="H433" s="216">
        <v>10.71</v>
      </c>
      <c r="I433" s="217"/>
      <c r="L433" s="410"/>
      <c r="M433" s="218"/>
      <c r="N433" s="218"/>
      <c r="O433" s="218"/>
      <c r="P433" s="218"/>
      <c r="Q433" s="218"/>
      <c r="R433" s="218"/>
      <c r="S433" s="218"/>
      <c r="T433" s="219"/>
      <c r="AT433" s="214" t="s">
        <v>193</v>
      </c>
      <c r="AU433" s="214" t="s">
        <v>91</v>
      </c>
      <c r="AV433" s="16" t="s">
        <v>97</v>
      </c>
      <c r="AW433" s="16" t="s">
        <v>30</v>
      </c>
      <c r="AX433" s="16" t="s">
        <v>78</v>
      </c>
      <c r="AY433" s="214" t="s">
        <v>184</v>
      </c>
    </row>
    <row r="434" spans="1:65" s="14" customFormat="1">
      <c r="B434" s="176"/>
      <c r="D434" s="169" t="s">
        <v>193</v>
      </c>
      <c r="E434" s="177" t="s">
        <v>1</v>
      </c>
      <c r="F434" s="178" t="s">
        <v>1330</v>
      </c>
      <c r="H434" s="179">
        <v>9.9580000000000002</v>
      </c>
      <c r="I434" s="180"/>
      <c r="L434" s="410"/>
      <c r="M434" s="182"/>
      <c r="N434" s="182"/>
      <c r="O434" s="182"/>
      <c r="P434" s="182"/>
      <c r="Q434" s="182"/>
      <c r="R434" s="182"/>
      <c r="S434" s="182"/>
      <c r="T434" s="183"/>
      <c r="AT434" s="177" t="s">
        <v>193</v>
      </c>
      <c r="AU434" s="177" t="s">
        <v>91</v>
      </c>
      <c r="AV434" s="14" t="s">
        <v>91</v>
      </c>
      <c r="AW434" s="14" t="s">
        <v>30</v>
      </c>
      <c r="AX434" s="14" t="s">
        <v>78</v>
      </c>
      <c r="AY434" s="177" t="s">
        <v>184</v>
      </c>
    </row>
    <row r="435" spans="1:65" s="14" customFormat="1">
      <c r="B435" s="176"/>
      <c r="D435" s="169" t="s">
        <v>193</v>
      </c>
      <c r="E435" s="177" t="s">
        <v>1</v>
      </c>
      <c r="F435" s="178" t="s">
        <v>1331</v>
      </c>
      <c r="H435" s="179">
        <v>-0.86499999999999999</v>
      </c>
      <c r="I435" s="180"/>
      <c r="L435" s="410"/>
      <c r="M435" s="182"/>
      <c r="N435" s="182"/>
      <c r="O435" s="182"/>
      <c r="P435" s="182"/>
      <c r="Q435" s="182"/>
      <c r="R435" s="182"/>
      <c r="S435" s="182"/>
      <c r="T435" s="183"/>
      <c r="AT435" s="177" t="s">
        <v>193</v>
      </c>
      <c r="AU435" s="177" t="s">
        <v>91</v>
      </c>
      <c r="AV435" s="14" t="s">
        <v>91</v>
      </c>
      <c r="AW435" s="14" t="s">
        <v>30</v>
      </c>
      <c r="AX435" s="14" t="s">
        <v>78</v>
      </c>
      <c r="AY435" s="177" t="s">
        <v>184</v>
      </c>
    </row>
    <row r="436" spans="1:65" s="14" customFormat="1">
      <c r="B436" s="176"/>
      <c r="D436" s="169" t="s">
        <v>193</v>
      </c>
      <c r="E436" s="177" t="s">
        <v>1</v>
      </c>
      <c r="F436" s="178" t="s">
        <v>1332</v>
      </c>
      <c r="H436" s="179">
        <v>1.01</v>
      </c>
      <c r="I436" s="180"/>
      <c r="L436" s="410"/>
      <c r="M436" s="182"/>
      <c r="N436" s="182"/>
      <c r="O436" s="182"/>
      <c r="P436" s="182"/>
      <c r="Q436" s="182"/>
      <c r="R436" s="182"/>
      <c r="S436" s="182"/>
      <c r="T436" s="183"/>
      <c r="AT436" s="177" t="s">
        <v>193</v>
      </c>
      <c r="AU436" s="177" t="s">
        <v>91</v>
      </c>
      <c r="AV436" s="14" t="s">
        <v>91</v>
      </c>
      <c r="AW436" s="14" t="s">
        <v>30</v>
      </c>
      <c r="AX436" s="14" t="s">
        <v>78</v>
      </c>
      <c r="AY436" s="177" t="s">
        <v>184</v>
      </c>
    </row>
    <row r="437" spans="1:65" s="14" customFormat="1">
      <c r="B437" s="176"/>
      <c r="D437" s="169" t="s">
        <v>193</v>
      </c>
      <c r="E437" s="177" t="s">
        <v>1</v>
      </c>
      <c r="F437" s="178" t="s">
        <v>1333</v>
      </c>
      <c r="H437" s="179">
        <v>4.5309999999999997</v>
      </c>
      <c r="I437" s="180"/>
      <c r="L437" s="410"/>
      <c r="M437" s="182"/>
      <c r="N437" s="182"/>
      <c r="O437" s="182"/>
      <c r="P437" s="182"/>
      <c r="Q437" s="182"/>
      <c r="R437" s="182"/>
      <c r="S437" s="182"/>
      <c r="T437" s="183"/>
      <c r="AT437" s="177" t="s">
        <v>193</v>
      </c>
      <c r="AU437" s="177" t="s">
        <v>91</v>
      </c>
      <c r="AV437" s="14" t="s">
        <v>91</v>
      </c>
      <c r="AW437" s="14" t="s">
        <v>30</v>
      </c>
      <c r="AX437" s="14" t="s">
        <v>78</v>
      </c>
      <c r="AY437" s="177" t="s">
        <v>184</v>
      </c>
    </row>
    <row r="438" spans="1:65" s="14" customFormat="1">
      <c r="B438" s="176"/>
      <c r="D438" s="169" t="s">
        <v>193</v>
      </c>
      <c r="E438" s="177" t="s">
        <v>1</v>
      </c>
      <c r="F438" s="178" t="s">
        <v>1334</v>
      </c>
      <c r="H438" s="179">
        <v>-0.29399999999999998</v>
      </c>
      <c r="I438" s="180"/>
      <c r="L438" s="410"/>
      <c r="M438" s="182"/>
      <c r="N438" s="182"/>
      <c r="O438" s="182"/>
      <c r="P438" s="182"/>
      <c r="Q438" s="182"/>
      <c r="R438" s="182"/>
      <c r="S438" s="182"/>
      <c r="T438" s="183"/>
      <c r="AT438" s="177" t="s">
        <v>193</v>
      </c>
      <c r="AU438" s="177" t="s">
        <v>91</v>
      </c>
      <c r="AV438" s="14" t="s">
        <v>91</v>
      </c>
      <c r="AW438" s="14" t="s">
        <v>30</v>
      </c>
      <c r="AX438" s="14" t="s">
        <v>78</v>
      </c>
      <c r="AY438" s="177" t="s">
        <v>184</v>
      </c>
    </row>
    <row r="439" spans="1:65" s="14" customFormat="1">
      <c r="B439" s="176"/>
      <c r="D439" s="169" t="s">
        <v>193</v>
      </c>
      <c r="E439" s="177" t="s">
        <v>1</v>
      </c>
      <c r="F439" s="178" t="s">
        <v>1335</v>
      </c>
      <c r="H439" s="179">
        <v>0.41599999999999998</v>
      </c>
      <c r="I439" s="180"/>
      <c r="L439" s="410"/>
      <c r="M439" s="182"/>
      <c r="N439" s="182"/>
      <c r="O439" s="182"/>
      <c r="P439" s="182"/>
      <c r="Q439" s="182"/>
      <c r="R439" s="182"/>
      <c r="S439" s="182"/>
      <c r="T439" s="183"/>
      <c r="AT439" s="177" t="s">
        <v>193</v>
      </c>
      <c r="AU439" s="177" t="s">
        <v>91</v>
      </c>
      <c r="AV439" s="14" t="s">
        <v>91</v>
      </c>
      <c r="AW439" s="14" t="s">
        <v>30</v>
      </c>
      <c r="AX439" s="14" t="s">
        <v>78</v>
      </c>
      <c r="AY439" s="177" t="s">
        <v>184</v>
      </c>
    </row>
    <row r="440" spans="1:65" s="16" customFormat="1">
      <c r="B440" s="213"/>
      <c r="D440" s="169" t="s">
        <v>193</v>
      </c>
      <c r="E440" s="214" t="s">
        <v>1</v>
      </c>
      <c r="F440" s="215" t="s">
        <v>1306</v>
      </c>
      <c r="H440" s="216">
        <v>14.756</v>
      </c>
      <c r="I440" s="217"/>
      <c r="L440" s="410"/>
      <c r="M440" s="218"/>
      <c r="N440" s="218"/>
      <c r="O440" s="218"/>
      <c r="P440" s="218"/>
      <c r="Q440" s="218"/>
      <c r="R440" s="218"/>
      <c r="S440" s="218"/>
      <c r="T440" s="219"/>
      <c r="AT440" s="214" t="s">
        <v>193</v>
      </c>
      <c r="AU440" s="214" t="s">
        <v>91</v>
      </c>
      <c r="AV440" s="16" t="s">
        <v>97</v>
      </c>
      <c r="AW440" s="16" t="s">
        <v>30</v>
      </c>
      <c r="AX440" s="16" t="s">
        <v>78</v>
      </c>
      <c r="AY440" s="214" t="s">
        <v>184</v>
      </c>
    </row>
    <row r="441" spans="1:65" s="15" customFormat="1">
      <c r="B441" s="184"/>
      <c r="D441" s="169" t="s">
        <v>193</v>
      </c>
      <c r="E441" s="185" t="s">
        <v>1</v>
      </c>
      <c r="F441" s="186" t="s">
        <v>200</v>
      </c>
      <c r="H441" s="187">
        <v>25.466000000000001</v>
      </c>
      <c r="I441" s="188"/>
      <c r="L441" s="411"/>
      <c r="M441" s="190"/>
      <c r="N441" s="190"/>
      <c r="O441" s="190"/>
      <c r="P441" s="190"/>
      <c r="Q441" s="190"/>
      <c r="R441" s="190"/>
      <c r="S441" s="190"/>
      <c r="T441" s="191"/>
      <c r="AT441" s="185" t="s">
        <v>193</v>
      </c>
      <c r="AU441" s="185" t="s">
        <v>91</v>
      </c>
      <c r="AV441" s="15" t="s">
        <v>191</v>
      </c>
      <c r="AW441" s="15" t="s">
        <v>30</v>
      </c>
      <c r="AX441" s="15" t="s">
        <v>85</v>
      </c>
      <c r="AY441" s="185" t="s">
        <v>184</v>
      </c>
    </row>
    <row r="442" spans="1:65" s="2" customFormat="1" ht="44.25" customHeight="1">
      <c r="A442" s="302"/>
      <c r="B442" s="124"/>
      <c r="C442" s="155" t="s">
        <v>1336</v>
      </c>
      <c r="D442" s="155" t="s">
        <v>187</v>
      </c>
      <c r="E442" s="156" t="s">
        <v>1337</v>
      </c>
      <c r="F442" s="157" t="s">
        <v>1338</v>
      </c>
      <c r="G442" s="158" t="s">
        <v>225</v>
      </c>
      <c r="H442" s="159">
        <v>25.466000000000001</v>
      </c>
      <c r="I442" s="160"/>
      <c r="J442" s="161">
        <f>ROUND(I442*H442,2)</f>
        <v>0</v>
      </c>
      <c r="K442" s="228"/>
      <c r="L442" s="250"/>
      <c r="M442" s="278" t="s">
        <v>1</v>
      </c>
      <c r="N442" s="209" t="s">
        <v>44</v>
      </c>
      <c r="O442" s="210"/>
      <c r="P442" s="211">
        <f>O442*H442</f>
        <v>0</v>
      </c>
      <c r="Q442" s="211">
        <v>2.3000000000000001E-4</v>
      </c>
      <c r="R442" s="211">
        <f>Q442*H442</f>
        <v>5.85718E-3</v>
      </c>
      <c r="S442" s="211">
        <v>0</v>
      </c>
      <c r="T442" s="212">
        <f>S442*H442</f>
        <v>0</v>
      </c>
      <c r="U442" s="302"/>
      <c r="V442" s="302"/>
      <c r="W442" s="302"/>
      <c r="X442" s="302"/>
      <c r="Y442" s="302"/>
      <c r="Z442" s="302"/>
      <c r="AA442" s="302"/>
      <c r="AB442" s="302"/>
      <c r="AC442" s="302"/>
      <c r="AD442" s="302"/>
      <c r="AE442" s="302"/>
      <c r="AR442" s="167" t="s">
        <v>272</v>
      </c>
      <c r="AT442" s="167" t="s">
        <v>187</v>
      </c>
      <c r="AU442" s="167" t="s">
        <v>91</v>
      </c>
      <c r="AY442" s="18" t="s">
        <v>184</v>
      </c>
      <c r="BE442" s="92">
        <f>IF(N442="základná",J442,0)</f>
        <v>0</v>
      </c>
      <c r="BF442" s="92">
        <f>IF(N442="znížená",J442,0)</f>
        <v>0</v>
      </c>
      <c r="BG442" s="92">
        <f>IF(N442="zákl. prenesená",J442,0)</f>
        <v>0</v>
      </c>
      <c r="BH442" s="92">
        <f>IF(N442="zníž. prenesená",J442,0)</f>
        <v>0</v>
      </c>
      <c r="BI442" s="92">
        <f>IF(N442="nulová",J442,0)</f>
        <v>0</v>
      </c>
      <c r="BJ442" s="18" t="s">
        <v>91</v>
      </c>
      <c r="BK442" s="92">
        <f>ROUND(I442*H442,2)</f>
        <v>0</v>
      </c>
      <c r="BL442" s="18" t="s">
        <v>272</v>
      </c>
      <c r="BM442" s="167" t="s">
        <v>1339</v>
      </c>
    </row>
    <row r="443" spans="1:65" s="2" customFormat="1" ht="6.95" customHeight="1">
      <c r="A443" s="302"/>
      <c r="B443" s="41"/>
      <c r="C443" s="42"/>
      <c r="D443" s="42"/>
      <c r="E443" s="42"/>
      <c r="F443" s="42"/>
      <c r="G443" s="42"/>
      <c r="H443" s="42"/>
      <c r="I443" s="42"/>
      <c r="J443" s="42"/>
      <c r="K443" s="42"/>
      <c r="L443" s="250"/>
      <c r="M443" s="302"/>
      <c r="O443" s="302"/>
      <c r="P443" s="302"/>
      <c r="Q443" s="302"/>
      <c r="R443" s="302"/>
      <c r="S443" s="302"/>
      <c r="T443" s="302"/>
      <c r="U443" s="302"/>
      <c r="V443" s="302"/>
      <c r="W443" s="302"/>
      <c r="X443" s="302"/>
      <c r="Y443" s="302"/>
      <c r="Z443" s="302"/>
      <c r="AA443" s="302"/>
      <c r="AB443" s="302"/>
      <c r="AC443" s="302"/>
      <c r="AD443" s="302"/>
      <c r="AE443" s="302"/>
    </row>
  </sheetData>
  <autoFilter ref="C152:K442" xr:uid="{00000000-0009-0000-0000-000004000000}"/>
  <mergeCells count="58">
    <mergeCell ref="E139:H139"/>
    <mergeCell ref="E143:H143"/>
    <mergeCell ref="E141:H141"/>
    <mergeCell ref="E145:H145"/>
    <mergeCell ref="D127:F127"/>
    <mergeCell ref="L2:V2"/>
    <mergeCell ref="D123:F123"/>
    <mergeCell ref="D124:F124"/>
    <mergeCell ref="D125:F125"/>
    <mergeCell ref="D126:F126"/>
    <mergeCell ref="E31:H31"/>
    <mergeCell ref="E86:H86"/>
    <mergeCell ref="E90:H90"/>
    <mergeCell ref="E88:H88"/>
    <mergeCell ref="E92:H92"/>
    <mergeCell ref="E7:H7"/>
    <mergeCell ref="E11:H11"/>
    <mergeCell ref="E9:H9"/>
    <mergeCell ref="E13:H13"/>
    <mergeCell ref="E22:H22"/>
    <mergeCell ref="L284:L286"/>
    <mergeCell ref="L280:L282"/>
    <mergeCell ref="L223:L225"/>
    <mergeCell ref="L219:L221"/>
    <mergeCell ref="L229:L230"/>
    <mergeCell ref="L247:L249"/>
    <mergeCell ref="L242:L244"/>
    <mergeCell ref="L236:L237"/>
    <mergeCell ref="L233:L234"/>
    <mergeCell ref="L424:L429"/>
    <mergeCell ref="L418:L420"/>
    <mergeCell ref="L431:L441"/>
    <mergeCell ref="L388:L390"/>
    <mergeCell ref="L392:L394"/>
    <mergeCell ref="L396:L399"/>
    <mergeCell ref="L401:L404"/>
    <mergeCell ref="L408:L416"/>
    <mergeCell ref="L171:L175"/>
    <mergeCell ref="L157:L163"/>
    <mergeCell ref="L179:L180"/>
    <mergeCell ref="L188:L189"/>
    <mergeCell ref="L191:L193"/>
    <mergeCell ref="L196:L197"/>
    <mergeCell ref="L199:L200"/>
    <mergeCell ref="L202:L204"/>
    <mergeCell ref="L215:L216"/>
    <mergeCell ref="L383:L386"/>
    <mergeCell ref="L307:L308"/>
    <mergeCell ref="L302:L303"/>
    <mergeCell ref="L297:L298"/>
    <mergeCell ref="L294:L295"/>
    <mergeCell ref="L325:L327"/>
    <mergeCell ref="L318:L323"/>
    <mergeCell ref="L270:L271"/>
    <mergeCell ref="L267:L268"/>
    <mergeCell ref="L258:L260"/>
    <mergeCell ref="L251:L255"/>
    <mergeCell ref="L288:L29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91"/>
  <sheetViews>
    <sheetView showGridLines="0" topLeftCell="A156" workbookViewId="0">
      <selection activeCell="V147" sqref="V1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5.1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1.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365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110</v>
      </c>
    </row>
    <row r="3" spans="1:4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</row>
    <row r="4" spans="1:4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1"/>
      <c r="M4" s="97" t="s">
        <v>9</v>
      </c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</row>
    <row r="5" spans="1:4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1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</row>
    <row r="6" spans="1:4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1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</row>
    <row r="7" spans="1:4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1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4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1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</row>
    <row r="9" spans="1:46" s="1" customFormat="1" ht="16.5" customHeight="1">
      <c r="A9" s="288"/>
      <c r="B9" s="21"/>
      <c r="C9" s="288"/>
      <c r="D9" s="288"/>
      <c r="E9" s="407" t="s">
        <v>140</v>
      </c>
      <c r="F9" s="366"/>
      <c r="G9" s="366"/>
      <c r="H9" s="366"/>
      <c r="I9" s="288"/>
      <c r="J9" s="288"/>
      <c r="K9" s="288"/>
      <c r="L9" s="21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</row>
    <row r="10" spans="1:4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1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</row>
    <row r="11" spans="1:46" s="2" customFormat="1" ht="16.5" customHeight="1">
      <c r="A11" s="302"/>
      <c r="B11" s="29"/>
      <c r="C11" s="302"/>
      <c r="D11" s="302"/>
      <c r="E11" s="420" t="s">
        <v>103</v>
      </c>
      <c r="F11" s="406"/>
      <c r="G11" s="406"/>
      <c r="H11" s="406"/>
      <c r="I11" s="302"/>
      <c r="J11" s="302"/>
      <c r="K11" s="302"/>
      <c r="L11" s="36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4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36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46" s="2" customFormat="1" ht="16.5" customHeight="1">
      <c r="A13" s="302"/>
      <c r="B13" s="29"/>
      <c r="C13" s="302"/>
      <c r="D13" s="302"/>
      <c r="E13" s="384" t="s">
        <v>109</v>
      </c>
      <c r="F13" s="406"/>
      <c r="G13" s="406"/>
      <c r="H13" s="406"/>
      <c r="I13" s="302"/>
      <c r="J13" s="302"/>
      <c r="K13" s="302"/>
      <c r="L13" s="36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4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36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4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36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4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36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36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36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36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36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36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36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36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36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36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36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36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36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6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36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6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36"/>
      <c r="S33" s="302"/>
      <c r="T33" s="302"/>
      <c r="U33" s="30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36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36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36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36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36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36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36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36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ROUND((SUM(BG113:BG120) + SUM(BG144:BG190)),  2)</f>
        <v>0</v>
      </c>
      <c r="G42" s="302"/>
      <c r="H42" s="302"/>
      <c r="I42" s="103">
        <v>0.2</v>
      </c>
      <c r="J42" s="102">
        <f>0</f>
        <v>0</v>
      </c>
      <c r="K42" s="302"/>
      <c r="L42" s="36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ROUND((SUM(BH113:BH120) + SUM(BH144:BH190)),  2)</f>
        <v>0</v>
      </c>
      <c r="G43" s="302"/>
      <c r="H43" s="302"/>
      <c r="I43" s="103">
        <v>0.2</v>
      </c>
      <c r="J43" s="102">
        <f>0</f>
        <v>0</v>
      </c>
      <c r="K43" s="302"/>
      <c r="L43" s="36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ROUND((SUM(BI113:BI120) + SUM(BI144:BI190)),  2)</f>
        <v>0</v>
      </c>
      <c r="G44" s="302"/>
      <c r="H44" s="302"/>
      <c r="I44" s="103">
        <v>0</v>
      </c>
      <c r="J44" s="102">
        <f>0</f>
        <v>0</v>
      </c>
      <c r="K44" s="302"/>
      <c r="L44" s="36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36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36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36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1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1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1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36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1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1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1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1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1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1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1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1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1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1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36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1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1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1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36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1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1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1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1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1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1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1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1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1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1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36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6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6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36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6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36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36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1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1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1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926</v>
      </c>
      <c r="F90" s="406"/>
      <c r="G90" s="406"/>
      <c r="H90" s="406"/>
      <c r="I90" s="302"/>
      <c r="J90" s="302"/>
      <c r="K90" s="302"/>
      <c r="L90" s="36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36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6.5" customHeight="1">
      <c r="A92" s="302"/>
      <c r="B92" s="29"/>
      <c r="C92" s="302"/>
      <c r="D92" s="302"/>
      <c r="E92" s="384" t="str">
        <f>E13</f>
        <v>SO-03.3 - VP - Vodovodná prípojka</v>
      </c>
      <c r="F92" s="406"/>
      <c r="G92" s="406"/>
      <c r="H92" s="406"/>
      <c r="I92" s="302"/>
      <c r="J92" s="302"/>
      <c r="K92" s="302"/>
      <c r="L92" s="36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36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36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36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36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47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36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47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36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47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36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47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36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47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J144</f>
        <v>0</v>
      </c>
      <c r="K101" s="302"/>
      <c r="L101" s="36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47" s="9" customFormat="1" ht="24.95" customHeight="1">
      <c r="B102" s="114"/>
      <c r="D102" s="115" t="s">
        <v>149</v>
      </c>
      <c r="E102" s="116"/>
      <c r="F102" s="116"/>
      <c r="G102" s="116"/>
      <c r="H102" s="116"/>
      <c r="I102" s="116"/>
      <c r="J102" s="117">
        <f>J145</f>
        <v>0</v>
      </c>
      <c r="L102" s="114"/>
    </row>
    <row r="103" spans="1:47" s="10" customFormat="1" ht="19.899999999999999" customHeight="1">
      <c r="A103" s="285"/>
      <c r="B103" s="118"/>
      <c r="C103" s="285"/>
      <c r="D103" s="119" t="s">
        <v>150</v>
      </c>
      <c r="E103" s="120"/>
      <c r="F103" s="120"/>
      <c r="G103" s="120"/>
      <c r="H103" s="120"/>
      <c r="I103" s="120"/>
      <c r="J103" s="121">
        <f>J146</f>
        <v>0</v>
      </c>
      <c r="K103" s="285"/>
      <c r="L103" s="118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</row>
    <row r="104" spans="1:47" s="10" customFormat="1" ht="19.899999999999999" customHeight="1">
      <c r="A104" s="285"/>
      <c r="B104" s="118"/>
      <c r="C104" s="285"/>
      <c r="D104" s="119" t="s">
        <v>796</v>
      </c>
      <c r="E104" s="120"/>
      <c r="F104" s="120"/>
      <c r="G104" s="120"/>
      <c r="H104" s="120"/>
      <c r="I104" s="120"/>
      <c r="J104" s="121">
        <f>J159</f>
        <v>0</v>
      </c>
      <c r="K104" s="285"/>
      <c r="L104" s="118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5"/>
      <c r="AH104" s="285"/>
      <c r="AI104" s="285"/>
      <c r="AJ104" s="285"/>
      <c r="AK104" s="285"/>
      <c r="AL104" s="285"/>
      <c r="AM104" s="285"/>
      <c r="AN104" s="285"/>
      <c r="AO104" s="285"/>
      <c r="AP104" s="285"/>
      <c r="AQ104" s="285"/>
      <c r="AR104" s="285"/>
      <c r="AS104" s="285"/>
      <c r="AT104" s="285"/>
      <c r="AU104" s="285"/>
    </row>
    <row r="105" spans="1:47" s="10" customFormat="1" ht="19.899999999999999" customHeight="1">
      <c r="A105" s="285"/>
      <c r="B105" s="118"/>
      <c r="C105" s="285"/>
      <c r="D105" s="119" t="s">
        <v>153</v>
      </c>
      <c r="E105" s="120"/>
      <c r="F105" s="120"/>
      <c r="G105" s="120"/>
      <c r="H105" s="120"/>
      <c r="I105" s="120"/>
      <c r="J105" s="121">
        <f>J161</f>
        <v>0</v>
      </c>
      <c r="K105" s="285"/>
      <c r="L105" s="118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285"/>
      <c r="AH105" s="285"/>
      <c r="AI105" s="285"/>
      <c r="AJ105" s="285"/>
      <c r="AK105" s="285"/>
      <c r="AL105" s="285"/>
      <c r="AM105" s="285"/>
      <c r="AN105" s="285"/>
      <c r="AO105" s="285"/>
      <c r="AP105" s="285"/>
      <c r="AQ105" s="285"/>
      <c r="AR105" s="285"/>
      <c r="AS105" s="285"/>
      <c r="AT105" s="285"/>
      <c r="AU105" s="285"/>
    </row>
    <row r="106" spans="1:47" s="10" customFormat="1" ht="19.899999999999999" customHeight="1">
      <c r="A106" s="285"/>
      <c r="B106" s="118"/>
      <c r="C106" s="285"/>
      <c r="D106" s="119" t="s">
        <v>155</v>
      </c>
      <c r="E106" s="120"/>
      <c r="F106" s="120"/>
      <c r="G106" s="120"/>
      <c r="H106" s="120"/>
      <c r="I106" s="120"/>
      <c r="J106" s="121">
        <f>J172</f>
        <v>0</v>
      </c>
      <c r="K106" s="285"/>
      <c r="L106" s="118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285"/>
      <c r="AH106" s="285"/>
      <c r="AI106" s="285"/>
      <c r="AJ106" s="285"/>
      <c r="AK106" s="285"/>
      <c r="AL106" s="285"/>
      <c r="AM106" s="285"/>
      <c r="AN106" s="285"/>
      <c r="AO106" s="285"/>
      <c r="AP106" s="285"/>
      <c r="AQ106" s="285"/>
      <c r="AR106" s="285"/>
      <c r="AS106" s="285"/>
      <c r="AT106" s="285"/>
      <c r="AU106" s="285"/>
    </row>
    <row r="107" spans="1:47" s="9" customFormat="1" ht="24.95" customHeight="1">
      <c r="B107" s="114"/>
      <c r="D107" s="115" t="s">
        <v>157</v>
      </c>
      <c r="E107" s="116"/>
      <c r="F107" s="116"/>
      <c r="G107" s="116"/>
      <c r="H107" s="116"/>
      <c r="I107" s="116"/>
      <c r="J107" s="117">
        <f>J174</f>
        <v>0</v>
      </c>
      <c r="L107" s="114"/>
    </row>
    <row r="108" spans="1:47" s="10" customFormat="1" ht="19.899999999999999" customHeight="1">
      <c r="A108" s="285"/>
      <c r="B108" s="118"/>
      <c r="C108" s="285"/>
      <c r="D108" s="119" t="s">
        <v>797</v>
      </c>
      <c r="E108" s="120"/>
      <c r="F108" s="120"/>
      <c r="G108" s="120"/>
      <c r="H108" s="120"/>
      <c r="I108" s="120"/>
      <c r="J108" s="121">
        <f>J175</f>
        <v>0</v>
      </c>
      <c r="K108" s="285"/>
      <c r="L108" s="118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  <c r="AA108" s="285"/>
      <c r="AB108" s="285"/>
      <c r="AC108" s="285"/>
      <c r="AD108" s="285"/>
      <c r="AE108" s="285"/>
      <c r="AF108" s="285"/>
      <c r="AG108" s="285"/>
      <c r="AH108" s="285"/>
      <c r="AI108" s="285"/>
      <c r="AJ108" s="285"/>
      <c r="AK108" s="285"/>
      <c r="AL108" s="285"/>
      <c r="AM108" s="285"/>
      <c r="AN108" s="285"/>
      <c r="AO108" s="285"/>
      <c r="AP108" s="285"/>
      <c r="AQ108" s="285"/>
      <c r="AR108" s="285"/>
      <c r="AS108" s="285"/>
      <c r="AT108" s="285"/>
      <c r="AU108" s="285"/>
    </row>
    <row r="109" spans="1:47" s="9" customFormat="1" ht="24.95" customHeight="1">
      <c r="B109" s="114"/>
      <c r="D109" s="115" t="s">
        <v>798</v>
      </c>
      <c r="E109" s="116"/>
      <c r="F109" s="116"/>
      <c r="G109" s="116"/>
      <c r="H109" s="116"/>
      <c r="I109" s="116"/>
      <c r="J109" s="117">
        <f>J187</f>
        <v>0</v>
      </c>
      <c r="L109" s="114"/>
    </row>
    <row r="110" spans="1:47" s="9" customFormat="1" ht="24.95" customHeight="1">
      <c r="B110" s="114"/>
      <c r="D110" s="115" t="s">
        <v>799</v>
      </c>
      <c r="E110" s="116"/>
      <c r="F110" s="116"/>
      <c r="G110" s="116"/>
      <c r="H110" s="116"/>
      <c r="I110" s="116"/>
      <c r="J110" s="117">
        <f>J189</f>
        <v>0</v>
      </c>
      <c r="L110" s="114"/>
    </row>
    <row r="111" spans="1:47" s="2" customFormat="1" ht="21.75" customHeight="1">
      <c r="A111" s="302"/>
      <c r="B111" s="29"/>
      <c r="C111" s="302"/>
      <c r="D111" s="302"/>
      <c r="E111" s="302"/>
      <c r="F111" s="302"/>
      <c r="G111" s="302"/>
      <c r="H111" s="302"/>
      <c r="I111" s="302"/>
      <c r="J111" s="302"/>
      <c r="K111" s="302"/>
      <c r="L111" s="36"/>
      <c r="S111" s="302"/>
      <c r="T111" s="302"/>
      <c r="U111" s="302"/>
      <c r="V111" s="302"/>
      <c r="W111" s="302"/>
      <c r="X111" s="302"/>
      <c r="Y111" s="302"/>
      <c r="Z111" s="302"/>
      <c r="AA111" s="302"/>
      <c r="AB111" s="302"/>
      <c r="AC111" s="302"/>
      <c r="AD111" s="302"/>
      <c r="AE111" s="302"/>
    </row>
    <row r="112" spans="1:47" s="2" customFormat="1" ht="6.95" customHeight="1">
      <c r="A112" s="302"/>
      <c r="B112" s="29"/>
      <c r="C112" s="302"/>
      <c r="D112" s="302"/>
      <c r="E112" s="302"/>
      <c r="F112" s="302"/>
      <c r="G112" s="302"/>
      <c r="H112" s="302"/>
      <c r="I112" s="302"/>
      <c r="J112" s="302"/>
      <c r="K112" s="302"/>
      <c r="L112" s="36"/>
      <c r="S112" s="302"/>
      <c r="T112" s="302"/>
      <c r="U112" s="302"/>
      <c r="V112" s="302"/>
      <c r="W112" s="302"/>
      <c r="X112" s="302"/>
      <c r="Y112" s="302"/>
      <c r="Z112" s="302"/>
      <c r="AA112" s="302"/>
      <c r="AB112" s="302"/>
      <c r="AC112" s="302"/>
      <c r="AD112" s="302"/>
      <c r="AE112" s="302"/>
    </row>
    <row r="113" spans="1:65" s="2" customFormat="1" ht="29.25" customHeight="1">
      <c r="A113" s="302"/>
      <c r="B113" s="29"/>
      <c r="C113" s="113" t="s">
        <v>161</v>
      </c>
      <c r="D113" s="302"/>
      <c r="E113" s="302"/>
      <c r="F113" s="302"/>
      <c r="G113" s="302"/>
      <c r="H113" s="302"/>
      <c r="I113" s="302"/>
      <c r="J113" s="122">
        <f>ROUND(J114 + J115 + J116 + J117 + J118 + J119,2)</f>
        <v>0</v>
      </c>
      <c r="K113" s="302"/>
      <c r="L113" s="36"/>
      <c r="N113" s="123" t="s">
        <v>42</v>
      </c>
      <c r="S113" s="302"/>
      <c r="T113" s="302"/>
      <c r="U113" s="302"/>
      <c r="V113" s="302"/>
      <c r="W113" s="302"/>
      <c r="X113" s="302"/>
      <c r="Y113" s="302"/>
      <c r="Z113" s="302"/>
      <c r="AA113" s="302"/>
      <c r="AB113" s="302"/>
      <c r="AC113" s="302"/>
      <c r="AD113" s="302"/>
      <c r="AE113" s="302"/>
    </row>
    <row r="114" spans="1:65" s="2" customFormat="1" ht="18" customHeight="1">
      <c r="A114" s="302"/>
      <c r="B114" s="124"/>
      <c r="C114" s="125"/>
      <c r="D114" s="379" t="s">
        <v>162</v>
      </c>
      <c r="E114" s="414"/>
      <c r="F114" s="414"/>
      <c r="G114" s="125"/>
      <c r="H114" s="125"/>
      <c r="I114" s="125"/>
      <c r="J114" s="293">
        <v>0</v>
      </c>
      <c r="K114" s="125"/>
      <c r="L114" s="126"/>
      <c r="M114" s="127"/>
      <c r="N114" s="128" t="s">
        <v>44</v>
      </c>
      <c r="O114" s="127"/>
      <c r="P114" s="127"/>
      <c r="Q114" s="127"/>
      <c r="R114" s="127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9" t="s">
        <v>163</v>
      </c>
      <c r="AZ114" s="127"/>
      <c r="BA114" s="127"/>
      <c r="BB114" s="127"/>
      <c r="BC114" s="127"/>
      <c r="BD114" s="127"/>
      <c r="BE114" s="130">
        <f t="shared" ref="BE114:BE119" si="0">IF(N114="základná",J114,0)</f>
        <v>0</v>
      </c>
      <c r="BF114" s="130">
        <f t="shared" ref="BF114:BF119" si="1">IF(N114="znížená",J114,0)</f>
        <v>0</v>
      </c>
      <c r="BG114" s="130">
        <f t="shared" ref="BG114:BG119" si="2">IF(N114="zákl. prenesená",J114,0)</f>
        <v>0</v>
      </c>
      <c r="BH114" s="130">
        <f t="shared" ref="BH114:BH119" si="3">IF(N114="zníž. prenesená",J114,0)</f>
        <v>0</v>
      </c>
      <c r="BI114" s="130">
        <f t="shared" ref="BI114:BI119" si="4">IF(N114="nulová",J114,0)</f>
        <v>0</v>
      </c>
      <c r="BJ114" s="129" t="s">
        <v>91</v>
      </c>
      <c r="BK114" s="127"/>
      <c r="BL114" s="127"/>
      <c r="BM114" s="127"/>
    </row>
    <row r="115" spans="1:65" s="2" customFormat="1" ht="18" customHeight="1">
      <c r="A115" s="302"/>
      <c r="B115" s="124"/>
      <c r="C115" s="125"/>
      <c r="D115" s="379" t="s">
        <v>164</v>
      </c>
      <c r="E115" s="414"/>
      <c r="F115" s="414"/>
      <c r="G115" s="125"/>
      <c r="H115" s="125"/>
      <c r="I115" s="125"/>
      <c r="J115" s="293">
        <v>0</v>
      </c>
      <c r="K115" s="125"/>
      <c r="L115" s="126"/>
      <c r="M115" s="127"/>
      <c r="N115" s="128" t="s">
        <v>44</v>
      </c>
      <c r="O115" s="127"/>
      <c r="P115" s="127"/>
      <c r="Q115" s="127"/>
      <c r="R115" s="127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7"/>
      <c r="AG115" s="127"/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9" t="s">
        <v>163</v>
      </c>
      <c r="AZ115" s="127"/>
      <c r="BA115" s="127"/>
      <c r="BB115" s="127"/>
      <c r="BC115" s="127"/>
      <c r="BD115" s="127"/>
      <c r="BE115" s="130">
        <f t="shared" si="0"/>
        <v>0</v>
      </c>
      <c r="BF115" s="130">
        <f t="shared" si="1"/>
        <v>0</v>
      </c>
      <c r="BG115" s="130">
        <f t="shared" si="2"/>
        <v>0</v>
      </c>
      <c r="BH115" s="130">
        <f t="shared" si="3"/>
        <v>0</v>
      </c>
      <c r="BI115" s="130">
        <f t="shared" si="4"/>
        <v>0</v>
      </c>
      <c r="BJ115" s="129" t="s">
        <v>91</v>
      </c>
      <c r="BK115" s="127"/>
      <c r="BL115" s="127"/>
      <c r="BM115" s="127"/>
    </row>
    <row r="116" spans="1:65" s="2" customFormat="1" ht="18" customHeight="1">
      <c r="A116" s="302"/>
      <c r="B116" s="124"/>
      <c r="C116" s="125"/>
      <c r="D116" s="379" t="s">
        <v>165</v>
      </c>
      <c r="E116" s="414"/>
      <c r="F116" s="414"/>
      <c r="G116" s="125"/>
      <c r="H116" s="125"/>
      <c r="I116" s="125"/>
      <c r="J116" s="293">
        <v>0</v>
      </c>
      <c r="K116" s="125"/>
      <c r="L116" s="126"/>
      <c r="M116" s="127"/>
      <c r="N116" s="128" t="s">
        <v>44</v>
      </c>
      <c r="O116" s="127"/>
      <c r="P116" s="127"/>
      <c r="Q116" s="127"/>
      <c r="R116" s="127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7"/>
      <c r="AG116" s="127"/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9" t="s">
        <v>163</v>
      </c>
      <c r="AZ116" s="127"/>
      <c r="BA116" s="127"/>
      <c r="BB116" s="127"/>
      <c r="BC116" s="127"/>
      <c r="BD116" s="127"/>
      <c r="BE116" s="130">
        <f t="shared" si="0"/>
        <v>0</v>
      </c>
      <c r="BF116" s="130">
        <f t="shared" si="1"/>
        <v>0</v>
      </c>
      <c r="BG116" s="130">
        <f t="shared" si="2"/>
        <v>0</v>
      </c>
      <c r="BH116" s="130">
        <f t="shared" si="3"/>
        <v>0</v>
      </c>
      <c r="BI116" s="130">
        <f t="shared" si="4"/>
        <v>0</v>
      </c>
      <c r="BJ116" s="129" t="s">
        <v>91</v>
      </c>
      <c r="BK116" s="127"/>
      <c r="BL116" s="127"/>
      <c r="BM116" s="127"/>
    </row>
    <row r="117" spans="1:65" s="2" customFormat="1" ht="18" customHeight="1">
      <c r="A117" s="302"/>
      <c r="B117" s="124"/>
      <c r="C117" s="125"/>
      <c r="D117" s="379" t="s">
        <v>166</v>
      </c>
      <c r="E117" s="414"/>
      <c r="F117" s="414"/>
      <c r="G117" s="125"/>
      <c r="H117" s="125"/>
      <c r="I117" s="125"/>
      <c r="J117" s="293">
        <v>0</v>
      </c>
      <c r="K117" s="125"/>
      <c r="L117" s="126"/>
      <c r="M117" s="127"/>
      <c r="N117" s="128" t="s">
        <v>44</v>
      </c>
      <c r="O117" s="127"/>
      <c r="P117" s="127"/>
      <c r="Q117" s="127"/>
      <c r="R117" s="127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7"/>
      <c r="AG117" s="127"/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9" t="s">
        <v>163</v>
      </c>
      <c r="AZ117" s="127"/>
      <c r="BA117" s="127"/>
      <c r="BB117" s="127"/>
      <c r="BC117" s="127"/>
      <c r="BD117" s="127"/>
      <c r="BE117" s="130">
        <f t="shared" si="0"/>
        <v>0</v>
      </c>
      <c r="BF117" s="130">
        <f t="shared" si="1"/>
        <v>0</v>
      </c>
      <c r="BG117" s="130">
        <f t="shared" si="2"/>
        <v>0</v>
      </c>
      <c r="BH117" s="130">
        <f t="shared" si="3"/>
        <v>0</v>
      </c>
      <c r="BI117" s="130">
        <f t="shared" si="4"/>
        <v>0</v>
      </c>
      <c r="BJ117" s="129" t="s">
        <v>91</v>
      </c>
      <c r="BK117" s="127"/>
      <c r="BL117" s="127"/>
      <c r="BM117" s="127"/>
    </row>
    <row r="118" spans="1:65" s="2" customFormat="1" ht="18" customHeight="1">
      <c r="A118" s="302"/>
      <c r="B118" s="124"/>
      <c r="C118" s="125"/>
      <c r="D118" s="379" t="s">
        <v>167</v>
      </c>
      <c r="E118" s="414"/>
      <c r="F118" s="414"/>
      <c r="G118" s="125"/>
      <c r="H118" s="125"/>
      <c r="I118" s="125"/>
      <c r="J118" s="293">
        <v>0</v>
      </c>
      <c r="K118" s="125"/>
      <c r="L118" s="126"/>
      <c r="M118" s="127"/>
      <c r="N118" s="128" t="s">
        <v>44</v>
      </c>
      <c r="O118" s="127"/>
      <c r="P118" s="127"/>
      <c r="Q118" s="127"/>
      <c r="R118" s="127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163</v>
      </c>
      <c r="AZ118" s="127"/>
      <c r="BA118" s="127"/>
      <c r="BB118" s="127"/>
      <c r="BC118" s="127"/>
      <c r="BD118" s="127"/>
      <c r="BE118" s="130">
        <f t="shared" si="0"/>
        <v>0</v>
      </c>
      <c r="BF118" s="130">
        <f t="shared" si="1"/>
        <v>0</v>
      </c>
      <c r="BG118" s="130">
        <f t="shared" si="2"/>
        <v>0</v>
      </c>
      <c r="BH118" s="130">
        <f t="shared" si="3"/>
        <v>0</v>
      </c>
      <c r="BI118" s="130">
        <f t="shared" si="4"/>
        <v>0</v>
      </c>
      <c r="BJ118" s="129" t="s">
        <v>91</v>
      </c>
      <c r="BK118" s="127"/>
      <c r="BL118" s="127"/>
      <c r="BM118" s="127"/>
    </row>
    <row r="119" spans="1:65" s="2" customFormat="1" ht="18" customHeight="1">
      <c r="A119" s="302"/>
      <c r="B119" s="124"/>
      <c r="C119" s="125"/>
      <c r="D119" s="304" t="s">
        <v>168</v>
      </c>
      <c r="E119" s="125"/>
      <c r="F119" s="125"/>
      <c r="G119" s="125"/>
      <c r="H119" s="125"/>
      <c r="I119" s="125"/>
      <c r="J119" s="293">
        <f>ROUND(J34*T119,2)</f>
        <v>0</v>
      </c>
      <c r="K119" s="125"/>
      <c r="L119" s="126"/>
      <c r="M119" s="127"/>
      <c r="N119" s="128" t="s">
        <v>44</v>
      </c>
      <c r="O119" s="127"/>
      <c r="P119" s="127"/>
      <c r="Q119" s="127"/>
      <c r="R119" s="127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7"/>
      <c r="AG119" s="127"/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9" t="s">
        <v>169</v>
      </c>
      <c r="AZ119" s="127"/>
      <c r="BA119" s="127"/>
      <c r="BB119" s="127"/>
      <c r="BC119" s="127"/>
      <c r="BD119" s="127"/>
      <c r="BE119" s="130">
        <f t="shared" si="0"/>
        <v>0</v>
      </c>
      <c r="BF119" s="130">
        <f t="shared" si="1"/>
        <v>0</v>
      </c>
      <c r="BG119" s="130">
        <f t="shared" si="2"/>
        <v>0</v>
      </c>
      <c r="BH119" s="130">
        <f t="shared" si="3"/>
        <v>0</v>
      </c>
      <c r="BI119" s="130">
        <f t="shared" si="4"/>
        <v>0</v>
      </c>
      <c r="BJ119" s="129" t="s">
        <v>91</v>
      </c>
      <c r="BK119" s="127"/>
      <c r="BL119" s="127"/>
      <c r="BM119" s="127"/>
    </row>
    <row r="120" spans="1:65" s="2" customFormat="1">
      <c r="A120" s="302"/>
      <c r="B120" s="29"/>
      <c r="C120" s="302"/>
      <c r="D120" s="302"/>
      <c r="E120" s="302"/>
      <c r="F120" s="302"/>
      <c r="G120" s="302"/>
      <c r="H120" s="302"/>
      <c r="I120" s="302"/>
      <c r="J120" s="302"/>
      <c r="K120" s="302"/>
      <c r="L120" s="36"/>
      <c r="S120" s="302"/>
      <c r="T120" s="302"/>
      <c r="U120" s="302"/>
      <c r="V120" s="302"/>
      <c r="W120" s="302"/>
      <c r="X120" s="302"/>
      <c r="Y120" s="302"/>
      <c r="Z120" s="302"/>
      <c r="AA120" s="302"/>
      <c r="AB120" s="302"/>
      <c r="AC120" s="302"/>
      <c r="AD120" s="302"/>
      <c r="AE120" s="302"/>
    </row>
    <row r="121" spans="1:65" s="2" customFormat="1" ht="29.25" customHeight="1">
      <c r="A121" s="302"/>
      <c r="B121" s="29"/>
      <c r="C121" s="95" t="s">
        <v>137</v>
      </c>
      <c r="D121" s="96"/>
      <c r="E121" s="96"/>
      <c r="F121" s="96"/>
      <c r="G121" s="96"/>
      <c r="H121" s="96"/>
      <c r="I121" s="96"/>
      <c r="J121" s="296">
        <f>ROUND(J101+J113,2)</f>
        <v>0</v>
      </c>
      <c r="K121" s="96"/>
      <c r="L121" s="36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65" s="2" customFormat="1" ht="6.95" customHeight="1">
      <c r="A122" s="302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36"/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6" spans="1:65" s="2" customFormat="1" ht="6.95" customHeight="1">
      <c r="A126" s="302"/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36"/>
      <c r="S126" s="302"/>
      <c r="T126" s="302"/>
      <c r="U126" s="302"/>
      <c r="V126" s="302"/>
      <c r="W126" s="302"/>
      <c r="X126" s="302"/>
      <c r="Y126" s="302"/>
      <c r="Z126" s="302"/>
      <c r="AA126" s="302"/>
      <c r="AB126" s="302"/>
      <c r="AC126" s="302"/>
      <c r="AD126" s="302"/>
      <c r="AE126" s="302"/>
    </row>
    <row r="127" spans="1:65" s="2" customFormat="1" ht="24.95" customHeight="1">
      <c r="A127" s="302"/>
      <c r="B127" s="29"/>
      <c r="C127" s="22" t="s">
        <v>170</v>
      </c>
      <c r="D127" s="302"/>
      <c r="E127" s="302"/>
      <c r="F127" s="302"/>
      <c r="G127" s="302"/>
      <c r="H127" s="302"/>
      <c r="I127" s="302"/>
      <c r="J127" s="302"/>
      <c r="K127" s="302"/>
      <c r="L127" s="36"/>
      <c r="S127" s="302"/>
      <c r="T127" s="302"/>
      <c r="U127" s="302"/>
      <c r="V127" s="302"/>
      <c r="W127" s="302"/>
      <c r="X127" s="302"/>
      <c r="Y127" s="302"/>
      <c r="Z127" s="302"/>
      <c r="AA127" s="302"/>
      <c r="AB127" s="302"/>
      <c r="AC127" s="302"/>
      <c r="AD127" s="302"/>
      <c r="AE127" s="302"/>
    </row>
    <row r="128" spans="1:65" s="2" customFormat="1" ht="6.95" customHeight="1">
      <c r="A128" s="302"/>
      <c r="B128" s="29"/>
      <c r="C128" s="302"/>
      <c r="D128" s="302"/>
      <c r="E128" s="302"/>
      <c r="F128" s="302"/>
      <c r="G128" s="302"/>
      <c r="H128" s="302"/>
      <c r="I128" s="302"/>
      <c r="J128" s="302"/>
      <c r="K128" s="302"/>
      <c r="L128" s="36"/>
      <c r="S128" s="302"/>
      <c r="T128" s="302"/>
      <c r="U128" s="302"/>
      <c r="V128" s="302"/>
      <c r="W128" s="302"/>
      <c r="X128" s="302"/>
      <c r="Y128" s="302"/>
      <c r="Z128" s="302"/>
      <c r="AA128" s="302"/>
      <c r="AB128" s="302"/>
      <c r="AC128" s="302"/>
      <c r="AD128" s="302"/>
      <c r="AE128" s="302"/>
    </row>
    <row r="129" spans="1:63" s="2" customFormat="1" ht="12" customHeight="1">
      <c r="A129" s="302"/>
      <c r="B129" s="29"/>
      <c r="C129" s="305" t="s">
        <v>14</v>
      </c>
      <c r="D129" s="302"/>
      <c r="E129" s="302"/>
      <c r="F129" s="302"/>
      <c r="G129" s="302"/>
      <c r="H129" s="302"/>
      <c r="I129" s="302"/>
      <c r="J129" s="302"/>
      <c r="K129" s="302"/>
      <c r="L129" s="36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63" s="2" customFormat="1" ht="16.5" customHeight="1">
      <c r="A130" s="302"/>
      <c r="B130" s="29"/>
      <c r="C130" s="302"/>
      <c r="D130" s="302"/>
      <c r="E130" s="407" t="str">
        <f>E7</f>
        <v>Obnova sídliskového vnútrobloku Agátka v Trnave</v>
      </c>
      <c r="F130" s="415"/>
      <c r="G130" s="415"/>
      <c r="H130" s="415"/>
      <c r="I130" s="302"/>
      <c r="J130" s="302"/>
      <c r="K130" s="302"/>
      <c r="L130" s="36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63" s="1" customFormat="1" ht="12" customHeight="1">
      <c r="A131" s="288"/>
      <c r="B131" s="21"/>
      <c r="C131" s="305" t="s">
        <v>139</v>
      </c>
      <c r="D131" s="288"/>
      <c r="E131" s="288"/>
      <c r="F131" s="288"/>
      <c r="G131" s="288"/>
      <c r="H131" s="288"/>
      <c r="I131" s="288"/>
      <c r="J131" s="288"/>
      <c r="K131" s="288"/>
      <c r="L131" s="21"/>
      <c r="M131" s="288"/>
      <c r="N131" s="288"/>
      <c r="O131" s="288"/>
      <c r="P131" s="288"/>
      <c r="Q131" s="288"/>
      <c r="R131" s="288"/>
      <c r="S131" s="288"/>
      <c r="T131" s="288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  <c r="AE131" s="288"/>
      <c r="AF131" s="288"/>
      <c r="AG131" s="288"/>
      <c r="AH131" s="288"/>
      <c r="AI131" s="288"/>
      <c r="AJ131" s="288"/>
      <c r="AK131" s="288"/>
      <c r="AL131" s="288"/>
      <c r="AM131" s="288"/>
      <c r="AN131" s="288"/>
      <c r="AO131" s="288"/>
      <c r="AP131" s="288"/>
      <c r="AQ131" s="288"/>
      <c r="AR131" s="288"/>
      <c r="AS131" s="288"/>
      <c r="AT131" s="288"/>
      <c r="AU131" s="288"/>
      <c r="AV131" s="288"/>
      <c r="AW131" s="288"/>
      <c r="AX131" s="288"/>
      <c r="AY131" s="288"/>
      <c r="AZ131" s="288"/>
      <c r="BA131" s="288"/>
      <c r="BB131" s="288"/>
      <c r="BC131" s="288"/>
      <c r="BD131" s="288"/>
      <c r="BE131" s="288"/>
      <c r="BF131" s="288"/>
      <c r="BG131" s="288"/>
      <c r="BH131" s="288"/>
      <c r="BI131" s="288"/>
      <c r="BJ131" s="288"/>
      <c r="BK131" s="288"/>
    </row>
    <row r="132" spans="1:63" s="1" customFormat="1" ht="16.5" customHeight="1">
      <c r="A132" s="288"/>
      <c r="B132" s="21"/>
      <c r="C132" s="288"/>
      <c r="D132" s="288"/>
      <c r="E132" s="407" t="s">
        <v>552</v>
      </c>
      <c r="F132" s="366"/>
      <c r="G132" s="366"/>
      <c r="H132" s="366"/>
      <c r="I132" s="288"/>
      <c r="J132" s="288"/>
      <c r="K132" s="288"/>
      <c r="L132" s="21"/>
      <c r="M132" s="288"/>
      <c r="N132" s="288"/>
      <c r="O132" s="288"/>
      <c r="P132" s="288"/>
      <c r="Q132" s="288"/>
      <c r="R132" s="288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  <c r="AE132" s="288"/>
      <c r="AF132" s="288"/>
      <c r="AG132" s="288"/>
      <c r="AH132" s="288"/>
      <c r="AI132" s="288"/>
      <c r="AJ132" s="288"/>
      <c r="AK132" s="288"/>
      <c r="AL132" s="288"/>
      <c r="AM132" s="288"/>
      <c r="AN132" s="288"/>
      <c r="AO132" s="288"/>
      <c r="AP132" s="288"/>
      <c r="AQ132" s="288"/>
      <c r="AR132" s="288"/>
      <c r="AS132" s="288"/>
      <c r="AT132" s="288"/>
      <c r="AU132" s="288"/>
      <c r="AV132" s="288"/>
      <c r="AW132" s="288"/>
      <c r="AX132" s="288"/>
      <c r="AY132" s="288"/>
      <c r="AZ132" s="288"/>
      <c r="BA132" s="288"/>
      <c r="BB132" s="288"/>
      <c r="BC132" s="288"/>
      <c r="BD132" s="288"/>
      <c r="BE132" s="288"/>
      <c r="BF132" s="288"/>
      <c r="BG132" s="288"/>
      <c r="BH132" s="288"/>
      <c r="BI132" s="288"/>
      <c r="BJ132" s="288"/>
      <c r="BK132" s="288"/>
    </row>
    <row r="133" spans="1:63" s="1" customFormat="1" ht="12" customHeight="1">
      <c r="A133" s="288"/>
      <c r="B133" s="21"/>
      <c r="C133" s="305" t="s">
        <v>141</v>
      </c>
      <c r="D133" s="288"/>
      <c r="E133" s="288"/>
      <c r="F133" s="288"/>
      <c r="G133" s="288"/>
      <c r="H133" s="288"/>
      <c r="I133" s="288"/>
      <c r="J133" s="288"/>
      <c r="K133" s="288"/>
      <c r="L133" s="21"/>
      <c r="M133" s="288"/>
      <c r="N133" s="288"/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  <c r="AE133" s="288"/>
      <c r="AF133" s="288"/>
      <c r="AG133" s="288"/>
      <c r="AH133" s="288"/>
      <c r="AI133" s="288"/>
      <c r="AJ133" s="288"/>
      <c r="AK133" s="288"/>
      <c r="AL133" s="288"/>
      <c r="AM133" s="288"/>
      <c r="AN133" s="288"/>
      <c r="AO133" s="288"/>
      <c r="AP133" s="288"/>
      <c r="AQ133" s="288"/>
      <c r="AR133" s="288"/>
      <c r="AS133" s="288"/>
      <c r="AT133" s="288"/>
      <c r="AU133" s="288"/>
      <c r="AV133" s="288"/>
      <c r="AW133" s="288"/>
      <c r="AX133" s="288"/>
      <c r="AY133" s="288"/>
      <c r="AZ133" s="288"/>
      <c r="BA133" s="288"/>
      <c r="BB133" s="288"/>
      <c r="BC133" s="288"/>
      <c r="BD133" s="288"/>
      <c r="BE133" s="288"/>
      <c r="BF133" s="288"/>
      <c r="BG133" s="288"/>
      <c r="BH133" s="288"/>
      <c r="BI133" s="288"/>
      <c r="BJ133" s="288"/>
      <c r="BK133" s="288"/>
    </row>
    <row r="134" spans="1:63" s="2" customFormat="1" ht="16.5" customHeight="1">
      <c r="A134" s="302"/>
      <c r="B134" s="29"/>
      <c r="C134" s="302"/>
      <c r="D134" s="302"/>
      <c r="E134" s="420" t="s">
        <v>926</v>
      </c>
      <c r="F134" s="406"/>
      <c r="G134" s="406"/>
      <c r="H134" s="406"/>
      <c r="I134" s="302"/>
      <c r="J134" s="302"/>
      <c r="K134" s="302"/>
      <c r="L134" s="36"/>
      <c r="S134" s="302"/>
      <c r="T134" s="302"/>
      <c r="U134" s="302"/>
      <c r="V134" s="302"/>
      <c r="W134" s="302"/>
      <c r="X134" s="302"/>
      <c r="Y134" s="302"/>
      <c r="Z134" s="302"/>
      <c r="AA134" s="302"/>
      <c r="AB134" s="302"/>
      <c r="AC134" s="302"/>
      <c r="AD134" s="302"/>
      <c r="AE134" s="302"/>
    </row>
    <row r="135" spans="1:63" s="2" customFormat="1" ht="12" customHeight="1">
      <c r="A135" s="302"/>
      <c r="B135" s="29"/>
      <c r="C135" s="305" t="s">
        <v>551</v>
      </c>
      <c r="D135" s="302"/>
      <c r="E135" s="302"/>
      <c r="F135" s="302"/>
      <c r="G135" s="302"/>
      <c r="H135" s="302"/>
      <c r="I135" s="302"/>
      <c r="J135" s="302"/>
      <c r="K135" s="302"/>
      <c r="L135" s="36"/>
      <c r="S135" s="302"/>
      <c r="T135" s="302"/>
      <c r="U135" s="302"/>
      <c r="V135" s="302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63" s="2" customFormat="1" ht="16.5" customHeight="1">
      <c r="A136" s="302"/>
      <c r="B136" s="29"/>
      <c r="C136" s="302"/>
      <c r="D136" s="302"/>
      <c r="E136" s="384" t="str">
        <f>E13</f>
        <v>SO-03.3 - VP - Vodovodná prípojka</v>
      </c>
      <c r="F136" s="406"/>
      <c r="G136" s="406"/>
      <c r="H136" s="406"/>
      <c r="I136" s="302"/>
      <c r="J136" s="302"/>
      <c r="K136" s="302"/>
      <c r="L136" s="36"/>
      <c r="S136" s="302"/>
      <c r="T136" s="302"/>
      <c r="U136" s="302"/>
      <c r="V136" s="302"/>
      <c r="W136" s="302"/>
      <c r="X136" s="302"/>
      <c r="Y136" s="302"/>
      <c r="Z136" s="302"/>
      <c r="AA136" s="302"/>
      <c r="AB136" s="302"/>
      <c r="AC136" s="302"/>
      <c r="AD136" s="302"/>
      <c r="AE136" s="302"/>
    </row>
    <row r="137" spans="1:63" s="2" customFormat="1" ht="6.95" customHeight="1">
      <c r="A137" s="302"/>
      <c r="B137" s="29"/>
      <c r="C137" s="302"/>
      <c r="D137" s="302"/>
      <c r="E137" s="302"/>
      <c r="F137" s="302"/>
      <c r="G137" s="302"/>
      <c r="H137" s="302"/>
      <c r="I137" s="302"/>
      <c r="J137" s="302"/>
      <c r="K137" s="302"/>
      <c r="L137" s="36"/>
      <c r="S137" s="302"/>
      <c r="T137" s="302"/>
      <c r="U137" s="302"/>
      <c r="V137" s="302"/>
      <c r="W137" s="302"/>
      <c r="X137" s="302"/>
      <c r="Y137" s="302"/>
      <c r="Z137" s="302"/>
      <c r="AA137" s="302"/>
      <c r="AB137" s="302"/>
      <c r="AC137" s="302"/>
      <c r="AD137" s="302"/>
      <c r="AE137" s="302"/>
    </row>
    <row r="138" spans="1:63" s="2" customFormat="1" ht="12" customHeight="1">
      <c r="A138" s="302"/>
      <c r="B138" s="29"/>
      <c r="C138" s="305" t="s">
        <v>18</v>
      </c>
      <c r="D138" s="302"/>
      <c r="E138" s="302"/>
      <c r="F138" s="290" t="str">
        <f>F16</f>
        <v xml:space="preserve"> </v>
      </c>
      <c r="G138" s="302"/>
      <c r="H138" s="302"/>
      <c r="I138" s="305" t="s">
        <v>20</v>
      </c>
      <c r="J138" s="298" t="str">
        <f>IF(J16="","",J16)</f>
        <v>20. 4. 2021</v>
      </c>
      <c r="K138" s="302"/>
      <c r="L138" s="36"/>
      <c r="S138" s="302"/>
      <c r="T138" s="302"/>
      <c r="U138" s="302"/>
      <c r="V138" s="302"/>
      <c r="W138" s="302"/>
      <c r="X138" s="302"/>
      <c r="Y138" s="302"/>
      <c r="Z138" s="302"/>
      <c r="AA138" s="302"/>
      <c r="AB138" s="302"/>
      <c r="AC138" s="302"/>
      <c r="AD138" s="302"/>
      <c r="AE138" s="302"/>
    </row>
    <row r="139" spans="1:63" s="2" customFormat="1" ht="6.95" customHeight="1">
      <c r="A139" s="302"/>
      <c r="B139" s="29"/>
      <c r="C139" s="302"/>
      <c r="D139" s="302"/>
      <c r="E139" s="302"/>
      <c r="F139" s="302"/>
      <c r="G139" s="302"/>
      <c r="H139" s="302"/>
      <c r="I139" s="302"/>
      <c r="J139" s="302"/>
      <c r="K139" s="302"/>
      <c r="L139" s="36"/>
      <c r="S139" s="302"/>
      <c r="T139" s="302"/>
      <c r="U139" s="302"/>
      <c r="V139" s="302"/>
      <c r="W139" s="302"/>
      <c r="X139" s="302"/>
      <c r="Y139" s="302"/>
      <c r="Z139" s="302"/>
      <c r="AA139" s="302"/>
      <c r="AB139" s="302"/>
      <c r="AC139" s="302"/>
      <c r="AD139" s="302"/>
      <c r="AE139" s="302"/>
    </row>
    <row r="140" spans="1:63" s="2" customFormat="1" ht="25.7" customHeight="1">
      <c r="A140" s="302"/>
      <c r="B140" s="29"/>
      <c r="C140" s="305" t="s">
        <v>22</v>
      </c>
      <c r="D140" s="302"/>
      <c r="E140" s="302"/>
      <c r="F140" s="290" t="str">
        <f>E19</f>
        <v>Mesto Trnava</v>
      </c>
      <c r="G140" s="302"/>
      <c r="H140" s="302"/>
      <c r="I140" s="305" t="s">
        <v>28</v>
      </c>
      <c r="J140" s="301" t="str">
        <f>E25</f>
        <v>Ing. Ivana Štigová Kučírková, MSc.</v>
      </c>
      <c r="K140" s="302"/>
      <c r="L140" s="36"/>
      <c r="S140" s="302"/>
      <c r="T140" s="302"/>
      <c r="U140" s="302"/>
      <c r="V140" s="302"/>
      <c r="W140" s="302"/>
      <c r="X140" s="302"/>
      <c r="Y140" s="302"/>
      <c r="Z140" s="302"/>
      <c r="AA140" s="302"/>
      <c r="AB140" s="302"/>
      <c r="AC140" s="302"/>
      <c r="AD140" s="302"/>
      <c r="AE140" s="302"/>
    </row>
    <row r="141" spans="1:63" s="2" customFormat="1" ht="15.2" customHeight="1">
      <c r="A141" s="302"/>
      <c r="B141" s="29"/>
      <c r="C141" s="305" t="s">
        <v>26</v>
      </c>
      <c r="D141" s="302"/>
      <c r="E141" s="302"/>
      <c r="F141" s="290" t="str">
        <f>IF(E22="","",E22)</f>
        <v>Vyplň údaj</v>
      </c>
      <c r="G141" s="302"/>
      <c r="H141" s="302"/>
      <c r="I141" s="305" t="s">
        <v>31</v>
      </c>
      <c r="J141" s="301" t="str">
        <f>E28</f>
        <v>Rosoft, s.r.o.</v>
      </c>
      <c r="K141" s="302"/>
      <c r="L141" s="36"/>
      <c r="S141" s="302"/>
      <c r="T141" s="302"/>
      <c r="U141" s="302"/>
      <c r="V141" s="302"/>
      <c r="W141" s="302"/>
      <c r="X141" s="302"/>
      <c r="Y141" s="302"/>
      <c r="Z141" s="302"/>
      <c r="AA141" s="302"/>
      <c r="AB141" s="302"/>
      <c r="AC141" s="302"/>
      <c r="AD141" s="302"/>
      <c r="AE141" s="302"/>
    </row>
    <row r="142" spans="1:63" s="2" customFormat="1" ht="10.35" customHeight="1">
      <c r="A142" s="302"/>
      <c r="B142" s="29"/>
      <c r="C142" s="302"/>
      <c r="D142" s="302"/>
      <c r="E142" s="302"/>
      <c r="F142" s="302"/>
      <c r="G142" s="302"/>
      <c r="H142" s="302"/>
      <c r="I142" s="302"/>
      <c r="J142" s="302"/>
      <c r="K142" s="302"/>
      <c r="L142" s="36"/>
      <c r="S142" s="302"/>
      <c r="T142" s="302"/>
      <c r="U142" s="302"/>
      <c r="V142" s="302"/>
      <c r="W142" s="302"/>
      <c r="X142" s="302"/>
      <c r="Y142" s="302"/>
      <c r="Z142" s="302"/>
      <c r="AA142" s="302"/>
      <c r="AB142" s="302"/>
      <c r="AC142" s="302"/>
      <c r="AD142" s="302"/>
      <c r="AE142" s="302"/>
    </row>
    <row r="143" spans="1:63" s="11" customFormat="1" ht="29.25" customHeight="1">
      <c r="A143" s="131"/>
      <c r="B143" s="132"/>
      <c r="C143" s="133" t="s">
        <v>171</v>
      </c>
      <c r="D143" s="134" t="s">
        <v>63</v>
      </c>
      <c r="E143" s="134" t="s">
        <v>59</v>
      </c>
      <c r="F143" s="134" t="s">
        <v>60</v>
      </c>
      <c r="G143" s="134" t="s">
        <v>172</v>
      </c>
      <c r="H143" s="134" t="s">
        <v>173</v>
      </c>
      <c r="I143" s="134" t="s">
        <v>174</v>
      </c>
      <c r="J143" s="135" t="s">
        <v>146</v>
      </c>
      <c r="K143" s="136" t="s">
        <v>175</v>
      </c>
      <c r="L143" s="137"/>
      <c r="M143" s="55" t="s">
        <v>1</v>
      </c>
      <c r="N143" s="56" t="s">
        <v>42</v>
      </c>
      <c r="O143" s="56" t="s">
        <v>176</v>
      </c>
      <c r="P143" s="56" t="s">
        <v>177</v>
      </c>
      <c r="Q143" s="56" t="s">
        <v>178</v>
      </c>
      <c r="R143" s="56" t="s">
        <v>179</v>
      </c>
      <c r="S143" s="56" t="s">
        <v>180</v>
      </c>
      <c r="T143" s="57" t="s">
        <v>181</v>
      </c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</row>
    <row r="144" spans="1:63" s="2" customFormat="1" ht="22.9" customHeight="1">
      <c r="A144" s="302"/>
      <c r="B144" s="29"/>
      <c r="C144" s="62" t="s">
        <v>143</v>
      </c>
      <c r="D144" s="302"/>
      <c r="E144" s="302"/>
      <c r="F144" s="302"/>
      <c r="G144" s="302"/>
      <c r="H144" s="302"/>
      <c r="I144" s="302"/>
      <c r="J144" s="138">
        <f>BK144</f>
        <v>0</v>
      </c>
      <c r="K144" s="302"/>
      <c r="L144" s="29"/>
      <c r="M144" s="58"/>
      <c r="N144" s="49"/>
      <c r="O144" s="59"/>
      <c r="P144" s="139">
        <f>P145+P174+P187+P189</f>
        <v>0</v>
      </c>
      <c r="Q144" s="59"/>
      <c r="R144" s="139">
        <f>R145+R174+R187+R189</f>
        <v>0.15218336000000002</v>
      </c>
      <c r="S144" s="59"/>
      <c r="T144" s="140">
        <f>T145+T174+T187+T189</f>
        <v>0</v>
      </c>
      <c r="U144" s="302"/>
      <c r="V144" s="302"/>
      <c r="W144" s="302"/>
      <c r="X144" s="302"/>
      <c r="Y144" s="302"/>
      <c r="Z144" s="302"/>
      <c r="AA144" s="302"/>
      <c r="AB144" s="302"/>
      <c r="AC144" s="302"/>
      <c r="AD144" s="302"/>
      <c r="AE144" s="302"/>
      <c r="AT144" s="18" t="s">
        <v>77</v>
      </c>
      <c r="AU144" s="18" t="s">
        <v>148</v>
      </c>
      <c r="BK144" s="141">
        <f>BK145+BK174+BK187+BK189</f>
        <v>0</v>
      </c>
    </row>
    <row r="145" spans="1:65" s="12" customFormat="1" ht="25.9" customHeight="1">
      <c r="B145" s="142"/>
      <c r="D145" s="143" t="s">
        <v>77</v>
      </c>
      <c r="E145" s="144" t="s">
        <v>182</v>
      </c>
      <c r="F145" s="144" t="s">
        <v>183</v>
      </c>
      <c r="I145" s="145"/>
      <c r="J145" s="146">
        <f>BK145</f>
        <v>0</v>
      </c>
      <c r="L145" s="142"/>
      <c r="M145" s="147"/>
      <c r="N145" s="148"/>
      <c r="O145" s="148"/>
      <c r="P145" s="149">
        <f>P146+P159+P161+P172</f>
        <v>0</v>
      </c>
      <c r="Q145" s="148"/>
      <c r="R145" s="149">
        <f>R146+R159+R161+R172</f>
        <v>0.14887336000000001</v>
      </c>
      <c r="S145" s="148"/>
      <c r="T145" s="150">
        <f>T146+T159+T161+T172</f>
        <v>0</v>
      </c>
      <c r="AR145" s="143" t="s">
        <v>85</v>
      </c>
      <c r="AT145" s="151" t="s">
        <v>77</v>
      </c>
      <c r="AU145" s="151" t="s">
        <v>78</v>
      </c>
      <c r="AY145" s="143" t="s">
        <v>184</v>
      </c>
      <c r="BK145" s="152">
        <f>BK146+BK159+BK161+BK172</f>
        <v>0</v>
      </c>
    </row>
    <row r="146" spans="1:65" s="12" customFormat="1" ht="22.9" customHeight="1">
      <c r="B146" s="142"/>
      <c r="D146" s="143" t="s">
        <v>77</v>
      </c>
      <c r="E146" s="153" t="s">
        <v>85</v>
      </c>
      <c r="F146" s="153" t="s">
        <v>185</v>
      </c>
      <c r="I146" s="145"/>
      <c r="J146" s="154">
        <f>BK146</f>
        <v>0</v>
      </c>
      <c r="L146" s="309" t="s">
        <v>554</v>
      </c>
      <c r="M146" s="148"/>
      <c r="N146" s="148"/>
      <c r="O146" s="148"/>
      <c r="P146" s="149">
        <f>SUM(P147:P158)</f>
        <v>0</v>
      </c>
      <c r="Q146" s="148"/>
      <c r="R146" s="149">
        <f>SUM(R147:R158)</f>
        <v>9.9452160000000012E-2</v>
      </c>
      <c r="S146" s="148"/>
      <c r="T146" s="150">
        <f>SUM(T147:T158)</f>
        <v>0</v>
      </c>
      <c r="AR146" s="143" t="s">
        <v>85</v>
      </c>
      <c r="AT146" s="151" t="s">
        <v>77</v>
      </c>
      <c r="AU146" s="151" t="s">
        <v>85</v>
      </c>
      <c r="AY146" s="143" t="s">
        <v>184</v>
      </c>
      <c r="BK146" s="152">
        <f>SUM(BK147:BK158)</f>
        <v>0</v>
      </c>
    </row>
    <row r="147" spans="1:65" s="2" customFormat="1" ht="16.5" customHeight="1">
      <c r="A147" s="302"/>
      <c r="B147" s="124"/>
      <c r="C147" s="155" t="s">
        <v>85</v>
      </c>
      <c r="D147" s="155" t="s">
        <v>187</v>
      </c>
      <c r="E147" s="156" t="s">
        <v>1340</v>
      </c>
      <c r="F147" s="157" t="s">
        <v>1341</v>
      </c>
      <c r="G147" s="158" t="s">
        <v>190</v>
      </c>
      <c r="H147" s="159">
        <v>41.011000000000003</v>
      </c>
      <c r="I147" s="160"/>
      <c r="J147" s="161">
        <f>ROUND(I147*H147,2)</f>
        <v>0</v>
      </c>
      <c r="K147" s="228"/>
      <c r="L147" s="250"/>
      <c r="M147" s="230" t="s">
        <v>1</v>
      </c>
      <c r="N147" s="164" t="s">
        <v>44</v>
      </c>
      <c r="O147" s="51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302"/>
      <c r="V147" s="302"/>
      <c r="W147" s="302"/>
      <c r="X147" s="302"/>
      <c r="Y147" s="302"/>
      <c r="Z147" s="302"/>
      <c r="AA147" s="302"/>
      <c r="AB147" s="302"/>
      <c r="AC147" s="302"/>
      <c r="AD147" s="302"/>
      <c r="AE147" s="302"/>
      <c r="AR147" s="167" t="s">
        <v>191</v>
      </c>
      <c r="AT147" s="167" t="s">
        <v>187</v>
      </c>
      <c r="AU147" s="167" t="s">
        <v>91</v>
      </c>
      <c r="AY147" s="18" t="s">
        <v>184</v>
      </c>
      <c r="BE147" s="92">
        <f>IF(N147="základná",J147,0)</f>
        <v>0</v>
      </c>
      <c r="BF147" s="92">
        <f>IF(N147="znížená",J147,0)</f>
        <v>0</v>
      </c>
      <c r="BG147" s="92">
        <f>IF(N147="zákl. prenesená",J147,0)</f>
        <v>0</v>
      </c>
      <c r="BH147" s="92">
        <f>IF(N147="zníž. prenesená",J147,0)</f>
        <v>0</v>
      </c>
      <c r="BI147" s="92">
        <f>IF(N147="nulová",J147,0)</f>
        <v>0</v>
      </c>
      <c r="BJ147" s="18" t="s">
        <v>91</v>
      </c>
      <c r="BK147" s="92">
        <f>ROUND(I147*H147,2)</f>
        <v>0</v>
      </c>
      <c r="BL147" s="18" t="s">
        <v>191</v>
      </c>
      <c r="BM147" s="167" t="s">
        <v>91</v>
      </c>
    </row>
    <row r="148" spans="1:65" s="2" customFormat="1" ht="16.5" customHeight="1">
      <c r="A148" s="302"/>
      <c r="B148" s="124"/>
      <c r="C148" s="155" t="s">
        <v>91</v>
      </c>
      <c r="D148" s="155" t="s">
        <v>187</v>
      </c>
      <c r="E148" s="156" t="s">
        <v>802</v>
      </c>
      <c r="F148" s="157" t="s">
        <v>803</v>
      </c>
      <c r="G148" s="158" t="s">
        <v>190</v>
      </c>
      <c r="H148" s="159">
        <v>12.303000000000001</v>
      </c>
      <c r="I148" s="160"/>
      <c r="J148" s="161">
        <f>ROUND(I148*H148,2)</f>
        <v>0</v>
      </c>
      <c r="K148" s="228"/>
      <c r="L148" s="250"/>
      <c r="M148" s="230" t="s">
        <v>1</v>
      </c>
      <c r="N148" s="164" t="s">
        <v>44</v>
      </c>
      <c r="O148" s="51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02"/>
      <c r="V148" s="302"/>
      <c r="W148" s="302"/>
      <c r="X148" s="302"/>
      <c r="Y148" s="302"/>
      <c r="Z148" s="302"/>
      <c r="AA148" s="302"/>
      <c r="AB148" s="302"/>
      <c r="AC148" s="302"/>
      <c r="AD148" s="302"/>
      <c r="AE148" s="302"/>
      <c r="AR148" s="167" t="s">
        <v>191</v>
      </c>
      <c r="AT148" s="167" t="s">
        <v>187</v>
      </c>
      <c r="AU148" s="167" t="s">
        <v>91</v>
      </c>
      <c r="AY148" s="18" t="s">
        <v>184</v>
      </c>
      <c r="BE148" s="92">
        <f>IF(N148="základná",J148,0)</f>
        <v>0</v>
      </c>
      <c r="BF148" s="92">
        <f>IF(N148="znížená",J148,0)</f>
        <v>0</v>
      </c>
      <c r="BG148" s="92">
        <f>IF(N148="zákl. prenesená",J148,0)</f>
        <v>0</v>
      </c>
      <c r="BH148" s="92">
        <f>IF(N148="zníž. prenesená",J148,0)</f>
        <v>0</v>
      </c>
      <c r="BI148" s="92">
        <f>IF(N148="nulová",J148,0)</f>
        <v>0</v>
      </c>
      <c r="BJ148" s="18" t="s">
        <v>91</v>
      </c>
      <c r="BK148" s="92">
        <f>ROUND(I148*H148,2)</f>
        <v>0</v>
      </c>
      <c r="BL148" s="18" t="s">
        <v>191</v>
      </c>
      <c r="BM148" s="167" t="s">
        <v>191</v>
      </c>
    </row>
    <row r="149" spans="1:65" s="14" customFormat="1">
      <c r="B149" s="176"/>
      <c r="D149" s="169" t="s">
        <v>193</v>
      </c>
      <c r="E149" s="177" t="s">
        <v>1</v>
      </c>
      <c r="F149" s="178" t="s">
        <v>1342</v>
      </c>
      <c r="H149" s="179">
        <v>12.303000000000001</v>
      </c>
      <c r="I149" s="180"/>
      <c r="L149" s="248"/>
      <c r="M149" s="182"/>
      <c r="N149" s="182"/>
      <c r="O149" s="182"/>
      <c r="P149" s="182"/>
      <c r="Q149" s="182"/>
      <c r="R149" s="182"/>
      <c r="S149" s="182"/>
      <c r="T149" s="183"/>
      <c r="AT149" s="177" t="s">
        <v>193</v>
      </c>
      <c r="AU149" s="177" t="s">
        <v>91</v>
      </c>
      <c r="AV149" s="14" t="s">
        <v>91</v>
      </c>
      <c r="AW149" s="14" t="s">
        <v>30</v>
      </c>
      <c r="AX149" s="14" t="s">
        <v>85</v>
      </c>
      <c r="AY149" s="177" t="s">
        <v>184</v>
      </c>
    </row>
    <row r="150" spans="1:65" s="2" customFormat="1" ht="21.75" customHeight="1">
      <c r="A150" s="302"/>
      <c r="B150" s="124"/>
      <c r="C150" s="155" t="s">
        <v>97</v>
      </c>
      <c r="D150" s="155" t="s">
        <v>187</v>
      </c>
      <c r="E150" s="156" t="s">
        <v>805</v>
      </c>
      <c r="F150" s="157" t="s">
        <v>806</v>
      </c>
      <c r="G150" s="158" t="s">
        <v>225</v>
      </c>
      <c r="H150" s="159">
        <v>102.52800000000001</v>
      </c>
      <c r="I150" s="160"/>
      <c r="J150" s="161">
        <f t="shared" ref="J150:J158" si="5">ROUND(I150*H150,2)</f>
        <v>0</v>
      </c>
      <c r="K150" s="228"/>
      <c r="L150" s="250"/>
      <c r="M150" s="230" t="s">
        <v>1</v>
      </c>
      <c r="N150" s="164" t="s">
        <v>44</v>
      </c>
      <c r="O150" s="51"/>
      <c r="P150" s="165">
        <f t="shared" ref="P150:P158" si="6">O150*H150</f>
        <v>0</v>
      </c>
      <c r="Q150" s="165">
        <v>9.7000000000000005E-4</v>
      </c>
      <c r="R150" s="165">
        <f t="shared" ref="R150:R158" si="7">Q150*H150</f>
        <v>9.9452160000000012E-2</v>
      </c>
      <c r="S150" s="165">
        <v>0</v>
      </c>
      <c r="T150" s="166">
        <f t="shared" ref="T150:T158" si="8">S150*H150</f>
        <v>0</v>
      </c>
      <c r="U150" s="302"/>
      <c r="V150" s="302"/>
      <c r="W150" s="302"/>
      <c r="X150" s="302"/>
      <c r="Y150" s="302"/>
      <c r="Z150" s="302"/>
      <c r="AA150" s="302"/>
      <c r="AB150" s="302"/>
      <c r="AC150" s="302"/>
      <c r="AD150" s="302"/>
      <c r="AE150" s="302"/>
      <c r="AR150" s="167" t="s">
        <v>191</v>
      </c>
      <c r="AT150" s="167" t="s">
        <v>187</v>
      </c>
      <c r="AU150" s="167" t="s">
        <v>91</v>
      </c>
      <c r="AY150" s="18" t="s">
        <v>184</v>
      </c>
      <c r="BE150" s="92">
        <f t="shared" ref="BE150:BE158" si="9">IF(N150="základná",J150,0)</f>
        <v>0</v>
      </c>
      <c r="BF150" s="92">
        <f t="shared" ref="BF150:BF158" si="10">IF(N150="znížená",J150,0)</f>
        <v>0</v>
      </c>
      <c r="BG150" s="92">
        <f t="shared" ref="BG150:BG158" si="11">IF(N150="zákl. prenesená",J150,0)</f>
        <v>0</v>
      </c>
      <c r="BH150" s="92">
        <f t="shared" ref="BH150:BH158" si="12">IF(N150="zníž. prenesená",J150,0)</f>
        <v>0</v>
      </c>
      <c r="BI150" s="92">
        <f t="shared" ref="BI150:BI158" si="13">IF(N150="nulová",J150,0)</f>
        <v>0</v>
      </c>
      <c r="BJ150" s="18" t="s">
        <v>91</v>
      </c>
      <c r="BK150" s="92">
        <f t="shared" ref="BK150:BK158" si="14">ROUND(I150*H150,2)</f>
        <v>0</v>
      </c>
      <c r="BL150" s="18" t="s">
        <v>191</v>
      </c>
      <c r="BM150" s="167" t="s">
        <v>218</v>
      </c>
    </row>
    <row r="151" spans="1:65" s="2" customFormat="1" ht="21.75" customHeight="1">
      <c r="A151" s="302"/>
      <c r="B151" s="124"/>
      <c r="C151" s="155" t="s">
        <v>191</v>
      </c>
      <c r="D151" s="155" t="s">
        <v>187</v>
      </c>
      <c r="E151" s="156" t="s">
        <v>807</v>
      </c>
      <c r="F151" s="157" t="s">
        <v>808</v>
      </c>
      <c r="G151" s="158" t="s">
        <v>225</v>
      </c>
      <c r="H151" s="159">
        <v>102.52800000000001</v>
      </c>
      <c r="I151" s="160"/>
      <c r="J151" s="161">
        <f t="shared" si="5"/>
        <v>0</v>
      </c>
      <c r="K151" s="228"/>
      <c r="L151" s="250"/>
      <c r="M151" s="230" t="s">
        <v>1</v>
      </c>
      <c r="N151" s="164" t="s">
        <v>44</v>
      </c>
      <c r="O151" s="51"/>
      <c r="P151" s="165">
        <f t="shared" si="6"/>
        <v>0</v>
      </c>
      <c r="Q151" s="165">
        <v>0</v>
      </c>
      <c r="R151" s="165">
        <f t="shared" si="7"/>
        <v>0</v>
      </c>
      <c r="S151" s="165">
        <v>0</v>
      </c>
      <c r="T151" s="166">
        <f t="shared" si="8"/>
        <v>0</v>
      </c>
      <c r="U151" s="302"/>
      <c r="V151" s="302"/>
      <c r="W151" s="302"/>
      <c r="X151" s="302"/>
      <c r="Y151" s="302"/>
      <c r="Z151" s="302"/>
      <c r="AA151" s="302"/>
      <c r="AB151" s="302"/>
      <c r="AC151" s="302"/>
      <c r="AD151" s="302"/>
      <c r="AE151" s="302"/>
      <c r="AR151" s="167" t="s">
        <v>191</v>
      </c>
      <c r="AT151" s="167" t="s">
        <v>187</v>
      </c>
      <c r="AU151" s="167" t="s">
        <v>91</v>
      </c>
      <c r="AY151" s="18" t="s">
        <v>184</v>
      </c>
      <c r="BE151" s="92">
        <f t="shared" si="9"/>
        <v>0</v>
      </c>
      <c r="BF151" s="92">
        <f t="shared" si="10"/>
        <v>0</v>
      </c>
      <c r="BG151" s="92">
        <f t="shared" si="11"/>
        <v>0</v>
      </c>
      <c r="BH151" s="92">
        <f t="shared" si="12"/>
        <v>0</v>
      </c>
      <c r="BI151" s="92">
        <f t="shared" si="13"/>
        <v>0</v>
      </c>
      <c r="BJ151" s="18" t="s">
        <v>91</v>
      </c>
      <c r="BK151" s="92">
        <f t="shared" si="14"/>
        <v>0</v>
      </c>
      <c r="BL151" s="18" t="s">
        <v>191</v>
      </c>
      <c r="BM151" s="167" t="s">
        <v>229</v>
      </c>
    </row>
    <row r="152" spans="1:65" s="2" customFormat="1" ht="33" customHeight="1">
      <c r="A152" s="302"/>
      <c r="B152" s="124"/>
      <c r="C152" s="155" t="s">
        <v>212</v>
      </c>
      <c r="D152" s="155" t="s">
        <v>187</v>
      </c>
      <c r="E152" s="156" t="s">
        <v>809</v>
      </c>
      <c r="F152" s="157" t="s">
        <v>810</v>
      </c>
      <c r="G152" s="158" t="s">
        <v>190</v>
      </c>
      <c r="H152" s="159">
        <v>41.011000000000003</v>
      </c>
      <c r="I152" s="160"/>
      <c r="J152" s="161">
        <f t="shared" si="5"/>
        <v>0</v>
      </c>
      <c r="K152" s="228"/>
      <c r="L152" s="250"/>
      <c r="M152" s="230" t="s">
        <v>1</v>
      </c>
      <c r="N152" s="164" t="s">
        <v>44</v>
      </c>
      <c r="O152" s="51"/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U152" s="302"/>
      <c r="V152" s="302"/>
      <c r="W152" s="302"/>
      <c r="X152" s="302"/>
      <c r="Y152" s="302"/>
      <c r="Z152" s="302"/>
      <c r="AA152" s="302"/>
      <c r="AB152" s="302"/>
      <c r="AC152" s="302"/>
      <c r="AD152" s="302"/>
      <c r="AE152" s="302"/>
      <c r="AR152" s="167" t="s">
        <v>191</v>
      </c>
      <c r="AT152" s="167" t="s">
        <v>187</v>
      </c>
      <c r="AU152" s="167" t="s">
        <v>91</v>
      </c>
      <c r="AY152" s="18" t="s">
        <v>184</v>
      </c>
      <c r="BE152" s="92">
        <f t="shared" si="9"/>
        <v>0</v>
      </c>
      <c r="BF152" s="92">
        <f t="shared" si="10"/>
        <v>0</v>
      </c>
      <c r="BG152" s="92">
        <f t="shared" si="11"/>
        <v>0</v>
      </c>
      <c r="BH152" s="92">
        <f t="shared" si="12"/>
        <v>0</v>
      </c>
      <c r="BI152" s="92">
        <f t="shared" si="13"/>
        <v>0</v>
      </c>
      <c r="BJ152" s="18" t="s">
        <v>91</v>
      </c>
      <c r="BK152" s="92">
        <f t="shared" si="14"/>
        <v>0</v>
      </c>
      <c r="BL152" s="18" t="s">
        <v>191</v>
      </c>
      <c r="BM152" s="167" t="s">
        <v>241</v>
      </c>
    </row>
    <row r="153" spans="1:65" s="2" customFormat="1" ht="21.75" customHeight="1">
      <c r="A153" s="302"/>
      <c r="B153" s="124"/>
      <c r="C153" s="155" t="s">
        <v>218</v>
      </c>
      <c r="D153" s="155" t="s">
        <v>187</v>
      </c>
      <c r="E153" s="156" t="s">
        <v>1343</v>
      </c>
      <c r="F153" s="157" t="s">
        <v>1344</v>
      </c>
      <c r="G153" s="158" t="s">
        <v>190</v>
      </c>
      <c r="H153" s="159">
        <v>41.011000000000003</v>
      </c>
      <c r="I153" s="160"/>
      <c r="J153" s="161">
        <f t="shared" si="5"/>
        <v>0</v>
      </c>
      <c r="K153" s="228"/>
      <c r="L153" s="250"/>
      <c r="M153" s="230" t="s">
        <v>1</v>
      </c>
      <c r="N153" s="164" t="s">
        <v>44</v>
      </c>
      <c r="O153" s="51"/>
      <c r="P153" s="165">
        <f t="shared" si="6"/>
        <v>0</v>
      </c>
      <c r="Q153" s="165">
        <v>0</v>
      </c>
      <c r="R153" s="165">
        <f t="shared" si="7"/>
        <v>0</v>
      </c>
      <c r="S153" s="165">
        <v>0</v>
      </c>
      <c r="T153" s="166">
        <f t="shared" si="8"/>
        <v>0</v>
      </c>
      <c r="U153" s="302"/>
      <c r="V153" s="302"/>
      <c r="W153" s="302"/>
      <c r="X153" s="302"/>
      <c r="Y153" s="302"/>
      <c r="Z153" s="302"/>
      <c r="AA153" s="302"/>
      <c r="AB153" s="302"/>
      <c r="AC153" s="302"/>
      <c r="AD153" s="302"/>
      <c r="AE153" s="302"/>
      <c r="AR153" s="167" t="s">
        <v>191</v>
      </c>
      <c r="AT153" s="167" t="s">
        <v>187</v>
      </c>
      <c r="AU153" s="167" t="s">
        <v>91</v>
      </c>
      <c r="AY153" s="18" t="s">
        <v>184</v>
      </c>
      <c r="BE153" s="92">
        <f t="shared" si="9"/>
        <v>0</v>
      </c>
      <c r="BF153" s="92">
        <f t="shared" si="10"/>
        <v>0</v>
      </c>
      <c r="BG153" s="92">
        <f t="shared" si="11"/>
        <v>0</v>
      </c>
      <c r="BH153" s="92">
        <f t="shared" si="12"/>
        <v>0</v>
      </c>
      <c r="BI153" s="92">
        <f t="shared" si="13"/>
        <v>0</v>
      </c>
      <c r="BJ153" s="18" t="s">
        <v>91</v>
      </c>
      <c r="BK153" s="92">
        <f t="shared" si="14"/>
        <v>0</v>
      </c>
      <c r="BL153" s="18" t="s">
        <v>191</v>
      </c>
      <c r="BM153" s="167" t="s">
        <v>252</v>
      </c>
    </row>
    <row r="154" spans="1:65" s="2" customFormat="1" ht="16.5" customHeight="1">
      <c r="A154" s="302"/>
      <c r="B154" s="124"/>
      <c r="C154" s="155" t="s">
        <v>222</v>
      </c>
      <c r="D154" s="155" t="s">
        <v>187</v>
      </c>
      <c r="E154" s="156" t="s">
        <v>1345</v>
      </c>
      <c r="F154" s="157" t="s">
        <v>1346</v>
      </c>
      <c r="G154" s="158" t="s">
        <v>190</v>
      </c>
      <c r="H154" s="159">
        <v>41.011000000000003</v>
      </c>
      <c r="I154" s="160"/>
      <c r="J154" s="161">
        <f t="shared" si="5"/>
        <v>0</v>
      </c>
      <c r="K154" s="228"/>
      <c r="L154" s="250"/>
      <c r="M154" s="230" t="s">
        <v>1</v>
      </c>
      <c r="N154" s="164" t="s">
        <v>44</v>
      </c>
      <c r="O154" s="51"/>
      <c r="P154" s="165">
        <f t="shared" si="6"/>
        <v>0</v>
      </c>
      <c r="Q154" s="165">
        <v>0</v>
      </c>
      <c r="R154" s="165">
        <f t="shared" si="7"/>
        <v>0</v>
      </c>
      <c r="S154" s="165">
        <v>0</v>
      </c>
      <c r="T154" s="166">
        <f t="shared" si="8"/>
        <v>0</v>
      </c>
      <c r="U154" s="302"/>
      <c r="V154" s="302"/>
      <c r="W154" s="302"/>
      <c r="X154" s="302"/>
      <c r="Y154" s="302"/>
      <c r="Z154" s="302"/>
      <c r="AA154" s="302"/>
      <c r="AB154" s="302"/>
      <c r="AC154" s="302"/>
      <c r="AD154" s="302"/>
      <c r="AE154" s="302"/>
      <c r="AR154" s="167" t="s">
        <v>191</v>
      </c>
      <c r="AT154" s="167" t="s">
        <v>187</v>
      </c>
      <c r="AU154" s="167" t="s">
        <v>91</v>
      </c>
      <c r="AY154" s="18" t="s">
        <v>184</v>
      </c>
      <c r="BE154" s="92">
        <f t="shared" si="9"/>
        <v>0</v>
      </c>
      <c r="BF154" s="92">
        <f t="shared" si="10"/>
        <v>0</v>
      </c>
      <c r="BG154" s="92">
        <f t="shared" si="11"/>
        <v>0</v>
      </c>
      <c r="BH154" s="92">
        <f t="shared" si="12"/>
        <v>0</v>
      </c>
      <c r="BI154" s="92">
        <f t="shared" si="13"/>
        <v>0</v>
      </c>
      <c r="BJ154" s="18" t="s">
        <v>91</v>
      </c>
      <c r="BK154" s="92">
        <f t="shared" si="14"/>
        <v>0</v>
      </c>
      <c r="BL154" s="18" t="s">
        <v>191</v>
      </c>
      <c r="BM154" s="167" t="s">
        <v>263</v>
      </c>
    </row>
    <row r="155" spans="1:65" s="2" customFormat="1" ht="21.75" customHeight="1">
      <c r="A155" s="302"/>
      <c r="B155" s="124"/>
      <c r="C155" s="155" t="s">
        <v>229</v>
      </c>
      <c r="D155" s="155" t="s">
        <v>187</v>
      </c>
      <c r="E155" s="156" t="s">
        <v>815</v>
      </c>
      <c r="F155" s="157" t="s">
        <v>816</v>
      </c>
      <c r="G155" s="158" t="s">
        <v>190</v>
      </c>
      <c r="H155" s="159">
        <v>28.195</v>
      </c>
      <c r="I155" s="160"/>
      <c r="J155" s="161">
        <f t="shared" si="5"/>
        <v>0</v>
      </c>
      <c r="K155" s="228"/>
      <c r="L155" s="250"/>
      <c r="M155" s="230" t="s">
        <v>1</v>
      </c>
      <c r="N155" s="164" t="s">
        <v>44</v>
      </c>
      <c r="O155" s="51"/>
      <c r="P155" s="165">
        <f t="shared" si="6"/>
        <v>0</v>
      </c>
      <c r="Q155" s="165">
        <v>0</v>
      </c>
      <c r="R155" s="165">
        <f t="shared" si="7"/>
        <v>0</v>
      </c>
      <c r="S155" s="165">
        <v>0</v>
      </c>
      <c r="T155" s="166">
        <f t="shared" si="8"/>
        <v>0</v>
      </c>
      <c r="U155" s="302"/>
      <c r="V155" s="302"/>
      <c r="W155" s="302"/>
      <c r="X155" s="302"/>
      <c r="Y155" s="302"/>
      <c r="Z155" s="302"/>
      <c r="AA155" s="302"/>
      <c r="AB155" s="302"/>
      <c r="AC155" s="302"/>
      <c r="AD155" s="302"/>
      <c r="AE155" s="302"/>
      <c r="AR155" s="167" t="s">
        <v>191</v>
      </c>
      <c r="AT155" s="167" t="s">
        <v>187</v>
      </c>
      <c r="AU155" s="167" t="s">
        <v>91</v>
      </c>
      <c r="AY155" s="18" t="s">
        <v>184</v>
      </c>
      <c r="BE155" s="92">
        <f t="shared" si="9"/>
        <v>0</v>
      </c>
      <c r="BF155" s="92">
        <f t="shared" si="10"/>
        <v>0</v>
      </c>
      <c r="BG155" s="92">
        <f t="shared" si="11"/>
        <v>0</v>
      </c>
      <c r="BH155" s="92">
        <f t="shared" si="12"/>
        <v>0</v>
      </c>
      <c r="BI155" s="92">
        <f t="shared" si="13"/>
        <v>0</v>
      </c>
      <c r="BJ155" s="18" t="s">
        <v>91</v>
      </c>
      <c r="BK155" s="92">
        <f t="shared" si="14"/>
        <v>0</v>
      </c>
      <c r="BL155" s="18" t="s">
        <v>191</v>
      </c>
      <c r="BM155" s="167" t="s">
        <v>272</v>
      </c>
    </row>
    <row r="156" spans="1:65" s="2" customFormat="1" ht="16.5" customHeight="1">
      <c r="A156" s="302"/>
      <c r="B156" s="124"/>
      <c r="C156" s="155" t="s">
        <v>235</v>
      </c>
      <c r="D156" s="155" t="s">
        <v>187</v>
      </c>
      <c r="E156" s="156" t="s">
        <v>817</v>
      </c>
      <c r="F156" s="157" t="s">
        <v>818</v>
      </c>
      <c r="G156" s="158" t="s">
        <v>190</v>
      </c>
      <c r="H156" s="159">
        <v>10.253</v>
      </c>
      <c r="I156" s="160"/>
      <c r="J156" s="161">
        <f t="shared" si="5"/>
        <v>0</v>
      </c>
      <c r="K156" s="228"/>
      <c r="L156" s="250"/>
      <c r="M156" s="230" t="s">
        <v>1</v>
      </c>
      <c r="N156" s="164" t="s">
        <v>44</v>
      </c>
      <c r="O156" s="51"/>
      <c r="P156" s="165">
        <f t="shared" si="6"/>
        <v>0</v>
      </c>
      <c r="Q156" s="165">
        <v>0</v>
      </c>
      <c r="R156" s="165">
        <f t="shared" si="7"/>
        <v>0</v>
      </c>
      <c r="S156" s="165">
        <v>0</v>
      </c>
      <c r="T156" s="166">
        <f t="shared" si="8"/>
        <v>0</v>
      </c>
      <c r="U156" s="302"/>
      <c r="V156" s="302"/>
      <c r="W156" s="302"/>
      <c r="X156" s="302"/>
      <c r="Y156" s="302"/>
      <c r="Z156" s="302"/>
      <c r="AA156" s="302"/>
      <c r="AB156" s="302"/>
      <c r="AC156" s="302"/>
      <c r="AD156" s="302"/>
      <c r="AE156" s="302"/>
      <c r="AR156" s="167" t="s">
        <v>191</v>
      </c>
      <c r="AT156" s="167" t="s">
        <v>187</v>
      </c>
      <c r="AU156" s="167" t="s">
        <v>91</v>
      </c>
      <c r="AY156" s="18" t="s">
        <v>184</v>
      </c>
      <c r="BE156" s="92">
        <f t="shared" si="9"/>
        <v>0</v>
      </c>
      <c r="BF156" s="92">
        <f t="shared" si="10"/>
        <v>0</v>
      </c>
      <c r="BG156" s="92">
        <f t="shared" si="11"/>
        <v>0</v>
      </c>
      <c r="BH156" s="92">
        <f t="shared" si="12"/>
        <v>0</v>
      </c>
      <c r="BI156" s="92">
        <f t="shared" si="13"/>
        <v>0</v>
      </c>
      <c r="BJ156" s="18" t="s">
        <v>91</v>
      </c>
      <c r="BK156" s="92">
        <f t="shared" si="14"/>
        <v>0</v>
      </c>
      <c r="BL156" s="18" t="s">
        <v>191</v>
      </c>
      <c r="BM156" s="167" t="s">
        <v>280</v>
      </c>
    </row>
    <row r="157" spans="1:65" s="2" customFormat="1" ht="21.75" customHeight="1">
      <c r="A157" s="302"/>
      <c r="B157" s="124"/>
      <c r="C157" s="192" t="s">
        <v>241</v>
      </c>
      <c r="D157" s="192" t="s">
        <v>236</v>
      </c>
      <c r="E157" s="193" t="s">
        <v>819</v>
      </c>
      <c r="F157" s="194" t="s">
        <v>820</v>
      </c>
      <c r="G157" s="195" t="s">
        <v>215</v>
      </c>
      <c r="H157" s="196">
        <v>17.43</v>
      </c>
      <c r="I157" s="197"/>
      <c r="J157" s="198">
        <f t="shared" si="5"/>
        <v>0</v>
      </c>
      <c r="K157" s="229"/>
      <c r="L157" s="263"/>
      <c r="M157" s="231" t="s">
        <v>1</v>
      </c>
      <c r="N157" s="202" t="s">
        <v>44</v>
      </c>
      <c r="O157" s="51"/>
      <c r="P157" s="165">
        <f t="shared" si="6"/>
        <v>0</v>
      </c>
      <c r="Q157" s="165">
        <v>0</v>
      </c>
      <c r="R157" s="165">
        <f t="shared" si="7"/>
        <v>0</v>
      </c>
      <c r="S157" s="165">
        <v>0</v>
      </c>
      <c r="T157" s="166">
        <f t="shared" si="8"/>
        <v>0</v>
      </c>
      <c r="U157" s="302"/>
      <c r="V157" s="302"/>
      <c r="W157" s="302"/>
      <c r="X157" s="302"/>
      <c r="Y157" s="302"/>
      <c r="Z157" s="302"/>
      <c r="AA157" s="302"/>
      <c r="AB157" s="302"/>
      <c r="AC157" s="302"/>
      <c r="AD157" s="302"/>
      <c r="AE157" s="302"/>
      <c r="AR157" s="167" t="s">
        <v>229</v>
      </c>
      <c r="AT157" s="167" t="s">
        <v>236</v>
      </c>
      <c r="AU157" s="167" t="s">
        <v>91</v>
      </c>
      <c r="AY157" s="18" t="s">
        <v>184</v>
      </c>
      <c r="BE157" s="92">
        <f t="shared" si="9"/>
        <v>0</v>
      </c>
      <c r="BF157" s="92">
        <f t="shared" si="10"/>
        <v>0</v>
      </c>
      <c r="BG157" s="92">
        <f t="shared" si="11"/>
        <v>0</v>
      </c>
      <c r="BH157" s="92">
        <f t="shared" si="12"/>
        <v>0</v>
      </c>
      <c r="BI157" s="92">
        <f t="shared" si="13"/>
        <v>0</v>
      </c>
      <c r="BJ157" s="18" t="s">
        <v>91</v>
      </c>
      <c r="BK157" s="92">
        <f t="shared" si="14"/>
        <v>0</v>
      </c>
      <c r="BL157" s="18" t="s">
        <v>191</v>
      </c>
      <c r="BM157" s="167" t="s">
        <v>7</v>
      </c>
    </row>
    <row r="158" spans="1:65" s="2" customFormat="1" ht="21.75" customHeight="1">
      <c r="A158" s="302"/>
      <c r="B158" s="124"/>
      <c r="C158" s="155" t="s">
        <v>248</v>
      </c>
      <c r="D158" s="155" t="s">
        <v>187</v>
      </c>
      <c r="E158" s="156" t="s">
        <v>821</v>
      </c>
      <c r="F158" s="157" t="s">
        <v>822</v>
      </c>
      <c r="G158" s="158" t="s">
        <v>225</v>
      </c>
      <c r="H158" s="159">
        <v>32.04</v>
      </c>
      <c r="I158" s="160"/>
      <c r="J158" s="161">
        <f t="shared" si="5"/>
        <v>0</v>
      </c>
      <c r="K158" s="228"/>
      <c r="L158" s="250"/>
      <c r="M158" s="230" t="s">
        <v>1</v>
      </c>
      <c r="N158" s="164" t="s">
        <v>44</v>
      </c>
      <c r="O158" s="51"/>
      <c r="P158" s="165">
        <f t="shared" si="6"/>
        <v>0</v>
      </c>
      <c r="Q158" s="165">
        <v>0</v>
      </c>
      <c r="R158" s="165">
        <f t="shared" si="7"/>
        <v>0</v>
      </c>
      <c r="S158" s="165">
        <v>0</v>
      </c>
      <c r="T158" s="166">
        <f t="shared" si="8"/>
        <v>0</v>
      </c>
      <c r="U158" s="302"/>
      <c r="V158" s="302"/>
      <c r="W158" s="302"/>
      <c r="X158" s="302"/>
      <c r="Y158" s="302"/>
      <c r="Z158" s="302"/>
      <c r="AA158" s="302"/>
      <c r="AB158" s="302"/>
      <c r="AC158" s="302"/>
      <c r="AD158" s="302"/>
      <c r="AE158" s="302"/>
      <c r="AR158" s="167" t="s">
        <v>191</v>
      </c>
      <c r="AT158" s="167" t="s">
        <v>187</v>
      </c>
      <c r="AU158" s="167" t="s">
        <v>91</v>
      </c>
      <c r="AY158" s="18" t="s">
        <v>184</v>
      </c>
      <c r="BE158" s="92">
        <f t="shared" si="9"/>
        <v>0</v>
      </c>
      <c r="BF158" s="92">
        <f t="shared" si="10"/>
        <v>0</v>
      </c>
      <c r="BG158" s="92">
        <f t="shared" si="11"/>
        <v>0</v>
      </c>
      <c r="BH158" s="92">
        <f t="shared" si="12"/>
        <v>0</v>
      </c>
      <c r="BI158" s="92">
        <f t="shared" si="13"/>
        <v>0</v>
      </c>
      <c r="BJ158" s="18" t="s">
        <v>91</v>
      </c>
      <c r="BK158" s="92">
        <f t="shared" si="14"/>
        <v>0</v>
      </c>
      <c r="BL158" s="18" t="s">
        <v>191</v>
      </c>
      <c r="BM158" s="167" t="s">
        <v>295</v>
      </c>
    </row>
    <row r="159" spans="1:65" s="12" customFormat="1" ht="22.9" customHeight="1">
      <c r="B159" s="142"/>
      <c r="D159" s="143" t="s">
        <v>77</v>
      </c>
      <c r="E159" s="153" t="s">
        <v>191</v>
      </c>
      <c r="F159" s="153" t="s">
        <v>823</v>
      </c>
      <c r="I159" s="145"/>
      <c r="J159" s="154">
        <f>BK159</f>
        <v>0</v>
      </c>
      <c r="L159" s="264"/>
      <c r="M159" s="148"/>
      <c r="N159" s="148"/>
      <c r="O159" s="148"/>
      <c r="P159" s="149">
        <f>P160</f>
        <v>0</v>
      </c>
      <c r="Q159" s="148"/>
      <c r="R159" s="149">
        <f>R160</f>
        <v>0</v>
      </c>
      <c r="S159" s="148"/>
      <c r="T159" s="150">
        <f>T160</f>
        <v>0</v>
      </c>
      <c r="AR159" s="143" t="s">
        <v>85</v>
      </c>
      <c r="AT159" s="151" t="s">
        <v>77</v>
      </c>
      <c r="AU159" s="151" t="s">
        <v>85</v>
      </c>
      <c r="AY159" s="143" t="s">
        <v>184</v>
      </c>
      <c r="BK159" s="152">
        <f>BK160</f>
        <v>0</v>
      </c>
    </row>
    <row r="160" spans="1:65" s="2" customFormat="1" ht="33" customHeight="1">
      <c r="A160" s="302"/>
      <c r="B160" s="124"/>
      <c r="C160" s="155" t="s">
        <v>252</v>
      </c>
      <c r="D160" s="155" t="s">
        <v>187</v>
      </c>
      <c r="E160" s="156" t="s">
        <v>824</v>
      </c>
      <c r="F160" s="157" t="s">
        <v>825</v>
      </c>
      <c r="G160" s="158" t="s">
        <v>190</v>
      </c>
      <c r="H160" s="159">
        <v>2.5630000000000002</v>
      </c>
      <c r="I160" s="160"/>
      <c r="J160" s="161">
        <f>ROUND(I160*H160,2)</f>
        <v>0</v>
      </c>
      <c r="K160" s="228"/>
      <c r="L160" s="250"/>
      <c r="M160" s="230" t="s">
        <v>1</v>
      </c>
      <c r="N160" s="164" t="s">
        <v>44</v>
      </c>
      <c r="O160" s="51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302"/>
      <c r="V160" s="302"/>
      <c r="W160" s="302"/>
      <c r="X160" s="302"/>
      <c r="Y160" s="302"/>
      <c r="Z160" s="302"/>
      <c r="AA160" s="302"/>
      <c r="AB160" s="302"/>
      <c r="AC160" s="302"/>
      <c r="AD160" s="302"/>
      <c r="AE160" s="302"/>
      <c r="AR160" s="167" t="s">
        <v>191</v>
      </c>
      <c r="AT160" s="167" t="s">
        <v>187</v>
      </c>
      <c r="AU160" s="167" t="s">
        <v>91</v>
      </c>
      <c r="AY160" s="18" t="s">
        <v>184</v>
      </c>
      <c r="BE160" s="92">
        <f>IF(N160="základná",J160,0)</f>
        <v>0</v>
      </c>
      <c r="BF160" s="92">
        <f>IF(N160="znížená",J160,0)</f>
        <v>0</v>
      </c>
      <c r="BG160" s="92">
        <f>IF(N160="zákl. prenesená",J160,0)</f>
        <v>0</v>
      </c>
      <c r="BH160" s="92">
        <f>IF(N160="zníž. prenesená",J160,0)</f>
        <v>0</v>
      </c>
      <c r="BI160" s="92">
        <f>IF(N160="nulová",J160,0)</f>
        <v>0</v>
      </c>
      <c r="BJ160" s="18" t="s">
        <v>91</v>
      </c>
      <c r="BK160" s="92">
        <f>ROUND(I160*H160,2)</f>
        <v>0</v>
      </c>
      <c r="BL160" s="18" t="s">
        <v>191</v>
      </c>
      <c r="BM160" s="167" t="s">
        <v>304</v>
      </c>
    </row>
    <row r="161" spans="1:65" s="12" customFormat="1" ht="22.9" customHeight="1">
      <c r="B161" s="142"/>
      <c r="D161" s="143" t="s">
        <v>77</v>
      </c>
      <c r="E161" s="153" t="s">
        <v>229</v>
      </c>
      <c r="F161" s="153" t="s">
        <v>440</v>
      </c>
      <c r="I161" s="145"/>
      <c r="J161" s="154">
        <f>BK161</f>
        <v>0</v>
      </c>
      <c r="L161" s="264"/>
      <c r="M161" s="148"/>
      <c r="N161" s="148"/>
      <c r="O161" s="148"/>
      <c r="P161" s="149">
        <f>SUM(P162:P171)</f>
        <v>0</v>
      </c>
      <c r="Q161" s="148"/>
      <c r="R161" s="149">
        <f>SUM(R162:R171)</f>
        <v>4.9421199999999998E-2</v>
      </c>
      <c r="S161" s="148"/>
      <c r="T161" s="150">
        <f>SUM(T162:T171)</f>
        <v>0</v>
      </c>
      <c r="AR161" s="143" t="s">
        <v>85</v>
      </c>
      <c r="AT161" s="151" t="s">
        <v>77</v>
      </c>
      <c r="AU161" s="151" t="s">
        <v>85</v>
      </c>
      <c r="AY161" s="143" t="s">
        <v>184</v>
      </c>
      <c r="BK161" s="152">
        <f>SUM(BK162:BK171)</f>
        <v>0</v>
      </c>
    </row>
    <row r="162" spans="1:65" s="2" customFormat="1" ht="33" customHeight="1">
      <c r="A162" s="302"/>
      <c r="B162" s="124"/>
      <c r="C162" s="155" t="s">
        <v>256</v>
      </c>
      <c r="D162" s="155" t="s">
        <v>187</v>
      </c>
      <c r="E162" s="156" t="s">
        <v>1347</v>
      </c>
      <c r="F162" s="157" t="s">
        <v>1348</v>
      </c>
      <c r="G162" s="158" t="s">
        <v>360</v>
      </c>
      <c r="H162" s="159">
        <v>32.04</v>
      </c>
      <c r="I162" s="160"/>
      <c r="J162" s="161">
        <f t="shared" ref="J162:J171" si="15">ROUND(I162*H162,2)</f>
        <v>0</v>
      </c>
      <c r="K162" s="228"/>
      <c r="L162" s="250"/>
      <c r="M162" s="230" t="s">
        <v>1</v>
      </c>
      <c r="N162" s="164" t="s">
        <v>44</v>
      </c>
      <c r="O162" s="51"/>
      <c r="P162" s="165">
        <f t="shared" ref="P162:P171" si="16">O162*H162</f>
        <v>0</v>
      </c>
      <c r="Q162" s="165">
        <v>0</v>
      </c>
      <c r="R162" s="165">
        <f t="shared" ref="R162:R171" si="17">Q162*H162</f>
        <v>0</v>
      </c>
      <c r="S162" s="165">
        <v>0</v>
      </c>
      <c r="T162" s="166">
        <f t="shared" ref="T162:T171" si="18">S162*H162</f>
        <v>0</v>
      </c>
      <c r="U162" s="302"/>
      <c r="V162" s="302"/>
      <c r="W162" s="302"/>
      <c r="X162" s="302"/>
      <c r="Y162" s="302"/>
      <c r="Z162" s="302"/>
      <c r="AA162" s="302"/>
      <c r="AB162" s="302"/>
      <c r="AC162" s="302"/>
      <c r="AD162" s="302"/>
      <c r="AE162" s="302"/>
      <c r="AR162" s="167" t="s">
        <v>191</v>
      </c>
      <c r="AT162" s="167" t="s">
        <v>187</v>
      </c>
      <c r="AU162" s="167" t="s">
        <v>91</v>
      </c>
      <c r="AY162" s="18" t="s">
        <v>184</v>
      </c>
      <c r="BE162" s="92">
        <f t="shared" ref="BE162:BE171" si="19">IF(N162="základná",J162,0)</f>
        <v>0</v>
      </c>
      <c r="BF162" s="92">
        <f t="shared" ref="BF162:BF171" si="20">IF(N162="znížená",J162,0)</f>
        <v>0</v>
      </c>
      <c r="BG162" s="92">
        <f t="shared" ref="BG162:BG171" si="21">IF(N162="zákl. prenesená",J162,0)</f>
        <v>0</v>
      </c>
      <c r="BH162" s="92">
        <f t="shared" ref="BH162:BH171" si="22">IF(N162="zníž. prenesená",J162,0)</f>
        <v>0</v>
      </c>
      <c r="BI162" s="92">
        <f t="shared" ref="BI162:BI171" si="23">IF(N162="nulová",J162,0)</f>
        <v>0</v>
      </c>
      <c r="BJ162" s="18" t="s">
        <v>91</v>
      </c>
      <c r="BK162" s="92">
        <f t="shared" ref="BK162:BK171" si="24">ROUND(I162*H162,2)</f>
        <v>0</v>
      </c>
      <c r="BL162" s="18" t="s">
        <v>191</v>
      </c>
      <c r="BM162" s="167" t="s">
        <v>312</v>
      </c>
    </row>
    <row r="163" spans="1:65" s="2" customFormat="1" ht="21.75" customHeight="1">
      <c r="A163" s="302"/>
      <c r="B163" s="124"/>
      <c r="C163" s="192" t="s">
        <v>263</v>
      </c>
      <c r="D163" s="192" t="s">
        <v>236</v>
      </c>
      <c r="E163" s="193" t="s">
        <v>1349</v>
      </c>
      <c r="F163" s="194" t="s">
        <v>1350</v>
      </c>
      <c r="G163" s="195" t="s">
        <v>360</v>
      </c>
      <c r="H163" s="196">
        <v>32.04</v>
      </c>
      <c r="I163" s="197"/>
      <c r="J163" s="198">
        <f t="shared" si="15"/>
        <v>0</v>
      </c>
      <c r="K163" s="229"/>
      <c r="L163" s="263"/>
      <c r="M163" s="231" t="s">
        <v>1</v>
      </c>
      <c r="N163" s="202" t="s">
        <v>44</v>
      </c>
      <c r="O163" s="51"/>
      <c r="P163" s="165">
        <f t="shared" si="16"/>
        <v>0</v>
      </c>
      <c r="Q163" s="165">
        <v>4.2999999999999999E-4</v>
      </c>
      <c r="R163" s="165">
        <f t="shared" si="17"/>
        <v>1.37772E-2</v>
      </c>
      <c r="S163" s="165">
        <v>0</v>
      </c>
      <c r="T163" s="166">
        <f t="shared" si="18"/>
        <v>0</v>
      </c>
      <c r="U163" s="302"/>
      <c r="V163" s="302"/>
      <c r="W163" s="302"/>
      <c r="X163" s="302"/>
      <c r="Y163" s="302"/>
      <c r="Z163" s="302"/>
      <c r="AA163" s="302"/>
      <c r="AB163" s="302"/>
      <c r="AC163" s="302"/>
      <c r="AD163" s="302"/>
      <c r="AE163" s="302"/>
      <c r="AR163" s="167" t="s">
        <v>229</v>
      </c>
      <c r="AT163" s="167" t="s">
        <v>236</v>
      </c>
      <c r="AU163" s="167" t="s">
        <v>91</v>
      </c>
      <c r="AY163" s="18" t="s">
        <v>184</v>
      </c>
      <c r="BE163" s="92">
        <f t="shared" si="19"/>
        <v>0</v>
      </c>
      <c r="BF163" s="92">
        <f t="shared" si="20"/>
        <v>0</v>
      </c>
      <c r="BG163" s="92">
        <f t="shared" si="21"/>
        <v>0</v>
      </c>
      <c r="BH163" s="92">
        <f t="shared" si="22"/>
        <v>0</v>
      </c>
      <c r="BI163" s="92">
        <f t="shared" si="23"/>
        <v>0</v>
      </c>
      <c r="BJ163" s="18" t="s">
        <v>91</v>
      </c>
      <c r="BK163" s="92">
        <f t="shared" si="24"/>
        <v>0</v>
      </c>
      <c r="BL163" s="18" t="s">
        <v>191</v>
      </c>
      <c r="BM163" s="167" t="s">
        <v>320</v>
      </c>
    </row>
    <row r="164" spans="1:65" s="2" customFormat="1" ht="21.75" customHeight="1">
      <c r="A164" s="302"/>
      <c r="B164" s="124"/>
      <c r="C164" s="192" t="s">
        <v>268</v>
      </c>
      <c r="D164" s="192" t="s">
        <v>236</v>
      </c>
      <c r="E164" s="193" t="s">
        <v>1351</v>
      </c>
      <c r="F164" s="194" t="s">
        <v>1352</v>
      </c>
      <c r="G164" s="195" t="s">
        <v>244</v>
      </c>
      <c r="H164" s="196">
        <v>3</v>
      </c>
      <c r="I164" s="197"/>
      <c r="J164" s="198">
        <f t="shared" si="15"/>
        <v>0</v>
      </c>
      <c r="K164" s="229"/>
      <c r="L164" s="263"/>
      <c r="M164" s="231" t="s">
        <v>1</v>
      </c>
      <c r="N164" s="202" t="s">
        <v>44</v>
      </c>
      <c r="O164" s="51"/>
      <c r="P164" s="165">
        <f t="shared" si="16"/>
        <v>0</v>
      </c>
      <c r="Q164" s="165">
        <v>1E-4</v>
      </c>
      <c r="R164" s="165">
        <f t="shared" si="17"/>
        <v>3.0000000000000003E-4</v>
      </c>
      <c r="S164" s="165">
        <v>0</v>
      </c>
      <c r="T164" s="166">
        <f t="shared" si="18"/>
        <v>0</v>
      </c>
      <c r="U164" s="302"/>
      <c r="V164" s="302"/>
      <c r="W164" s="302"/>
      <c r="X164" s="302"/>
      <c r="Y164" s="302"/>
      <c r="Z164" s="302"/>
      <c r="AA164" s="302"/>
      <c r="AB164" s="302"/>
      <c r="AC164" s="302"/>
      <c r="AD164" s="302"/>
      <c r="AE164" s="302"/>
      <c r="AR164" s="167" t="s">
        <v>229</v>
      </c>
      <c r="AT164" s="167" t="s">
        <v>236</v>
      </c>
      <c r="AU164" s="167" t="s">
        <v>91</v>
      </c>
      <c r="AY164" s="18" t="s">
        <v>184</v>
      </c>
      <c r="BE164" s="92">
        <f t="shared" si="19"/>
        <v>0</v>
      </c>
      <c r="BF164" s="92">
        <f t="shared" si="20"/>
        <v>0</v>
      </c>
      <c r="BG164" s="92">
        <f t="shared" si="21"/>
        <v>0</v>
      </c>
      <c r="BH164" s="92">
        <f t="shared" si="22"/>
        <v>0</v>
      </c>
      <c r="BI164" s="92">
        <f t="shared" si="23"/>
        <v>0</v>
      </c>
      <c r="BJ164" s="18" t="s">
        <v>91</v>
      </c>
      <c r="BK164" s="92">
        <f t="shared" si="24"/>
        <v>0</v>
      </c>
      <c r="BL164" s="18" t="s">
        <v>191</v>
      </c>
      <c r="BM164" s="167" t="s">
        <v>328</v>
      </c>
    </row>
    <row r="165" spans="1:65" s="2" customFormat="1" ht="21.75" customHeight="1">
      <c r="A165" s="302"/>
      <c r="B165" s="124"/>
      <c r="C165" s="155" t="s">
        <v>272</v>
      </c>
      <c r="D165" s="155" t="s">
        <v>187</v>
      </c>
      <c r="E165" s="156" t="s">
        <v>856</v>
      </c>
      <c r="F165" s="157" t="s">
        <v>857</v>
      </c>
      <c r="G165" s="158" t="s">
        <v>360</v>
      </c>
      <c r="H165" s="159">
        <v>32.04</v>
      </c>
      <c r="I165" s="160"/>
      <c r="J165" s="161">
        <f t="shared" si="15"/>
        <v>0</v>
      </c>
      <c r="K165" s="228"/>
      <c r="L165" s="250"/>
      <c r="M165" s="230" t="s">
        <v>1</v>
      </c>
      <c r="N165" s="164" t="s">
        <v>44</v>
      </c>
      <c r="O165" s="51"/>
      <c r="P165" s="165">
        <f t="shared" si="16"/>
        <v>0</v>
      </c>
      <c r="Q165" s="165">
        <v>0</v>
      </c>
      <c r="R165" s="165">
        <f t="shared" si="17"/>
        <v>0</v>
      </c>
      <c r="S165" s="165">
        <v>0</v>
      </c>
      <c r="T165" s="166">
        <f t="shared" si="18"/>
        <v>0</v>
      </c>
      <c r="U165" s="302"/>
      <c r="V165" s="302"/>
      <c r="W165" s="302"/>
      <c r="X165" s="302"/>
      <c r="Y165" s="302"/>
      <c r="Z165" s="302"/>
      <c r="AA165" s="302"/>
      <c r="AB165" s="302"/>
      <c r="AC165" s="302"/>
      <c r="AD165" s="302"/>
      <c r="AE165" s="302"/>
      <c r="AR165" s="167" t="s">
        <v>191</v>
      </c>
      <c r="AT165" s="167" t="s">
        <v>187</v>
      </c>
      <c r="AU165" s="167" t="s">
        <v>91</v>
      </c>
      <c r="AY165" s="18" t="s">
        <v>184</v>
      </c>
      <c r="BE165" s="92">
        <f t="shared" si="19"/>
        <v>0</v>
      </c>
      <c r="BF165" s="92">
        <f t="shared" si="20"/>
        <v>0</v>
      </c>
      <c r="BG165" s="92">
        <f t="shared" si="21"/>
        <v>0</v>
      </c>
      <c r="BH165" s="92">
        <f t="shared" si="22"/>
        <v>0</v>
      </c>
      <c r="BI165" s="92">
        <f t="shared" si="23"/>
        <v>0</v>
      </c>
      <c r="BJ165" s="18" t="s">
        <v>91</v>
      </c>
      <c r="BK165" s="92">
        <f t="shared" si="24"/>
        <v>0</v>
      </c>
      <c r="BL165" s="18" t="s">
        <v>191</v>
      </c>
      <c r="BM165" s="167" t="s">
        <v>336</v>
      </c>
    </row>
    <row r="166" spans="1:65" s="2" customFormat="1" ht="21.75" customHeight="1">
      <c r="A166" s="302"/>
      <c r="B166" s="124"/>
      <c r="C166" s="155" t="s">
        <v>276</v>
      </c>
      <c r="D166" s="155" t="s">
        <v>187</v>
      </c>
      <c r="E166" s="156" t="s">
        <v>858</v>
      </c>
      <c r="F166" s="157" t="s">
        <v>859</v>
      </c>
      <c r="G166" s="158" t="s">
        <v>360</v>
      </c>
      <c r="H166" s="159">
        <v>32.04</v>
      </c>
      <c r="I166" s="160"/>
      <c r="J166" s="161">
        <f t="shared" si="15"/>
        <v>0</v>
      </c>
      <c r="K166" s="228"/>
      <c r="L166" s="250"/>
      <c r="M166" s="230" t="s">
        <v>1</v>
      </c>
      <c r="N166" s="164" t="s">
        <v>44</v>
      </c>
      <c r="O166" s="51"/>
      <c r="P166" s="165">
        <f t="shared" si="16"/>
        <v>0</v>
      </c>
      <c r="Q166" s="165">
        <v>0</v>
      </c>
      <c r="R166" s="165">
        <f t="shared" si="17"/>
        <v>0</v>
      </c>
      <c r="S166" s="165">
        <v>0</v>
      </c>
      <c r="T166" s="166">
        <f t="shared" si="18"/>
        <v>0</v>
      </c>
      <c r="U166" s="302"/>
      <c r="V166" s="302"/>
      <c r="W166" s="302"/>
      <c r="X166" s="302"/>
      <c r="Y166" s="302"/>
      <c r="Z166" s="302"/>
      <c r="AA166" s="302"/>
      <c r="AB166" s="302"/>
      <c r="AC166" s="302"/>
      <c r="AD166" s="302"/>
      <c r="AE166" s="302"/>
      <c r="AR166" s="167" t="s">
        <v>191</v>
      </c>
      <c r="AT166" s="167" t="s">
        <v>187</v>
      </c>
      <c r="AU166" s="167" t="s">
        <v>91</v>
      </c>
      <c r="AY166" s="18" t="s">
        <v>184</v>
      </c>
      <c r="BE166" s="92">
        <f t="shared" si="19"/>
        <v>0</v>
      </c>
      <c r="BF166" s="92">
        <f t="shared" si="20"/>
        <v>0</v>
      </c>
      <c r="BG166" s="92">
        <f t="shared" si="21"/>
        <v>0</v>
      </c>
      <c r="BH166" s="92">
        <f t="shared" si="22"/>
        <v>0</v>
      </c>
      <c r="BI166" s="92">
        <f t="shared" si="23"/>
        <v>0</v>
      </c>
      <c r="BJ166" s="18" t="s">
        <v>91</v>
      </c>
      <c r="BK166" s="92">
        <f t="shared" si="24"/>
        <v>0</v>
      </c>
      <c r="BL166" s="18" t="s">
        <v>191</v>
      </c>
      <c r="BM166" s="167" t="s">
        <v>344</v>
      </c>
    </row>
    <row r="167" spans="1:65" s="2" customFormat="1" ht="21.75" customHeight="1">
      <c r="A167" s="302"/>
      <c r="B167" s="124"/>
      <c r="C167" s="155" t="s">
        <v>280</v>
      </c>
      <c r="D167" s="155" t="s">
        <v>187</v>
      </c>
      <c r="E167" s="156" t="s">
        <v>860</v>
      </c>
      <c r="F167" s="157" t="s">
        <v>861</v>
      </c>
      <c r="G167" s="158" t="s">
        <v>862</v>
      </c>
      <c r="H167" s="159">
        <v>1</v>
      </c>
      <c r="I167" s="160"/>
      <c r="J167" s="161">
        <f t="shared" si="15"/>
        <v>0</v>
      </c>
      <c r="K167" s="228"/>
      <c r="L167" s="250"/>
      <c r="M167" s="230" t="s">
        <v>1</v>
      </c>
      <c r="N167" s="164" t="s">
        <v>44</v>
      </c>
      <c r="O167" s="51"/>
      <c r="P167" s="165">
        <f t="shared" si="16"/>
        <v>0</v>
      </c>
      <c r="Q167" s="165">
        <v>0</v>
      </c>
      <c r="R167" s="165">
        <f t="shared" si="17"/>
        <v>0</v>
      </c>
      <c r="S167" s="165">
        <v>0</v>
      </c>
      <c r="T167" s="166">
        <f t="shared" si="18"/>
        <v>0</v>
      </c>
      <c r="U167" s="302"/>
      <c r="V167" s="302"/>
      <c r="W167" s="302"/>
      <c r="X167" s="302"/>
      <c r="Y167" s="302"/>
      <c r="Z167" s="302"/>
      <c r="AA167" s="302"/>
      <c r="AB167" s="302"/>
      <c r="AC167" s="302"/>
      <c r="AD167" s="302"/>
      <c r="AE167" s="302"/>
      <c r="AR167" s="167" t="s">
        <v>191</v>
      </c>
      <c r="AT167" s="167" t="s">
        <v>187</v>
      </c>
      <c r="AU167" s="167" t="s">
        <v>91</v>
      </c>
      <c r="AY167" s="18" t="s">
        <v>184</v>
      </c>
      <c r="BE167" s="92">
        <f t="shared" si="19"/>
        <v>0</v>
      </c>
      <c r="BF167" s="92">
        <f t="shared" si="20"/>
        <v>0</v>
      </c>
      <c r="BG167" s="92">
        <f t="shared" si="21"/>
        <v>0</v>
      </c>
      <c r="BH167" s="92">
        <f t="shared" si="22"/>
        <v>0</v>
      </c>
      <c r="BI167" s="92">
        <f t="shared" si="23"/>
        <v>0</v>
      </c>
      <c r="BJ167" s="18" t="s">
        <v>91</v>
      </c>
      <c r="BK167" s="92">
        <f t="shared" si="24"/>
        <v>0</v>
      </c>
      <c r="BL167" s="18" t="s">
        <v>191</v>
      </c>
      <c r="BM167" s="167" t="s">
        <v>352</v>
      </c>
    </row>
    <row r="168" spans="1:65" s="2" customFormat="1" ht="21.75" customHeight="1">
      <c r="A168" s="302"/>
      <c r="B168" s="124"/>
      <c r="C168" s="155" t="s">
        <v>228</v>
      </c>
      <c r="D168" s="155" t="s">
        <v>187</v>
      </c>
      <c r="E168" s="156" t="s">
        <v>863</v>
      </c>
      <c r="F168" s="157" t="s">
        <v>864</v>
      </c>
      <c r="G168" s="158" t="s">
        <v>244</v>
      </c>
      <c r="H168" s="159">
        <v>2</v>
      </c>
      <c r="I168" s="160"/>
      <c r="J168" s="161">
        <f t="shared" si="15"/>
        <v>0</v>
      </c>
      <c r="K168" s="228"/>
      <c r="L168" s="250"/>
      <c r="M168" s="230" t="s">
        <v>1</v>
      </c>
      <c r="N168" s="164" t="s">
        <v>44</v>
      </c>
      <c r="O168" s="51"/>
      <c r="P168" s="165">
        <f t="shared" si="16"/>
        <v>0</v>
      </c>
      <c r="Q168" s="165">
        <v>1.583E-2</v>
      </c>
      <c r="R168" s="165">
        <f t="shared" si="17"/>
        <v>3.1660000000000001E-2</v>
      </c>
      <c r="S168" s="165">
        <v>0</v>
      </c>
      <c r="T168" s="166">
        <f t="shared" si="18"/>
        <v>0</v>
      </c>
      <c r="U168" s="302"/>
      <c r="V168" s="302"/>
      <c r="W168" s="302"/>
      <c r="X168" s="302"/>
      <c r="Y168" s="302"/>
      <c r="Z168" s="302"/>
      <c r="AA168" s="302"/>
      <c r="AB168" s="302"/>
      <c r="AC168" s="302"/>
      <c r="AD168" s="302"/>
      <c r="AE168" s="302"/>
      <c r="AR168" s="167" t="s">
        <v>191</v>
      </c>
      <c r="AT168" s="167" t="s">
        <v>187</v>
      </c>
      <c r="AU168" s="167" t="s">
        <v>91</v>
      </c>
      <c r="AY168" s="18" t="s">
        <v>184</v>
      </c>
      <c r="BE168" s="92">
        <f t="shared" si="19"/>
        <v>0</v>
      </c>
      <c r="BF168" s="92">
        <f t="shared" si="20"/>
        <v>0</v>
      </c>
      <c r="BG168" s="92">
        <f t="shared" si="21"/>
        <v>0</v>
      </c>
      <c r="BH168" s="92">
        <f t="shared" si="22"/>
        <v>0</v>
      </c>
      <c r="BI168" s="92">
        <f t="shared" si="23"/>
        <v>0</v>
      </c>
      <c r="BJ168" s="18" t="s">
        <v>91</v>
      </c>
      <c r="BK168" s="92">
        <f t="shared" si="24"/>
        <v>0</v>
      </c>
      <c r="BL168" s="18" t="s">
        <v>191</v>
      </c>
      <c r="BM168" s="167" t="s">
        <v>363</v>
      </c>
    </row>
    <row r="169" spans="1:65" s="2" customFormat="1" ht="33" customHeight="1">
      <c r="A169" s="302"/>
      <c r="B169" s="124"/>
      <c r="C169" s="155" t="s">
        <v>7</v>
      </c>
      <c r="D169" s="155" t="s">
        <v>187</v>
      </c>
      <c r="E169" s="156" t="s">
        <v>865</v>
      </c>
      <c r="F169" s="157" t="s">
        <v>866</v>
      </c>
      <c r="G169" s="158" t="s">
        <v>244</v>
      </c>
      <c r="H169" s="159">
        <v>2</v>
      </c>
      <c r="I169" s="160"/>
      <c r="J169" s="161">
        <f t="shared" si="15"/>
        <v>0</v>
      </c>
      <c r="K169" s="228"/>
      <c r="L169" s="250"/>
      <c r="M169" s="230" t="s">
        <v>1</v>
      </c>
      <c r="N169" s="164" t="s">
        <v>44</v>
      </c>
      <c r="O169" s="51"/>
      <c r="P169" s="165">
        <f t="shared" si="16"/>
        <v>0</v>
      </c>
      <c r="Q169" s="165">
        <v>2.4000000000000001E-4</v>
      </c>
      <c r="R169" s="165">
        <f t="shared" si="17"/>
        <v>4.8000000000000001E-4</v>
      </c>
      <c r="S169" s="165">
        <v>0</v>
      </c>
      <c r="T169" s="166">
        <f t="shared" si="18"/>
        <v>0</v>
      </c>
      <c r="U169" s="302"/>
      <c r="V169" s="302"/>
      <c r="W169" s="302"/>
      <c r="X169" s="302"/>
      <c r="Y169" s="302"/>
      <c r="Z169" s="302"/>
      <c r="AA169" s="302"/>
      <c r="AB169" s="302"/>
      <c r="AC169" s="302"/>
      <c r="AD169" s="302"/>
      <c r="AE169" s="302"/>
      <c r="AR169" s="167" t="s">
        <v>191</v>
      </c>
      <c r="AT169" s="167" t="s">
        <v>187</v>
      </c>
      <c r="AU169" s="167" t="s">
        <v>91</v>
      </c>
      <c r="AY169" s="18" t="s">
        <v>184</v>
      </c>
      <c r="BE169" s="92">
        <f t="shared" si="19"/>
        <v>0</v>
      </c>
      <c r="BF169" s="92">
        <f t="shared" si="20"/>
        <v>0</v>
      </c>
      <c r="BG169" s="92">
        <f t="shared" si="21"/>
        <v>0</v>
      </c>
      <c r="BH169" s="92">
        <f t="shared" si="22"/>
        <v>0</v>
      </c>
      <c r="BI169" s="92">
        <f t="shared" si="23"/>
        <v>0</v>
      </c>
      <c r="BJ169" s="18" t="s">
        <v>91</v>
      </c>
      <c r="BK169" s="92">
        <f t="shared" si="24"/>
        <v>0</v>
      </c>
      <c r="BL169" s="18" t="s">
        <v>191</v>
      </c>
      <c r="BM169" s="167" t="s">
        <v>371</v>
      </c>
    </row>
    <row r="170" spans="1:65" s="2" customFormat="1" ht="16.5" customHeight="1">
      <c r="A170" s="302"/>
      <c r="B170" s="124"/>
      <c r="C170" s="155" t="s">
        <v>290</v>
      </c>
      <c r="D170" s="155" t="s">
        <v>187</v>
      </c>
      <c r="E170" s="156" t="s">
        <v>867</v>
      </c>
      <c r="F170" s="157" t="s">
        <v>868</v>
      </c>
      <c r="G170" s="158" t="s">
        <v>360</v>
      </c>
      <c r="H170" s="159">
        <v>32.04</v>
      </c>
      <c r="I170" s="160"/>
      <c r="J170" s="161">
        <f t="shared" si="15"/>
        <v>0</v>
      </c>
      <c r="K170" s="228"/>
      <c r="L170" s="250"/>
      <c r="M170" s="230" t="s">
        <v>1</v>
      </c>
      <c r="N170" s="164" t="s">
        <v>44</v>
      </c>
      <c r="O170" s="51"/>
      <c r="P170" s="165">
        <f t="shared" si="16"/>
        <v>0</v>
      </c>
      <c r="Q170" s="165">
        <v>0</v>
      </c>
      <c r="R170" s="165">
        <f t="shared" si="17"/>
        <v>0</v>
      </c>
      <c r="S170" s="165">
        <v>0</v>
      </c>
      <c r="T170" s="166">
        <f t="shared" si="18"/>
        <v>0</v>
      </c>
      <c r="U170" s="302"/>
      <c r="V170" s="302"/>
      <c r="W170" s="302"/>
      <c r="X170" s="302"/>
      <c r="Y170" s="302"/>
      <c r="Z170" s="302"/>
      <c r="AA170" s="302"/>
      <c r="AB170" s="302"/>
      <c r="AC170" s="302"/>
      <c r="AD170" s="302"/>
      <c r="AE170" s="302"/>
      <c r="AR170" s="167" t="s">
        <v>191</v>
      </c>
      <c r="AT170" s="167" t="s">
        <v>187</v>
      </c>
      <c r="AU170" s="167" t="s">
        <v>91</v>
      </c>
      <c r="AY170" s="18" t="s">
        <v>184</v>
      </c>
      <c r="BE170" s="92">
        <f t="shared" si="19"/>
        <v>0</v>
      </c>
      <c r="BF170" s="92">
        <f t="shared" si="20"/>
        <v>0</v>
      </c>
      <c r="BG170" s="92">
        <f t="shared" si="21"/>
        <v>0</v>
      </c>
      <c r="BH170" s="92">
        <f t="shared" si="22"/>
        <v>0</v>
      </c>
      <c r="BI170" s="92">
        <f t="shared" si="23"/>
        <v>0</v>
      </c>
      <c r="BJ170" s="18" t="s">
        <v>91</v>
      </c>
      <c r="BK170" s="92">
        <f t="shared" si="24"/>
        <v>0</v>
      </c>
      <c r="BL170" s="18" t="s">
        <v>191</v>
      </c>
      <c r="BM170" s="167" t="s">
        <v>381</v>
      </c>
    </row>
    <row r="171" spans="1:65" s="2" customFormat="1" ht="21.75" customHeight="1">
      <c r="A171" s="302"/>
      <c r="B171" s="124"/>
      <c r="C171" s="155" t="s">
        <v>295</v>
      </c>
      <c r="D171" s="155" t="s">
        <v>187</v>
      </c>
      <c r="E171" s="156" t="s">
        <v>869</v>
      </c>
      <c r="F171" s="157" t="s">
        <v>870</v>
      </c>
      <c r="G171" s="158" t="s">
        <v>360</v>
      </c>
      <c r="H171" s="159">
        <v>32.04</v>
      </c>
      <c r="I171" s="160"/>
      <c r="J171" s="161">
        <f t="shared" si="15"/>
        <v>0</v>
      </c>
      <c r="K171" s="228"/>
      <c r="L171" s="250"/>
      <c r="M171" s="230" t="s">
        <v>1</v>
      </c>
      <c r="N171" s="164" t="s">
        <v>44</v>
      </c>
      <c r="O171" s="51"/>
      <c r="P171" s="165">
        <f t="shared" si="16"/>
        <v>0</v>
      </c>
      <c r="Q171" s="165">
        <v>1E-4</v>
      </c>
      <c r="R171" s="165">
        <f t="shared" si="17"/>
        <v>3.2040000000000003E-3</v>
      </c>
      <c r="S171" s="165">
        <v>0</v>
      </c>
      <c r="T171" s="166">
        <f t="shared" si="18"/>
        <v>0</v>
      </c>
      <c r="U171" s="302"/>
      <c r="V171" s="302"/>
      <c r="W171" s="302"/>
      <c r="X171" s="302"/>
      <c r="Y171" s="302"/>
      <c r="Z171" s="302"/>
      <c r="AA171" s="302"/>
      <c r="AB171" s="302"/>
      <c r="AC171" s="302"/>
      <c r="AD171" s="302"/>
      <c r="AE171" s="302"/>
      <c r="AR171" s="167" t="s">
        <v>191</v>
      </c>
      <c r="AT171" s="167" t="s">
        <v>187</v>
      </c>
      <c r="AU171" s="167" t="s">
        <v>91</v>
      </c>
      <c r="AY171" s="18" t="s">
        <v>184</v>
      </c>
      <c r="BE171" s="92">
        <f t="shared" si="19"/>
        <v>0</v>
      </c>
      <c r="BF171" s="92">
        <f t="shared" si="20"/>
        <v>0</v>
      </c>
      <c r="BG171" s="92">
        <f t="shared" si="21"/>
        <v>0</v>
      </c>
      <c r="BH171" s="92">
        <f t="shared" si="22"/>
        <v>0</v>
      </c>
      <c r="BI171" s="92">
        <f t="shared" si="23"/>
        <v>0</v>
      </c>
      <c r="BJ171" s="18" t="s">
        <v>91</v>
      </c>
      <c r="BK171" s="92">
        <f t="shared" si="24"/>
        <v>0</v>
      </c>
      <c r="BL171" s="18" t="s">
        <v>191</v>
      </c>
      <c r="BM171" s="167" t="s">
        <v>391</v>
      </c>
    </row>
    <row r="172" spans="1:65" s="12" customFormat="1" ht="22.9" customHeight="1">
      <c r="B172" s="142"/>
      <c r="D172" s="143" t="s">
        <v>77</v>
      </c>
      <c r="E172" s="153" t="s">
        <v>464</v>
      </c>
      <c r="F172" s="153" t="s">
        <v>465</v>
      </c>
      <c r="I172" s="145"/>
      <c r="J172" s="154">
        <f>BK172</f>
        <v>0</v>
      </c>
      <c r="L172" s="264"/>
      <c r="M172" s="148"/>
      <c r="N172" s="148"/>
      <c r="O172" s="148"/>
      <c r="P172" s="149">
        <f>P173</f>
        <v>0</v>
      </c>
      <c r="Q172" s="148"/>
      <c r="R172" s="149">
        <f>R173</f>
        <v>0</v>
      </c>
      <c r="S172" s="148"/>
      <c r="T172" s="150">
        <f>T173</f>
        <v>0</v>
      </c>
      <c r="AR172" s="143" t="s">
        <v>85</v>
      </c>
      <c r="AT172" s="151" t="s">
        <v>77</v>
      </c>
      <c r="AU172" s="151" t="s">
        <v>85</v>
      </c>
      <c r="AY172" s="143" t="s">
        <v>184</v>
      </c>
      <c r="BK172" s="152">
        <f>BK173</f>
        <v>0</v>
      </c>
    </row>
    <row r="173" spans="1:65" s="2" customFormat="1" ht="33" customHeight="1">
      <c r="A173" s="302"/>
      <c r="B173" s="124"/>
      <c r="C173" s="155" t="s">
        <v>299</v>
      </c>
      <c r="D173" s="155" t="s">
        <v>187</v>
      </c>
      <c r="E173" s="156" t="s">
        <v>1353</v>
      </c>
      <c r="F173" s="157" t="s">
        <v>872</v>
      </c>
      <c r="G173" s="158" t="s">
        <v>215</v>
      </c>
      <c r="H173" s="159">
        <v>17.582000000000001</v>
      </c>
      <c r="I173" s="160"/>
      <c r="J173" s="161">
        <f>ROUND(I173*H173,2)</f>
        <v>0</v>
      </c>
      <c r="K173" s="228"/>
      <c r="L173" s="250"/>
      <c r="M173" s="230" t="s">
        <v>1</v>
      </c>
      <c r="N173" s="164" t="s">
        <v>44</v>
      </c>
      <c r="O173" s="51"/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U173" s="302"/>
      <c r="V173" s="302"/>
      <c r="W173" s="302"/>
      <c r="X173" s="302"/>
      <c r="Y173" s="302"/>
      <c r="Z173" s="302"/>
      <c r="AA173" s="302"/>
      <c r="AB173" s="302"/>
      <c r="AC173" s="302"/>
      <c r="AD173" s="302"/>
      <c r="AE173" s="302"/>
      <c r="AR173" s="167" t="s">
        <v>191</v>
      </c>
      <c r="AT173" s="167" t="s">
        <v>187</v>
      </c>
      <c r="AU173" s="167" t="s">
        <v>91</v>
      </c>
      <c r="AY173" s="18" t="s">
        <v>184</v>
      </c>
      <c r="BE173" s="92">
        <f>IF(N173="základná",J173,0)</f>
        <v>0</v>
      </c>
      <c r="BF173" s="92">
        <f>IF(N173="znížená",J173,0)</f>
        <v>0</v>
      </c>
      <c r="BG173" s="92">
        <f>IF(N173="zákl. prenesená",J173,0)</f>
        <v>0</v>
      </c>
      <c r="BH173" s="92">
        <f>IF(N173="zníž. prenesená",J173,0)</f>
        <v>0</v>
      </c>
      <c r="BI173" s="92">
        <f>IF(N173="nulová",J173,0)</f>
        <v>0</v>
      </c>
      <c r="BJ173" s="18" t="s">
        <v>91</v>
      </c>
      <c r="BK173" s="92">
        <f>ROUND(I173*H173,2)</f>
        <v>0</v>
      </c>
      <c r="BL173" s="18" t="s">
        <v>191</v>
      </c>
      <c r="BM173" s="167" t="s">
        <v>402</v>
      </c>
    </row>
    <row r="174" spans="1:65" s="12" customFormat="1" ht="25.9" customHeight="1">
      <c r="B174" s="142"/>
      <c r="D174" s="143" t="s">
        <v>77</v>
      </c>
      <c r="E174" s="144" t="s">
        <v>476</v>
      </c>
      <c r="F174" s="144" t="s">
        <v>477</v>
      </c>
      <c r="I174" s="145"/>
      <c r="J174" s="146">
        <f>BK174</f>
        <v>0</v>
      </c>
      <c r="L174" s="421"/>
      <c r="M174" s="148"/>
      <c r="N174" s="148"/>
      <c r="O174" s="148"/>
      <c r="P174" s="149">
        <f>P175</f>
        <v>0</v>
      </c>
      <c r="Q174" s="148"/>
      <c r="R174" s="149">
        <f>R175</f>
        <v>3.31E-3</v>
      </c>
      <c r="S174" s="148"/>
      <c r="T174" s="150">
        <f>T175</f>
        <v>0</v>
      </c>
      <c r="AR174" s="143" t="s">
        <v>91</v>
      </c>
      <c r="AT174" s="151" t="s">
        <v>77</v>
      </c>
      <c r="AU174" s="151" t="s">
        <v>78</v>
      </c>
      <c r="AY174" s="143" t="s">
        <v>184</v>
      </c>
      <c r="BK174" s="152">
        <f>BK175</f>
        <v>0</v>
      </c>
    </row>
    <row r="175" spans="1:65" s="12" customFormat="1" ht="22.9" customHeight="1">
      <c r="B175" s="142"/>
      <c r="D175" s="143" t="s">
        <v>77</v>
      </c>
      <c r="E175" s="153" t="s">
        <v>873</v>
      </c>
      <c r="F175" s="153" t="s">
        <v>874</v>
      </c>
      <c r="I175" s="145"/>
      <c r="J175" s="154">
        <f>BK175</f>
        <v>0</v>
      </c>
      <c r="L175" s="422"/>
      <c r="M175" s="148"/>
      <c r="N175" s="148"/>
      <c r="O175" s="148"/>
      <c r="P175" s="149">
        <f>SUM(P176:P186)</f>
        <v>0</v>
      </c>
      <c r="Q175" s="148"/>
      <c r="R175" s="149">
        <f>SUM(R176:R186)</f>
        <v>3.31E-3</v>
      </c>
      <c r="S175" s="148"/>
      <c r="T175" s="150">
        <f>SUM(T176:T186)</f>
        <v>0</v>
      </c>
      <c r="AR175" s="143" t="s">
        <v>91</v>
      </c>
      <c r="AT175" s="151" t="s">
        <v>77</v>
      </c>
      <c r="AU175" s="151" t="s">
        <v>85</v>
      </c>
      <c r="AY175" s="143" t="s">
        <v>184</v>
      </c>
      <c r="BK175" s="152">
        <f>SUM(BK176:BK186)</f>
        <v>0</v>
      </c>
    </row>
    <row r="176" spans="1:65" s="2" customFormat="1" ht="33" customHeight="1">
      <c r="A176" s="302"/>
      <c r="B176" s="124"/>
      <c r="C176" s="155" t="s">
        <v>304</v>
      </c>
      <c r="D176" s="155" t="s">
        <v>187</v>
      </c>
      <c r="E176" s="156" t="s">
        <v>1354</v>
      </c>
      <c r="F176" s="157" t="s">
        <v>1355</v>
      </c>
      <c r="G176" s="158" t="s">
        <v>244</v>
      </c>
      <c r="H176" s="159">
        <v>1</v>
      </c>
      <c r="I176" s="160"/>
      <c r="J176" s="161">
        <f t="shared" ref="J176:J186" si="25">ROUND(I176*H176,2)</f>
        <v>0</v>
      </c>
      <c r="K176" s="228"/>
      <c r="L176" s="250"/>
      <c r="M176" s="230" t="s">
        <v>1</v>
      </c>
      <c r="N176" s="164" t="s">
        <v>44</v>
      </c>
      <c r="O176" s="51"/>
      <c r="P176" s="165">
        <f t="shared" ref="P176:P186" si="26">O176*H176</f>
        <v>0</v>
      </c>
      <c r="Q176" s="165">
        <v>0</v>
      </c>
      <c r="R176" s="165">
        <f t="shared" ref="R176:R186" si="27">Q176*H176</f>
        <v>0</v>
      </c>
      <c r="S176" s="165">
        <v>0</v>
      </c>
      <c r="T176" s="166">
        <f t="shared" ref="T176:T186" si="28">S176*H176</f>
        <v>0</v>
      </c>
      <c r="U176" s="302"/>
      <c r="V176" s="302"/>
      <c r="W176" s="302"/>
      <c r="X176" s="302"/>
      <c r="Y176" s="302"/>
      <c r="Z176" s="302"/>
      <c r="AA176" s="302"/>
      <c r="AB176" s="302"/>
      <c r="AC176" s="302"/>
      <c r="AD176" s="302"/>
      <c r="AE176" s="302"/>
      <c r="AR176" s="167" t="s">
        <v>272</v>
      </c>
      <c r="AT176" s="167" t="s">
        <v>187</v>
      </c>
      <c r="AU176" s="167" t="s">
        <v>91</v>
      </c>
      <c r="AY176" s="18" t="s">
        <v>184</v>
      </c>
      <c r="BE176" s="92">
        <f t="shared" ref="BE176:BE186" si="29">IF(N176="základná",J176,0)</f>
        <v>0</v>
      </c>
      <c r="BF176" s="92">
        <f t="shared" ref="BF176:BF186" si="30">IF(N176="znížená",J176,0)</f>
        <v>0</v>
      </c>
      <c r="BG176" s="92">
        <f t="shared" ref="BG176:BG186" si="31">IF(N176="zákl. prenesená",J176,0)</f>
        <v>0</v>
      </c>
      <c r="BH176" s="92">
        <f t="shared" ref="BH176:BH186" si="32">IF(N176="zníž. prenesená",J176,0)</f>
        <v>0</v>
      </c>
      <c r="BI176" s="92">
        <f t="shared" ref="BI176:BI186" si="33">IF(N176="nulová",J176,0)</f>
        <v>0</v>
      </c>
      <c r="BJ176" s="18" t="s">
        <v>91</v>
      </c>
      <c r="BK176" s="92">
        <f t="shared" ref="BK176:BK186" si="34">ROUND(I176*H176,2)</f>
        <v>0</v>
      </c>
      <c r="BL176" s="18" t="s">
        <v>272</v>
      </c>
      <c r="BM176" s="167" t="s">
        <v>415</v>
      </c>
    </row>
    <row r="177" spans="1:65" s="2" customFormat="1" ht="21.75" customHeight="1">
      <c r="A177" s="302"/>
      <c r="B177" s="124"/>
      <c r="C177" s="155" t="s">
        <v>308</v>
      </c>
      <c r="D177" s="155" t="s">
        <v>187</v>
      </c>
      <c r="E177" s="156" t="s">
        <v>1356</v>
      </c>
      <c r="F177" s="157" t="s">
        <v>1357</v>
      </c>
      <c r="G177" s="158" t="s">
        <v>244</v>
      </c>
      <c r="H177" s="159">
        <v>1</v>
      </c>
      <c r="I177" s="160"/>
      <c r="J177" s="161">
        <f t="shared" si="25"/>
        <v>0</v>
      </c>
      <c r="K177" s="228"/>
      <c r="L177" s="250"/>
      <c r="M177" s="230" t="s">
        <v>1</v>
      </c>
      <c r="N177" s="164" t="s">
        <v>44</v>
      </c>
      <c r="O177" s="51"/>
      <c r="P177" s="165">
        <f t="shared" si="26"/>
        <v>0</v>
      </c>
      <c r="Q177" s="165">
        <v>6.0000000000000002E-5</v>
      </c>
      <c r="R177" s="165">
        <f t="shared" si="27"/>
        <v>6.0000000000000002E-5</v>
      </c>
      <c r="S177" s="165">
        <v>0</v>
      </c>
      <c r="T177" s="166">
        <f t="shared" si="28"/>
        <v>0</v>
      </c>
      <c r="U177" s="302"/>
      <c r="V177" s="302"/>
      <c r="W177" s="302"/>
      <c r="X177" s="302"/>
      <c r="Y177" s="302"/>
      <c r="Z177" s="302"/>
      <c r="AA177" s="302"/>
      <c r="AB177" s="302"/>
      <c r="AC177" s="302"/>
      <c r="AD177" s="302"/>
      <c r="AE177" s="302"/>
      <c r="AR177" s="167" t="s">
        <v>272</v>
      </c>
      <c r="AT177" s="167" t="s">
        <v>187</v>
      </c>
      <c r="AU177" s="167" t="s">
        <v>91</v>
      </c>
      <c r="AY177" s="18" t="s">
        <v>184</v>
      </c>
      <c r="BE177" s="92">
        <f t="shared" si="29"/>
        <v>0</v>
      </c>
      <c r="BF177" s="92">
        <f t="shared" si="30"/>
        <v>0</v>
      </c>
      <c r="BG177" s="92">
        <f t="shared" si="31"/>
        <v>0</v>
      </c>
      <c r="BH177" s="92">
        <f t="shared" si="32"/>
        <v>0</v>
      </c>
      <c r="BI177" s="92">
        <f t="shared" si="33"/>
        <v>0</v>
      </c>
      <c r="BJ177" s="18" t="s">
        <v>91</v>
      </c>
      <c r="BK177" s="92">
        <f t="shared" si="34"/>
        <v>0</v>
      </c>
      <c r="BL177" s="18" t="s">
        <v>272</v>
      </c>
      <c r="BM177" s="167" t="s">
        <v>424</v>
      </c>
    </row>
    <row r="178" spans="1:65" s="2" customFormat="1" ht="21.75" customHeight="1">
      <c r="A178" s="302"/>
      <c r="B178" s="124"/>
      <c r="C178" s="192" t="s">
        <v>312</v>
      </c>
      <c r="D178" s="192" t="s">
        <v>236</v>
      </c>
      <c r="E178" s="193" t="s">
        <v>1358</v>
      </c>
      <c r="F178" s="194" t="s">
        <v>1359</v>
      </c>
      <c r="G178" s="195" t="s">
        <v>244</v>
      </c>
      <c r="H178" s="196">
        <v>1</v>
      </c>
      <c r="I178" s="197"/>
      <c r="J178" s="198">
        <f t="shared" si="25"/>
        <v>0</v>
      </c>
      <c r="K178" s="229"/>
      <c r="L178" s="263"/>
      <c r="M178" s="231" t="s">
        <v>1</v>
      </c>
      <c r="N178" s="202" t="s">
        <v>44</v>
      </c>
      <c r="O178" s="51"/>
      <c r="P178" s="165">
        <f t="shared" si="26"/>
        <v>0</v>
      </c>
      <c r="Q178" s="165">
        <v>7.5000000000000002E-4</v>
      </c>
      <c r="R178" s="165">
        <f t="shared" si="27"/>
        <v>7.5000000000000002E-4</v>
      </c>
      <c r="S178" s="165">
        <v>0</v>
      </c>
      <c r="T178" s="166">
        <f t="shared" si="28"/>
        <v>0</v>
      </c>
      <c r="U178" s="302"/>
      <c r="V178" s="302"/>
      <c r="W178" s="302"/>
      <c r="X178" s="302"/>
      <c r="Y178" s="302"/>
      <c r="Z178" s="302"/>
      <c r="AA178" s="302"/>
      <c r="AB178" s="302"/>
      <c r="AC178" s="302"/>
      <c r="AD178" s="302"/>
      <c r="AE178" s="302"/>
      <c r="AR178" s="167" t="s">
        <v>336</v>
      </c>
      <c r="AT178" s="167" t="s">
        <v>236</v>
      </c>
      <c r="AU178" s="167" t="s">
        <v>91</v>
      </c>
      <c r="AY178" s="18" t="s">
        <v>184</v>
      </c>
      <c r="BE178" s="92">
        <f t="shared" si="29"/>
        <v>0</v>
      </c>
      <c r="BF178" s="92">
        <f t="shared" si="30"/>
        <v>0</v>
      </c>
      <c r="BG178" s="92">
        <f t="shared" si="31"/>
        <v>0</v>
      </c>
      <c r="BH178" s="92">
        <f t="shared" si="32"/>
        <v>0</v>
      </c>
      <c r="BI178" s="92">
        <f t="shared" si="33"/>
        <v>0</v>
      </c>
      <c r="BJ178" s="18" t="s">
        <v>91</v>
      </c>
      <c r="BK178" s="92">
        <f t="shared" si="34"/>
        <v>0</v>
      </c>
      <c r="BL178" s="18" t="s">
        <v>272</v>
      </c>
      <c r="BM178" s="167" t="s">
        <v>436</v>
      </c>
    </row>
    <row r="179" spans="1:65" s="2" customFormat="1" ht="21.75" customHeight="1">
      <c r="A179" s="302"/>
      <c r="B179" s="124"/>
      <c r="C179" s="155" t="s">
        <v>316</v>
      </c>
      <c r="D179" s="155" t="s">
        <v>187</v>
      </c>
      <c r="E179" s="156" t="s">
        <v>879</v>
      </c>
      <c r="F179" s="157" t="s">
        <v>1360</v>
      </c>
      <c r="G179" s="158" t="s">
        <v>244</v>
      </c>
      <c r="H179" s="159">
        <v>1</v>
      </c>
      <c r="I179" s="160"/>
      <c r="J179" s="161">
        <f t="shared" si="25"/>
        <v>0</v>
      </c>
      <c r="K179" s="228"/>
      <c r="L179" s="250"/>
      <c r="M179" s="230" t="s">
        <v>1</v>
      </c>
      <c r="N179" s="164" t="s">
        <v>44</v>
      </c>
      <c r="O179" s="51"/>
      <c r="P179" s="165">
        <f t="shared" si="26"/>
        <v>0</v>
      </c>
      <c r="Q179" s="165">
        <v>2.0000000000000002E-5</v>
      </c>
      <c r="R179" s="165">
        <f t="shared" si="27"/>
        <v>2.0000000000000002E-5</v>
      </c>
      <c r="S179" s="165">
        <v>0</v>
      </c>
      <c r="T179" s="166">
        <f t="shared" si="28"/>
        <v>0</v>
      </c>
      <c r="U179" s="302"/>
      <c r="V179" s="302"/>
      <c r="W179" s="302"/>
      <c r="X179" s="302"/>
      <c r="Y179" s="302"/>
      <c r="Z179" s="302"/>
      <c r="AA179" s="302"/>
      <c r="AB179" s="302"/>
      <c r="AC179" s="302"/>
      <c r="AD179" s="302"/>
      <c r="AE179" s="302"/>
      <c r="AR179" s="167" t="s">
        <v>272</v>
      </c>
      <c r="AT179" s="167" t="s">
        <v>187</v>
      </c>
      <c r="AU179" s="167" t="s">
        <v>91</v>
      </c>
      <c r="AY179" s="18" t="s">
        <v>184</v>
      </c>
      <c r="BE179" s="92">
        <f t="shared" si="29"/>
        <v>0</v>
      </c>
      <c r="BF179" s="92">
        <f t="shared" si="30"/>
        <v>0</v>
      </c>
      <c r="BG179" s="92">
        <f t="shared" si="31"/>
        <v>0</v>
      </c>
      <c r="BH179" s="92">
        <f t="shared" si="32"/>
        <v>0</v>
      </c>
      <c r="BI179" s="92">
        <f t="shared" si="33"/>
        <v>0</v>
      </c>
      <c r="BJ179" s="18" t="s">
        <v>91</v>
      </c>
      <c r="BK179" s="92">
        <f t="shared" si="34"/>
        <v>0</v>
      </c>
      <c r="BL179" s="18" t="s">
        <v>272</v>
      </c>
      <c r="BM179" s="167" t="s">
        <v>446</v>
      </c>
    </row>
    <row r="180" spans="1:65" s="2" customFormat="1" ht="21.75" customHeight="1">
      <c r="A180" s="302"/>
      <c r="B180" s="124"/>
      <c r="C180" s="192" t="s">
        <v>320</v>
      </c>
      <c r="D180" s="192" t="s">
        <v>236</v>
      </c>
      <c r="E180" s="193" t="s">
        <v>881</v>
      </c>
      <c r="F180" s="194" t="s">
        <v>882</v>
      </c>
      <c r="G180" s="195" t="s">
        <v>244</v>
      </c>
      <c r="H180" s="196">
        <v>1</v>
      </c>
      <c r="I180" s="197"/>
      <c r="J180" s="198">
        <f t="shared" si="25"/>
        <v>0</v>
      </c>
      <c r="K180" s="229"/>
      <c r="L180" s="263"/>
      <c r="M180" s="231" t="s">
        <v>1</v>
      </c>
      <c r="N180" s="202" t="s">
        <v>44</v>
      </c>
      <c r="O180" s="51"/>
      <c r="P180" s="165">
        <f t="shared" si="26"/>
        <v>0</v>
      </c>
      <c r="Q180" s="165">
        <v>6.9999999999999994E-5</v>
      </c>
      <c r="R180" s="165">
        <f t="shared" si="27"/>
        <v>6.9999999999999994E-5</v>
      </c>
      <c r="S180" s="165">
        <v>0</v>
      </c>
      <c r="T180" s="166">
        <f t="shared" si="28"/>
        <v>0</v>
      </c>
      <c r="U180" s="302"/>
      <c r="V180" s="302"/>
      <c r="W180" s="302"/>
      <c r="X180" s="302"/>
      <c r="Y180" s="302"/>
      <c r="Z180" s="302"/>
      <c r="AA180" s="302"/>
      <c r="AB180" s="302"/>
      <c r="AC180" s="302"/>
      <c r="AD180" s="302"/>
      <c r="AE180" s="302"/>
      <c r="AR180" s="167" t="s">
        <v>336</v>
      </c>
      <c r="AT180" s="167" t="s">
        <v>236</v>
      </c>
      <c r="AU180" s="167" t="s">
        <v>91</v>
      </c>
      <c r="AY180" s="18" t="s">
        <v>184</v>
      </c>
      <c r="BE180" s="92">
        <f t="shared" si="29"/>
        <v>0</v>
      </c>
      <c r="BF180" s="92">
        <f t="shared" si="30"/>
        <v>0</v>
      </c>
      <c r="BG180" s="92">
        <f t="shared" si="31"/>
        <v>0</v>
      </c>
      <c r="BH180" s="92">
        <f t="shared" si="32"/>
        <v>0</v>
      </c>
      <c r="BI180" s="92">
        <f t="shared" si="33"/>
        <v>0</v>
      </c>
      <c r="BJ180" s="18" t="s">
        <v>91</v>
      </c>
      <c r="BK180" s="92">
        <f t="shared" si="34"/>
        <v>0</v>
      </c>
      <c r="BL180" s="18" t="s">
        <v>272</v>
      </c>
      <c r="BM180" s="167" t="s">
        <v>456</v>
      </c>
    </row>
    <row r="181" spans="1:65" s="2" customFormat="1" ht="16.5" customHeight="1">
      <c r="A181" s="302"/>
      <c r="B181" s="124"/>
      <c r="C181" s="155" t="s">
        <v>324</v>
      </c>
      <c r="D181" s="155" t="s">
        <v>187</v>
      </c>
      <c r="E181" s="156" t="s">
        <v>1361</v>
      </c>
      <c r="F181" s="157" t="s">
        <v>1362</v>
      </c>
      <c r="G181" s="158" t="s">
        <v>244</v>
      </c>
      <c r="H181" s="159">
        <v>2</v>
      </c>
      <c r="I181" s="160"/>
      <c r="J181" s="161">
        <f t="shared" si="25"/>
        <v>0</v>
      </c>
      <c r="K181" s="228"/>
      <c r="L181" s="250"/>
      <c r="M181" s="230" t="s">
        <v>1</v>
      </c>
      <c r="N181" s="164" t="s">
        <v>44</v>
      </c>
      <c r="O181" s="51"/>
      <c r="P181" s="165">
        <f t="shared" si="26"/>
        <v>0</v>
      </c>
      <c r="Q181" s="165">
        <v>6.0000000000000002E-5</v>
      </c>
      <c r="R181" s="165">
        <f t="shared" si="27"/>
        <v>1.2E-4</v>
      </c>
      <c r="S181" s="165">
        <v>0</v>
      </c>
      <c r="T181" s="166">
        <f t="shared" si="28"/>
        <v>0</v>
      </c>
      <c r="U181" s="302"/>
      <c r="V181" s="302"/>
      <c r="W181" s="302"/>
      <c r="X181" s="302"/>
      <c r="Y181" s="302"/>
      <c r="Z181" s="302"/>
      <c r="AA181" s="302"/>
      <c r="AB181" s="302"/>
      <c r="AC181" s="302"/>
      <c r="AD181" s="302"/>
      <c r="AE181" s="302"/>
      <c r="AR181" s="167" t="s">
        <v>272</v>
      </c>
      <c r="AT181" s="167" t="s">
        <v>187</v>
      </c>
      <c r="AU181" s="167" t="s">
        <v>91</v>
      </c>
      <c r="AY181" s="18" t="s">
        <v>184</v>
      </c>
      <c r="BE181" s="92">
        <f t="shared" si="29"/>
        <v>0</v>
      </c>
      <c r="BF181" s="92">
        <f t="shared" si="30"/>
        <v>0</v>
      </c>
      <c r="BG181" s="92">
        <f t="shared" si="31"/>
        <v>0</v>
      </c>
      <c r="BH181" s="92">
        <f t="shared" si="32"/>
        <v>0</v>
      </c>
      <c r="BI181" s="92">
        <f t="shared" si="33"/>
        <v>0</v>
      </c>
      <c r="BJ181" s="18" t="s">
        <v>91</v>
      </c>
      <c r="BK181" s="92">
        <f t="shared" si="34"/>
        <v>0</v>
      </c>
      <c r="BL181" s="18" t="s">
        <v>272</v>
      </c>
      <c r="BM181" s="167" t="s">
        <v>466</v>
      </c>
    </row>
    <row r="182" spans="1:65" s="2" customFormat="1" ht="21.75" customHeight="1">
      <c r="A182" s="302"/>
      <c r="B182" s="124"/>
      <c r="C182" s="192" t="s">
        <v>328</v>
      </c>
      <c r="D182" s="192" t="s">
        <v>236</v>
      </c>
      <c r="E182" s="193" t="s">
        <v>1363</v>
      </c>
      <c r="F182" s="194" t="s">
        <v>1364</v>
      </c>
      <c r="G182" s="195" t="s">
        <v>244</v>
      </c>
      <c r="H182" s="196">
        <v>1</v>
      </c>
      <c r="I182" s="197"/>
      <c r="J182" s="198">
        <f t="shared" si="25"/>
        <v>0</v>
      </c>
      <c r="K182" s="229"/>
      <c r="L182" s="263"/>
      <c r="M182" s="231" t="s">
        <v>1</v>
      </c>
      <c r="N182" s="202" t="s">
        <v>44</v>
      </c>
      <c r="O182" s="51"/>
      <c r="P182" s="165">
        <f t="shared" si="26"/>
        <v>0</v>
      </c>
      <c r="Q182" s="165">
        <v>5.2999999999999998E-4</v>
      </c>
      <c r="R182" s="165">
        <f t="shared" si="27"/>
        <v>5.2999999999999998E-4</v>
      </c>
      <c r="S182" s="165">
        <v>0</v>
      </c>
      <c r="T182" s="166">
        <f t="shared" si="28"/>
        <v>0</v>
      </c>
      <c r="U182" s="302"/>
      <c r="V182" s="302"/>
      <c r="W182" s="302"/>
      <c r="X182" s="302"/>
      <c r="Y182" s="302"/>
      <c r="Z182" s="302"/>
      <c r="AA182" s="302"/>
      <c r="AB182" s="302"/>
      <c r="AC182" s="302"/>
      <c r="AD182" s="302"/>
      <c r="AE182" s="302"/>
      <c r="AR182" s="167" t="s">
        <v>336</v>
      </c>
      <c r="AT182" s="167" t="s">
        <v>236</v>
      </c>
      <c r="AU182" s="167" t="s">
        <v>91</v>
      </c>
      <c r="AY182" s="18" t="s">
        <v>184</v>
      </c>
      <c r="BE182" s="92">
        <f t="shared" si="29"/>
        <v>0</v>
      </c>
      <c r="BF182" s="92">
        <f t="shared" si="30"/>
        <v>0</v>
      </c>
      <c r="BG182" s="92">
        <f t="shared" si="31"/>
        <v>0</v>
      </c>
      <c r="BH182" s="92">
        <f t="shared" si="32"/>
        <v>0</v>
      </c>
      <c r="BI182" s="92">
        <f t="shared" si="33"/>
        <v>0</v>
      </c>
      <c r="BJ182" s="18" t="s">
        <v>91</v>
      </c>
      <c r="BK182" s="92">
        <f t="shared" si="34"/>
        <v>0</v>
      </c>
      <c r="BL182" s="18" t="s">
        <v>272</v>
      </c>
      <c r="BM182" s="167" t="s">
        <v>480</v>
      </c>
    </row>
    <row r="183" spans="1:65" s="2" customFormat="1" ht="21.75" customHeight="1">
      <c r="A183" s="302"/>
      <c r="B183" s="124"/>
      <c r="C183" s="192" t="s">
        <v>332</v>
      </c>
      <c r="D183" s="192" t="s">
        <v>236</v>
      </c>
      <c r="E183" s="193" t="s">
        <v>1365</v>
      </c>
      <c r="F183" s="194" t="s">
        <v>1366</v>
      </c>
      <c r="G183" s="195" t="s">
        <v>244</v>
      </c>
      <c r="H183" s="196">
        <v>1</v>
      </c>
      <c r="I183" s="197"/>
      <c r="J183" s="198">
        <f t="shared" si="25"/>
        <v>0</v>
      </c>
      <c r="K183" s="229"/>
      <c r="L183" s="263"/>
      <c r="M183" s="231" t="s">
        <v>1</v>
      </c>
      <c r="N183" s="202" t="s">
        <v>44</v>
      </c>
      <c r="O183" s="51"/>
      <c r="P183" s="165">
        <f t="shared" si="26"/>
        <v>0</v>
      </c>
      <c r="Q183" s="165">
        <v>1.2999999999999999E-4</v>
      </c>
      <c r="R183" s="165">
        <f t="shared" si="27"/>
        <v>1.2999999999999999E-4</v>
      </c>
      <c r="S183" s="165">
        <v>0</v>
      </c>
      <c r="T183" s="166">
        <f t="shared" si="28"/>
        <v>0</v>
      </c>
      <c r="U183" s="302"/>
      <c r="V183" s="302"/>
      <c r="W183" s="302"/>
      <c r="X183" s="302"/>
      <c r="Y183" s="302"/>
      <c r="Z183" s="302"/>
      <c r="AA183" s="302"/>
      <c r="AB183" s="302"/>
      <c r="AC183" s="302"/>
      <c r="AD183" s="302"/>
      <c r="AE183" s="302"/>
      <c r="AR183" s="167" t="s">
        <v>336</v>
      </c>
      <c r="AT183" s="167" t="s">
        <v>236</v>
      </c>
      <c r="AU183" s="167" t="s">
        <v>91</v>
      </c>
      <c r="AY183" s="18" t="s">
        <v>184</v>
      </c>
      <c r="BE183" s="92">
        <f t="shared" si="29"/>
        <v>0</v>
      </c>
      <c r="BF183" s="92">
        <f t="shared" si="30"/>
        <v>0</v>
      </c>
      <c r="BG183" s="92">
        <f t="shared" si="31"/>
        <v>0</v>
      </c>
      <c r="BH183" s="92">
        <f t="shared" si="32"/>
        <v>0</v>
      </c>
      <c r="BI183" s="92">
        <f t="shared" si="33"/>
        <v>0</v>
      </c>
      <c r="BJ183" s="18" t="s">
        <v>91</v>
      </c>
      <c r="BK183" s="92">
        <f t="shared" si="34"/>
        <v>0</v>
      </c>
      <c r="BL183" s="18" t="s">
        <v>272</v>
      </c>
      <c r="BM183" s="167" t="s">
        <v>490</v>
      </c>
    </row>
    <row r="184" spans="1:65" s="2" customFormat="1" ht="16.5" customHeight="1">
      <c r="A184" s="302"/>
      <c r="B184" s="124"/>
      <c r="C184" s="155" t="s">
        <v>336</v>
      </c>
      <c r="D184" s="155" t="s">
        <v>187</v>
      </c>
      <c r="E184" s="156" t="s">
        <v>1367</v>
      </c>
      <c r="F184" s="157" t="s">
        <v>1368</v>
      </c>
      <c r="G184" s="158" t="s">
        <v>244</v>
      </c>
      <c r="H184" s="159">
        <v>1</v>
      </c>
      <c r="I184" s="160"/>
      <c r="J184" s="161">
        <f t="shared" si="25"/>
        <v>0</v>
      </c>
      <c r="K184" s="228"/>
      <c r="L184" s="250"/>
      <c r="M184" s="230" t="s">
        <v>1</v>
      </c>
      <c r="N184" s="164" t="s">
        <v>44</v>
      </c>
      <c r="O184" s="51"/>
      <c r="P184" s="165">
        <f t="shared" si="26"/>
        <v>0</v>
      </c>
      <c r="Q184" s="165">
        <v>6.0000000000000002E-5</v>
      </c>
      <c r="R184" s="165">
        <f t="shared" si="27"/>
        <v>6.0000000000000002E-5</v>
      </c>
      <c r="S184" s="165">
        <v>0</v>
      </c>
      <c r="T184" s="166">
        <f t="shared" si="28"/>
        <v>0</v>
      </c>
      <c r="U184" s="302"/>
      <c r="V184" s="302"/>
      <c r="W184" s="302"/>
      <c r="X184" s="302"/>
      <c r="Y184" s="302"/>
      <c r="Z184" s="302"/>
      <c r="AA184" s="302"/>
      <c r="AB184" s="302"/>
      <c r="AC184" s="302"/>
      <c r="AD184" s="302"/>
      <c r="AE184" s="302"/>
      <c r="AR184" s="167" t="s">
        <v>272</v>
      </c>
      <c r="AT184" s="167" t="s">
        <v>187</v>
      </c>
      <c r="AU184" s="167" t="s">
        <v>91</v>
      </c>
      <c r="AY184" s="18" t="s">
        <v>184</v>
      </c>
      <c r="BE184" s="92">
        <f t="shared" si="29"/>
        <v>0</v>
      </c>
      <c r="BF184" s="92">
        <f t="shared" si="30"/>
        <v>0</v>
      </c>
      <c r="BG184" s="92">
        <f t="shared" si="31"/>
        <v>0</v>
      </c>
      <c r="BH184" s="92">
        <f t="shared" si="32"/>
        <v>0</v>
      </c>
      <c r="BI184" s="92">
        <f t="shared" si="33"/>
        <v>0</v>
      </c>
      <c r="BJ184" s="18" t="s">
        <v>91</v>
      </c>
      <c r="BK184" s="92">
        <f t="shared" si="34"/>
        <v>0</v>
      </c>
      <c r="BL184" s="18" t="s">
        <v>272</v>
      </c>
      <c r="BM184" s="167" t="s">
        <v>500</v>
      </c>
    </row>
    <row r="185" spans="1:65" s="2" customFormat="1" ht="21.75" customHeight="1">
      <c r="A185" s="302"/>
      <c r="B185" s="124"/>
      <c r="C185" s="192" t="s">
        <v>340</v>
      </c>
      <c r="D185" s="192" t="s">
        <v>236</v>
      </c>
      <c r="E185" s="193" t="s">
        <v>1369</v>
      </c>
      <c r="F185" s="194" t="s">
        <v>1370</v>
      </c>
      <c r="G185" s="195" t="s">
        <v>244</v>
      </c>
      <c r="H185" s="196">
        <v>1</v>
      </c>
      <c r="I185" s="197"/>
      <c r="J185" s="198">
        <f t="shared" si="25"/>
        <v>0</v>
      </c>
      <c r="K185" s="229"/>
      <c r="L185" s="263"/>
      <c r="M185" s="231" t="s">
        <v>1</v>
      </c>
      <c r="N185" s="202" t="s">
        <v>44</v>
      </c>
      <c r="O185" s="51"/>
      <c r="P185" s="165">
        <f t="shared" si="26"/>
        <v>0</v>
      </c>
      <c r="Q185" s="165">
        <v>1.57E-3</v>
      </c>
      <c r="R185" s="165">
        <f t="shared" si="27"/>
        <v>1.57E-3</v>
      </c>
      <c r="S185" s="165">
        <v>0</v>
      </c>
      <c r="T185" s="166">
        <f t="shared" si="28"/>
        <v>0</v>
      </c>
      <c r="U185" s="302"/>
      <c r="V185" s="302"/>
      <c r="W185" s="302"/>
      <c r="X185" s="302"/>
      <c r="Y185" s="302"/>
      <c r="Z185" s="302"/>
      <c r="AA185" s="302"/>
      <c r="AB185" s="302"/>
      <c r="AC185" s="302"/>
      <c r="AD185" s="302"/>
      <c r="AE185" s="302"/>
      <c r="AR185" s="167" t="s">
        <v>336</v>
      </c>
      <c r="AT185" s="167" t="s">
        <v>236</v>
      </c>
      <c r="AU185" s="167" t="s">
        <v>91</v>
      </c>
      <c r="AY185" s="18" t="s">
        <v>184</v>
      </c>
      <c r="BE185" s="92">
        <f t="shared" si="29"/>
        <v>0</v>
      </c>
      <c r="BF185" s="92">
        <f t="shared" si="30"/>
        <v>0</v>
      </c>
      <c r="BG185" s="92">
        <f t="shared" si="31"/>
        <v>0</v>
      </c>
      <c r="BH185" s="92">
        <f t="shared" si="32"/>
        <v>0</v>
      </c>
      <c r="BI185" s="92">
        <f t="shared" si="33"/>
        <v>0</v>
      </c>
      <c r="BJ185" s="18" t="s">
        <v>91</v>
      </c>
      <c r="BK185" s="92">
        <f t="shared" si="34"/>
        <v>0</v>
      </c>
      <c r="BL185" s="18" t="s">
        <v>272</v>
      </c>
      <c r="BM185" s="167" t="s">
        <v>508</v>
      </c>
    </row>
    <row r="186" spans="1:65" s="2" customFormat="1" ht="21.75" customHeight="1">
      <c r="A186" s="302"/>
      <c r="B186" s="124"/>
      <c r="C186" s="155" t="s">
        <v>344</v>
      </c>
      <c r="D186" s="155" t="s">
        <v>187</v>
      </c>
      <c r="E186" s="156" t="s">
        <v>909</v>
      </c>
      <c r="F186" s="157" t="s">
        <v>910</v>
      </c>
      <c r="G186" s="158" t="s">
        <v>511</v>
      </c>
      <c r="H186" s="203"/>
      <c r="I186" s="160"/>
      <c r="J186" s="161">
        <f t="shared" si="25"/>
        <v>0</v>
      </c>
      <c r="K186" s="228"/>
      <c r="L186" s="250"/>
      <c r="M186" s="230" t="s">
        <v>1</v>
      </c>
      <c r="N186" s="164" t="s">
        <v>44</v>
      </c>
      <c r="O186" s="51"/>
      <c r="P186" s="165">
        <f t="shared" si="26"/>
        <v>0</v>
      </c>
      <c r="Q186" s="165">
        <v>0</v>
      </c>
      <c r="R186" s="165">
        <f t="shared" si="27"/>
        <v>0</v>
      </c>
      <c r="S186" s="165">
        <v>0</v>
      </c>
      <c r="T186" s="166">
        <f t="shared" si="28"/>
        <v>0</v>
      </c>
      <c r="U186" s="302"/>
      <c r="V186" s="302"/>
      <c r="W186" s="302"/>
      <c r="X186" s="302"/>
      <c r="Y186" s="302"/>
      <c r="Z186" s="302"/>
      <c r="AA186" s="302"/>
      <c r="AB186" s="302"/>
      <c r="AC186" s="302"/>
      <c r="AD186" s="302"/>
      <c r="AE186" s="302"/>
      <c r="AR186" s="167" t="s">
        <v>272</v>
      </c>
      <c r="AT186" s="167" t="s">
        <v>187</v>
      </c>
      <c r="AU186" s="167" t="s">
        <v>91</v>
      </c>
      <c r="AY186" s="18" t="s">
        <v>184</v>
      </c>
      <c r="BE186" s="92">
        <f t="shared" si="29"/>
        <v>0</v>
      </c>
      <c r="BF186" s="92">
        <f t="shared" si="30"/>
        <v>0</v>
      </c>
      <c r="BG186" s="92">
        <f t="shared" si="31"/>
        <v>0</v>
      </c>
      <c r="BH186" s="92">
        <f t="shared" si="32"/>
        <v>0</v>
      </c>
      <c r="BI186" s="92">
        <f t="shared" si="33"/>
        <v>0</v>
      </c>
      <c r="BJ186" s="18" t="s">
        <v>91</v>
      </c>
      <c r="BK186" s="92">
        <f t="shared" si="34"/>
        <v>0</v>
      </c>
      <c r="BL186" s="18" t="s">
        <v>272</v>
      </c>
      <c r="BM186" s="167" t="s">
        <v>519</v>
      </c>
    </row>
    <row r="187" spans="1:65" s="12" customFormat="1" ht="25.9" customHeight="1">
      <c r="B187" s="142"/>
      <c r="D187" s="143" t="s">
        <v>77</v>
      </c>
      <c r="E187" s="144" t="s">
        <v>911</v>
      </c>
      <c r="F187" s="144" t="s">
        <v>912</v>
      </c>
      <c r="I187" s="145"/>
      <c r="J187" s="146">
        <f>BK187</f>
        <v>0</v>
      </c>
      <c r="L187" s="264"/>
      <c r="M187" s="148"/>
      <c r="N187" s="148"/>
      <c r="O187" s="148"/>
      <c r="P187" s="149">
        <f>P188</f>
        <v>0</v>
      </c>
      <c r="Q187" s="148"/>
      <c r="R187" s="149">
        <f>R188</f>
        <v>0</v>
      </c>
      <c r="S187" s="148"/>
      <c r="T187" s="150">
        <f>T188</f>
        <v>0</v>
      </c>
      <c r="AR187" s="143" t="s">
        <v>191</v>
      </c>
      <c r="AT187" s="151" t="s">
        <v>77</v>
      </c>
      <c r="AU187" s="151" t="s">
        <v>78</v>
      </c>
      <c r="AY187" s="143" t="s">
        <v>184</v>
      </c>
      <c r="BK187" s="152">
        <f>BK188</f>
        <v>0</v>
      </c>
    </row>
    <row r="188" spans="1:65" s="2" customFormat="1" ht="33" customHeight="1">
      <c r="A188" s="302"/>
      <c r="B188" s="124"/>
      <c r="C188" s="155" t="s">
        <v>348</v>
      </c>
      <c r="D188" s="155" t="s">
        <v>187</v>
      </c>
      <c r="E188" s="156" t="s">
        <v>913</v>
      </c>
      <c r="F188" s="157" t="s">
        <v>914</v>
      </c>
      <c r="G188" s="158" t="s">
        <v>915</v>
      </c>
      <c r="H188" s="159">
        <v>20</v>
      </c>
      <c r="I188" s="160"/>
      <c r="J188" s="161">
        <f>ROUND(I188*H188,2)</f>
        <v>0</v>
      </c>
      <c r="K188" s="228"/>
      <c r="L188" s="250"/>
      <c r="M188" s="230" t="s">
        <v>1</v>
      </c>
      <c r="N188" s="164" t="s">
        <v>44</v>
      </c>
      <c r="O188" s="51"/>
      <c r="P188" s="165">
        <f>O188*H188</f>
        <v>0</v>
      </c>
      <c r="Q188" s="165">
        <v>0</v>
      </c>
      <c r="R188" s="165">
        <f>Q188*H188</f>
        <v>0</v>
      </c>
      <c r="S188" s="165">
        <v>0</v>
      </c>
      <c r="T188" s="166">
        <f>S188*H188</f>
        <v>0</v>
      </c>
      <c r="U188" s="302"/>
      <c r="V188" s="302"/>
      <c r="W188" s="302"/>
      <c r="X188" s="302"/>
      <c r="Y188" s="302"/>
      <c r="Z188" s="302"/>
      <c r="AA188" s="302"/>
      <c r="AB188" s="302"/>
      <c r="AC188" s="302"/>
      <c r="AD188" s="302"/>
      <c r="AE188" s="302"/>
      <c r="AR188" s="167" t="s">
        <v>1371</v>
      </c>
      <c r="AT188" s="167" t="s">
        <v>187</v>
      </c>
      <c r="AU188" s="167" t="s">
        <v>85</v>
      </c>
      <c r="AY188" s="18" t="s">
        <v>184</v>
      </c>
      <c r="BE188" s="92">
        <f>IF(N188="základná",J188,0)</f>
        <v>0</v>
      </c>
      <c r="BF188" s="92">
        <f>IF(N188="znížená",J188,0)</f>
        <v>0</v>
      </c>
      <c r="BG188" s="92">
        <f>IF(N188="zákl. prenesená",J188,0)</f>
        <v>0</v>
      </c>
      <c r="BH188" s="92">
        <f>IF(N188="zníž. prenesená",J188,0)</f>
        <v>0</v>
      </c>
      <c r="BI188" s="92">
        <f>IF(N188="nulová",J188,0)</f>
        <v>0</v>
      </c>
      <c r="BJ188" s="18" t="s">
        <v>91</v>
      </c>
      <c r="BK188" s="92">
        <f>ROUND(I188*H188,2)</f>
        <v>0</v>
      </c>
      <c r="BL188" s="18" t="s">
        <v>1371</v>
      </c>
      <c r="BM188" s="167" t="s">
        <v>527</v>
      </c>
    </row>
    <row r="189" spans="1:65" s="12" customFormat="1" ht="25.9" customHeight="1">
      <c r="B189" s="142"/>
      <c r="D189" s="143" t="s">
        <v>77</v>
      </c>
      <c r="E189" s="144" t="s">
        <v>163</v>
      </c>
      <c r="F189" s="144" t="s">
        <v>916</v>
      </c>
      <c r="I189" s="145"/>
      <c r="J189" s="146">
        <f>BK189</f>
        <v>0</v>
      </c>
      <c r="L189" s="264"/>
      <c r="M189" s="148"/>
      <c r="N189" s="148"/>
      <c r="O189" s="148"/>
      <c r="P189" s="149">
        <f>P190</f>
        <v>0</v>
      </c>
      <c r="Q189" s="148"/>
      <c r="R189" s="149">
        <f>R190</f>
        <v>0</v>
      </c>
      <c r="S189" s="148"/>
      <c r="T189" s="150">
        <f>T190</f>
        <v>0</v>
      </c>
      <c r="AR189" s="143" t="s">
        <v>212</v>
      </c>
      <c r="AT189" s="151" t="s">
        <v>77</v>
      </c>
      <c r="AU189" s="151" t="s">
        <v>78</v>
      </c>
      <c r="AY189" s="143" t="s">
        <v>184</v>
      </c>
      <c r="BK189" s="152">
        <f>BK190</f>
        <v>0</v>
      </c>
    </row>
    <row r="190" spans="1:65" s="2" customFormat="1" ht="33" customHeight="1">
      <c r="A190" s="302"/>
      <c r="B190" s="124"/>
      <c r="C190" s="155" t="s">
        <v>352</v>
      </c>
      <c r="D190" s="155" t="s">
        <v>187</v>
      </c>
      <c r="E190" s="156" t="s">
        <v>917</v>
      </c>
      <c r="F190" s="157" t="s">
        <v>918</v>
      </c>
      <c r="G190" s="158" t="s">
        <v>244</v>
      </c>
      <c r="H190" s="159">
        <v>1</v>
      </c>
      <c r="I190" s="160"/>
      <c r="J190" s="161">
        <f>ROUND(I190*H190,2)</f>
        <v>0</v>
      </c>
      <c r="K190" s="228"/>
      <c r="L190" s="250"/>
      <c r="M190" s="278" t="s">
        <v>1</v>
      </c>
      <c r="N190" s="209" t="s">
        <v>44</v>
      </c>
      <c r="O190" s="21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02"/>
      <c r="V190" s="302"/>
      <c r="W190" s="302"/>
      <c r="X190" s="302"/>
      <c r="Y190" s="302"/>
      <c r="Z190" s="302"/>
      <c r="AA190" s="302"/>
      <c r="AB190" s="302"/>
      <c r="AC190" s="302"/>
      <c r="AD190" s="302"/>
      <c r="AE190" s="302"/>
      <c r="AR190" s="167" t="s">
        <v>191</v>
      </c>
      <c r="AT190" s="167" t="s">
        <v>187</v>
      </c>
      <c r="AU190" s="167" t="s">
        <v>85</v>
      </c>
      <c r="AY190" s="18" t="s">
        <v>184</v>
      </c>
      <c r="BE190" s="92">
        <f>IF(N190="základná",J190,0)</f>
        <v>0</v>
      </c>
      <c r="BF190" s="92">
        <f>IF(N190="znížená",J190,0)</f>
        <v>0</v>
      </c>
      <c r="BG190" s="92">
        <f>IF(N190="zákl. prenesená",J190,0)</f>
        <v>0</v>
      </c>
      <c r="BH190" s="92">
        <f>IF(N190="zníž. prenesená",J190,0)</f>
        <v>0</v>
      </c>
      <c r="BI190" s="92">
        <f>IF(N190="nulová",J190,0)</f>
        <v>0</v>
      </c>
      <c r="BJ190" s="18" t="s">
        <v>91</v>
      </c>
      <c r="BK190" s="92">
        <f>ROUND(I190*H190,2)</f>
        <v>0</v>
      </c>
      <c r="BL190" s="18" t="s">
        <v>191</v>
      </c>
      <c r="BM190" s="167" t="s">
        <v>536</v>
      </c>
    </row>
    <row r="191" spans="1:65" s="2" customFormat="1" ht="6.95" customHeight="1">
      <c r="A191" s="302"/>
      <c r="B191" s="41"/>
      <c r="C191" s="42"/>
      <c r="D191" s="42"/>
      <c r="E191" s="42"/>
      <c r="F191" s="42"/>
      <c r="G191" s="42"/>
      <c r="H191" s="42"/>
      <c r="I191" s="42"/>
      <c r="J191" s="42"/>
      <c r="K191" s="42"/>
      <c r="L191" s="250"/>
      <c r="M191" s="302"/>
      <c r="O191" s="302"/>
      <c r="P191" s="302"/>
      <c r="Q191" s="302"/>
      <c r="R191" s="302"/>
      <c r="S191" s="302"/>
      <c r="T191" s="302"/>
      <c r="U191" s="302"/>
      <c r="V191" s="302"/>
      <c r="W191" s="302"/>
      <c r="X191" s="302"/>
      <c r="Y191" s="302"/>
      <c r="Z191" s="302"/>
      <c r="AA191" s="302"/>
      <c r="AB191" s="302"/>
      <c r="AC191" s="302"/>
      <c r="AD191" s="302"/>
      <c r="AE191" s="302"/>
    </row>
  </sheetData>
  <autoFilter ref="C143:K190" xr:uid="{00000000-0009-0000-0000-000005000000}"/>
  <mergeCells count="21">
    <mergeCell ref="E11:H11"/>
    <mergeCell ref="E9:H9"/>
    <mergeCell ref="E13:H13"/>
    <mergeCell ref="E22:H22"/>
    <mergeCell ref="E130:H130"/>
    <mergeCell ref="L174:L175"/>
    <mergeCell ref="E134:H134"/>
    <mergeCell ref="E132:H132"/>
    <mergeCell ref="E136:H136"/>
    <mergeCell ref="L2:V2"/>
    <mergeCell ref="D114:F114"/>
    <mergeCell ref="D115:F115"/>
    <mergeCell ref="D116:F116"/>
    <mergeCell ref="D117:F117"/>
    <mergeCell ref="D118:F118"/>
    <mergeCell ref="E31:H31"/>
    <mergeCell ref="E86:H86"/>
    <mergeCell ref="E90:H90"/>
    <mergeCell ref="E88:H88"/>
    <mergeCell ref="E92:H92"/>
    <mergeCell ref="E7:H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84"/>
  <sheetViews>
    <sheetView showGridLines="0" topLeftCell="A151" workbookViewId="0">
      <selection activeCell="C170" sqref="C170:J17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5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365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113</v>
      </c>
    </row>
    <row r="3" spans="1:4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</row>
    <row r="4" spans="1:4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1"/>
      <c r="M4" s="97" t="s">
        <v>9</v>
      </c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</row>
    <row r="5" spans="1:4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1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</row>
    <row r="6" spans="1:4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1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</row>
    <row r="7" spans="1:4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1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4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1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</row>
    <row r="9" spans="1:46" s="1" customFormat="1" ht="16.5" customHeight="1">
      <c r="A9" s="288"/>
      <c r="B9" s="21"/>
      <c r="C9" s="288"/>
      <c r="D9" s="288"/>
      <c r="E9" s="407" t="s">
        <v>83</v>
      </c>
      <c r="F9" s="366"/>
      <c r="G9" s="366"/>
      <c r="H9" s="366"/>
      <c r="I9" s="288"/>
      <c r="J9" s="288"/>
      <c r="K9" s="288"/>
      <c r="L9" s="21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</row>
    <row r="10" spans="1:4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1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</row>
    <row r="11" spans="1:46" s="2" customFormat="1" ht="16.5" customHeight="1">
      <c r="A11" s="302"/>
      <c r="B11" s="29"/>
      <c r="C11" s="302"/>
      <c r="D11" s="302"/>
      <c r="E11" s="420" t="s">
        <v>103</v>
      </c>
      <c r="F11" s="406"/>
      <c r="G11" s="406"/>
      <c r="H11" s="406"/>
      <c r="I11" s="302"/>
      <c r="J11" s="302"/>
      <c r="K11" s="302"/>
      <c r="L11" s="36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4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36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46" s="2" customFormat="1" ht="16.5" customHeight="1">
      <c r="A13" s="302"/>
      <c r="B13" s="29"/>
      <c r="C13" s="302"/>
      <c r="D13" s="302"/>
      <c r="E13" s="384" t="s">
        <v>112</v>
      </c>
      <c r="F13" s="406"/>
      <c r="G13" s="406"/>
      <c r="H13" s="406"/>
      <c r="I13" s="302"/>
      <c r="J13" s="302"/>
      <c r="K13" s="302"/>
      <c r="L13" s="36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4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36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4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36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4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36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36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36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36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36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36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36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36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36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36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36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36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36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6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36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6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36"/>
      <c r="S33" s="302"/>
      <c r="T33" s="302"/>
      <c r="U33" s="30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36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36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36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36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36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36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36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36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ROUND((SUM(BG113:BG120) + SUM(BG144:BG183)),  2)</f>
        <v>0</v>
      </c>
      <c r="G42" s="302"/>
      <c r="H42" s="302"/>
      <c r="I42" s="103">
        <v>0.2</v>
      </c>
      <c r="J42" s="102">
        <f>0</f>
        <v>0</v>
      </c>
      <c r="K42" s="302"/>
      <c r="L42" s="36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ROUND((SUM(BH113:BH120) + SUM(BH144:BH183)),  2)</f>
        <v>0</v>
      </c>
      <c r="G43" s="302"/>
      <c r="H43" s="302"/>
      <c r="I43" s="103">
        <v>0.2</v>
      </c>
      <c r="J43" s="102">
        <f>0</f>
        <v>0</v>
      </c>
      <c r="K43" s="302"/>
      <c r="L43" s="36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ROUND((SUM(BI113:BI120) + SUM(BI144:BI183)),  2)</f>
        <v>0</v>
      </c>
      <c r="G44" s="302"/>
      <c r="H44" s="302"/>
      <c r="I44" s="103">
        <v>0</v>
      </c>
      <c r="J44" s="102">
        <f>0</f>
        <v>0</v>
      </c>
      <c r="K44" s="302"/>
      <c r="L44" s="36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36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36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36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1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1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1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36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1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1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1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1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1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1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1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1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1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1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36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1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1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1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36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1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1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1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1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1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1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1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1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1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1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36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6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6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36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6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36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36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1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1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1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926</v>
      </c>
      <c r="F90" s="406"/>
      <c r="G90" s="406"/>
      <c r="H90" s="406"/>
      <c r="I90" s="302"/>
      <c r="J90" s="302"/>
      <c r="K90" s="302"/>
      <c r="L90" s="36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36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6.5" customHeight="1">
      <c r="A92" s="302"/>
      <c r="B92" s="29"/>
      <c r="C92" s="302"/>
      <c r="D92" s="302"/>
      <c r="E92" s="384" t="str">
        <f>E13</f>
        <v>SO-03.3 - SK - Prípojka splaškovej kanalizácie</v>
      </c>
      <c r="F92" s="406"/>
      <c r="G92" s="406"/>
      <c r="H92" s="406"/>
      <c r="I92" s="302"/>
      <c r="J92" s="302"/>
      <c r="K92" s="302"/>
      <c r="L92" s="36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36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36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36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36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47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36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47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36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47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36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47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36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47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J144</f>
        <v>0</v>
      </c>
      <c r="K101" s="302"/>
      <c r="L101" s="36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47" s="9" customFormat="1" ht="24.95" customHeight="1">
      <c r="B102" s="114"/>
      <c r="D102" s="115" t="s">
        <v>149</v>
      </c>
      <c r="E102" s="116"/>
      <c r="F102" s="116"/>
      <c r="G102" s="116"/>
      <c r="H102" s="116"/>
      <c r="I102" s="116"/>
      <c r="J102" s="117">
        <f>J145</f>
        <v>0</v>
      </c>
      <c r="L102" s="114"/>
    </row>
    <row r="103" spans="1:47" s="10" customFormat="1" ht="19.899999999999999" customHeight="1">
      <c r="A103" s="285"/>
      <c r="B103" s="118"/>
      <c r="C103" s="285"/>
      <c r="D103" s="119" t="s">
        <v>150</v>
      </c>
      <c r="E103" s="120"/>
      <c r="F103" s="120"/>
      <c r="G103" s="120"/>
      <c r="H103" s="120"/>
      <c r="I103" s="120"/>
      <c r="J103" s="121">
        <f>J146</f>
        <v>0</v>
      </c>
      <c r="K103" s="285"/>
      <c r="L103" s="118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</row>
    <row r="104" spans="1:47" s="10" customFormat="1" ht="19.899999999999999" customHeight="1">
      <c r="A104" s="285"/>
      <c r="B104" s="118"/>
      <c r="C104" s="285"/>
      <c r="D104" s="119" t="s">
        <v>796</v>
      </c>
      <c r="E104" s="120"/>
      <c r="F104" s="120"/>
      <c r="G104" s="120"/>
      <c r="H104" s="120"/>
      <c r="I104" s="120"/>
      <c r="J104" s="121">
        <f>J160</f>
        <v>0</v>
      </c>
      <c r="K104" s="285"/>
      <c r="L104" s="118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5"/>
      <c r="AH104" s="285"/>
      <c r="AI104" s="285"/>
      <c r="AJ104" s="285"/>
      <c r="AK104" s="285"/>
      <c r="AL104" s="285"/>
      <c r="AM104" s="285"/>
      <c r="AN104" s="285"/>
      <c r="AO104" s="285"/>
      <c r="AP104" s="285"/>
      <c r="AQ104" s="285"/>
      <c r="AR104" s="285"/>
      <c r="AS104" s="285"/>
      <c r="AT104" s="285"/>
      <c r="AU104" s="285"/>
    </row>
    <row r="105" spans="1:47" s="10" customFormat="1" ht="19.899999999999999" customHeight="1">
      <c r="A105" s="285"/>
      <c r="B105" s="118"/>
      <c r="C105" s="285"/>
      <c r="D105" s="119" t="s">
        <v>153</v>
      </c>
      <c r="E105" s="120"/>
      <c r="F105" s="120"/>
      <c r="G105" s="120"/>
      <c r="H105" s="120"/>
      <c r="I105" s="120"/>
      <c r="J105" s="121">
        <f>J162</f>
        <v>0</v>
      </c>
      <c r="K105" s="285"/>
      <c r="L105" s="118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285"/>
      <c r="AH105" s="285"/>
      <c r="AI105" s="285"/>
      <c r="AJ105" s="285"/>
      <c r="AK105" s="285"/>
      <c r="AL105" s="285"/>
      <c r="AM105" s="285"/>
      <c r="AN105" s="285"/>
      <c r="AO105" s="285"/>
      <c r="AP105" s="285"/>
      <c r="AQ105" s="285"/>
      <c r="AR105" s="285"/>
      <c r="AS105" s="285"/>
      <c r="AT105" s="285"/>
      <c r="AU105" s="285"/>
    </row>
    <row r="106" spans="1:47" s="10" customFormat="1" ht="19.899999999999999" customHeight="1">
      <c r="A106" s="285"/>
      <c r="B106" s="118"/>
      <c r="C106" s="285"/>
      <c r="D106" s="119" t="s">
        <v>155</v>
      </c>
      <c r="E106" s="120"/>
      <c r="F106" s="120"/>
      <c r="G106" s="120"/>
      <c r="H106" s="120"/>
      <c r="I106" s="120"/>
      <c r="J106" s="121">
        <f>J174</f>
        <v>0</v>
      </c>
      <c r="K106" s="285"/>
      <c r="L106" s="118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285"/>
      <c r="AH106" s="285"/>
      <c r="AI106" s="285"/>
      <c r="AJ106" s="285"/>
      <c r="AK106" s="285"/>
      <c r="AL106" s="285"/>
      <c r="AM106" s="285"/>
      <c r="AN106" s="285"/>
      <c r="AO106" s="285"/>
      <c r="AP106" s="285"/>
      <c r="AQ106" s="285"/>
      <c r="AR106" s="285"/>
      <c r="AS106" s="285"/>
      <c r="AT106" s="285"/>
      <c r="AU106" s="285"/>
    </row>
    <row r="107" spans="1:47" s="9" customFormat="1" ht="24.95" customHeight="1">
      <c r="B107" s="114"/>
      <c r="D107" s="115" t="s">
        <v>1372</v>
      </c>
      <c r="E107" s="116"/>
      <c r="F107" s="116"/>
      <c r="G107" s="116"/>
      <c r="H107" s="116"/>
      <c r="I107" s="116"/>
      <c r="J107" s="117">
        <f>J176</f>
        <v>0</v>
      </c>
      <c r="L107" s="114"/>
    </row>
    <row r="108" spans="1:47" s="10" customFormat="1" ht="19.899999999999999" customHeight="1">
      <c r="A108" s="285"/>
      <c r="B108" s="118"/>
      <c r="C108" s="285"/>
      <c r="D108" s="119" t="s">
        <v>1373</v>
      </c>
      <c r="E108" s="120"/>
      <c r="F108" s="120"/>
      <c r="G108" s="120"/>
      <c r="H108" s="120"/>
      <c r="I108" s="120"/>
      <c r="J108" s="121">
        <f>J177</f>
        <v>0</v>
      </c>
      <c r="K108" s="285"/>
      <c r="L108" s="118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  <c r="AA108" s="285"/>
      <c r="AB108" s="285"/>
      <c r="AC108" s="285"/>
      <c r="AD108" s="285"/>
      <c r="AE108" s="285"/>
      <c r="AF108" s="285"/>
      <c r="AG108" s="285"/>
      <c r="AH108" s="285"/>
      <c r="AI108" s="285"/>
      <c r="AJ108" s="285"/>
      <c r="AK108" s="285"/>
      <c r="AL108" s="285"/>
      <c r="AM108" s="285"/>
      <c r="AN108" s="285"/>
      <c r="AO108" s="285"/>
      <c r="AP108" s="285"/>
      <c r="AQ108" s="285"/>
      <c r="AR108" s="285"/>
      <c r="AS108" s="285"/>
      <c r="AT108" s="285"/>
      <c r="AU108" s="285"/>
    </row>
    <row r="109" spans="1:47" s="9" customFormat="1" ht="24.95" customHeight="1">
      <c r="B109" s="114"/>
      <c r="D109" s="115" t="s">
        <v>798</v>
      </c>
      <c r="E109" s="116"/>
      <c r="F109" s="116"/>
      <c r="G109" s="116"/>
      <c r="H109" s="116"/>
      <c r="I109" s="116"/>
      <c r="J109" s="117">
        <f>J180</f>
        <v>0</v>
      </c>
      <c r="L109" s="114"/>
    </row>
    <row r="110" spans="1:47" s="9" customFormat="1" ht="24.95" customHeight="1">
      <c r="B110" s="114"/>
      <c r="D110" s="115" t="s">
        <v>799</v>
      </c>
      <c r="E110" s="116"/>
      <c r="F110" s="116"/>
      <c r="G110" s="116"/>
      <c r="H110" s="116"/>
      <c r="I110" s="116"/>
      <c r="J110" s="117">
        <f>J182</f>
        <v>0</v>
      </c>
      <c r="L110" s="114"/>
    </row>
    <row r="111" spans="1:47" s="2" customFormat="1" ht="21.75" customHeight="1">
      <c r="A111" s="302"/>
      <c r="B111" s="29"/>
      <c r="C111" s="302"/>
      <c r="D111" s="302"/>
      <c r="E111" s="302"/>
      <c r="F111" s="302"/>
      <c r="G111" s="302"/>
      <c r="H111" s="302"/>
      <c r="I111" s="302"/>
      <c r="J111" s="302"/>
      <c r="K111" s="302"/>
      <c r="L111" s="36"/>
      <c r="S111" s="302"/>
      <c r="T111" s="302"/>
      <c r="U111" s="302"/>
      <c r="V111" s="302"/>
      <c r="W111" s="302"/>
      <c r="X111" s="302"/>
      <c r="Y111" s="302"/>
      <c r="Z111" s="302"/>
      <c r="AA111" s="302"/>
      <c r="AB111" s="302"/>
      <c r="AC111" s="302"/>
      <c r="AD111" s="302"/>
      <c r="AE111" s="302"/>
    </row>
    <row r="112" spans="1:47" s="2" customFormat="1" ht="6.95" customHeight="1">
      <c r="A112" s="302"/>
      <c r="B112" s="29"/>
      <c r="C112" s="302"/>
      <c r="D112" s="302"/>
      <c r="E112" s="302"/>
      <c r="F112" s="302"/>
      <c r="G112" s="302"/>
      <c r="H112" s="302"/>
      <c r="I112" s="302"/>
      <c r="J112" s="302"/>
      <c r="K112" s="302"/>
      <c r="L112" s="36"/>
      <c r="S112" s="302"/>
      <c r="T112" s="302"/>
      <c r="U112" s="302"/>
      <c r="V112" s="302"/>
      <c r="W112" s="302"/>
      <c r="X112" s="302"/>
      <c r="Y112" s="302"/>
      <c r="Z112" s="302"/>
      <c r="AA112" s="302"/>
      <c r="AB112" s="302"/>
      <c r="AC112" s="302"/>
      <c r="AD112" s="302"/>
      <c r="AE112" s="302"/>
    </row>
    <row r="113" spans="1:65" s="2" customFormat="1" ht="29.25" customHeight="1">
      <c r="A113" s="302"/>
      <c r="B113" s="29"/>
      <c r="C113" s="113" t="s">
        <v>161</v>
      </c>
      <c r="D113" s="302"/>
      <c r="E113" s="302"/>
      <c r="F113" s="302"/>
      <c r="G113" s="302"/>
      <c r="H113" s="302"/>
      <c r="I113" s="302"/>
      <c r="J113" s="122">
        <f>ROUND(J114 + J115 + J116 + J117 + J118 + J119,2)</f>
        <v>0</v>
      </c>
      <c r="K113" s="302"/>
      <c r="L113" s="36"/>
      <c r="N113" s="123" t="s">
        <v>42</v>
      </c>
      <c r="S113" s="302"/>
      <c r="T113" s="302"/>
      <c r="U113" s="302"/>
      <c r="V113" s="302"/>
      <c r="W113" s="302"/>
      <c r="X113" s="302"/>
      <c r="Y113" s="302"/>
      <c r="Z113" s="302"/>
      <c r="AA113" s="302"/>
      <c r="AB113" s="302"/>
      <c r="AC113" s="302"/>
      <c r="AD113" s="302"/>
      <c r="AE113" s="302"/>
    </row>
    <row r="114" spans="1:65" s="2" customFormat="1" ht="18" customHeight="1">
      <c r="A114" s="302"/>
      <c r="B114" s="124"/>
      <c r="C114" s="125"/>
      <c r="D114" s="379" t="s">
        <v>162</v>
      </c>
      <c r="E114" s="414"/>
      <c r="F114" s="414"/>
      <c r="G114" s="125"/>
      <c r="H114" s="125"/>
      <c r="I114" s="125"/>
      <c r="J114" s="293">
        <v>0</v>
      </c>
      <c r="K114" s="125"/>
      <c r="L114" s="126"/>
      <c r="M114" s="127"/>
      <c r="N114" s="128" t="s">
        <v>44</v>
      </c>
      <c r="O114" s="127"/>
      <c r="P114" s="127"/>
      <c r="Q114" s="127"/>
      <c r="R114" s="127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9" t="s">
        <v>163</v>
      </c>
      <c r="AZ114" s="127"/>
      <c r="BA114" s="127"/>
      <c r="BB114" s="127"/>
      <c r="BC114" s="127"/>
      <c r="BD114" s="127"/>
      <c r="BE114" s="130">
        <f t="shared" ref="BE114:BE119" si="0">IF(N114="základná",J114,0)</f>
        <v>0</v>
      </c>
      <c r="BF114" s="130">
        <f t="shared" ref="BF114:BF119" si="1">IF(N114="znížená",J114,0)</f>
        <v>0</v>
      </c>
      <c r="BG114" s="130">
        <f t="shared" ref="BG114:BG119" si="2">IF(N114="zákl. prenesená",J114,0)</f>
        <v>0</v>
      </c>
      <c r="BH114" s="130">
        <f t="shared" ref="BH114:BH119" si="3">IF(N114="zníž. prenesená",J114,0)</f>
        <v>0</v>
      </c>
      <c r="BI114" s="130">
        <f t="shared" ref="BI114:BI119" si="4">IF(N114="nulová",J114,0)</f>
        <v>0</v>
      </c>
      <c r="BJ114" s="129" t="s">
        <v>91</v>
      </c>
      <c r="BK114" s="127"/>
      <c r="BL114" s="127"/>
      <c r="BM114" s="127"/>
    </row>
    <row r="115" spans="1:65" s="2" customFormat="1" ht="18" customHeight="1">
      <c r="A115" s="302"/>
      <c r="B115" s="124"/>
      <c r="C115" s="125"/>
      <c r="D115" s="379" t="s">
        <v>164</v>
      </c>
      <c r="E115" s="414"/>
      <c r="F115" s="414"/>
      <c r="G115" s="125"/>
      <c r="H115" s="125"/>
      <c r="I115" s="125"/>
      <c r="J115" s="293">
        <v>0</v>
      </c>
      <c r="K115" s="125"/>
      <c r="L115" s="126"/>
      <c r="M115" s="127"/>
      <c r="N115" s="128" t="s">
        <v>44</v>
      </c>
      <c r="O115" s="127"/>
      <c r="P115" s="127"/>
      <c r="Q115" s="127"/>
      <c r="R115" s="127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7"/>
      <c r="AG115" s="127"/>
      <c r="AH115" s="127"/>
      <c r="AI115" s="127"/>
      <c r="AJ115" s="127"/>
      <c r="AK115" s="127"/>
      <c r="AL115" s="127"/>
      <c r="AM115" s="127"/>
      <c r="AN115" s="127"/>
      <c r="AO115" s="127"/>
      <c r="AP115" s="127"/>
      <c r="AQ115" s="127"/>
      <c r="AR115" s="127"/>
      <c r="AS115" s="127"/>
      <c r="AT115" s="127"/>
      <c r="AU115" s="127"/>
      <c r="AV115" s="127"/>
      <c r="AW115" s="127"/>
      <c r="AX115" s="127"/>
      <c r="AY115" s="129" t="s">
        <v>163</v>
      </c>
      <c r="AZ115" s="127"/>
      <c r="BA115" s="127"/>
      <c r="BB115" s="127"/>
      <c r="BC115" s="127"/>
      <c r="BD115" s="127"/>
      <c r="BE115" s="130">
        <f t="shared" si="0"/>
        <v>0</v>
      </c>
      <c r="BF115" s="130">
        <f t="shared" si="1"/>
        <v>0</v>
      </c>
      <c r="BG115" s="130">
        <f t="shared" si="2"/>
        <v>0</v>
      </c>
      <c r="BH115" s="130">
        <f t="shared" si="3"/>
        <v>0</v>
      </c>
      <c r="BI115" s="130">
        <f t="shared" si="4"/>
        <v>0</v>
      </c>
      <c r="BJ115" s="129" t="s">
        <v>91</v>
      </c>
      <c r="BK115" s="127"/>
      <c r="BL115" s="127"/>
      <c r="BM115" s="127"/>
    </row>
    <row r="116" spans="1:65" s="2" customFormat="1" ht="18" customHeight="1">
      <c r="A116" s="302"/>
      <c r="B116" s="124"/>
      <c r="C116" s="125"/>
      <c r="D116" s="379" t="s">
        <v>165</v>
      </c>
      <c r="E116" s="414"/>
      <c r="F116" s="414"/>
      <c r="G116" s="125"/>
      <c r="H116" s="125"/>
      <c r="I116" s="125"/>
      <c r="J116" s="293">
        <v>0</v>
      </c>
      <c r="K116" s="125"/>
      <c r="L116" s="126"/>
      <c r="M116" s="127"/>
      <c r="N116" s="128" t="s">
        <v>44</v>
      </c>
      <c r="O116" s="127"/>
      <c r="P116" s="127"/>
      <c r="Q116" s="127"/>
      <c r="R116" s="127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7"/>
      <c r="AG116" s="127"/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9" t="s">
        <v>163</v>
      </c>
      <c r="AZ116" s="127"/>
      <c r="BA116" s="127"/>
      <c r="BB116" s="127"/>
      <c r="BC116" s="127"/>
      <c r="BD116" s="127"/>
      <c r="BE116" s="130">
        <f t="shared" si="0"/>
        <v>0</v>
      </c>
      <c r="BF116" s="130">
        <f t="shared" si="1"/>
        <v>0</v>
      </c>
      <c r="BG116" s="130">
        <f t="shared" si="2"/>
        <v>0</v>
      </c>
      <c r="BH116" s="130">
        <f t="shared" si="3"/>
        <v>0</v>
      </c>
      <c r="BI116" s="130">
        <f t="shared" si="4"/>
        <v>0</v>
      </c>
      <c r="BJ116" s="129" t="s">
        <v>91</v>
      </c>
      <c r="BK116" s="127"/>
      <c r="BL116" s="127"/>
      <c r="BM116" s="127"/>
    </row>
    <row r="117" spans="1:65" s="2" customFormat="1" ht="18" customHeight="1">
      <c r="A117" s="302"/>
      <c r="B117" s="124"/>
      <c r="C117" s="125"/>
      <c r="D117" s="379" t="s">
        <v>166</v>
      </c>
      <c r="E117" s="414"/>
      <c r="F117" s="414"/>
      <c r="G117" s="125"/>
      <c r="H117" s="125"/>
      <c r="I117" s="125"/>
      <c r="J117" s="293">
        <v>0</v>
      </c>
      <c r="K117" s="125"/>
      <c r="L117" s="126"/>
      <c r="M117" s="127"/>
      <c r="N117" s="128" t="s">
        <v>44</v>
      </c>
      <c r="O117" s="127"/>
      <c r="P117" s="127"/>
      <c r="Q117" s="127"/>
      <c r="R117" s="127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7"/>
      <c r="AG117" s="127"/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9" t="s">
        <v>163</v>
      </c>
      <c r="AZ117" s="127"/>
      <c r="BA117" s="127"/>
      <c r="BB117" s="127"/>
      <c r="BC117" s="127"/>
      <c r="BD117" s="127"/>
      <c r="BE117" s="130">
        <f t="shared" si="0"/>
        <v>0</v>
      </c>
      <c r="BF117" s="130">
        <f t="shared" si="1"/>
        <v>0</v>
      </c>
      <c r="BG117" s="130">
        <f t="shared" si="2"/>
        <v>0</v>
      </c>
      <c r="BH117" s="130">
        <f t="shared" si="3"/>
        <v>0</v>
      </c>
      <c r="BI117" s="130">
        <f t="shared" si="4"/>
        <v>0</v>
      </c>
      <c r="BJ117" s="129" t="s">
        <v>91</v>
      </c>
      <c r="BK117" s="127"/>
      <c r="BL117" s="127"/>
      <c r="BM117" s="127"/>
    </row>
    <row r="118" spans="1:65" s="2" customFormat="1" ht="18" customHeight="1">
      <c r="A118" s="302"/>
      <c r="B118" s="124"/>
      <c r="C118" s="125"/>
      <c r="D118" s="379" t="s">
        <v>167</v>
      </c>
      <c r="E118" s="414"/>
      <c r="F118" s="414"/>
      <c r="G118" s="125"/>
      <c r="H118" s="125"/>
      <c r="I118" s="125"/>
      <c r="J118" s="293">
        <v>0</v>
      </c>
      <c r="K118" s="125"/>
      <c r="L118" s="126"/>
      <c r="M118" s="127"/>
      <c r="N118" s="128" t="s">
        <v>44</v>
      </c>
      <c r="O118" s="127"/>
      <c r="P118" s="127"/>
      <c r="Q118" s="127"/>
      <c r="R118" s="127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163</v>
      </c>
      <c r="AZ118" s="127"/>
      <c r="BA118" s="127"/>
      <c r="BB118" s="127"/>
      <c r="BC118" s="127"/>
      <c r="BD118" s="127"/>
      <c r="BE118" s="130">
        <f t="shared" si="0"/>
        <v>0</v>
      </c>
      <c r="BF118" s="130">
        <f t="shared" si="1"/>
        <v>0</v>
      </c>
      <c r="BG118" s="130">
        <f t="shared" si="2"/>
        <v>0</v>
      </c>
      <c r="BH118" s="130">
        <f t="shared" si="3"/>
        <v>0</v>
      </c>
      <c r="BI118" s="130">
        <f t="shared" si="4"/>
        <v>0</v>
      </c>
      <c r="BJ118" s="129" t="s">
        <v>91</v>
      </c>
      <c r="BK118" s="127"/>
      <c r="BL118" s="127"/>
      <c r="BM118" s="127"/>
    </row>
    <row r="119" spans="1:65" s="2" customFormat="1" ht="18" customHeight="1">
      <c r="A119" s="302"/>
      <c r="B119" s="124"/>
      <c r="C119" s="125"/>
      <c r="D119" s="304" t="s">
        <v>168</v>
      </c>
      <c r="E119" s="125"/>
      <c r="F119" s="125"/>
      <c r="G119" s="125"/>
      <c r="H119" s="125"/>
      <c r="I119" s="125"/>
      <c r="J119" s="293">
        <f>ROUND(J34*T119,2)</f>
        <v>0</v>
      </c>
      <c r="K119" s="125"/>
      <c r="L119" s="126"/>
      <c r="M119" s="127"/>
      <c r="N119" s="128" t="s">
        <v>44</v>
      </c>
      <c r="O119" s="127"/>
      <c r="P119" s="127"/>
      <c r="Q119" s="127"/>
      <c r="R119" s="127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7"/>
      <c r="AG119" s="127"/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9" t="s">
        <v>169</v>
      </c>
      <c r="AZ119" s="127"/>
      <c r="BA119" s="127"/>
      <c r="BB119" s="127"/>
      <c r="BC119" s="127"/>
      <c r="BD119" s="127"/>
      <c r="BE119" s="130">
        <f t="shared" si="0"/>
        <v>0</v>
      </c>
      <c r="BF119" s="130">
        <f t="shared" si="1"/>
        <v>0</v>
      </c>
      <c r="BG119" s="130">
        <f t="shared" si="2"/>
        <v>0</v>
      </c>
      <c r="BH119" s="130">
        <f t="shared" si="3"/>
        <v>0</v>
      </c>
      <c r="BI119" s="130">
        <f t="shared" si="4"/>
        <v>0</v>
      </c>
      <c r="BJ119" s="129" t="s">
        <v>91</v>
      </c>
      <c r="BK119" s="127"/>
      <c r="BL119" s="127"/>
      <c r="BM119" s="127"/>
    </row>
    <row r="120" spans="1:65" s="2" customFormat="1">
      <c r="A120" s="302"/>
      <c r="B120" s="29"/>
      <c r="C120" s="302"/>
      <c r="D120" s="302"/>
      <c r="E120" s="302"/>
      <c r="F120" s="302"/>
      <c r="G120" s="302"/>
      <c r="H120" s="302"/>
      <c r="I120" s="302"/>
      <c r="J120" s="302"/>
      <c r="K120" s="302"/>
      <c r="L120" s="36"/>
      <c r="S120" s="302"/>
      <c r="T120" s="302"/>
      <c r="U120" s="302"/>
      <c r="V120" s="302"/>
      <c r="W120" s="302"/>
      <c r="X120" s="302"/>
      <c r="Y120" s="302"/>
      <c r="Z120" s="302"/>
      <c r="AA120" s="302"/>
      <c r="AB120" s="302"/>
      <c r="AC120" s="302"/>
      <c r="AD120" s="302"/>
      <c r="AE120" s="302"/>
    </row>
    <row r="121" spans="1:65" s="2" customFormat="1" ht="29.25" customHeight="1">
      <c r="A121" s="302"/>
      <c r="B121" s="29"/>
      <c r="C121" s="95" t="s">
        <v>137</v>
      </c>
      <c r="D121" s="96"/>
      <c r="E121" s="96"/>
      <c r="F121" s="96"/>
      <c r="G121" s="96"/>
      <c r="H121" s="96"/>
      <c r="I121" s="96"/>
      <c r="J121" s="296">
        <f>ROUND(J101+J113,2)</f>
        <v>0</v>
      </c>
      <c r="K121" s="96"/>
      <c r="L121" s="36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65" s="2" customFormat="1" ht="6.95" customHeight="1">
      <c r="A122" s="302"/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36"/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6" spans="1:65" s="2" customFormat="1" ht="6.95" customHeight="1">
      <c r="A126" s="302"/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36"/>
      <c r="S126" s="302"/>
      <c r="T126" s="302"/>
      <c r="U126" s="302"/>
      <c r="V126" s="302"/>
      <c r="W126" s="302"/>
      <c r="X126" s="302"/>
      <c r="Y126" s="302"/>
      <c r="Z126" s="302"/>
      <c r="AA126" s="302"/>
      <c r="AB126" s="302"/>
      <c r="AC126" s="302"/>
      <c r="AD126" s="302"/>
      <c r="AE126" s="302"/>
    </row>
    <row r="127" spans="1:65" s="2" customFormat="1" ht="24.95" customHeight="1">
      <c r="A127" s="302"/>
      <c r="B127" s="29"/>
      <c r="C127" s="22" t="s">
        <v>170</v>
      </c>
      <c r="D127" s="302"/>
      <c r="E127" s="302"/>
      <c r="F127" s="302"/>
      <c r="G127" s="302"/>
      <c r="H127" s="302"/>
      <c r="I127" s="302"/>
      <c r="J127" s="302"/>
      <c r="K127" s="302"/>
      <c r="L127" s="36"/>
      <c r="S127" s="302"/>
      <c r="T127" s="302"/>
      <c r="U127" s="302"/>
      <c r="V127" s="302"/>
      <c r="W127" s="302"/>
      <c r="X127" s="302"/>
      <c r="Y127" s="302"/>
      <c r="Z127" s="302"/>
      <c r="AA127" s="302"/>
      <c r="AB127" s="302"/>
      <c r="AC127" s="302"/>
      <c r="AD127" s="302"/>
      <c r="AE127" s="302"/>
    </row>
    <row r="128" spans="1:65" s="2" customFormat="1" ht="6.95" customHeight="1">
      <c r="A128" s="302"/>
      <c r="B128" s="29"/>
      <c r="C128" s="302"/>
      <c r="D128" s="302"/>
      <c r="E128" s="302"/>
      <c r="F128" s="302"/>
      <c r="G128" s="302"/>
      <c r="H128" s="302"/>
      <c r="I128" s="302"/>
      <c r="J128" s="302"/>
      <c r="K128" s="302"/>
      <c r="L128" s="36"/>
      <c r="S128" s="302"/>
      <c r="T128" s="302"/>
      <c r="U128" s="302"/>
      <c r="V128" s="302"/>
      <c r="W128" s="302"/>
      <c r="X128" s="302"/>
      <c r="Y128" s="302"/>
      <c r="Z128" s="302"/>
      <c r="AA128" s="302"/>
      <c r="AB128" s="302"/>
      <c r="AC128" s="302"/>
      <c r="AD128" s="302"/>
      <c r="AE128" s="302"/>
    </row>
    <row r="129" spans="1:63" s="2" customFormat="1" ht="12" customHeight="1">
      <c r="A129" s="302"/>
      <c r="B129" s="29"/>
      <c r="C129" s="305" t="s">
        <v>14</v>
      </c>
      <c r="D129" s="302"/>
      <c r="E129" s="302"/>
      <c r="F129" s="302"/>
      <c r="G129" s="302"/>
      <c r="H129" s="302"/>
      <c r="I129" s="302"/>
      <c r="J129" s="302"/>
      <c r="K129" s="302"/>
      <c r="L129" s="36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63" s="2" customFormat="1" ht="16.5" customHeight="1">
      <c r="A130" s="302"/>
      <c r="B130" s="29"/>
      <c r="C130" s="302"/>
      <c r="D130" s="302"/>
      <c r="E130" s="407" t="str">
        <f>E7</f>
        <v>Obnova sídliskového vnútrobloku Agátka v Trnave</v>
      </c>
      <c r="F130" s="415"/>
      <c r="G130" s="415"/>
      <c r="H130" s="415"/>
      <c r="I130" s="302"/>
      <c r="J130" s="302"/>
      <c r="K130" s="302"/>
      <c r="L130" s="36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63" s="1" customFormat="1" ht="12" customHeight="1">
      <c r="A131" s="288"/>
      <c r="B131" s="21"/>
      <c r="C131" s="305" t="s">
        <v>139</v>
      </c>
      <c r="D131" s="288"/>
      <c r="E131" s="288"/>
      <c r="F131" s="288"/>
      <c r="G131" s="288"/>
      <c r="H131" s="288"/>
      <c r="I131" s="288"/>
      <c r="J131" s="288"/>
      <c r="K131" s="288"/>
      <c r="L131" s="21"/>
      <c r="M131" s="288"/>
      <c r="N131" s="288"/>
      <c r="O131" s="288"/>
      <c r="P131" s="288"/>
      <c r="Q131" s="288"/>
      <c r="R131" s="288"/>
      <c r="S131" s="288"/>
      <c r="T131" s="288"/>
      <c r="U131" s="288"/>
      <c r="V131" s="288"/>
      <c r="W131" s="288"/>
      <c r="X131" s="288"/>
      <c r="Y131" s="288"/>
      <c r="Z131" s="288"/>
      <c r="AA131" s="288"/>
      <c r="AB131" s="288"/>
      <c r="AC131" s="288"/>
      <c r="AD131" s="288"/>
      <c r="AE131" s="288"/>
      <c r="AF131" s="288"/>
      <c r="AG131" s="288"/>
      <c r="AH131" s="288"/>
      <c r="AI131" s="288"/>
      <c r="AJ131" s="288"/>
      <c r="AK131" s="288"/>
      <c r="AL131" s="288"/>
      <c r="AM131" s="288"/>
      <c r="AN131" s="288"/>
      <c r="AO131" s="288"/>
      <c r="AP131" s="288"/>
      <c r="AQ131" s="288"/>
      <c r="AR131" s="288"/>
      <c r="AS131" s="288"/>
      <c r="AT131" s="288"/>
      <c r="AU131" s="288"/>
      <c r="AV131" s="288"/>
      <c r="AW131" s="288"/>
      <c r="AX131" s="288"/>
      <c r="AY131" s="288"/>
      <c r="AZ131" s="288"/>
      <c r="BA131" s="288"/>
      <c r="BB131" s="288"/>
      <c r="BC131" s="288"/>
      <c r="BD131" s="288"/>
      <c r="BE131" s="288"/>
      <c r="BF131" s="288"/>
      <c r="BG131" s="288"/>
      <c r="BH131" s="288"/>
      <c r="BI131" s="288"/>
      <c r="BJ131" s="288"/>
      <c r="BK131" s="288"/>
    </row>
    <row r="132" spans="1:63" s="1" customFormat="1" ht="16.5" customHeight="1">
      <c r="A132" s="288"/>
      <c r="B132" s="21"/>
      <c r="C132" s="288"/>
      <c r="D132" s="288"/>
      <c r="E132" s="407" t="s">
        <v>552</v>
      </c>
      <c r="F132" s="366"/>
      <c r="G132" s="366"/>
      <c r="H132" s="366"/>
      <c r="I132" s="288"/>
      <c r="J132" s="288"/>
      <c r="K132" s="288"/>
      <c r="L132" s="21"/>
      <c r="M132" s="288"/>
      <c r="N132" s="288"/>
      <c r="O132" s="288"/>
      <c r="P132" s="288"/>
      <c r="Q132" s="288"/>
      <c r="R132" s="288"/>
      <c r="S132" s="288"/>
      <c r="T132" s="288"/>
      <c r="U132" s="288"/>
      <c r="V132" s="288"/>
      <c r="W132" s="288"/>
      <c r="X132" s="288"/>
      <c r="Y132" s="288"/>
      <c r="Z132" s="288"/>
      <c r="AA132" s="288"/>
      <c r="AB132" s="288"/>
      <c r="AC132" s="288"/>
      <c r="AD132" s="288"/>
      <c r="AE132" s="288"/>
      <c r="AF132" s="288"/>
      <c r="AG132" s="288"/>
      <c r="AH132" s="288"/>
      <c r="AI132" s="288"/>
      <c r="AJ132" s="288"/>
      <c r="AK132" s="288"/>
      <c r="AL132" s="288"/>
      <c r="AM132" s="288"/>
      <c r="AN132" s="288"/>
      <c r="AO132" s="288"/>
      <c r="AP132" s="288"/>
      <c r="AQ132" s="288"/>
      <c r="AR132" s="288"/>
      <c r="AS132" s="288"/>
      <c r="AT132" s="288"/>
      <c r="AU132" s="288"/>
      <c r="AV132" s="288"/>
      <c r="AW132" s="288"/>
      <c r="AX132" s="288"/>
      <c r="AY132" s="288"/>
      <c r="AZ132" s="288"/>
      <c r="BA132" s="288"/>
      <c r="BB132" s="288"/>
      <c r="BC132" s="288"/>
      <c r="BD132" s="288"/>
      <c r="BE132" s="288"/>
      <c r="BF132" s="288"/>
      <c r="BG132" s="288"/>
      <c r="BH132" s="288"/>
      <c r="BI132" s="288"/>
      <c r="BJ132" s="288"/>
      <c r="BK132" s="288"/>
    </row>
    <row r="133" spans="1:63" s="1" customFormat="1" ht="12" customHeight="1">
      <c r="A133" s="288"/>
      <c r="B133" s="21"/>
      <c r="C133" s="305" t="s">
        <v>141</v>
      </c>
      <c r="D133" s="288"/>
      <c r="E133" s="288"/>
      <c r="F133" s="288"/>
      <c r="G133" s="288"/>
      <c r="H133" s="288"/>
      <c r="I133" s="288"/>
      <c r="J133" s="288"/>
      <c r="K133" s="288"/>
      <c r="L133" s="21"/>
      <c r="M133" s="288"/>
      <c r="N133" s="288"/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  <c r="AE133" s="288"/>
      <c r="AF133" s="288"/>
      <c r="AG133" s="288"/>
      <c r="AH133" s="288"/>
      <c r="AI133" s="288"/>
      <c r="AJ133" s="288"/>
      <c r="AK133" s="288"/>
      <c r="AL133" s="288"/>
      <c r="AM133" s="288"/>
      <c r="AN133" s="288"/>
      <c r="AO133" s="288"/>
      <c r="AP133" s="288"/>
      <c r="AQ133" s="288"/>
      <c r="AR133" s="288"/>
      <c r="AS133" s="288"/>
      <c r="AT133" s="288"/>
      <c r="AU133" s="288"/>
      <c r="AV133" s="288"/>
      <c r="AW133" s="288"/>
      <c r="AX133" s="288"/>
      <c r="AY133" s="288"/>
      <c r="AZ133" s="288"/>
      <c r="BA133" s="288"/>
      <c r="BB133" s="288"/>
      <c r="BC133" s="288"/>
      <c r="BD133" s="288"/>
      <c r="BE133" s="288"/>
      <c r="BF133" s="288"/>
      <c r="BG133" s="288"/>
      <c r="BH133" s="288"/>
      <c r="BI133" s="288"/>
      <c r="BJ133" s="288"/>
      <c r="BK133" s="288"/>
    </row>
    <row r="134" spans="1:63" s="2" customFormat="1" ht="16.5" customHeight="1">
      <c r="A134" s="302"/>
      <c r="B134" s="29"/>
      <c r="C134" s="302"/>
      <c r="D134" s="302"/>
      <c r="E134" s="420" t="s">
        <v>926</v>
      </c>
      <c r="F134" s="406"/>
      <c r="G134" s="406"/>
      <c r="H134" s="406"/>
      <c r="I134" s="302"/>
      <c r="J134" s="302"/>
      <c r="K134" s="302"/>
      <c r="L134" s="36"/>
      <c r="S134" s="302"/>
      <c r="T134" s="302"/>
      <c r="U134" s="302"/>
      <c r="V134" s="302"/>
      <c r="W134" s="302"/>
      <c r="X134" s="302"/>
      <c r="Y134" s="302"/>
      <c r="Z134" s="302"/>
      <c r="AA134" s="302"/>
      <c r="AB134" s="302"/>
      <c r="AC134" s="302"/>
      <c r="AD134" s="302"/>
      <c r="AE134" s="302"/>
    </row>
    <row r="135" spans="1:63" s="2" customFormat="1" ht="12" customHeight="1">
      <c r="A135" s="302"/>
      <c r="B135" s="29"/>
      <c r="C135" s="305" t="s">
        <v>551</v>
      </c>
      <c r="D135" s="302"/>
      <c r="E135" s="302"/>
      <c r="F135" s="302"/>
      <c r="G135" s="302"/>
      <c r="H135" s="302"/>
      <c r="I135" s="302"/>
      <c r="J135" s="302"/>
      <c r="K135" s="302"/>
      <c r="L135" s="36"/>
      <c r="S135" s="302"/>
      <c r="T135" s="302"/>
      <c r="U135" s="302"/>
      <c r="V135" s="302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63" s="2" customFormat="1" ht="16.5" customHeight="1">
      <c r="A136" s="302"/>
      <c r="B136" s="29"/>
      <c r="C136" s="302"/>
      <c r="D136" s="302"/>
      <c r="E136" s="384" t="str">
        <f>E13</f>
        <v>SO-03.3 - SK - Prípojka splaškovej kanalizácie</v>
      </c>
      <c r="F136" s="406"/>
      <c r="G136" s="406"/>
      <c r="H136" s="406"/>
      <c r="I136" s="302"/>
      <c r="J136" s="302"/>
      <c r="K136" s="302"/>
      <c r="L136" s="36"/>
      <c r="S136" s="302"/>
      <c r="T136" s="302"/>
      <c r="U136" s="302"/>
      <c r="V136" s="302"/>
      <c r="W136" s="302"/>
      <c r="X136" s="302"/>
      <c r="Y136" s="302"/>
      <c r="Z136" s="302"/>
      <c r="AA136" s="302"/>
      <c r="AB136" s="302"/>
      <c r="AC136" s="302"/>
      <c r="AD136" s="302"/>
      <c r="AE136" s="302"/>
    </row>
    <row r="137" spans="1:63" s="2" customFormat="1" ht="6.95" customHeight="1">
      <c r="A137" s="302"/>
      <c r="B137" s="29"/>
      <c r="C137" s="302"/>
      <c r="D137" s="302"/>
      <c r="E137" s="302"/>
      <c r="F137" s="302"/>
      <c r="G137" s="302"/>
      <c r="H137" s="302"/>
      <c r="I137" s="302"/>
      <c r="J137" s="302"/>
      <c r="K137" s="302"/>
      <c r="L137" s="36"/>
      <c r="S137" s="302"/>
      <c r="T137" s="302"/>
      <c r="U137" s="302"/>
      <c r="V137" s="302"/>
      <c r="W137" s="302"/>
      <c r="X137" s="302"/>
      <c r="Y137" s="302"/>
      <c r="Z137" s="302"/>
      <c r="AA137" s="302"/>
      <c r="AB137" s="302"/>
      <c r="AC137" s="302"/>
      <c r="AD137" s="302"/>
      <c r="AE137" s="302"/>
    </row>
    <row r="138" spans="1:63" s="2" customFormat="1" ht="12" customHeight="1">
      <c r="A138" s="302"/>
      <c r="B138" s="29"/>
      <c r="C138" s="305" t="s">
        <v>18</v>
      </c>
      <c r="D138" s="302"/>
      <c r="E138" s="302"/>
      <c r="F138" s="290" t="str">
        <f>F16</f>
        <v xml:space="preserve"> </v>
      </c>
      <c r="G138" s="302"/>
      <c r="H138" s="302"/>
      <c r="I138" s="305" t="s">
        <v>20</v>
      </c>
      <c r="J138" s="298" t="str">
        <f>IF(J16="","",J16)</f>
        <v>20. 4. 2021</v>
      </c>
      <c r="K138" s="302"/>
      <c r="L138" s="36"/>
      <c r="S138" s="302"/>
      <c r="T138" s="302"/>
      <c r="U138" s="302"/>
      <c r="V138" s="302"/>
      <c r="W138" s="302"/>
      <c r="X138" s="302"/>
      <c r="Y138" s="302"/>
      <c r="Z138" s="302"/>
      <c r="AA138" s="302"/>
      <c r="AB138" s="302"/>
      <c r="AC138" s="302"/>
      <c r="AD138" s="302"/>
      <c r="AE138" s="302"/>
    </row>
    <row r="139" spans="1:63" s="2" customFormat="1" ht="6.95" customHeight="1">
      <c r="A139" s="302"/>
      <c r="B139" s="29"/>
      <c r="C139" s="302"/>
      <c r="D139" s="302"/>
      <c r="E139" s="302"/>
      <c r="F139" s="302"/>
      <c r="G139" s="302"/>
      <c r="H139" s="302"/>
      <c r="I139" s="302"/>
      <c r="J139" s="302"/>
      <c r="K139" s="302"/>
      <c r="L139" s="36"/>
      <c r="S139" s="302"/>
      <c r="T139" s="302"/>
      <c r="U139" s="302"/>
      <c r="V139" s="302"/>
      <c r="W139" s="302"/>
      <c r="X139" s="302"/>
      <c r="Y139" s="302"/>
      <c r="Z139" s="302"/>
      <c r="AA139" s="302"/>
      <c r="AB139" s="302"/>
      <c r="AC139" s="302"/>
      <c r="AD139" s="302"/>
      <c r="AE139" s="302"/>
    </row>
    <row r="140" spans="1:63" s="2" customFormat="1" ht="25.7" customHeight="1">
      <c r="A140" s="302"/>
      <c r="B140" s="29"/>
      <c r="C140" s="305" t="s">
        <v>22</v>
      </c>
      <c r="D140" s="302"/>
      <c r="E140" s="302"/>
      <c r="F140" s="290" t="str">
        <f>E19</f>
        <v>Mesto Trnava</v>
      </c>
      <c r="G140" s="302"/>
      <c r="H140" s="302"/>
      <c r="I140" s="305" t="s">
        <v>28</v>
      </c>
      <c r="J140" s="301" t="str">
        <f>E25</f>
        <v>Ing. Ivana Štigová Kučírková, MSc.</v>
      </c>
      <c r="K140" s="302"/>
      <c r="L140" s="36"/>
      <c r="S140" s="302"/>
      <c r="T140" s="302"/>
      <c r="U140" s="302"/>
      <c r="V140" s="302"/>
      <c r="W140" s="302"/>
      <c r="X140" s="302"/>
      <c r="Y140" s="302"/>
      <c r="Z140" s="302"/>
      <c r="AA140" s="302"/>
      <c r="AB140" s="302"/>
      <c r="AC140" s="302"/>
      <c r="AD140" s="302"/>
      <c r="AE140" s="302"/>
    </row>
    <row r="141" spans="1:63" s="2" customFormat="1" ht="15.2" customHeight="1">
      <c r="A141" s="302"/>
      <c r="B141" s="29"/>
      <c r="C141" s="305" t="s">
        <v>26</v>
      </c>
      <c r="D141" s="302"/>
      <c r="E141" s="302"/>
      <c r="F141" s="290" t="str">
        <f>IF(E22="","",E22)</f>
        <v>Vyplň údaj</v>
      </c>
      <c r="G141" s="302"/>
      <c r="H141" s="302"/>
      <c r="I141" s="305" t="s">
        <v>31</v>
      </c>
      <c r="J141" s="301" t="str">
        <f>E28</f>
        <v>Rosoft, s.r.o.</v>
      </c>
      <c r="K141" s="302"/>
      <c r="L141" s="36"/>
      <c r="S141" s="302"/>
      <c r="T141" s="302"/>
      <c r="U141" s="302"/>
      <c r="V141" s="302"/>
      <c r="W141" s="302"/>
      <c r="X141" s="302"/>
      <c r="Y141" s="302"/>
      <c r="Z141" s="302"/>
      <c r="AA141" s="302"/>
      <c r="AB141" s="302"/>
      <c r="AC141" s="302"/>
      <c r="AD141" s="302"/>
      <c r="AE141" s="302"/>
    </row>
    <row r="142" spans="1:63" s="2" customFormat="1" ht="10.35" customHeight="1">
      <c r="A142" s="302"/>
      <c r="B142" s="29"/>
      <c r="C142" s="302"/>
      <c r="D142" s="302"/>
      <c r="E142" s="302"/>
      <c r="F142" s="302"/>
      <c r="G142" s="302"/>
      <c r="H142" s="302"/>
      <c r="I142" s="302"/>
      <c r="J142" s="302"/>
      <c r="K142" s="302"/>
      <c r="L142" s="36"/>
      <c r="S142" s="302"/>
      <c r="T142" s="302"/>
      <c r="U142" s="302"/>
      <c r="V142" s="302"/>
      <c r="W142" s="302"/>
      <c r="X142" s="302"/>
      <c r="Y142" s="302"/>
      <c r="Z142" s="302"/>
      <c r="AA142" s="302"/>
      <c r="AB142" s="302"/>
      <c r="AC142" s="302"/>
      <c r="AD142" s="302"/>
      <c r="AE142" s="302"/>
    </row>
    <row r="143" spans="1:63" s="11" customFormat="1" ht="29.25" customHeight="1">
      <c r="A143" s="131"/>
      <c r="B143" s="132"/>
      <c r="C143" s="133" t="s">
        <v>171</v>
      </c>
      <c r="D143" s="134" t="s">
        <v>63</v>
      </c>
      <c r="E143" s="134" t="s">
        <v>59</v>
      </c>
      <c r="F143" s="134" t="s">
        <v>60</v>
      </c>
      <c r="G143" s="134" t="s">
        <v>172</v>
      </c>
      <c r="H143" s="134" t="s">
        <v>173</v>
      </c>
      <c r="I143" s="134" t="s">
        <v>174</v>
      </c>
      <c r="J143" s="135" t="s">
        <v>146</v>
      </c>
      <c r="K143" s="136" t="s">
        <v>175</v>
      </c>
      <c r="L143" s="137"/>
      <c r="M143" s="55" t="s">
        <v>1</v>
      </c>
      <c r="N143" s="56" t="s">
        <v>42</v>
      </c>
      <c r="O143" s="56" t="s">
        <v>176</v>
      </c>
      <c r="P143" s="56" t="s">
        <v>177</v>
      </c>
      <c r="Q143" s="56" t="s">
        <v>178</v>
      </c>
      <c r="R143" s="56" t="s">
        <v>179</v>
      </c>
      <c r="S143" s="56" t="s">
        <v>180</v>
      </c>
      <c r="T143" s="57" t="s">
        <v>181</v>
      </c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</row>
    <row r="144" spans="1:63" s="2" customFormat="1" ht="22.9" customHeight="1">
      <c r="A144" s="302"/>
      <c r="B144" s="29"/>
      <c r="C144" s="62" t="s">
        <v>143</v>
      </c>
      <c r="D144" s="302"/>
      <c r="E144" s="302"/>
      <c r="F144" s="302"/>
      <c r="G144" s="302"/>
      <c r="H144" s="302"/>
      <c r="I144" s="302"/>
      <c r="J144" s="138">
        <f>BK144</f>
        <v>0</v>
      </c>
      <c r="K144" s="302"/>
      <c r="L144" s="29"/>
      <c r="M144" s="58"/>
      <c r="N144" s="49"/>
      <c r="O144" s="59"/>
      <c r="P144" s="139">
        <f>P145+P176+P180+P182</f>
        <v>0</v>
      </c>
      <c r="Q144" s="59"/>
      <c r="R144" s="139">
        <f>R145+R176+R180+R182</f>
        <v>0.13499727000000003</v>
      </c>
      <c r="S144" s="59"/>
      <c r="T144" s="140">
        <f>T145+T176+T180+T182</f>
        <v>0</v>
      </c>
      <c r="U144" s="302"/>
      <c r="V144" s="302"/>
      <c r="W144" s="302"/>
      <c r="X144" s="302"/>
      <c r="Y144" s="302"/>
      <c r="Z144" s="302"/>
      <c r="AA144" s="302"/>
      <c r="AB144" s="302"/>
      <c r="AC144" s="302"/>
      <c r="AD144" s="302"/>
      <c r="AE144" s="302"/>
      <c r="AT144" s="18" t="s">
        <v>77</v>
      </c>
      <c r="AU144" s="18" t="s">
        <v>148</v>
      </c>
      <c r="BK144" s="141">
        <f>BK145+BK176+BK180+BK182</f>
        <v>0</v>
      </c>
    </row>
    <row r="145" spans="1:65" s="12" customFormat="1" ht="25.9" customHeight="1">
      <c r="B145" s="142"/>
      <c r="D145" s="143" t="s">
        <v>77</v>
      </c>
      <c r="E145" s="144" t="s">
        <v>182</v>
      </c>
      <c r="F145" s="144" t="s">
        <v>183</v>
      </c>
      <c r="I145" s="145"/>
      <c r="J145" s="146">
        <f>BK145</f>
        <v>0</v>
      </c>
      <c r="L145" s="142"/>
      <c r="M145" s="147"/>
      <c r="N145" s="148"/>
      <c r="O145" s="148"/>
      <c r="P145" s="149">
        <f>P146+P160+P162+P174</f>
        <v>0</v>
      </c>
      <c r="Q145" s="148"/>
      <c r="R145" s="149">
        <f>R146+R160+R162+R174</f>
        <v>0.13499727000000003</v>
      </c>
      <c r="S145" s="148"/>
      <c r="T145" s="150">
        <f>T146+T160+T162+T174</f>
        <v>0</v>
      </c>
      <c r="AR145" s="143" t="s">
        <v>85</v>
      </c>
      <c r="AT145" s="151" t="s">
        <v>77</v>
      </c>
      <c r="AU145" s="151" t="s">
        <v>78</v>
      </c>
      <c r="AY145" s="143" t="s">
        <v>184</v>
      </c>
      <c r="BK145" s="152">
        <f>BK146+BK160+BK162+BK174</f>
        <v>0</v>
      </c>
    </row>
    <row r="146" spans="1:65" s="12" customFormat="1" ht="22.9" customHeight="1">
      <c r="B146" s="142"/>
      <c r="D146" s="143" t="s">
        <v>77</v>
      </c>
      <c r="E146" s="153" t="s">
        <v>85</v>
      </c>
      <c r="F146" s="153" t="s">
        <v>185</v>
      </c>
      <c r="I146" s="145"/>
      <c r="J146" s="154">
        <f>BK146</f>
        <v>0</v>
      </c>
      <c r="L146" s="309" t="s">
        <v>554</v>
      </c>
      <c r="M146" s="147"/>
      <c r="N146" s="148"/>
      <c r="O146" s="148"/>
      <c r="P146" s="149">
        <f>SUM(P147:P159)</f>
        <v>0</v>
      </c>
      <c r="Q146" s="148"/>
      <c r="R146" s="149">
        <f>SUM(R147:R159)</f>
        <v>0.12900127000000003</v>
      </c>
      <c r="S146" s="148"/>
      <c r="T146" s="150">
        <f>SUM(T147:T159)</f>
        <v>0</v>
      </c>
      <c r="AR146" s="143" t="s">
        <v>85</v>
      </c>
      <c r="AT146" s="151" t="s">
        <v>77</v>
      </c>
      <c r="AU146" s="151" t="s">
        <v>85</v>
      </c>
      <c r="AY146" s="143" t="s">
        <v>184</v>
      </c>
      <c r="BK146" s="152">
        <f>SUM(BK147:BK159)</f>
        <v>0</v>
      </c>
    </row>
    <row r="147" spans="1:65" s="2" customFormat="1" ht="21.75" customHeight="1">
      <c r="A147" s="302"/>
      <c r="B147" s="124"/>
      <c r="C147" s="155" t="s">
        <v>85</v>
      </c>
      <c r="D147" s="155" t="s">
        <v>187</v>
      </c>
      <c r="E147" s="156" t="s">
        <v>1374</v>
      </c>
      <c r="F147" s="157" t="s">
        <v>943</v>
      </c>
      <c r="G147" s="158" t="s">
        <v>190</v>
      </c>
      <c r="H147" s="159">
        <v>3.867</v>
      </c>
      <c r="I147" s="160"/>
      <c r="J147" s="161">
        <f>ROUND(I147*H147,2)</f>
        <v>0</v>
      </c>
      <c r="K147" s="162"/>
      <c r="L147" s="250"/>
      <c r="M147" s="163" t="s">
        <v>1</v>
      </c>
      <c r="N147" s="164" t="s">
        <v>44</v>
      </c>
      <c r="O147" s="51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302"/>
      <c r="V147" s="302"/>
      <c r="W147" s="302"/>
      <c r="X147" s="302"/>
      <c r="Y147" s="302"/>
      <c r="Z147" s="302"/>
      <c r="AA147" s="302"/>
      <c r="AB147" s="302"/>
      <c r="AC147" s="302"/>
      <c r="AD147" s="302"/>
      <c r="AE147" s="302"/>
      <c r="AR147" s="167" t="s">
        <v>191</v>
      </c>
      <c r="AT147" s="167" t="s">
        <v>187</v>
      </c>
      <c r="AU147" s="167" t="s">
        <v>91</v>
      </c>
      <c r="AY147" s="18" t="s">
        <v>184</v>
      </c>
      <c r="BE147" s="92">
        <f>IF(N147="základná",J147,0)</f>
        <v>0</v>
      </c>
      <c r="BF147" s="92">
        <f>IF(N147="znížená",J147,0)</f>
        <v>0</v>
      </c>
      <c r="BG147" s="92">
        <f>IF(N147="zákl. prenesená",J147,0)</f>
        <v>0</v>
      </c>
      <c r="BH147" s="92">
        <f>IF(N147="zníž. prenesená",J147,0)</f>
        <v>0</v>
      </c>
      <c r="BI147" s="92">
        <f>IF(N147="nulová",J147,0)</f>
        <v>0</v>
      </c>
      <c r="BJ147" s="18" t="s">
        <v>91</v>
      </c>
      <c r="BK147" s="92">
        <f>ROUND(I147*H147,2)</f>
        <v>0</v>
      </c>
      <c r="BL147" s="18" t="s">
        <v>191</v>
      </c>
      <c r="BM147" s="167" t="s">
        <v>91</v>
      </c>
    </row>
    <row r="148" spans="1:65" s="2" customFormat="1" ht="16.5" customHeight="1">
      <c r="A148" s="302"/>
      <c r="B148" s="124"/>
      <c r="C148" s="155" t="s">
        <v>91</v>
      </c>
      <c r="D148" s="155" t="s">
        <v>187</v>
      </c>
      <c r="E148" s="156" t="s">
        <v>1340</v>
      </c>
      <c r="F148" s="157" t="s">
        <v>1341</v>
      </c>
      <c r="G148" s="158" t="s">
        <v>190</v>
      </c>
      <c r="H148" s="159">
        <v>53.197000000000003</v>
      </c>
      <c r="I148" s="160"/>
      <c r="J148" s="161">
        <f>ROUND(I148*H148,2)</f>
        <v>0</v>
      </c>
      <c r="K148" s="162"/>
      <c r="L148" s="250"/>
      <c r="M148" s="163" t="s">
        <v>1</v>
      </c>
      <c r="N148" s="164" t="s">
        <v>44</v>
      </c>
      <c r="O148" s="51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02"/>
      <c r="V148" s="302"/>
      <c r="W148" s="302"/>
      <c r="X148" s="302"/>
      <c r="Y148" s="302"/>
      <c r="Z148" s="302"/>
      <c r="AA148" s="302"/>
      <c r="AB148" s="302"/>
      <c r="AC148" s="302"/>
      <c r="AD148" s="302"/>
      <c r="AE148" s="302"/>
      <c r="AR148" s="167" t="s">
        <v>191</v>
      </c>
      <c r="AT148" s="167" t="s">
        <v>187</v>
      </c>
      <c r="AU148" s="167" t="s">
        <v>91</v>
      </c>
      <c r="AY148" s="18" t="s">
        <v>184</v>
      </c>
      <c r="BE148" s="92">
        <f>IF(N148="základná",J148,0)</f>
        <v>0</v>
      </c>
      <c r="BF148" s="92">
        <f>IF(N148="znížená",J148,0)</f>
        <v>0</v>
      </c>
      <c r="BG148" s="92">
        <f>IF(N148="zákl. prenesená",J148,0)</f>
        <v>0</v>
      </c>
      <c r="BH148" s="92">
        <f>IF(N148="zníž. prenesená",J148,0)</f>
        <v>0</v>
      </c>
      <c r="BI148" s="92">
        <f>IF(N148="nulová",J148,0)</f>
        <v>0</v>
      </c>
      <c r="BJ148" s="18" t="s">
        <v>91</v>
      </c>
      <c r="BK148" s="92">
        <f>ROUND(I148*H148,2)</f>
        <v>0</v>
      </c>
      <c r="BL148" s="18" t="s">
        <v>191</v>
      </c>
      <c r="BM148" s="167" t="s">
        <v>191</v>
      </c>
    </row>
    <row r="149" spans="1:65" s="2" customFormat="1" ht="16.5" customHeight="1">
      <c r="A149" s="302"/>
      <c r="B149" s="124"/>
      <c r="C149" s="155" t="s">
        <v>97</v>
      </c>
      <c r="D149" s="155" t="s">
        <v>187</v>
      </c>
      <c r="E149" s="156" t="s">
        <v>802</v>
      </c>
      <c r="F149" s="157" t="s">
        <v>803</v>
      </c>
      <c r="G149" s="158" t="s">
        <v>190</v>
      </c>
      <c r="H149" s="159">
        <v>17.119</v>
      </c>
      <c r="I149" s="160"/>
      <c r="J149" s="161">
        <f>ROUND(I149*H149,2)</f>
        <v>0</v>
      </c>
      <c r="K149" s="162"/>
      <c r="L149" s="248"/>
      <c r="M149" s="163" t="s">
        <v>1</v>
      </c>
      <c r="N149" s="164" t="s">
        <v>44</v>
      </c>
      <c r="O149" s="51"/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U149" s="302"/>
      <c r="V149" s="302"/>
      <c r="W149" s="302"/>
      <c r="X149" s="302"/>
      <c r="Y149" s="302"/>
      <c r="Z149" s="302"/>
      <c r="AA149" s="302"/>
      <c r="AB149" s="302"/>
      <c r="AC149" s="302"/>
      <c r="AD149" s="302"/>
      <c r="AE149" s="302"/>
      <c r="AR149" s="167" t="s">
        <v>191</v>
      </c>
      <c r="AT149" s="167" t="s">
        <v>187</v>
      </c>
      <c r="AU149" s="167" t="s">
        <v>91</v>
      </c>
      <c r="AY149" s="18" t="s">
        <v>184</v>
      </c>
      <c r="BE149" s="92">
        <f>IF(N149="základná",J149,0)</f>
        <v>0</v>
      </c>
      <c r="BF149" s="92">
        <f>IF(N149="znížená",J149,0)</f>
        <v>0</v>
      </c>
      <c r="BG149" s="92">
        <f>IF(N149="zákl. prenesená",J149,0)</f>
        <v>0</v>
      </c>
      <c r="BH149" s="92">
        <f>IF(N149="zníž. prenesená",J149,0)</f>
        <v>0</v>
      </c>
      <c r="BI149" s="92">
        <f>IF(N149="nulová",J149,0)</f>
        <v>0</v>
      </c>
      <c r="BJ149" s="18" t="s">
        <v>91</v>
      </c>
      <c r="BK149" s="92">
        <f>ROUND(I149*H149,2)</f>
        <v>0</v>
      </c>
      <c r="BL149" s="18" t="s">
        <v>191</v>
      </c>
      <c r="BM149" s="167" t="s">
        <v>218</v>
      </c>
    </row>
    <row r="150" spans="1:65" s="14" customFormat="1">
      <c r="B150" s="176"/>
      <c r="D150" s="169" t="s">
        <v>193</v>
      </c>
      <c r="E150" s="177" t="s">
        <v>1</v>
      </c>
      <c r="F150" s="178" t="s">
        <v>1375</v>
      </c>
      <c r="H150" s="179">
        <v>17.119</v>
      </c>
      <c r="I150" s="180"/>
      <c r="L150" s="250"/>
      <c r="M150" s="181"/>
      <c r="N150" s="182"/>
      <c r="O150" s="182"/>
      <c r="P150" s="182"/>
      <c r="Q150" s="182"/>
      <c r="R150" s="182"/>
      <c r="S150" s="182"/>
      <c r="T150" s="183"/>
      <c r="AT150" s="177" t="s">
        <v>193</v>
      </c>
      <c r="AU150" s="177" t="s">
        <v>91</v>
      </c>
      <c r="AV150" s="14" t="s">
        <v>91</v>
      </c>
      <c r="AW150" s="14" t="s">
        <v>30</v>
      </c>
      <c r="AX150" s="14" t="s">
        <v>85</v>
      </c>
      <c r="AY150" s="177" t="s">
        <v>184</v>
      </c>
    </row>
    <row r="151" spans="1:65" s="2" customFormat="1" ht="21.75" customHeight="1">
      <c r="A151" s="302"/>
      <c r="B151" s="124"/>
      <c r="C151" s="155" t="s">
        <v>191</v>
      </c>
      <c r="D151" s="155" t="s">
        <v>187</v>
      </c>
      <c r="E151" s="156" t="s">
        <v>805</v>
      </c>
      <c r="F151" s="157" t="s">
        <v>806</v>
      </c>
      <c r="G151" s="158" t="s">
        <v>225</v>
      </c>
      <c r="H151" s="159">
        <v>132.99100000000001</v>
      </c>
      <c r="I151" s="160"/>
      <c r="J151" s="161">
        <f t="shared" ref="J151:J159" si="5">ROUND(I151*H151,2)</f>
        <v>0</v>
      </c>
      <c r="K151" s="162"/>
      <c r="L151" s="250"/>
      <c r="M151" s="163" t="s">
        <v>1</v>
      </c>
      <c r="N151" s="164" t="s">
        <v>44</v>
      </c>
      <c r="O151" s="51"/>
      <c r="P151" s="165">
        <f t="shared" ref="P151:P159" si="6">O151*H151</f>
        <v>0</v>
      </c>
      <c r="Q151" s="165">
        <v>9.7000000000000005E-4</v>
      </c>
      <c r="R151" s="165">
        <f t="shared" ref="R151:R159" si="7">Q151*H151</f>
        <v>0.12900127000000003</v>
      </c>
      <c r="S151" s="165">
        <v>0</v>
      </c>
      <c r="T151" s="166">
        <f t="shared" ref="T151:T159" si="8">S151*H151</f>
        <v>0</v>
      </c>
      <c r="U151" s="302"/>
      <c r="V151" s="302"/>
      <c r="W151" s="302"/>
      <c r="X151" s="302"/>
      <c r="Y151" s="302"/>
      <c r="Z151" s="302"/>
      <c r="AA151" s="302"/>
      <c r="AB151" s="302"/>
      <c r="AC151" s="302"/>
      <c r="AD151" s="302"/>
      <c r="AE151" s="302"/>
      <c r="AR151" s="167" t="s">
        <v>191</v>
      </c>
      <c r="AT151" s="167" t="s">
        <v>187</v>
      </c>
      <c r="AU151" s="167" t="s">
        <v>91</v>
      </c>
      <c r="AY151" s="18" t="s">
        <v>184</v>
      </c>
      <c r="BE151" s="92">
        <f t="shared" ref="BE151:BE159" si="9">IF(N151="základná",J151,0)</f>
        <v>0</v>
      </c>
      <c r="BF151" s="92">
        <f t="shared" ref="BF151:BF159" si="10">IF(N151="znížená",J151,0)</f>
        <v>0</v>
      </c>
      <c r="BG151" s="92">
        <f t="shared" ref="BG151:BG159" si="11">IF(N151="zákl. prenesená",J151,0)</f>
        <v>0</v>
      </c>
      <c r="BH151" s="92">
        <f t="shared" ref="BH151:BH159" si="12">IF(N151="zníž. prenesená",J151,0)</f>
        <v>0</v>
      </c>
      <c r="BI151" s="92">
        <f t="shared" ref="BI151:BI159" si="13">IF(N151="nulová",J151,0)</f>
        <v>0</v>
      </c>
      <c r="BJ151" s="18" t="s">
        <v>91</v>
      </c>
      <c r="BK151" s="92">
        <f t="shared" ref="BK151:BK159" si="14">ROUND(I151*H151,2)</f>
        <v>0</v>
      </c>
      <c r="BL151" s="18" t="s">
        <v>191</v>
      </c>
      <c r="BM151" s="167" t="s">
        <v>229</v>
      </c>
    </row>
    <row r="152" spans="1:65" s="2" customFormat="1" ht="21.75" customHeight="1">
      <c r="A152" s="302"/>
      <c r="B152" s="124"/>
      <c r="C152" s="155" t="s">
        <v>212</v>
      </c>
      <c r="D152" s="155" t="s">
        <v>187</v>
      </c>
      <c r="E152" s="156" t="s">
        <v>807</v>
      </c>
      <c r="F152" s="157" t="s">
        <v>808</v>
      </c>
      <c r="G152" s="158" t="s">
        <v>225</v>
      </c>
      <c r="H152" s="159">
        <v>132.99100000000001</v>
      </c>
      <c r="I152" s="160"/>
      <c r="J152" s="161">
        <f t="shared" si="5"/>
        <v>0</v>
      </c>
      <c r="K152" s="162"/>
      <c r="L152" s="250"/>
      <c r="M152" s="163" t="s">
        <v>1</v>
      </c>
      <c r="N152" s="164" t="s">
        <v>44</v>
      </c>
      <c r="O152" s="51"/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U152" s="302"/>
      <c r="V152" s="302"/>
      <c r="W152" s="302"/>
      <c r="X152" s="302"/>
      <c r="Y152" s="302"/>
      <c r="Z152" s="302"/>
      <c r="AA152" s="302"/>
      <c r="AB152" s="302"/>
      <c r="AC152" s="302"/>
      <c r="AD152" s="302"/>
      <c r="AE152" s="302"/>
      <c r="AR152" s="167" t="s">
        <v>191</v>
      </c>
      <c r="AT152" s="167" t="s">
        <v>187</v>
      </c>
      <c r="AU152" s="167" t="s">
        <v>91</v>
      </c>
      <c r="AY152" s="18" t="s">
        <v>184</v>
      </c>
      <c r="BE152" s="92">
        <f t="shared" si="9"/>
        <v>0</v>
      </c>
      <c r="BF152" s="92">
        <f t="shared" si="10"/>
        <v>0</v>
      </c>
      <c r="BG152" s="92">
        <f t="shared" si="11"/>
        <v>0</v>
      </c>
      <c r="BH152" s="92">
        <f t="shared" si="12"/>
        <v>0</v>
      </c>
      <c r="BI152" s="92">
        <f t="shared" si="13"/>
        <v>0</v>
      </c>
      <c r="BJ152" s="18" t="s">
        <v>91</v>
      </c>
      <c r="BK152" s="92">
        <f t="shared" si="14"/>
        <v>0</v>
      </c>
      <c r="BL152" s="18" t="s">
        <v>191</v>
      </c>
      <c r="BM152" s="167" t="s">
        <v>241</v>
      </c>
    </row>
    <row r="153" spans="1:65" s="2" customFormat="1" ht="21.75" customHeight="1">
      <c r="A153" s="302"/>
      <c r="B153" s="124"/>
      <c r="C153" s="155" t="s">
        <v>218</v>
      </c>
      <c r="D153" s="155" t="s">
        <v>187</v>
      </c>
      <c r="E153" s="156" t="s">
        <v>1376</v>
      </c>
      <c r="F153" s="157" t="s">
        <v>1377</v>
      </c>
      <c r="G153" s="158" t="s">
        <v>190</v>
      </c>
      <c r="H153" s="159">
        <v>57.064</v>
      </c>
      <c r="I153" s="160"/>
      <c r="J153" s="161">
        <f t="shared" si="5"/>
        <v>0</v>
      </c>
      <c r="K153" s="162"/>
      <c r="L153" s="250"/>
      <c r="M153" s="163" t="s">
        <v>1</v>
      </c>
      <c r="N153" s="164" t="s">
        <v>44</v>
      </c>
      <c r="O153" s="51"/>
      <c r="P153" s="165">
        <f t="shared" si="6"/>
        <v>0</v>
      </c>
      <c r="Q153" s="165">
        <v>0</v>
      </c>
      <c r="R153" s="165">
        <f t="shared" si="7"/>
        <v>0</v>
      </c>
      <c r="S153" s="165">
        <v>0</v>
      </c>
      <c r="T153" s="166">
        <f t="shared" si="8"/>
        <v>0</v>
      </c>
      <c r="U153" s="302"/>
      <c r="V153" s="302"/>
      <c r="W153" s="302"/>
      <c r="X153" s="302"/>
      <c r="Y153" s="302"/>
      <c r="Z153" s="302"/>
      <c r="AA153" s="302"/>
      <c r="AB153" s="302"/>
      <c r="AC153" s="302"/>
      <c r="AD153" s="302"/>
      <c r="AE153" s="302"/>
      <c r="AR153" s="167" t="s">
        <v>191</v>
      </c>
      <c r="AT153" s="167" t="s">
        <v>187</v>
      </c>
      <c r="AU153" s="167" t="s">
        <v>91</v>
      </c>
      <c r="AY153" s="18" t="s">
        <v>184</v>
      </c>
      <c r="BE153" s="92">
        <f t="shared" si="9"/>
        <v>0</v>
      </c>
      <c r="BF153" s="92">
        <f t="shared" si="10"/>
        <v>0</v>
      </c>
      <c r="BG153" s="92">
        <f t="shared" si="11"/>
        <v>0</v>
      </c>
      <c r="BH153" s="92">
        <f t="shared" si="12"/>
        <v>0</v>
      </c>
      <c r="BI153" s="92">
        <f t="shared" si="13"/>
        <v>0</v>
      </c>
      <c r="BJ153" s="18" t="s">
        <v>91</v>
      </c>
      <c r="BK153" s="92">
        <f t="shared" si="14"/>
        <v>0</v>
      </c>
      <c r="BL153" s="18" t="s">
        <v>191</v>
      </c>
      <c r="BM153" s="167" t="s">
        <v>252</v>
      </c>
    </row>
    <row r="154" spans="1:65" s="2" customFormat="1" ht="21.75" customHeight="1">
      <c r="A154" s="302"/>
      <c r="B154" s="124"/>
      <c r="C154" s="155" t="s">
        <v>222</v>
      </c>
      <c r="D154" s="155" t="s">
        <v>187</v>
      </c>
      <c r="E154" s="156" t="s">
        <v>811</v>
      </c>
      <c r="F154" s="157" t="s">
        <v>812</v>
      </c>
      <c r="G154" s="158" t="s">
        <v>190</v>
      </c>
      <c r="H154" s="159">
        <v>57.064</v>
      </c>
      <c r="I154" s="160"/>
      <c r="J154" s="161">
        <f t="shared" si="5"/>
        <v>0</v>
      </c>
      <c r="K154" s="162"/>
      <c r="L154" s="250"/>
      <c r="M154" s="163" t="s">
        <v>1</v>
      </c>
      <c r="N154" s="164" t="s">
        <v>44</v>
      </c>
      <c r="O154" s="51"/>
      <c r="P154" s="165">
        <f t="shared" si="6"/>
        <v>0</v>
      </c>
      <c r="Q154" s="165">
        <v>0</v>
      </c>
      <c r="R154" s="165">
        <f t="shared" si="7"/>
        <v>0</v>
      </c>
      <c r="S154" s="165">
        <v>0</v>
      </c>
      <c r="T154" s="166">
        <f t="shared" si="8"/>
        <v>0</v>
      </c>
      <c r="U154" s="302"/>
      <c r="V154" s="302"/>
      <c r="W154" s="302"/>
      <c r="X154" s="302"/>
      <c r="Y154" s="302"/>
      <c r="Z154" s="302"/>
      <c r="AA154" s="302"/>
      <c r="AB154" s="302"/>
      <c r="AC154" s="302"/>
      <c r="AD154" s="302"/>
      <c r="AE154" s="302"/>
      <c r="AR154" s="167" t="s">
        <v>191</v>
      </c>
      <c r="AT154" s="167" t="s">
        <v>187</v>
      </c>
      <c r="AU154" s="167" t="s">
        <v>91</v>
      </c>
      <c r="AY154" s="18" t="s">
        <v>184</v>
      </c>
      <c r="BE154" s="92">
        <f t="shared" si="9"/>
        <v>0</v>
      </c>
      <c r="BF154" s="92">
        <f t="shared" si="10"/>
        <v>0</v>
      </c>
      <c r="BG154" s="92">
        <f t="shared" si="11"/>
        <v>0</v>
      </c>
      <c r="BH154" s="92">
        <f t="shared" si="12"/>
        <v>0</v>
      </c>
      <c r="BI154" s="92">
        <f t="shared" si="13"/>
        <v>0</v>
      </c>
      <c r="BJ154" s="18" t="s">
        <v>91</v>
      </c>
      <c r="BK154" s="92">
        <f t="shared" si="14"/>
        <v>0</v>
      </c>
      <c r="BL154" s="18" t="s">
        <v>191</v>
      </c>
      <c r="BM154" s="167" t="s">
        <v>263</v>
      </c>
    </row>
    <row r="155" spans="1:65" s="2" customFormat="1" ht="21.75" customHeight="1">
      <c r="A155" s="302"/>
      <c r="B155" s="124"/>
      <c r="C155" s="155" t="s">
        <v>229</v>
      </c>
      <c r="D155" s="155" t="s">
        <v>187</v>
      </c>
      <c r="E155" s="156" t="s">
        <v>813</v>
      </c>
      <c r="F155" s="157" t="s">
        <v>814</v>
      </c>
      <c r="G155" s="158" t="s">
        <v>190</v>
      </c>
      <c r="H155" s="159">
        <v>57.064</v>
      </c>
      <c r="I155" s="160"/>
      <c r="J155" s="161">
        <f t="shared" si="5"/>
        <v>0</v>
      </c>
      <c r="K155" s="162"/>
      <c r="L155" s="250"/>
      <c r="M155" s="163" t="s">
        <v>1</v>
      </c>
      <c r="N155" s="164" t="s">
        <v>44</v>
      </c>
      <c r="O155" s="51"/>
      <c r="P155" s="165">
        <f t="shared" si="6"/>
        <v>0</v>
      </c>
      <c r="Q155" s="165">
        <v>0</v>
      </c>
      <c r="R155" s="165">
        <f t="shared" si="7"/>
        <v>0</v>
      </c>
      <c r="S155" s="165">
        <v>0</v>
      </c>
      <c r="T155" s="166">
        <f t="shared" si="8"/>
        <v>0</v>
      </c>
      <c r="U155" s="302"/>
      <c r="V155" s="302"/>
      <c r="W155" s="302"/>
      <c r="X155" s="302"/>
      <c r="Y155" s="302"/>
      <c r="Z155" s="302"/>
      <c r="AA155" s="302"/>
      <c r="AB155" s="302"/>
      <c r="AC155" s="302"/>
      <c r="AD155" s="302"/>
      <c r="AE155" s="302"/>
      <c r="AR155" s="167" t="s">
        <v>191</v>
      </c>
      <c r="AT155" s="167" t="s">
        <v>187</v>
      </c>
      <c r="AU155" s="167" t="s">
        <v>91</v>
      </c>
      <c r="AY155" s="18" t="s">
        <v>184</v>
      </c>
      <c r="BE155" s="92">
        <f t="shared" si="9"/>
        <v>0</v>
      </c>
      <c r="BF155" s="92">
        <f t="shared" si="10"/>
        <v>0</v>
      </c>
      <c r="BG155" s="92">
        <f t="shared" si="11"/>
        <v>0</v>
      </c>
      <c r="BH155" s="92">
        <f t="shared" si="12"/>
        <v>0</v>
      </c>
      <c r="BI155" s="92">
        <f t="shared" si="13"/>
        <v>0</v>
      </c>
      <c r="BJ155" s="18" t="s">
        <v>91</v>
      </c>
      <c r="BK155" s="92">
        <f t="shared" si="14"/>
        <v>0</v>
      </c>
      <c r="BL155" s="18" t="s">
        <v>191</v>
      </c>
      <c r="BM155" s="167" t="s">
        <v>272</v>
      </c>
    </row>
    <row r="156" spans="1:65" s="2" customFormat="1" ht="33" customHeight="1">
      <c r="A156" s="302"/>
      <c r="B156" s="124"/>
      <c r="C156" s="155" t="s">
        <v>235</v>
      </c>
      <c r="D156" s="155" t="s">
        <v>187</v>
      </c>
      <c r="E156" s="156" t="s">
        <v>1378</v>
      </c>
      <c r="F156" s="157" t="s">
        <v>1379</v>
      </c>
      <c r="G156" s="158" t="s">
        <v>190</v>
      </c>
      <c r="H156" s="159">
        <v>32.973999999999997</v>
      </c>
      <c r="I156" s="160"/>
      <c r="J156" s="161">
        <f t="shared" si="5"/>
        <v>0</v>
      </c>
      <c r="K156" s="162"/>
      <c r="L156" s="250"/>
      <c r="M156" s="163" t="s">
        <v>1</v>
      </c>
      <c r="N156" s="164" t="s">
        <v>44</v>
      </c>
      <c r="O156" s="51"/>
      <c r="P156" s="165">
        <f t="shared" si="6"/>
        <v>0</v>
      </c>
      <c r="Q156" s="165">
        <v>0</v>
      </c>
      <c r="R156" s="165">
        <f t="shared" si="7"/>
        <v>0</v>
      </c>
      <c r="S156" s="165">
        <v>0</v>
      </c>
      <c r="T156" s="166">
        <f t="shared" si="8"/>
        <v>0</v>
      </c>
      <c r="U156" s="302"/>
      <c r="V156" s="302"/>
      <c r="W156" s="302"/>
      <c r="X156" s="302"/>
      <c r="Y156" s="302"/>
      <c r="Z156" s="302"/>
      <c r="AA156" s="302"/>
      <c r="AB156" s="302"/>
      <c r="AC156" s="302"/>
      <c r="AD156" s="302"/>
      <c r="AE156" s="302"/>
      <c r="AR156" s="167" t="s">
        <v>191</v>
      </c>
      <c r="AT156" s="167" t="s">
        <v>187</v>
      </c>
      <c r="AU156" s="167" t="s">
        <v>91</v>
      </c>
      <c r="AY156" s="18" t="s">
        <v>184</v>
      </c>
      <c r="BE156" s="92">
        <f t="shared" si="9"/>
        <v>0</v>
      </c>
      <c r="BF156" s="92">
        <f t="shared" si="10"/>
        <v>0</v>
      </c>
      <c r="BG156" s="92">
        <f t="shared" si="11"/>
        <v>0</v>
      </c>
      <c r="BH156" s="92">
        <f t="shared" si="12"/>
        <v>0</v>
      </c>
      <c r="BI156" s="92">
        <f t="shared" si="13"/>
        <v>0</v>
      </c>
      <c r="BJ156" s="18" t="s">
        <v>91</v>
      </c>
      <c r="BK156" s="92">
        <f t="shared" si="14"/>
        <v>0</v>
      </c>
      <c r="BL156" s="18" t="s">
        <v>191</v>
      </c>
      <c r="BM156" s="167" t="s">
        <v>280</v>
      </c>
    </row>
    <row r="157" spans="1:65" s="2" customFormat="1" ht="16.5" customHeight="1">
      <c r="A157" s="302"/>
      <c r="B157" s="124"/>
      <c r="C157" s="155" t="s">
        <v>241</v>
      </c>
      <c r="D157" s="155" t="s">
        <v>187</v>
      </c>
      <c r="E157" s="156" t="s">
        <v>817</v>
      </c>
      <c r="F157" s="157" t="s">
        <v>818</v>
      </c>
      <c r="G157" s="158" t="s">
        <v>190</v>
      </c>
      <c r="H157" s="159">
        <v>16.545999999999999</v>
      </c>
      <c r="I157" s="160"/>
      <c r="J157" s="161">
        <f t="shared" si="5"/>
        <v>0</v>
      </c>
      <c r="K157" s="162"/>
      <c r="L157" s="250"/>
      <c r="M157" s="163" t="s">
        <v>1</v>
      </c>
      <c r="N157" s="164" t="s">
        <v>44</v>
      </c>
      <c r="O157" s="51"/>
      <c r="P157" s="165">
        <f t="shared" si="6"/>
        <v>0</v>
      </c>
      <c r="Q157" s="165">
        <v>0</v>
      </c>
      <c r="R157" s="165">
        <f t="shared" si="7"/>
        <v>0</v>
      </c>
      <c r="S157" s="165">
        <v>0</v>
      </c>
      <c r="T157" s="166">
        <f t="shared" si="8"/>
        <v>0</v>
      </c>
      <c r="U157" s="302"/>
      <c r="V157" s="302"/>
      <c r="W157" s="302"/>
      <c r="X157" s="302"/>
      <c r="Y157" s="302"/>
      <c r="Z157" s="302"/>
      <c r="AA157" s="302"/>
      <c r="AB157" s="302"/>
      <c r="AC157" s="302"/>
      <c r="AD157" s="302"/>
      <c r="AE157" s="302"/>
      <c r="AR157" s="167" t="s">
        <v>191</v>
      </c>
      <c r="AT157" s="167" t="s">
        <v>187</v>
      </c>
      <c r="AU157" s="167" t="s">
        <v>91</v>
      </c>
      <c r="AY157" s="18" t="s">
        <v>184</v>
      </c>
      <c r="BE157" s="92">
        <f t="shared" si="9"/>
        <v>0</v>
      </c>
      <c r="BF157" s="92">
        <f t="shared" si="10"/>
        <v>0</v>
      </c>
      <c r="BG157" s="92">
        <f t="shared" si="11"/>
        <v>0</v>
      </c>
      <c r="BH157" s="92">
        <f t="shared" si="12"/>
        <v>0</v>
      </c>
      <c r="BI157" s="92">
        <f t="shared" si="13"/>
        <v>0</v>
      </c>
      <c r="BJ157" s="18" t="s">
        <v>91</v>
      </c>
      <c r="BK157" s="92">
        <f t="shared" si="14"/>
        <v>0</v>
      </c>
      <c r="BL157" s="18" t="s">
        <v>191</v>
      </c>
      <c r="BM157" s="167" t="s">
        <v>7</v>
      </c>
    </row>
    <row r="158" spans="1:65" s="2" customFormat="1" ht="21.75" customHeight="1">
      <c r="A158" s="302"/>
      <c r="B158" s="124"/>
      <c r="C158" s="192" t="s">
        <v>248</v>
      </c>
      <c r="D158" s="192" t="s">
        <v>236</v>
      </c>
      <c r="E158" s="193" t="s">
        <v>1380</v>
      </c>
      <c r="F158" s="194" t="s">
        <v>1381</v>
      </c>
      <c r="G158" s="195" t="s">
        <v>215</v>
      </c>
      <c r="H158" s="196">
        <v>28.128</v>
      </c>
      <c r="I158" s="197"/>
      <c r="J158" s="198">
        <f t="shared" si="5"/>
        <v>0</v>
      </c>
      <c r="K158" s="199"/>
      <c r="L158" s="250"/>
      <c r="M158" s="201" t="s">
        <v>1</v>
      </c>
      <c r="N158" s="202" t="s">
        <v>44</v>
      </c>
      <c r="O158" s="51"/>
      <c r="P158" s="165">
        <f t="shared" si="6"/>
        <v>0</v>
      </c>
      <c r="Q158" s="165">
        <v>0</v>
      </c>
      <c r="R158" s="165">
        <f t="shared" si="7"/>
        <v>0</v>
      </c>
      <c r="S158" s="165">
        <v>0</v>
      </c>
      <c r="T158" s="166">
        <f t="shared" si="8"/>
        <v>0</v>
      </c>
      <c r="U158" s="302"/>
      <c r="V158" s="302"/>
      <c r="W158" s="302"/>
      <c r="X158" s="302"/>
      <c r="Y158" s="302"/>
      <c r="Z158" s="302"/>
      <c r="AA158" s="302"/>
      <c r="AB158" s="302"/>
      <c r="AC158" s="302"/>
      <c r="AD158" s="302"/>
      <c r="AE158" s="302"/>
      <c r="AR158" s="167" t="s">
        <v>229</v>
      </c>
      <c r="AT158" s="167" t="s">
        <v>236</v>
      </c>
      <c r="AU158" s="167" t="s">
        <v>91</v>
      </c>
      <c r="AY158" s="18" t="s">
        <v>184</v>
      </c>
      <c r="BE158" s="92">
        <f t="shared" si="9"/>
        <v>0</v>
      </c>
      <c r="BF158" s="92">
        <f t="shared" si="10"/>
        <v>0</v>
      </c>
      <c r="BG158" s="92">
        <f t="shared" si="11"/>
        <v>0</v>
      </c>
      <c r="BH158" s="92">
        <f t="shared" si="12"/>
        <v>0</v>
      </c>
      <c r="BI158" s="92">
        <f t="shared" si="13"/>
        <v>0</v>
      </c>
      <c r="BJ158" s="18" t="s">
        <v>91</v>
      </c>
      <c r="BK158" s="92">
        <f t="shared" si="14"/>
        <v>0</v>
      </c>
      <c r="BL158" s="18" t="s">
        <v>191</v>
      </c>
      <c r="BM158" s="167" t="s">
        <v>295</v>
      </c>
    </row>
    <row r="159" spans="1:65" s="2" customFormat="1" ht="21.75" customHeight="1">
      <c r="A159" s="302"/>
      <c r="B159" s="124"/>
      <c r="C159" s="155" t="s">
        <v>252</v>
      </c>
      <c r="D159" s="155" t="s">
        <v>187</v>
      </c>
      <c r="E159" s="156" t="s">
        <v>821</v>
      </c>
      <c r="F159" s="157" t="s">
        <v>822</v>
      </c>
      <c r="G159" s="158" t="s">
        <v>225</v>
      </c>
      <c r="H159" s="159">
        <v>36.768000000000001</v>
      </c>
      <c r="I159" s="160"/>
      <c r="J159" s="161">
        <f t="shared" si="5"/>
        <v>0</v>
      </c>
      <c r="K159" s="162"/>
      <c r="L159" s="250"/>
      <c r="M159" s="163" t="s">
        <v>1</v>
      </c>
      <c r="N159" s="164" t="s">
        <v>44</v>
      </c>
      <c r="O159" s="51"/>
      <c r="P159" s="165">
        <f t="shared" si="6"/>
        <v>0</v>
      </c>
      <c r="Q159" s="165">
        <v>0</v>
      </c>
      <c r="R159" s="165">
        <f t="shared" si="7"/>
        <v>0</v>
      </c>
      <c r="S159" s="165">
        <v>0</v>
      </c>
      <c r="T159" s="166">
        <f t="shared" si="8"/>
        <v>0</v>
      </c>
      <c r="U159" s="302"/>
      <c r="V159" s="302"/>
      <c r="W159" s="302"/>
      <c r="X159" s="302"/>
      <c r="Y159" s="302"/>
      <c r="Z159" s="302"/>
      <c r="AA159" s="302"/>
      <c r="AB159" s="302"/>
      <c r="AC159" s="302"/>
      <c r="AD159" s="302"/>
      <c r="AE159" s="302"/>
      <c r="AR159" s="167" t="s">
        <v>191</v>
      </c>
      <c r="AT159" s="167" t="s">
        <v>187</v>
      </c>
      <c r="AU159" s="167" t="s">
        <v>91</v>
      </c>
      <c r="AY159" s="18" t="s">
        <v>184</v>
      </c>
      <c r="BE159" s="92">
        <f t="shared" si="9"/>
        <v>0</v>
      </c>
      <c r="BF159" s="92">
        <f t="shared" si="10"/>
        <v>0</v>
      </c>
      <c r="BG159" s="92">
        <f t="shared" si="11"/>
        <v>0</v>
      </c>
      <c r="BH159" s="92">
        <f t="shared" si="12"/>
        <v>0</v>
      </c>
      <c r="BI159" s="92">
        <f t="shared" si="13"/>
        <v>0</v>
      </c>
      <c r="BJ159" s="18" t="s">
        <v>91</v>
      </c>
      <c r="BK159" s="92">
        <f t="shared" si="14"/>
        <v>0</v>
      </c>
      <c r="BL159" s="18" t="s">
        <v>191</v>
      </c>
      <c r="BM159" s="167" t="s">
        <v>304</v>
      </c>
    </row>
    <row r="160" spans="1:65" s="12" customFormat="1" ht="22.9" customHeight="1">
      <c r="B160" s="142"/>
      <c r="D160" s="143" t="s">
        <v>77</v>
      </c>
      <c r="E160" s="153" t="s">
        <v>191</v>
      </c>
      <c r="F160" s="153" t="s">
        <v>823</v>
      </c>
      <c r="I160" s="145"/>
      <c r="J160" s="154">
        <f>BK160</f>
        <v>0</v>
      </c>
      <c r="L160" s="250"/>
      <c r="M160" s="147"/>
      <c r="N160" s="148"/>
      <c r="O160" s="148"/>
      <c r="P160" s="149">
        <f>P161</f>
        <v>0</v>
      </c>
      <c r="Q160" s="148"/>
      <c r="R160" s="149">
        <f>R161</f>
        <v>0</v>
      </c>
      <c r="S160" s="148"/>
      <c r="T160" s="150">
        <f>T161</f>
        <v>0</v>
      </c>
      <c r="AR160" s="143" t="s">
        <v>85</v>
      </c>
      <c r="AT160" s="151" t="s">
        <v>77</v>
      </c>
      <c r="AU160" s="151" t="s">
        <v>85</v>
      </c>
      <c r="AY160" s="143" t="s">
        <v>184</v>
      </c>
      <c r="BK160" s="152">
        <f>BK161</f>
        <v>0</v>
      </c>
    </row>
    <row r="161" spans="1:65" s="2" customFormat="1" ht="33" customHeight="1">
      <c r="A161" s="302"/>
      <c r="B161" s="124"/>
      <c r="C161" s="155" t="s">
        <v>256</v>
      </c>
      <c r="D161" s="155" t="s">
        <v>187</v>
      </c>
      <c r="E161" s="156" t="s">
        <v>824</v>
      </c>
      <c r="F161" s="157" t="s">
        <v>825</v>
      </c>
      <c r="G161" s="158" t="s">
        <v>190</v>
      </c>
      <c r="H161" s="159">
        <v>3.677</v>
      </c>
      <c r="I161" s="160"/>
      <c r="J161" s="161">
        <f>ROUND(I161*H161,2)</f>
        <v>0</v>
      </c>
      <c r="K161" s="162"/>
      <c r="L161" s="250"/>
      <c r="M161" s="163" t="s">
        <v>1</v>
      </c>
      <c r="N161" s="164" t="s">
        <v>44</v>
      </c>
      <c r="O161" s="51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302"/>
      <c r="V161" s="302"/>
      <c r="W161" s="302"/>
      <c r="X161" s="302"/>
      <c r="Y161" s="302"/>
      <c r="Z161" s="302"/>
      <c r="AA161" s="302"/>
      <c r="AB161" s="302"/>
      <c r="AC161" s="302"/>
      <c r="AD161" s="302"/>
      <c r="AE161" s="302"/>
      <c r="AR161" s="167" t="s">
        <v>191</v>
      </c>
      <c r="AT161" s="167" t="s">
        <v>187</v>
      </c>
      <c r="AU161" s="167" t="s">
        <v>91</v>
      </c>
      <c r="AY161" s="18" t="s">
        <v>184</v>
      </c>
      <c r="BE161" s="92">
        <f>IF(N161="základná",J161,0)</f>
        <v>0</v>
      </c>
      <c r="BF161" s="92">
        <f>IF(N161="znížená",J161,0)</f>
        <v>0</v>
      </c>
      <c r="BG161" s="92">
        <f>IF(N161="zákl. prenesená",J161,0)</f>
        <v>0</v>
      </c>
      <c r="BH161" s="92">
        <f>IF(N161="zníž. prenesená",J161,0)</f>
        <v>0</v>
      </c>
      <c r="BI161" s="92">
        <f>IF(N161="nulová",J161,0)</f>
        <v>0</v>
      </c>
      <c r="BJ161" s="18" t="s">
        <v>91</v>
      </c>
      <c r="BK161" s="92">
        <f>ROUND(I161*H161,2)</f>
        <v>0</v>
      </c>
      <c r="BL161" s="18" t="s">
        <v>191</v>
      </c>
      <c r="BM161" s="167" t="s">
        <v>312</v>
      </c>
    </row>
    <row r="162" spans="1:65" s="12" customFormat="1" ht="22.9" customHeight="1">
      <c r="B162" s="142"/>
      <c r="D162" s="143" t="s">
        <v>77</v>
      </c>
      <c r="E162" s="153" t="s">
        <v>229</v>
      </c>
      <c r="F162" s="153" t="s">
        <v>440</v>
      </c>
      <c r="I162" s="145"/>
      <c r="J162" s="154">
        <f>BK162</f>
        <v>0</v>
      </c>
      <c r="L162" s="250"/>
      <c r="M162" s="147"/>
      <c r="N162" s="148"/>
      <c r="O162" s="148"/>
      <c r="P162" s="149">
        <f>SUM(P163:P173)</f>
        <v>0</v>
      </c>
      <c r="Q162" s="148"/>
      <c r="R162" s="149">
        <f>SUM(R163:R173)</f>
        <v>5.9960000000000005E-3</v>
      </c>
      <c r="S162" s="148"/>
      <c r="T162" s="150">
        <f>SUM(T163:T173)</f>
        <v>0</v>
      </c>
      <c r="AR162" s="143" t="s">
        <v>85</v>
      </c>
      <c r="AT162" s="151" t="s">
        <v>77</v>
      </c>
      <c r="AU162" s="151" t="s">
        <v>85</v>
      </c>
      <c r="AY162" s="143" t="s">
        <v>184</v>
      </c>
      <c r="BK162" s="152">
        <f>SUM(BK163:BK173)</f>
        <v>0</v>
      </c>
    </row>
    <row r="163" spans="1:65" s="2" customFormat="1" ht="21.75" customHeight="1">
      <c r="A163" s="302"/>
      <c r="B163" s="124"/>
      <c r="C163" s="155" t="s">
        <v>263</v>
      </c>
      <c r="D163" s="155" t="s">
        <v>187</v>
      </c>
      <c r="E163" s="156" t="s">
        <v>1382</v>
      </c>
      <c r="F163" s="157" t="s">
        <v>1383</v>
      </c>
      <c r="G163" s="158" t="s">
        <v>360</v>
      </c>
      <c r="H163" s="159">
        <v>45.96</v>
      </c>
      <c r="I163" s="160"/>
      <c r="J163" s="161">
        <f t="shared" ref="J163:J173" si="15">ROUND(I163*H163,2)</f>
        <v>0</v>
      </c>
      <c r="K163" s="162"/>
      <c r="L163" s="250"/>
      <c r="M163" s="163" t="s">
        <v>1</v>
      </c>
      <c r="N163" s="164" t="s">
        <v>44</v>
      </c>
      <c r="O163" s="51"/>
      <c r="P163" s="165">
        <f t="shared" ref="P163:P173" si="16">O163*H163</f>
        <v>0</v>
      </c>
      <c r="Q163" s="165">
        <v>0</v>
      </c>
      <c r="R163" s="165">
        <f t="shared" ref="R163:R173" si="17">Q163*H163</f>
        <v>0</v>
      </c>
      <c r="S163" s="165">
        <v>0</v>
      </c>
      <c r="T163" s="166">
        <f t="shared" ref="T163:T173" si="18">S163*H163</f>
        <v>0</v>
      </c>
      <c r="U163" s="302"/>
      <c r="V163" s="302"/>
      <c r="W163" s="302"/>
      <c r="X163" s="302"/>
      <c r="Y163" s="302"/>
      <c r="Z163" s="302"/>
      <c r="AA163" s="302"/>
      <c r="AB163" s="302"/>
      <c r="AC163" s="302"/>
      <c r="AD163" s="302"/>
      <c r="AE163" s="302"/>
      <c r="AR163" s="167" t="s">
        <v>191</v>
      </c>
      <c r="AT163" s="167" t="s">
        <v>187</v>
      </c>
      <c r="AU163" s="167" t="s">
        <v>91</v>
      </c>
      <c r="AY163" s="18" t="s">
        <v>184</v>
      </c>
      <c r="BE163" s="92">
        <f t="shared" ref="BE163:BE173" si="19">IF(N163="základná",J163,0)</f>
        <v>0</v>
      </c>
      <c r="BF163" s="92">
        <f t="shared" ref="BF163:BF173" si="20">IF(N163="znížená",J163,0)</f>
        <v>0</v>
      </c>
      <c r="BG163" s="92">
        <f t="shared" ref="BG163:BG173" si="21">IF(N163="zákl. prenesená",J163,0)</f>
        <v>0</v>
      </c>
      <c r="BH163" s="92">
        <f t="shared" ref="BH163:BH173" si="22">IF(N163="zníž. prenesená",J163,0)</f>
        <v>0</v>
      </c>
      <c r="BI163" s="92">
        <f t="shared" ref="BI163:BI173" si="23">IF(N163="nulová",J163,0)</f>
        <v>0</v>
      </c>
      <c r="BJ163" s="18" t="s">
        <v>91</v>
      </c>
      <c r="BK163" s="92">
        <f t="shared" ref="BK163:BK173" si="24">ROUND(I163*H163,2)</f>
        <v>0</v>
      </c>
      <c r="BL163" s="18" t="s">
        <v>191</v>
      </c>
      <c r="BM163" s="167" t="s">
        <v>320</v>
      </c>
    </row>
    <row r="164" spans="1:65" s="2" customFormat="1" ht="21.75" customHeight="1">
      <c r="A164" s="302"/>
      <c r="B164" s="124"/>
      <c r="C164" s="192" t="s">
        <v>268</v>
      </c>
      <c r="D164" s="192" t="s">
        <v>236</v>
      </c>
      <c r="E164" s="193" t="s">
        <v>1384</v>
      </c>
      <c r="F164" s="194" t="s">
        <v>1385</v>
      </c>
      <c r="G164" s="195" t="s">
        <v>244</v>
      </c>
      <c r="H164" s="196">
        <v>45.96</v>
      </c>
      <c r="I164" s="197"/>
      <c r="J164" s="198">
        <f t="shared" si="15"/>
        <v>0</v>
      </c>
      <c r="K164" s="199"/>
      <c r="L164" s="250"/>
      <c r="M164" s="201" t="s">
        <v>1</v>
      </c>
      <c r="N164" s="202" t="s">
        <v>44</v>
      </c>
      <c r="O164" s="51"/>
      <c r="P164" s="165">
        <f t="shared" si="16"/>
        <v>0</v>
      </c>
      <c r="Q164" s="165">
        <v>0</v>
      </c>
      <c r="R164" s="165">
        <f t="shared" si="17"/>
        <v>0</v>
      </c>
      <c r="S164" s="165">
        <v>0</v>
      </c>
      <c r="T164" s="166">
        <f t="shared" si="18"/>
        <v>0</v>
      </c>
      <c r="U164" s="302"/>
      <c r="V164" s="302"/>
      <c r="W164" s="302"/>
      <c r="X164" s="302"/>
      <c r="Y164" s="302"/>
      <c r="Z164" s="302"/>
      <c r="AA164" s="302"/>
      <c r="AB164" s="302"/>
      <c r="AC164" s="302"/>
      <c r="AD164" s="302"/>
      <c r="AE164" s="302"/>
      <c r="AR164" s="167" t="s">
        <v>229</v>
      </c>
      <c r="AT164" s="167" t="s">
        <v>236</v>
      </c>
      <c r="AU164" s="167" t="s">
        <v>91</v>
      </c>
      <c r="AY164" s="18" t="s">
        <v>184</v>
      </c>
      <c r="BE164" s="92">
        <f t="shared" si="19"/>
        <v>0</v>
      </c>
      <c r="BF164" s="92">
        <f t="shared" si="20"/>
        <v>0</v>
      </c>
      <c r="BG164" s="92">
        <f t="shared" si="21"/>
        <v>0</v>
      </c>
      <c r="BH164" s="92">
        <f t="shared" si="22"/>
        <v>0</v>
      </c>
      <c r="BI164" s="92">
        <f t="shared" si="23"/>
        <v>0</v>
      </c>
      <c r="BJ164" s="18" t="s">
        <v>91</v>
      </c>
      <c r="BK164" s="92">
        <f t="shared" si="24"/>
        <v>0</v>
      </c>
      <c r="BL164" s="18" t="s">
        <v>191</v>
      </c>
      <c r="BM164" s="167" t="s">
        <v>328</v>
      </c>
    </row>
    <row r="165" spans="1:65" s="2" customFormat="1" ht="16.5" customHeight="1">
      <c r="A165" s="302"/>
      <c r="B165" s="124"/>
      <c r="C165" s="155" t="s">
        <v>272</v>
      </c>
      <c r="D165" s="155" t="s">
        <v>187</v>
      </c>
      <c r="E165" s="156" t="s">
        <v>1386</v>
      </c>
      <c r="F165" s="157" t="s">
        <v>1387</v>
      </c>
      <c r="G165" s="158" t="s">
        <v>244</v>
      </c>
      <c r="H165" s="159">
        <v>2</v>
      </c>
      <c r="I165" s="160"/>
      <c r="J165" s="161">
        <f t="shared" si="15"/>
        <v>0</v>
      </c>
      <c r="K165" s="162"/>
      <c r="L165" s="250"/>
      <c r="M165" s="163" t="s">
        <v>1</v>
      </c>
      <c r="N165" s="164" t="s">
        <v>44</v>
      </c>
      <c r="O165" s="51"/>
      <c r="P165" s="165">
        <f t="shared" si="16"/>
        <v>0</v>
      </c>
      <c r="Q165" s="165">
        <v>0</v>
      </c>
      <c r="R165" s="165">
        <f t="shared" si="17"/>
        <v>0</v>
      </c>
      <c r="S165" s="165">
        <v>0</v>
      </c>
      <c r="T165" s="166">
        <f t="shared" si="18"/>
        <v>0</v>
      </c>
      <c r="U165" s="302"/>
      <c r="V165" s="302"/>
      <c r="W165" s="302"/>
      <c r="X165" s="302"/>
      <c r="Y165" s="302"/>
      <c r="Z165" s="302"/>
      <c r="AA165" s="302"/>
      <c r="AB165" s="302"/>
      <c r="AC165" s="302"/>
      <c r="AD165" s="302"/>
      <c r="AE165" s="302"/>
      <c r="AR165" s="167" t="s">
        <v>191</v>
      </c>
      <c r="AT165" s="167" t="s">
        <v>187</v>
      </c>
      <c r="AU165" s="167" t="s">
        <v>91</v>
      </c>
      <c r="AY165" s="18" t="s">
        <v>184</v>
      </c>
      <c r="BE165" s="92">
        <f t="shared" si="19"/>
        <v>0</v>
      </c>
      <c r="BF165" s="92">
        <f t="shared" si="20"/>
        <v>0</v>
      </c>
      <c r="BG165" s="92">
        <f t="shared" si="21"/>
        <v>0</v>
      </c>
      <c r="BH165" s="92">
        <f t="shared" si="22"/>
        <v>0</v>
      </c>
      <c r="BI165" s="92">
        <f t="shared" si="23"/>
        <v>0</v>
      </c>
      <c r="BJ165" s="18" t="s">
        <v>91</v>
      </c>
      <c r="BK165" s="92">
        <f t="shared" si="24"/>
        <v>0</v>
      </c>
      <c r="BL165" s="18" t="s">
        <v>191</v>
      </c>
      <c r="BM165" s="167" t="s">
        <v>336</v>
      </c>
    </row>
    <row r="166" spans="1:65" s="2" customFormat="1" ht="21.75" customHeight="1">
      <c r="A166" s="302"/>
      <c r="B166" s="124"/>
      <c r="C166" s="192" t="s">
        <v>276</v>
      </c>
      <c r="D166" s="192" t="s">
        <v>236</v>
      </c>
      <c r="E166" s="193" t="s">
        <v>1388</v>
      </c>
      <c r="F166" s="194" t="s">
        <v>1389</v>
      </c>
      <c r="G166" s="195" t="s">
        <v>244</v>
      </c>
      <c r="H166" s="196">
        <v>2</v>
      </c>
      <c r="I166" s="197"/>
      <c r="J166" s="198">
        <f t="shared" si="15"/>
        <v>0</v>
      </c>
      <c r="K166" s="199"/>
      <c r="L166" s="250"/>
      <c r="M166" s="201" t="s">
        <v>1</v>
      </c>
      <c r="N166" s="202" t="s">
        <v>44</v>
      </c>
      <c r="O166" s="51"/>
      <c r="P166" s="165">
        <f t="shared" si="16"/>
        <v>0</v>
      </c>
      <c r="Q166" s="165">
        <v>6.9999999999999999E-4</v>
      </c>
      <c r="R166" s="165">
        <f t="shared" si="17"/>
        <v>1.4E-3</v>
      </c>
      <c r="S166" s="165">
        <v>0</v>
      </c>
      <c r="T166" s="166">
        <f t="shared" si="18"/>
        <v>0</v>
      </c>
      <c r="U166" s="302"/>
      <c r="V166" s="302"/>
      <c r="W166" s="302"/>
      <c r="X166" s="302"/>
      <c r="Y166" s="302"/>
      <c r="Z166" s="302"/>
      <c r="AA166" s="302"/>
      <c r="AB166" s="302"/>
      <c r="AC166" s="302"/>
      <c r="AD166" s="302"/>
      <c r="AE166" s="302"/>
      <c r="AR166" s="167" t="s">
        <v>229</v>
      </c>
      <c r="AT166" s="167" t="s">
        <v>236</v>
      </c>
      <c r="AU166" s="167" t="s">
        <v>91</v>
      </c>
      <c r="AY166" s="18" t="s">
        <v>184</v>
      </c>
      <c r="BE166" s="92">
        <f t="shared" si="19"/>
        <v>0</v>
      </c>
      <c r="BF166" s="92">
        <f t="shared" si="20"/>
        <v>0</v>
      </c>
      <c r="BG166" s="92">
        <f t="shared" si="21"/>
        <v>0</v>
      </c>
      <c r="BH166" s="92">
        <f t="shared" si="22"/>
        <v>0</v>
      </c>
      <c r="BI166" s="92">
        <f t="shared" si="23"/>
        <v>0</v>
      </c>
      <c r="BJ166" s="18" t="s">
        <v>91</v>
      </c>
      <c r="BK166" s="92">
        <f t="shared" si="24"/>
        <v>0</v>
      </c>
      <c r="BL166" s="18" t="s">
        <v>191</v>
      </c>
      <c r="BM166" s="167" t="s">
        <v>344</v>
      </c>
    </row>
    <row r="167" spans="1:65" s="2" customFormat="1" ht="16.5" customHeight="1">
      <c r="A167" s="302"/>
      <c r="B167" s="124"/>
      <c r="C167" s="155" t="s">
        <v>280</v>
      </c>
      <c r="D167" s="155" t="s">
        <v>187</v>
      </c>
      <c r="E167" s="156" t="s">
        <v>1390</v>
      </c>
      <c r="F167" s="157" t="s">
        <v>1391</v>
      </c>
      <c r="G167" s="158" t="s">
        <v>360</v>
      </c>
      <c r="H167" s="159">
        <v>45.96</v>
      </c>
      <c r="I167" s="160"/>
      <c r="J167" s="161">
        <f t="shared" si="15"/>
        <v>0</v>
      </c>
      <c r="K167" s="162"/>
      <c r="L167" s="250"/>
      <c r="M167" s="163" t="s">
        <v>1</v>
      </c>
      <c r="N167" s="164" t="s">
        <v>44</v>
      </c>
      <c r="O167" s="51"/>
      <c r="P167" s="165">
        <f t="shared" si="16"/>
        <v>0</v>
      </c>
      <c r="Q167" s="165">
        <v>0</v>
      </c>
      <c r="R167" s="165">
        <f t="shared" si="17"/>
        <v>0</v>
      </c>
      <c r="S167" s="165">
        <v>0</v>
      </c>
      <c r="T167" s="166">
        <f t="shared" si="18"/>
        <v>0</v>
      </c>
      <c r="U167" s="302"/>
      <c r="V167" s="302"/>
      <c r="W167" s="302"/>
      <c r="X167" s="302"/>
      <c r="Y167" s="302"/>
      <c r="Z167" s="302"/>
      <c r="AA167" s="302"/>
      <c r="AB167" s="302"/>
      <c r="AC167" s="302"/>
      <c r="AD167" s="302"/>
      <c r="AE167" s="302"/>
      <c r="AR167" s="167" t="s">
        <v>191</v>
      </c>
      <c r="AT167" s="167" t="s">
        <v>187</v>
      </c>
      <c r="AU167" s="167" t="s">
        <v>91</v>
      </c>
      <c r="AY167" s="18" t="s">
        <v>184</v>
      </c>
      <c r="BE167" s="92">
        <f t="shared" si="19"/>
        <v>0</v>
      </c>
      <c r="BF167" s="92">
        <f t="shared" si="20"/>
        <v>0</v>
      </c>
      <c r="BG167" s="92">
        <f t="shared" si="21"/>
        <v>0</v>
      </c>
      <c r="BH167" s="92">
        <f t="shared" si="22"/>
        <v>0</v>
      </c>
      <c r="BI167" s="92">
        <f t="shared" si="23"/>
        <v>0</v>
      </c>
      <c r="BJ167" s="18" t="s">
        <v>91</v>
      </c>
      <c r="BK167" s="92">
        <f t="shared" si="24"/>
        <v>0</v>
      </c>
      <c r="BL167" s="18" t="s">
        <v>191</v>
      </c>
      <c r="BM167" s="167" t="s">
        <v>352</v>
      </c>
    </row>
    <row r="168" spans="1:65" s="2" customFormat="1" ht="16.5" customHeight="1">
      <c r="A168" s="302"/>
      <c r="B168" s="124"/>
      <c r="C168" s="155" t="s">
        <v>228</v>
      </c>
      <c r="D168" s="155" t="s">
        <v>187</v>
      </c>
      <c r="E168" s="156" t="s">
        <v>1392</v>
      </c>
      <c r="F168" s="157" t="s">
        <v>1393</v>
      </c>
      <c r="G168" s="158" t="s">
        <v>244</v>
      </c>
      <c r="H168" s="159">
        <v>4</v>
      </c>
      <c r="I168" s="160"/>
      <c r="J168" s="161">
        <f t="shared" si="15"/>
        <v>0</v>
      </c>
      <c r="K168" s="162"/>
      <c r="L168" s="250"/>
      <c r="M168" s="163" t="s">
        <v>1</v>
      </c>
      <c r="N168" s="164" t="s">
        <v>44</v>
      </c>
      <c r="O168" s="51"/>
      <c r="P168" s="165">
        <f t="shared" si="16"/>
        <v>0</v>
      </c>
      <c r="Q168" s="165">
        <v>0</v>
      </c>
      <c r="R168" s="165">
        <f t="shared" si="17"/>
        <v>0</v>
      </c>
      <c r="S168" s="165">
        <v>0</v>
      </c>
      <c r="T168" s="166">
        <f t="shared" si="18"/>
        <v>0</v>
      </c>
      <c r="U168" s="302"/>
      <c r="V168" s="302"/>
      <c r="W168" s="302"/>
      <c r="X168" s="302"/>
      <c r="Y168" s="302"/>
      <c r="Z168" s="302"/>
      <c r="AA168" s="302"/>
      <c r="AB168" s="302"/>
      <c r="AC168" s="302"/>
      <c r="AD168" s="302"/>
      <c r="AE168" s="302"/>
      <c r="AR168" s="167" t="s">
        <v>191</v>
      </c>
      <c r="AT168" s="167" t="s">
        <v>187</v>
      </c>
      <c r="AU168" s="167" t="s">
        <v>91</v>
      </c>
      <c r="AY168" s="18" t="s">
        <v>184</v>
      </c>
      <c r="BE168" s="92">
        <f t="shared" si="19"/>
        <v>0</v>
      </c>
      <c r="BF168" s="92">
        <f t="shared" si="20"/>
        <v>0</v>
      </c>
      <c r="BG168" s="92">
        <f t="shared" si="21"/>
        <v>0</v>
      </c>
      <c r="BH168" s="92">
        <f t="shared" si="22"/>
        <v>0</v>
      </c>
      <c r="BI168" s="92">
        <f t="shared" si="23"/>
        <v>0</v>
      </c>
      <c r="BJ168" s="18" t="s">
        <v>91</v>
      </c>
      <c r="BK168" s="92">
        <f t="shared" si="24"/>
        <v>0</v>
      </c>
      <c r="BL168" s="18" t="s">
        <v>191</v>
      </c>
      <c r="BM168" s="167" t="s">
        <v>363</v>
      </c>
    </row>
    <row r="169" spans="1:65" s="2" customFormat="1" ht="33" customHeight="1">
      <c r="A169" s="302"/>
      <c r="B169" s="124"/>
      <c r="C169" s="192" t="s">
        <v>7</v>
      </c>
      <c r="D169" s="192" t="s">
        <v>236</v>
      </c>
      <c r="E169" s="193" t="s">
        <v>1394</v>
      </c>
      <c r="F169" s="194" t="s">
        <v>1395</v>
      </c>
      <c r="G169" s="195" t="s">
        <v>244</v>
      </c>
      <c r="H169" s="196">
        <v>1</v>
      </c>
      <c r="I169" s="197"/>
      <c r="J169" s="198">
        <f t="shared" si="15"/>
        <v>0</v>
      </c>
      <c r="K169" s="199"/>
      <c r="L169" s="250"/>
      <c r="M169" s="201" t="s">
        <v>1</v>
      </c>
      <c r="N169" s="202" t="s">
        <v>44</v>
      </c>
      <c r="O169" s="51"/>
      <c r="P169" s="165">
        <f t="shared" si="16"/>
        <v>0</v>
      </c>
      <c r="Q169" s="165">
        <v>0</v>
      </c>
      <c r="R169" s="165">
        <f t="shared" si="17"/>
        <v>0</v>
      </c>
      <c r="S169" s="165">
        <v>0</v>
      </c>
      <c r="T169" s="166">
        <f t="shared" si="18"/>
        <v>0</v>
      </c>
      <c r="U169" s="302"/>
      <c r="V169" s="302"/>
      <c r="W169" s="302"/>
      <c r="X169" s="302"/>
      <c r="Y169" s="302"/>
      <c r="Z169" s="302"/>
      <c r="AA169" s="302"/>
      <c r="AB169" s="302"/>
      <c r="AC169" s="302"/>
      <c r="AD169" s="302"/>
      <c r="AE169" s="302"/>
      <c r="AR169" s="167" t="s">
        <v>229</v>
      </c>
      <c r="AT169" s="167" t="s">
        <v>236</v>
      </c>
      <c r="AU169" s="167" t="s">
        <v>91</v>
      </c>
      <c r="AY169" s="18" t="s">
        <v>184</v>
      </c>
      <c r="BE169" s="92">
        <f t="shared" si="19"/>
        <v>0</v>
      </c>
      <c r="BF169" s="92">
        <f t="shared" si="20"/>
        <v>0</v>
      </c>
      <c r="BG169" s="92">
        <f t="shared" si="21"/>
        <v>0</v>
      </c>
      <c r="BH169" s="92">
        <f t="shared" si="22"/>
        <v>0</v>
      </c>
      <c r="BI169" s="92">
        <f t="shared" si="23"/>
        <v>0</v>
      </c>
      <c r="BJ169" s="18" t="s">
        <v>91</v>
      </c>
      <c r="BK169" s="92">
        <f t="shared" si="24"/>
        <v>0</v>
      </c>
      <c r="BL169" s="18" t="s">
        <v>191</v>
      </c>
      <c r="BM169" s="167" t="s">
        <v>371</v>
      </c>
    </row>
    <row r="170" spans="1:65" s="2" customFormat="1" ht="16.5" customHeight="1">
      <c r="A170" s="302"/>
      <c r="B170" s="124"/>
      <c r="C170" s="425" t="s">
        <v>290</v>
      </c>
      <c r="D170" s="425" t="s">
        <v>236</v>
      </c>
      <c r="E170" s="426" t="s">
        <v>1396</v>
      </c>
      <c r="F170" s="427" t="s">
        <v>1397</v>
      </c>
      <c r="G170" s="428" t="s">
        <v>244</v>
      </c>
      <c r="H170" s="429">
        <v>1</v>
      </c>
      <c r="I170" s="430"/>
      <c r="J170" s="430">
        <f t="shared" si="15"/>
        <v>0</v>
      </c>
      <c r="K170" s="199"/>
      <c r="L170" s="250"/>
      <c r="M170" s="201" t="s">
        <v>1</v>
      </c>
      <c r="N170" s="202" t="s">
        <v>44</v>
      </c>
      <c r="O170" s="51"/>
      <c r="P170" s="165">
        <f t="shared" si="16"/>
        <v>0</v>
      </c>
      <c r="Q170" s="165">
        <v>0</v>
      </c>
      <c r="R170" s="165">
        <f t="shared" si="17"/>
        <v>0</v>
      </c>
      <c r="S170" s="165">
        <v>0</v>
      </c>
      <c r="T170" s="166">
        <f t="shared" si="18"/>
        <v>0</v>
      </c>
      <c r="U170" s="302"/>
      <c r="V170" s="302"/>
      <c r="W170" s="302"/>
      <c r="X170" s="302"/>
      <c r="Y170" s="302"/>
      <c r="Z170" s="302"/>
      <c r="AA170" s="302"/>
      <c r="AB170" s="302"/>
      <c r="AC170" s="302"/>
      <c r="AD170" s="302"/>
      <c r="AE170" s="302"/>
      <c r="AR170" s="167" t="s">
        <v>229</v>
      </c>
      <c r="AT170" s="167" t="s">
        <v>236</v>
      </c>
      <c r="AU170" s="167" t="s">
        <v>91</v>
      </c>
      <c r="AY170" s="18" t="s">
        <v>184</v>
      </c>
      <c r="BE170" s="92">
        <f t="shared" si="19"/>
        <v>0</v>
      </c>
      <c r="BF170" s="92">
        <f t="shared" si="20"/>
        <v>0</v>
      </c>
      <c r="BG170" s="92">
        <f t="shared" si="21"/>
        <v>0</v>
      </c>
      <c r="BH170" s="92">
        <f t="shared" si="22"/>
        <v>0</v>
      </c>
      <c r="BI170" s="92">
        <f t="shared" si="23"/>
        <v>0</v>
      </c>
      <c r="BJ170" s="18" t="s">
        <v>91</v>
      </c>
      <c r="BK170" s="92">
        <f t="shared" si="24"/>
        <v>0</v>
      </c>
      <c r="BL170" s="18" t="s">
        <v>191</v>
      </c>
      <c r="BM170" s="167" t="s">
        <v>381</v>
      </c>
    </row>
    <row r="171" spans="1:65" s="2" customFormat="1" ht="16.5" customHeight="1">
      <c r="A171" s="302"/>
      <c r="B171" s="124"/>
      <c r="C171" s="425" t="s">
        <v>295</v>
      </c>
      <c r="D171" s="425" t="s">
        <v>236</v>
      </c>
      <c r="E171" s="426" t="s">
        <v>1398</v>
      </c>
      <c r="F171" s="427" t="s">
        <v>1399</v>
      </c>
      <c r="G171" s="428" t="s">
        <v>244</v>
      </c>
      <c r="H171" s="429">
        <v>1</v>
      </c>
      <c r="I171" s="430"/>
      <c r="J171" s="430">
        <f t="shared" si="15"/>
        <v>0</v>
      </c>
      <c r="K171" s="199"/>
      <c r="L171" s="250"/>
      <c r="M171" s="201" t="s">
        <v>1</v>
      </c>
      <c r="N171" s="202" t="s">
        <v>44</v>
      </c>
      <c r="O171" s="51"/>
      <c r="P171" s="165">
        <f t="shared" si="16"/>
        <v>0</v>
      </c>
      <c r="Q171" s="165">
        <v>0</v>
      </c>
      <c r="R171" s="165">
        <f t="shared" si="17"/>
        <v>0</v>
      </c>
      <c r="S171" s="165">
        <v>0</v>
      </c>
      <c r="T171" s="166">
        <f t="shared" si="18"/>
        <v>0</v>
      </c>
      <c r="U171" s="302"/>
      <c r="V171" s="302"/>
      <c r="W171" s="302"/>
      <c r="X171" s="302"/>
      <c r="Y171" s="302"/>
      <c r="Z171" s="302"/>
      <c r="AA171" s="302"/>
      <c r="AB171" s="302"/>
      <c r="AC171" s="302"/>
      <c r="AD171" s="302"/>
      <c r="AE171" s="302"/>
      <c r="AR171" s="167" t="s">
        <v>229</v>
      </c>
      <c r="AT171" s="167" t="s">
        <v>236</v>
      </c>
      <c r="AU171" s="167" t="s">
        <v>91</v>
      </c>
      <c r="AY171" s="18" t="s">
        <v>184</v>
      </c>
      <c r="BE171" s="92">
        <f t="shared" si="19"/>
        <v>0</v>
      </c>
      <c r="BF171" s="92">
        <f t="shared" si="20"/>
        <v>0</v>
      </c>
      <c r="BG171" s="92">
        <f t="shared" si="21"/>
        <v>0</v>
      </c>
      <c r="BH171" s="92">
        <f t="shared" si="22"/>
        <v>0</v>
      </c>
      <c r="BI171" s="92">
        <f t="shared" si="23"/>
        <v>0</v>
      </c>
      <c r="BJ171" s="18" t="s">
        <v>91</v>
      </c>
      <c r="BK171" s="92">
        <f t="shared" si="24"/>
        <v>0</v>
      </c>
      <c r="BL171" s="18" t="s">
        <v>191</v>
      </c>
      <c r="BM171" s="167" t="s">
        <v>391</v>
      </c>
    </row>
    <row r="172" spans="1:65" s="2" customFormat="1" ht="16.5" customHeight="1">
      <c r="A172" s="302"/>
      <c r="B172" s="124"/>
      <c r="C172" s="425" t="s">
        <v>299</v>
      </c>
      <c r="D172" s="425" t="s">
        <v>236</v>
      </c>
      <c r="E172" s="426" t="s">
        <v>1400</v>
      </c>
      <c r="F172" s="427" t="s">
        <v>1401</v>
      </c>
      <c r="G172" s="428" t="s">
        <v>244</v>
      </c>
      <c r="H172" s="429">
        <v>1</v>
      </c>
      <c r="I172" s="430"/>
      <c r="J172" s="430">
        <f t="shared" si="15"/>
        <v>0</v>
      </c>
      <c r="K172" s="199"/>
      <c r="L172" s="250"/>
      <c r="M172" s="201" t="s">
        <v>1</v>
      </c>
      <c r="N172" s="202" t="s">
        <v>44</v>
      </c>
      <c r="O172" s="51"/>
      <c r="P172" s="165">
        <f t="shared" si="16"/>
        <v>0</v>
      </c>
      <c r="Q172" s="165">
        <v>0</v>
      </c>
      <c r="R172" s="165">
        <f t="shared" si="17"/>
        <v>0</v>
      </c>
      <c r="S172" s="165">
        <v>0</v>
      </c>
      <c r="T172" s="166">
        <f t="shared" si="18"/>
        <v>0</v>
      </c>
      <c r="U172" s="302"/>
      <c r="V172" s="302"/>
      <c r="W172" s="302"/>
      <c r="X172" s="302"/>
      <c r="Y172" s="302"/>
      <c r="Z172" s="302"/>
      <c r="AA172" s="302"/>
      <c r="AB172" s="302"/>
      <c r="AC172" s="302"/>
      <c r="AD172" s="302"/>
      <c r="AE172" s="302"/>
      <c r="AR172" s="167" t="s">
        <v>229</v>
      </c>
      <c r="AT172" s="167" t="s">
        <v>236</v>
      </c>
      <c r="AU172" s="167" t="s">
        <v>91</v>
      </c>
      <c r="AY172" s="18" t="s">
        <v>184</v>
      </c>
      <c r="BE172" s="92">
        <f t="shared" si="19"/>
        <v>0</v>
      </c>
      <c r="BF172" s="92">
        <f t="shared" si="20"/>
        <v>0</v>
      </c>
      <c r="BG172" s="92">
        <f t="shared" si="21"/>
        <v>0</v>
      </c>
      <c r="BH172" s="92">
        <f t="shared" si="22"/>
        <v>0</v>
      </c>
      <c r="BI172" s="92">
        <f t="shared" si="23"/>
        <v>0</v>
      </c>
      <c r="BJ172" s="18" t="s">
        <v>91</v>
      </c>
      <c r="BK172" s="92">
        <f t="shared" si="24"/>
        <v>0</v>
      </c>
      <c r="BL172" s="18" t="s">
        <v>191</v>
      </c>
      <c r="BM172" s="167" t="s">
        <v>402</v>
      </c>
    </row>
    <row r="173" spans="1:65" s="2" customFormat="1" ht="21.75" customHeight="1">
      <c r="A173" s="302"/>
      <c r="B173" s="124"/>
      <c r="C173" s="155" t="s">
        <v>304</v>
      </c>
      <c r="D173" s="155" t="s">
        <v>187</v>
      </c>
      <c r="E173" s="156" t="s">
        <v>1402</v>
      </c>
      <c r="F173" s="157" t="s">
        <v>1403</v>
      </c>
      <c r="G173" s="158" t="s">
        <v>360</v>
      </c>
      <c r="H173" s="159">
        <v>45.96</v>
      </c>
      <c r="I173" s="160"/>
      <c r="J173" s="161">
        <f t="shared" si="15"/>
        <v>0</v>
      </c>
      <c r="K173" s="162"/>
      <c r="L173" s="250"/>
      <c r="M173" s="163" t="s">
        <v>1</v>
      </c>
      <c r="N173" s="164" t="s">
        <v>44</v>
      </c>
      <c r="O173" s="51"/>
      <c r="P173" s="165">
        <f t="shared" si="16"/>
        <v>0</v>
      </c>
      <c r="Q173" s="165">
        <v>1E-4</v>
      </c>
      <c r="R173" s="165">
        <f t="shared" si="17"/>
        <v>4.5960000000000003E-3</v>
      </c>
      <c r="S173" s="165">
        <v>0</v>
      </c>
      <c r="T173" s="166">
        <f t="shared" si="18"/>
        <v>0</v>
      </c>
      <c r="U173" s="302"/>
      <c r="V173" s="302"/>
      <c r="W173" s="302"/>
      <c r="X173" s="302"/>
      <c r="Y173" s="302"/>
      <c r="Z173" s="302"/>
      <c r="AA173" s="302"/>
      <c r="AB173" s="302"/>
      <c r="AC173" s="302"/>
      <c r="AD173" s="302"/>
      <c r="AE173" s="302"/>
      <c r="AR173" s="167" t="s">
        <v>191</v>
      </c>
      <c r="AT173" s="167" t="s">
        <v>187</v>
      </c>
      <c r="AU173" s="167" t="s">
        <v>91</v>
      </c>
      <c r="AY173" s="18" t="s">
        <v>184</v>
      </c>
      <c r="BE173" s="92">
        <f t="shared" si="19"/>
        <v>0</v>
      </c>
      <c r="BF173" s="92">
        <f t="shared" si="20"/>
        <v>0</v>
      </c>
      <c r="BG173" s="92">
        <f t="shared" si="21"/>
        <v>0</v>
      </c>
      <c r="BH173" s="92">
        <f t="shared" si="22"/>
        <v>0</v>
      </c>
      <c r="BI173" s="92">
        <f t="shared" si="23"/>
        <v>0</v>
      </c>
      <c r="BJ173" s="18" t="s">
        <v>91</v>
      </c>
      <c r="BK173" s="92">
        <f t="shared" si="24"/>
        <v>0</v>
      </c>
      <c r="BL173" s="18" t="s">
        <v>191</v>
      </c>
      <c r="BM173" s="167" t="s">
        <v>415</v>
      </c>
    </row>
    <row r="174" spans="1:65" s="12" customFormat="1" ht="22.9" customHeight="1">
      <c r="B174" s="142"/>
      <c r="D174" s="143" t="s">
        <v>77</v>
      </c>
      <c r="E174" s="153" t="s">
        <v>464</v>
      </c>
      <c r="F174" s="153" t="s">
        <v>465</v>
      </c>
      <c r="I174" s="145"/>
      <c r="J174" s="154">
        <f>BK174</f>
        <v>0</v>
      </c>
      <c r="L174" s="250"/>
      <c r="M174" s="147"/>
      <c r="N174" s="148"/>
      <c r="O174" s="148"/>
      <c r="P174" s="149">
        <f>P175</f>
        <v>0</v>
      </c>
      <c r="Q174" s="148"/>
      <c r="R174" s="149">
        <f>R175</f>
        <v>0</v>
      </c>
      <c r="S174" s="148"/>
      <c r="T174" s="150">
        <f>T175</f>
        <v>0</v>
      </c>
      <c r="AR174" s="143" t="s">
        <v>85</v>
      </c>
      <c r="AT174" s="151" t="s">
        <v>77</v>
      </c>
      <c r="AU174" s="151" t="s">
        <v>85</v>
      </c>
      <c r="AY174" s="143" t="s">
        <v>184</v>
      </c>
      <c r="BK174" s="152">
        <f>BK175</f>
        <v>0</v>
      </c>
    </row>
    <row r="175" spans="1:65" s="2" customFormat="1" ht="33" customHeight="1">
      <c r="A175" s="302"/>
      <c r="B175" s="124"/>
      <c r="C175" s="155" t="s">
        <v>308</v>
      </c>
      <c r="D175" s="155" t="s">
        <v>187</v>
      </c>
      <c r="E175" s="156" t="s">
        <v>1404</v>
      </c>
      <c r="F175" s="157" t="s">
        <v>1405</v>
      </c>
      <c r="G175" s="158" t="s">
        <v>215</v>
      </c>
      <c r="H175" s="159">
        <v>30.481999999999999</v>
      </c>
      <c r="I175" s="160"/>
      <c r="J175" s="161">
        <f>ROUND(I175*H175,2)</f>
        <v>0</v>
      </c>
      <c r="K175" s="162"/>
      <c r="L175" s="250"/>
      <c r="M175" s="163" t="s">
        <v>1</v>
      </c>
      <c r="N175" s="164" t="s">
        <v>44</v>
      </c>
      <c r="O175" s="51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302"/>
      <c r="V175" s="302"/>
      <c r="W175" s="302"/>
      <c r="X175" s="302"/>
      <c r="Y175" s="302"/>
      <c r="Z175" s="302"/>
      <c r="AA175" s="302"/>
      <c r="AB175" s="302"/>
      <c r="AC175" s="302"/>
      <c r="AD175" s="302"/>
      <c r="AE175" s="302"/>
      <c r="AR175" s="167" t="s">
        <v>191</v>
      </c>
      <c r="AT175" s="167" t="s">
        <v>187</v>
      </c>
      <c r="AU175" s="167" t="s">
        <v>91</v>
      </c>
      <c r="AY175" s="18" t="s">
        <v>184</v>
      </c>
      <c r="BE175" s="92">
        <f>IF(N175="základná",J175,0)</f>
        <v>0</v>
      </c>
      <c r="BF175" s="92">
        <f>IF(N175="znížená",J175,0)</f>
        <v>0</v>
      </c>
      <c r="BG175" s="92">
        <f>IF(N175="zákl. prenesená",J175,0)</f>
        <v>0</v>
      </c>
      <c r="BH175" s="92">
        <f>IF(N175="zníž. prenesená",J175,0)</f>
        <v>0</v>
      </c>
      <c r="BI175" s="92">
        <f>IF(N175="nulová",J175,0)</f>
        <v>0</v>
      </c>
      <c r="BJ175" s="18" t="s">
        <v>91</v>
      </c>
      <c r="BK175" s="92">
        <f>ROUND(I175*H175,2)</f>
        <v>0</v>
      </c>
      <c r="BL175" s="18" t="s">
        <v>191</v>
      </c>
      <c r="BM175" s="167" t="s">
        <v>424</v>
      </c>
    </row>
    <row r="176" spans="1:65" s="12" customFormat="1" ht="25.9" customHeight="1">
      <c r="B176" s="142"/>
      <c r="D176" s="143" t="s">
        <v>77</v>
      </c>
      <c r="E176" s="144" t="s">
        <v>236</v>
      </c>
      <c r="F176" s="144" t="s">
        <v>1406</v>
      </c>
      <c r="I176" s="145"/>
      <c r="J176" s="146">
        <f>BK176</f>
        <v>0</v>
      </c>
      <c r="L176" s="404"/>
      <c r="M176" s="147"/>
      <c r="N176" s="148"/>
      <c r="O176" s="148"/>
      <c r="P176" s="149">
        <f>P177</f>
        <v>0</v>
      </c>
      <c r="Q176" s="148"/>
      <c r="R176" s="149">
        <f>R177</f>
        <v>0</v>
      </c>
      <c r="S176" s="148"/>
      <c r="T176" s="150">
        <f>T177</f>
        <v>0</v>
      </c>
      <c r="AR176" s="143" t="s">
        <v>97</v>
      </c>
      <c r="AT176" s="151" t="s">
        <v>77</v>
      </c>
      <c r="AU176" s="151" t="s">
        <v>78</v>
      </c>
      <c r="AY176" s="143" t="s">
        <v>184</v>
      </c>
      <c r="BK176" s="152">
        <f>BK177</f>
        <v>0</v>
      </c>
    </row>
    <row r="177" spans="1:65" s="12" customFormat="1" ht="22.9" customHeight="1">
      <c r="B177" s="142"/>
      <c r="D177" s="143" t="s">
        <v>77</v>
      </c>
      <c r="E177" s="153" t="s">
        <v>1407</v>
      </c>
      <c r="F177" s="153" t="s">
        <v>1408</v>
      </c>
      <c r="I177" s="145"/>
      <c r="J177" s="154">
        <f>BK177</f>
        <v>0</v>
      </c>
      <c r="L177" s="405"/>
      <c r="M177" s="147"/>
      <c r="N177" s="148"/>
      <c r="O177" s="148"/>
      <c r="P177" s="149">
        <f>SUM(P178:P179)</f>
        <v>0</v>
      </c>
      <c r="Q177" s="148"/>
      <c r="R177" s="149">
        <f>SUM(R178:R179)</f>
        <v>0</v>
      </c>
      <c r="S177" s="148"/>
      <c r="T177" s="150">
        <f>SUM(T178:T179)</f>
        <v>0</v>
      </c>
      <c r="AR177" s="143" t="s">
        <v>97</v>
      </c>
      <c r="AT177" s="151" t="s">
        <v>77</v>
      </c>
      <c r="AU177" s="151" t="s">
        <v>85</v>
      </c>
      <c r="AY177" s="143" t="s">
        <v>184</v>
      </c>
      <c r="BK177" s="152">
        <f>SUM(BK178:BK179)</f>
        <v>0</v>
      </c>
    </row>
    <row r="178" spans="1:65" s="2" customFormat="1" ht="21.75" customHeight="1">
      <c r="A178" s="302"/>
      <c r="B178" s="124"/>
      <c r="C178" s="155" t="s">
        <v>312</v>
      </c>
      <c r="D178" s="155" t="s">
        <v>187</v>
      </c>
      <c r="E178" s="156" t="s">
        <v>1409</v>
      </c>
      <c r="F178" s="157" t="s">
        <v>1410</v>
      </c>
      <c r="G178" s="158" t="s">
        <v>244</v>
      </c>
      <c r="H178" s="159">
        <v>1</v>
      </c>
      <c r="I178" s="160"/>
      <c r="J178" s="161">
        <f>ROUND(I178*H178,2)</f>
        <v>0</v>
      </c>
      <c r="K178" s="162"/>
      <c r="L178" s="250"/>
      <c r="M178" s="163" t="s">
        <v>1</v>
      </c>
      <c r="N178" s="164" t="s">
        <v>44</v>
      </c>
      <c r="O178" s="51"/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U178" s="302"/>
      <c r="V178" s="302"/>
      <c r="W178" s="302"/>
      <c r="X178" s="302"/>
      <c r="Y178" s="302"/>
      <c r="Z178" s="302"/>
      <c r="AA178" s="302"/>
      <c r="AB178" s="302"/>
      <c r="AC178" s="302"/>
      <c r="AD178" s="302"/>
      <c r="AE178" s="302"/>
      <c r="AR178" s="167" t="s">
        <v>500</v>
      </c>
      <c r="AT178" s="167" t="s">
        <v>187</v>
      </c>
      <c r="AU178" s="167" t="s">
        <v>91</v>
      </c>
      <c r="AY178" s="18" t="s">
        <v>184</v>
      </c>
      <c r="BE178" s="92">
        <f>IF(N178="základná",J178,0)</f>
        <v>0</v>
      </c>
      <c r="BF178" s="92">
        <f>IF(N178="znížená",J178,0)</f>
        <v>0</v>
      </c>
      <c r="BG178" s="92">
        <f>IF(N178="zákl. prenesená",J178,0)</f>
        <v>0</v>
      </c>
      <c r="BH178" s="92">
        <f>IF(N178="zníž. prenesená",J178,0)</f>
        <v>0</v>
      </c>
      <c r="BI178" s="92">
        <f>IF(N178="nulová",J178,0)</f>
        <v>0</v>
      </c>
      <c r="BJ178" s="18" t="s">
        <v>91</v>
      </c>
      <c r="BK178" s="92">
        <f>ROUND(I178*H178,2)</f>
        <v>0</v>
      </c>
      <c r="BL178" s="18" t="s">
        <v>500</v>
      </c>
      <c r="BM178" s="167" t="s">
        <v>436</v>
      </c>
    </row>
    <row r="179" spans="1:65" s="2" customFormat="1" ht="21.75" customHeight="1">
      <c r="A179" s="302"/>
      <c r="B179" s="124"/>
      <c r="C179" s="155" t="s">
        <v>316</v>
      </c>
      <c r="D179" s="155" t="s">
        <v>187</v>
      </c>
      <c r="E179" s="156" t="s">
        <v>1411</v>
      </c>
      <c r="F179" s="157" t="s">
        <v>1412</v>
      </c>
      <c r="G179" s="158" t="s">
        <v>360</v>
      </c>
      <c r="H179" s="159">
        <v>45.96</v>
      </c>
      <c r="I179" s="160"/>
      <c r="J179" s="161">
        <f>ROUND(I179*H179,2)</f>
        <v>0</v>
      </c>
      <c r="K179" s="162"/>
      <c r="L179" s="250"/>
      <c r="M179" s="163" t="s">
        <v>1</v>
      </c>
      <c r="N179" s="164" t="s">
        <v>44</v>
      </c>
      <c r="O179" s="51"/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302"/>
      <c r="V179" s="302"/>
      <c r="W179" s="302"/>
      <c r="X179" s="302"/>
      <c r="Y179" s="302"/>
      <c r="Z179" s="302"/>
      <c r="AA179" s="302"/>
      <c r="AB179" s="302"/>
      <c r="AC179" s="302"/>
      <c r="AD179" s="302"/>
      <c r="AE179" s="302"/>
      <c r="AR179" s="167" t="s">
        <v>500</v>
      </c>
      <c r="AT179" s="167" t="s">
        <v>187</v>
      </c>
      <c r="AU179" s="167" t="s">
        <v>91</v>
      </c>
      <c r="AY179" s="18" t="s">
        <v>184</v>
      </c>
      <c r="BE179" s="92">
        <f>IF(N179="základná",J179,0)</f>
        <v>0</v>
      </c>
      <c r="BF179" s="92">
        <f>IF(N179="znížená",J179,0)</f>
        <v>0</v>
      </c>
      <c r="BG179" s="92">
        <f>IF(N179="zákl. prenesená",J179,0)</f>
        <v>0</v>
      </c>
      <c r="BH179" s="92">
        <f>IF(N179="zníž. prenesená",J179,0)</f>
        <v>0</v>
      </c>
      <c r="BI179" s="92">
        <f>IF(N179="nulová",J179,0)</f>
        <v>0</v>
      </c>
      <c r="BJ179" s="18" t="s">
        <v>91</v>
      </c>
      <c r="BK179" s="92">
        <f>ROUND(I179*H179,2)</f>
        <v>0</v>
      </c>
      <c r="BL179" s="18" t="s">
        <v>500</v>
      </c>
      <c r="BM179" s="167" t="s">
        <v>446</v>
      </c>
    </row>
    <row r="180" spans="1:65" s="12" customFormat="1" ht="25.9" customHeight="1">
      <c r="B180" s="142"/>
      <c r="D180" s="143" t="s">
        <v>77</v>
      </c>
      <c r="E180" s="144" t="s">
        <v>911</v>
      </c>
      <c r="F180" s="144" t="s">
        <v>912</v>
      </c>
      <c r="I180" s="145"/>
      <c r="J180" s="146">
        <f>BK180</f>
        <v>0</v>
      </c>
      <c r="L180" s="250"/>
      <c r="M180" s="147"/>
      <c r="N180" s="148"/>
      <c r="O180" s="148"/>
      <c r="P180" s="149">
        <f>P181</f>
        <v>0</v>
      </c>
      <c r="Q180" s="148"/>
      <c r="R180" s="149">
        <f>R181</f>
        <v>0</v>
      </c>
      <c r="S180" s="148"/>
      <c r="T180" s="150">
        <f>T181</f>
        <v>0</v>
      </c>
      <c r="AR180" s="143" t="s">
        <v>191</v>
      </c>
      <c r="AT180" s="151" t="s">
        <v>77</v>
      </c>
      <c r="AU180" s="151" t="s">
        <v>78</v>
      </c>
      <c r="AY180" s="143" t="s">
        <v>184</v>
      </c>
      <c r="BK180" s="152">
        <f>BK181</f>
        <v>0</v>
      </c>
    </row>
    <row r="181" spans="1:65" s="2" customFormat="1" ht="33" customHeight="1">
      <c r="A181" s="302"/>
      <c r="B181" s="124"/>
      <c r="C181" s="155" t="s">
        <v>320</v>
      </c>
      <c r="D181" s="155" t="s">
        <v>187</v>
      </c>
      <c r="E181" s="156" t="s">
        <v>913</v>
      </c>
      <c r="F181" s="157" t="s">
        <v>914</v>
      </c>
      <c r="G181" s="158" t="s">
        <v>915</v>
      </c>
      <c r="H181" s="159">
        <v>20</v>
      </c>
      <c r="I181" s="160"/>
      <c r="J181" s="161">
        <f>ROUND(I181*H181,2)</f>
        <v>0</v>
      </c>
      <c r="K181" s="162"/>
      <c r="L181" s="250"/>
      <c r="M181" s="163" t="s">
        <v>1</v>
      </c>
      <c r="N181" s="164" t="s">
        <v>44</v>
      </c>
      <c r="O181" s="51"/>
      <c r="P181" s="165">
        <f>O181*H181</f>
        <v>0</v>
      </c>
      <c r="Q181" s="165">
        <v>0</v>
      </c>
      <c r="R181" s="165">
        <f>Q181*H181</f>
        <v>0</v>
      </c>
      <c r="S181" s="165">
        <v>0</v>
      </c>
      <c r="T181" s="166">
        <f>S181*H181</f>
        <v>0</v>
      </c>
      <c r="U181" s="302"/>
      <c r="V181" s="302"/>
      <c r="W181" s="302"/>
      <c r="X181" s="302"/>
      <c r="Y181" s="302"/>
      <c r="Z181" s="302"/>
      <c r="AA181" s="302"/>
      <c r="AB181" s="302"/>
      <c r="AC181" s="302"/>
      <c r="AD181" s="302"/>
      <c r="AE181" s="302"/>
      <c r="AR181" s="167" t="s">
        <v>1371</v>
      </c>
      <c r="AT181" s="167" t="s">
        <v>187</v>
      </c>
      <c r="AU181" s="167" t="s">
        <v>85</v>
      </c>
      <c r="AY181" s="18" t="s">
        <v>184</v>
      </c>
      <c r="BE181" s="92">
        <f>IF(N181="základná",J181,0)</f>
        <v>0</v>
      </c>
      <c r="BF181" s="92">
        <f>IF(N181="znížená",J181,0)</f>
        <v>0</v>
      </c>
      <c r="BG181" s="92">
        <f>IF(N181="zákl. prenesená",J181,0)</f>
        <v>0</v>
      </c>
      <c r="BH181" s="92">
        <f>IF(N181="zníž. prenesená",J181,0)</f>
        <v>0</v>
      </c>
      <c r="BI181" s="92">
        <f>IF(N181="nulová",J181,0)</f>
        <v>0</v>
      </c>
      <c r="BJ181" s="18" t="s">
        <v>91</v>
      </c>
      <c r="BK181" s="92">
        <f>ROUND(I181*H181,2)</f>
        <v>0</v>
      </c>
      <c r="BL181" s="18" t="s">
        <v>1371</v>
      </c>
      <c r="BM181" s="167" t="s">
        <v>456</v>
      </c>
    </row>
    <row r="182" spans="1:65" s="12" customFormat="1" ht="25.9" customHeight="1">
      <c r="B182" s="142"/>
      <c r="D182" s="143" t="s">
        <v>77</v>
      </c>
      <c r="E182" s="144" t="s">
        <v>163</v>
      </c>
      <c r="F182" s="144" t="s">
        <v>916</v>
      </c>
      <c r="I182" s="145"/>
      <c r="J182" s="146">
        <f>BK182</f>
        <v>0</v>
      </c>
      <c r="L182" s="250"/>
      <c r="M182" s="147"/>
      <c r="N182" s="148"/>
      <c r="O182" s="148"/>
      <c r="P182" s="149">
        <f>P183</f>
        <v>0</v>
      </c>
      <c r="Q182" s="148"/>
      <c r="R182" s="149">
        <f>R183</f>
        <v>0</v>
      </c>
      <c r="S182" s="148"/>
      <c r="T182" s="150">
        <f>T183</f>
        <v>0</v>
      </c>
      <c r="AR182" s="143" t="s">
        <v>212</v>
      </c>
      <c r="AT182" s="151" t="s">
        <v>77</v>
      </c>
      <c r="AU182" s="151" t="s">
        <v>78</v>
      </c>
      <c r="AY182" s="143" t="s">
        <v>184</v>
      </c>
      <c r="BK182" s="152">
        <f>BK183</f>
        <v>0</v>
      </c>
    </row>
    <row r="183" spans="1:65" s="2" customFormat="1" ht="21.75" customHeight="1">
      <c r="A183" s="302"/>
      <c r="B183" s="124"/>
      <c r="C183" s="155" t="s">
        <v>324</v>
      </c>
      <c r="D183" s="155" t="s">
        <v>187</v>
      </c>
      <c r="E183" s="156" t="s">
        <v>1413</v>
      </c>
      <c r="F183" s="157" t="s">
        <v>1414</v>
      </c>
      <c r="G183" s="158" t="s">
        <v>244</v>
      </c>
      <c r="H183" s="159">
        <v>1</v>
      </c>
      <c r="I183" s="160"/>
      <c r="J183" s="161">
        <f>ROUND(I183*H183,2)</f>
        <v>0</v>
      </c>
      <c r="K183" s="162"/>
      <c r="L183" s="250"/>
      <c r="M183" s="208" t="s">
        <v>1</v>
      </c>
      <c r="N183" s="209" t="s">
        <v>44</v>
      </c>
      <c r="O183" s="21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02"/>
      <c r="V183" s="302"/>
      <c r="W183" s="302"/>
      <c r="X183" s="302"/>
      <c r="Y183" s="302"/>
      <c r="Z183" s="302"/>
      <c r="AA183" s="302"/>
      <c r="AB183" s="302"/>
      <c r="AC183" s="302"/>
      <c r="AD183" s="302"/>
      <c r="AE183" s="302"/>
      <c r="AR183" s="167" t="s">
        <v>191</v>
      </c>
      <c r="AT183" s="167" t="s">
        <v>187</v>
      </c>
      <c r="AU183" s="167" t="s">
        <v>85</v>
      </c>
      <c r="AY183" s="18" t="s">
        <v>184</v>
      </c>
      <c r="BE183" s="92">
        <f>IF(N183="základná",J183,0)</f>
        <v>0</v>
      </c>
      <c r="BF183" s="92">
        <f>IF(N183="znížená",J183,0)</f>
        <v>0</v>
      </c>
      <c r="BG183" s="92">
        <f>IF(N183="zákl. prenesená",J183,0)</f>
        <v>0</v>
      </c>
      <c r="BH183" s="92">
        <f>IF(N183="zníž. prenesená",J183,0)</f>
        <v>0</v>
      </c>
      <c r="BI183" s="92">
        <f>IF(N183="nulová",J183,0)</f>
        <v>0</v>
      </c>
      <c r="BJ183" s="18" t="s">
        <v>91</v>
      </c>
      <c r="BK183" s="92">
        <f>ROUND(I183*H183,2)</f>
        <v>0</v>
      </c>
      <c r="BL183" s="18" t="s">
        <v>191</v>
      </c>
      <c r="BM183" s="167" t="s">
        <v>466</v>
      </c>
    </row>
    <row r="184" spans="1:65" s="2" customFormat="1" ht="6.95" customHeight="1">
      <c r="A184" s="302"/>
      <c r="B184" s="41"/>
      <c r="C184" s="42"/>
      <c r="D184" s="42"/>
      <c r="E184" s="42"/>
      <c r="F184" s="42"/>
      <c r="G184" s="42"/>
      <c r="H184" s="42"/>
      <c r="I184" s="42"/>
      <c r="J184" s="42"/>
      <c r="K184" s="42"/>
      <c r="L184" s="250"/>
      <c r="M184" s="302"/>
      <c r="O184" s="302"/>
      <c r="P184" s="302"/>
      <c r="Q184" s="302"/>
      <c r="R184" s="302"/>
      <c r="S184" s="302"/>
      <c r="T184" s="302"/>
      <c r="U184" s="302"/>
      <c r="V184" s="302"/>
      <c r="W184" s="302"/>
      <c r="X184" s="302"/>
      <c r="Y184" s="302"/>
      <c r="Z184" s="302"/>
      <c r="AA184" s="302"/>
      <c r="AB184" s="302"/>
      <c r="AC184" s="302"/>
      <c r="AD184" s="302"/>
      <c r="AE184" s="302"/>
    </row>
  </sheetData>
  <autoFilter ref="C143:K183" xr:uid="{00000000-0009-0000-0000-000006000000}"/>
  <mergeCells count="21">
    <mergeCell ref="E11:H11"/>
    <mergeCell ref="E9:H9"/>
    <mergeCell ref="E13:H13"/>
    <mergeCell ref="E22:H22"/>
    <mergeCell ref="E130:H130"/>
    <mergeCell ref="L176:L177"/>
    <mergeCell ref="E134:H134"/>
    <mergeCell ref="E132:H132"/>
    <mergeCell ref="E136:H136"/>
    <mergeCell ref="L2:V2"/>
    <mergeCell ref="D114:F114"/>
    <mergeCell ref="D115:F115"/>
    <mergeCell ref="D116:F116"/>
    <mergeCell ref="D117:F117"/>
    <mergeCell ref="D118:F118"/>
    <mergeCell ref="E31:H31"/>
    <mergeCell ref="E86:H86"/>
    <mergeCell ref="E90:H90"/>
    <mergeCell ref="E88:H88"/>
    <mergeCell ref="E92:H92"/>
    <mergeCell ref="E7:H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58"/>
  <sheetViews>
    <sheetView showGridLines="0" topLeftCell="A244" workbookViewId="0">
      <selection activeCell="W219" sqref="W2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6.1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365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116</v>
      </c>
    </row>
    <row r="3" spans="1:4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</row>
    <row r="4" spans="1:4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1"/>
      <c r="M4" s="97" t="s">
        <v>9</v>
      </c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</row>
    <row r="5" spans="1:4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1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</row>
    <row r="6" spans="1:4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1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</row>
    <row r="7" spans="1:4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1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4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1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</row>
    <row r="9" spans="1:46" s="1" customFormat="1" ht="16.5" customHeight="1">
      <c r="A9" s="288"/>
      <c r="B9" s="21"/>
      <c r="C9" s="288"/>
      <c r="D9" s="288"/>
      <c r="E9" s="407" t="s">
        <v>83</v>
      </c>
      <c r="F9" s="366"/>
      <c r="G9" s="366"/>
      <c r="H9" s="366"/>
      <c r="I9" s="288"/>
      <c r="J9" s="288"/>
      <c r="K9" s="288"/>
      <c r="L9" s="21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</row>
    <row r="10" spans="1:4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1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</row>
    <row r="11" spans="1:46" s="2" customFormat="1" ht="16.5" customHeight="1">
      <c r="A11" s="302"/>
      <c r="B11" s="29"/>
      <c r="C11" s="302"/>
      <c r="D11" s="302"/>
      <c r="E11" s="420" t="s">
        <v>103</v>
      </c>
      <c r="F11" s="406"/>
      <c r="G11" s="406"/>
      <c r="H11" s="406"/>
      <c r="I11" s="302"/>
      <c r="J11" s="302"/>
      <c r="K11" s="302"/>
      <c r="L11" s="36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4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36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46" s="2" customFormat="1" ht="16.5" customHeight="1">
      <c r="A13" s="302"/>
      <c r="B13" s="29"/>
      <c r="C13" s="302"/>
      <c r="D13" s="302"/>
      <c r="E13" s="384" t="s">
        <v>1415</v>
      </c>
      <c r="F13" s="406"/>
      <c r="G13" s="406"/>
      <c r="H13" s="406"/>
      <c r="I13" s="302"/>
      <c r="J13" s="302"/>
      <c r="K13" s="302"/>
      <c r="L13" s="36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4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36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4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36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4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36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36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36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36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36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36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36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36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36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36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36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36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36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6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36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6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36"/>
      <c r="S33" s="302"/>
      <c r="T33" s="302"/>
      <c r="U33" s="30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36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36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36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36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36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36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36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36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ROUND((SUM(BG115:BG122) + SUM(BG146:BG257)),  2)</f>
        <v>0</v>
      </c>
      <c r="G42" s="302"/>
      <c r="H42" s="302"/>
      <c r="I42" s="103">
        <v>0.2</v>
      </c>
      <c r="J42" s="102">
        <f>0</f>
        <v>0</v>
      </c>
      <c r="K42" s="302"/>
      <c r="L42" s="36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ROUND((SUM(BH115:BH122) + SUM(BH146:BH257)),  2)</f>
        <v>0</v>
      </c>
      <c r="G43" s="302"/>
      <c r="H43" s="302"/>
      <c r="I43" s="103">
        <v>0.2</v>
      </c>
      <c r="J43" s="102">
        <f>0</f>
        <v>0</v>
      </c>
      <c r="K43" s="302"/>
      <c r="L43" s="36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ROUND((SUM(BI115:BI122) + SUM(BI146:BI257)),  2)</f>
        <v>0</v>
      </c>
      <c r="G44" s="302"/>
      <c r="H44" s="302"/>
      <c r="I44" s="103">
        <v>0</v>
      </c>
      <c r="J44" s="102">
        <f>0</f>
        <v>0</v>
      </c>
      <c r="K44" s="302"/>
      <c r="L44" s="36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36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36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36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1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1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1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36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1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1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1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1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1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1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1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1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1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1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36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1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1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1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36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1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1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1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1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1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1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1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1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1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1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36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6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6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36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6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36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36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1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1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1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926</v>
      </c>
      <c r="F90" s="406"/>
      <c r="G90" s="406"/>
      <c r="H90" s="406"/>
      <c r="I90" s="302"/>
      <c r="J90" s="302"/>
      <c r="K90" s="302"/>
      <c r="L90" s="36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36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6.5" customHeight="1">
      <c r="A92" s="302"/>
      <c r="B92" s="29"/>
      <c r="C92" s="302"/>
      <c r="D92" s="302"/>
      <c r="E92" s="384" t="str">
        <f>E13</f>
        <v xml:space="preserve"> SO-03.3 - ZTI - Zdravotechnika</v>
      </c>
      <c r="F92" s="406"/>
      <c r="G92" s="406"/>
      <c r="H92" s="406"/>
      <c r="I92" s="302"/>
      <c r="J92" s="302"/>
      <c r="K92" s="302"/>
      <c r="L92" s="36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36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36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36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36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47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36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47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36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47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36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47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36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47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J146</f>
        <v>0</v>
      </c>
      <c r="K101" s="302"/>
      <c r="L101" s="36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47" s="9" customFormat="1" ht="24.95" customHeight="1">
      <c r="B102" s="114"/>
      <c r="D102" s="115" t="s">
        <v>157</v>
      </c>
      <c r="E102" s="116"/>
      <c r="F102" s="116"/>
      <c r="G102" s="116"/>
      <c r="H102" s="116"/>
      <c r="I102" s="116"/>
      <c r="J102" s="117">
        <f>J147</f>
        <v>0</v>
      </c>
      <c r="L102" s="114"/>
    </row>
    <row r="103" spans="1:47" s="10" customFormat="1" ht="19.899999999999999" customHeight="1">
      <c r="A103" s="285"/>
      <c r="B103" s="118"/>
      <c r="C103" s="285"/>
      <c r="D103" s="119" t="s">
        <v>1416</v>
      </c>
      <c r="E103" s="120"/>
      <c r="F103" s="120"/>
      <c r="G103" s="120"/>
      <c r="H103" s="120"/>
      <c r="I103" s="120"/>
      <c r="J103" s="121">
        <f>J148</f>
        <v>0</v>
      </c>
      <c r="K103" s="285"/>
      <c r="L103" s="118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</row>
    <row r="104" spans="1:47" s="10" customFormat="1" ht="19.899999999999999" customHeight="1">
      <c r="A104" s="285"/>
      <c r="B104" s="118"/>
      <c r="C104" s="285"/>
      <c r="D104" s="119" t="s">
        <v>1417</v>
      </c>
      <c r="E104" s="120"/>
      <c r="F104" s="120"/>
      <c r="G104" s="120"/>
      <c r="H104" s="120"/>
      <c r="I104" s="120"/>
      <c r="J104" s="121">
        <f>J158</f>
        <v>0</v>
      </c>
      <c r="K104" s="285"/>
      <c r="L104" s="118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5"/>
      <c r="AH104" s="285"/>
      <c r="AI104" s="285"/>
      <c r="AJ104" s="285"/>
      <c r="AK104" s="285"/>
      <c r="AL104" s="285"/>
      <c r="AM104" s="285"/>
      <c r="AN104" s="285"/>
      <c r="AO104" s="285"/>
      <c r="AP104" s="285"/>
      <c r="AQ104" s="285"/>
      <c r="AR104" s="285"/>
      <c r="AS104" s="285"/>
      <c r="AT104" s="285"/>
      <c r="AU104" s="285"/>
    </row>
    <row r="105" spans="1:47" s="10" customFormat="1" ht="19.899999999999999" customHeight="1">
      <c r="A105" s="285"/>
      <c r="B105" s="118"/>
      <c r="C105" s="285"/>
      <c r="D105" s="119" t="s">
        <v>797</v>
      </c>
      <c r="E105" s="120"/>
      <c r="F105" s="120"/>
      <c r="G105" s="120"/>
      <c r="H105" s="120"/>
      <c r="I105" s="120"/>
      <c r="J105" s="121">
        <f>J172</f>
        <v>0</v>
      </c>
      <c r="K105" s="285"/>
      <c r="L105" s="118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285"/>
      <c r="AH105" s="285"/>
      <c r="AI105" s="285"/>
      <c r="AJ105" s="285"/>
      <c r="AK105" s="285"/>
      <c r="AL105" s="285"/>
      <c r="AM105" s="285"/>
      <c r="AN105" s="285"/>
      <c r="AO105" s="285"/>
      <c r="AP105" s="285"/>
      <c r="AQ105" s="285"/>
      <c r="AR105" s="285"/>
      <c r="AS105" s="285"/>
      <c r="AT105" s="285"/>
      <c r="AU105" s="285"/>
    </row>
    <row r="106" spans="1:47" s="10" customFormat="1" ht="19.899999999999999" customHeight="1">
      <c r="A106" s="285"/>
      <c r="B106" s="118"/>
      <c r="C106" s="285"/>
      <c r="D106" s="119" t="s">
        <v>1418</v>
      </c>
      <c r="E106" s="120"/>
      <c r="F106" s="120"/>
      <c r="G106" s="120"/>
      <c r="H106" s="120"/>
      <c r="I106" s="120"/>
      <c r="J106" s="121">
        <f>J203</f>
        <v>0</v>
      </c>
      <c r="K106" s="285"/>
      <c r="L106" s="118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  <c r="AA106" s="285"/>
      <c r="AB106" s="285"/>
      <c r="AC106" s="285"/>
      <c r="AD106" s="285"/>
      <c r="AE106" s="285"/>
      <c r="AF106" s="285"/>
      <c r="AG106" s="285"/>
      <c r="AH106" s="285"/>
      <c r="AI106" s="285"/>
      <c r="AJ106" s="285"/>
      <c r="AK106" s="285"/>
      <c r="AL106" s="285"/>
      <c r="AM106" s="285"/>
      <c r="AN106" s="285"/>
      <c r="AO106" s="285"/>
      <c r="AP106" s="285"/>
      <c r="AQ106" s="285"/>
      <c r="AR106" s="285"/>
      <c r="AS106" s="285"/>
      <c r="AT106" s="285"/>
      <c r="AU106" s="285"/>
    </row>
    <row r="107" spans="1:47" s="10" customFormat="1" ht="19.899999999999999" customHeight="1">
      <c r="A107" s="285"/>
      <c r="B107" s="118"/>
      <c r="C107" s="285"/>
      <c r="D107" s="119" t="s">
        <v>1419</v>
      </c>
      <c r="E107" s="120"/>
      <c r="F107" s="120"/>
      <c r="G107" s="120"/>
      <c r="H107" s="120"/>
      <c r="I107" s="120"/>
      <c r="J107" s="121">
        <f>J244</f>
        <v>0</v>
      </c>
      <c r="K107" s="285"/>
      <c r="L107" s="118"/>
      <c r="M107" s="285"/>
      <c r="N107" s="285"/>
      <c r="O107" s="285"/>
      <c r="P107" s="285"/>
      <c r="Q107" s="285"/>
      <c r="R107" s="285"/>
      <c r="S107" s="285"/>
      <c r="T107" s="285"/>
      <c r="U107" s="285"/>
      <c r="V107" s="285"/>
      <c r="W107" s="285"/>
      <c r="X107" s="285"/>
      <c r="Y107" s="285"/>
      <c r="Z107" s="285"/>
      <c r="AA107" s="285"/>
      <c r="AB107" s="285"/>
      <c r="AC107" s="285"/>
      <c r="AD107" s="285"/>
      <c r="AE107" s="285"/>
      <c r="AF107" s="285"/>
      <c r="AG107" s="285"/>
      <c r="AH107" s="285"/>
      <c r="AI107" s="285"/>
      <c r="AJ107" s="285"/>
      <c r="AK107" s="285"/>
      <c r="AL107" s="285"/>
      <c r="AM107" s="285"/>
      <c r="AN107" s="285"/>
      <c r="AO107" s="285"/>
      <c r="AP107" s="285"/>
      <c r="AQ107" s="285"/>
      <c r="AR107" s="285"/>
      <c r="AS107" s="285"/>
      <c r="AT107" s="285"/>
      <c r="AU107" s="285"/>
    </row>
    <row r="108" spans="1:47" s="10" customFormat="1" ht="19.899999999999999" customHeight="1">
      <c r="A108" s="285"/>
      <c r="B108" s="118"/>
      <c r="C108" s="285"/>
      <c r="D108" s="119" t="s">
        <v>159</v>
      </c>
      <c r="E108" s="120"/>
      <c r="F108" s="120"/>
      <c r="G108" s="120"/>
      <c r="H108" s="120"/>
      <c r="I108" s="120"/>
      <c r="J108" s="121">
        <f>J246</f>
        <v>0</v>
      </c>
      <c r="K108" s="285"/>
      <c r="L108" s="118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  <c r="AA108" s="285"/>
      <c r="AB108" s="285"/>
      <c r="AC108" s="285"/>
      <c r="AD108" s="285"/>
      <c r="AE108" s="285"/>
      <c r="AF108" s="285"/>
      <c r="AG108" s="285"/>
      <c r="AH108" s="285"/>
      <c r="AI108" s="285"/>
      <c r="AJ108" s="285"/>
      <c r="AK108" s="285"/>
      <c r="AL108" s="285"/>
      <c r="AM108" s="285"/>
      <c r="AN108" s="285"/>
      <c r="AO108" s="285"/>
      <c r="AP108" s="285"/>
      <c r="AQ108" s="285"/>
      <c r="AR108" s="285"/>
      <c r="AS108" s="285"/>
      <c r="AT108" s="285"/>
      <c r="AU108" s="285"/>
    </row>
    <row r="109" spans="1:47" s="9" customFormat="1" ht="24.95" customHeight="1">
      <c r="B109" s="114"/>
      <c r="D109" s="115" t="s">
        <v>1372</v>
      </c>
      <c r="E109" s="116"/>
      <c r="F109" s="116"/>
      <c r="G109" s="116"/>
      <c r="H109" s="116"/>
      <c r="I109" s="116"/>
      <c r="J109" s="117">
        <f>J250</f>
        <v>0</v>
      </c>
      <c r="L109" s="114"/>
    </row>
    <row r="110" spans="1:47" s="10" customFormat="1" ht="19.899999999999999" customHeight="1">
      <c r="A110" s="285"/>
      <c r="B110" s="118"/>
      <c r="C110" s="285"/>
      <c r="D110" s="119" t="s">
        <v>1373</v>
      </c>
      <c r="E110" s="120"/>
      <c r="F110" s="120"/>
      <c r="G110" s="120"/>
      <c r="H110" s="120"/>
      <c r="I110" s="120"/>
      <c r="J110" s="121">
        <f>J251</f>
        <v>0</v>
      </c>
      <c r="K110" s="285"/>
      <c r="L110" s="118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  <c r="AA110" s="285"/>
      <c r="AB110" s="285"/>
      <c r="AC110" s="285"/>
      <c r="AD110" s="285"/>
      <c r="AE110" s="285"/>
      <c r="AF110" s="285"/>
      <c r="AG110" s="285"/>
      <c r="AH110" s="285"/>
      <c r="AI110" s="285"/>
      <c r="AJ110" s="285"/>
      <c r="AK110" s="285"/>
      <c r="AL110" s="285"/>
      <c r="AM110" s="285"/>
      <c r="AN110" s="285"/>
      <c r="AO110" s="285"/>
      <c r="AP110" s="285"/>
      <c r="AQ110" s="285"/>
      <c r="AR110" s="285"/>
      <c r="AS110" s="285"/>
      <c r="AT110" s="285"/>
      <c r="AU110" s="285"/>
    </row>
    <row r="111" spans="1:47" s="9" customFormat="1" ht="24.95" customHeight="1">
      <c r="B111" s="114"/>
      <c r="D111" s="115" t="s">
        <v>798</v>
      </c>
      <c r="E111" s="116"/>
      <c r="F111" s="116"/>
      <c r="G111" s="116"/>
      <c r="H111" s="116"/>
      <c r="I111" s="116"/>
      <c r="J111" s="117">
        <f>J254</f>
        <v>0</v>
      </c>
      <c r="L111" s="114"/>
    </row>
    <row r="112" spans="1:47" s="9" customFormat="1" ht="24.95" customHeight="1">
      <c r="B112" s="114"/>
      <c r="D112" s="115" t="s">
        <v>799</v>
      </c>
      <c r="E112" s="116"/>
      <c r="F112" s="116"/>
      <c r="G112" s="116"/>
      <c r="H112" s="116"/>
      <c r="I112" s="116"/>
      <c r="J112" s="117">
        <f>J256</f>
        <v>0</v>
      </c>
      <c r="L112" s="114"/>
    </row>
    <row r="113" spans="1:65" s="2" customFormat="1" ht="21.75" customHeight="1">
      <c r="A113" s="302"/>
      <c r="B113" s="29"/>
      <c r="C113" s="302"/>
      <c r="D113" s="302"/>
      <c r="E113" s="302"/>
      <c r="F113" s="302"/>
      <c r="G113" s="302"/>
      <c r="H113" s="302"/>
      <c r="I113" s="302"/>
      <c r="J113" s="302"/>
      <c r="K113" s="302"/>
      <c r="L113" s="36"/>
      <c r="S113" s="302"/>
      <c r="T113" s="302"/>
      <c r="U113" s="302"/>
      <c r="V113" s="302"/>
      <c r="W113" s="302"/>
      <c r="X113" s="302"/>
      <c r="Y113" s="302"/>
      <c r="Z113" s="302"/>
      <c r="AA113" s="302"/>
      <c r="AB113" s="302"/>
      <c r="AC113" s="302"/>
      <c r="AD113" s="302"/>
      <c r="AE113" s="302"/>
    </row>
    <row r="114" spans="1:65" s="2" customFormat="1" ht="6.95" customHeight="1">
      <c r="A114" s="302"/>
      <c r="B114" s="29"/>
      <c r="C114" s="302"/>
      <c r="D114" s="302"/>
      <c r="E114" s="302"/>
      <c r="F114" s="302"/>
      <c r="G114" s="302"/>
      <c r="H114" s="302"/>
      <c r="I114" s="302"/>
      <c r="J114" s="302"/>
      <c r="K114" s="302"/>
      <c r="L114" s="36"/>
      <c r="S114" s="302"/>
      <c r="T114" s="302"/>
      <c r="U114" s="302"/>
      <c r="V114" s="302"/>
      <c r="W114" s="302"/>
      <c r="X114" s="302"/>
      <c r="Y114" s="302"/>
      <c r="Z114" s="302"/>
      <c r="AA114" s="302"/>
      <c r="AB114" s="302"/>
      <c r="AC114" s="302"/>
      <c r="AD114" s="302"/>
      <c r="AE114" s="302"/>
    </row>
    <row r="115" spans="1:65" s="2" customFormat="1" ht="29.25" customHeight="1">
      <c r="A115" s="302"/>
      <c r="B115" s="29"/>
      <c r="C115" s="113" t="s">
        <v>161</v>
      </c>
      <c r="D115" s="302"/>
      <c r="E115" s="302"/>
      <c r="F115" s="302"/>
      <c r="G115" s="302"/>
      <c r="H115" s="302"/>
      <c r="I115" s="302"/>
      <c r="J115" s="122">
        <f>ROUND(J116 + J117 + J118 + J119 + J120 + J121,2)</f>
        <v>0</v>
      </c>
      <c r="K115" s="302"/>
      <c r="L115" s="36"/>
      <c r="N115" s="123" t="s">
        <v>42</v>
      </c>
      <c r="S115" s="302"/>
      <c r="T115" s="302"/>
      <c r="U115" s="302"/>
      <c r="V115" s="302"/>
      <c r="W115" s="302"/>
      <c r="X115" s="302"/>
      <c r="Y115" s="302"/>
      <c r="Z115" s="302"/>
      <c r="AA115" s="302"/>
      <c r="AB115" s="302"/>
      <c r="AC115" s="302"/>
      <c r="AD115" s="302"/>
      <c r="AE115" s="302"/>
    </row>
    <row r="116" spans="1:65" s="2" customFormat="1" ht="18" customHeight="1">
      <c r="A116" s="302"/>
      <c r="B116" s="124"/>
      <c r="C116" s="125"/>
      <c r="D116" s="379" t="s">
        <v>162</v>
      </c>
      <c r="E116" s="414"/>
      <c r="F116" s="414"/>
      <c r="G116" s="125"/>
      <c r="H116" s="125"/>
      <c r="I116" s="125"/>
      <c r="J116" s="293">
        <v>0</v>
      </c>
      <c r="K116" s="125"/>
      <c r="L116" s="126"/>
      <c r="M116" s="127"/>
      <c r="N116" s="128" t="s">
        <v>44</v>
      </c>
      <c r="O116" s="127"/>
      <c r="P116" s="127"/>
      <c r="Q116" s="127"/>
      <c r="R116" s="127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7"/>
      <c r="AG116" s="127"/>
      <c r="AH116" s="127"/>
      <c r="AI116" s="127"/>
      <c r="AJ116" s="127"/>
      <c r="AK116" s="127"/>
      <c r="AL116" s="127"/>
      <c r="AM116" s="127"/>
      <c r="AN116" s="127"/>
      <c r="AO116" s="127"/>
      <c r="AP116" s="127"/>
      <c r="AQ116" s="127"/>
      <c r="AR116" s="127"/>
      <c r="AS116" s="127"/>
      <c r="AT116" s="127"/>
      <c r="AU116" s="127"/>
      <c r="AV116" s="127"/>
      <c r="AW116" s="127"/>
      <c r="AX116" s="127"/>
      <c r="AY116" s="129" t="s">
        <v>163</v>
      </c>
      <c r="AZ116" s="127"/>
      <c r="BA116" s="127"/>
      <c r="BB116" s="127"/>
      <c r="BC116" s="127"/>
      <c r="BD116" s="127"/>
      <c r="BE116" s="130">
        <f t="shared" ref="BE116:BE121" si="0">IF(N116="základná",J116,0)</f>
        <v>0</v>
      </c>
      <c r="BF116" s="130">
        <f t="shared" ref="BF116:BF121" si="1">IF(N116="znížená",J116,0)</f>
        <v>0</v>
      </c>
      <c r="BG116" s="130">
        <f t="shared" ref="BG116:BG121" si="2">IF(N116="zákl. prenesená",J116,0)</f>
        <v>0</v>
      </c>
      <c r="BH116" s="130">
        <f t="shared" ref="BH116:BH121" si="3">IF(N116="zníž. prenesená",J116,0)</f>
        <v>0</v>
      </c>
      <c r="BI116" s="130">
        <f t="shared" ref="BI116:BI121" si="4">IF(N116="nulová",J116,0)</f>
        <v>0</v>
      </c>
      <c r="BJ116" s="129" t="s">
        <v>91</v>
      </c>
      <c r="BK116" s="127"/>
      <c r="BL116" s="127"/>
      <c r="BM116" s="127"/>
    </row>
    <row r="117" spans="1:65" s="2" customFormat="1" ht="18" customHeight="1">
      <c r="A117" s="302"/>
      <c r="B117" s="124"/>
      <c r="C117" s="125"/>
      <c r="D117" s="379" t="s">
        <v>164</v>
      </c>
      <c r="E117" s="414"/>
      <c r="F117" s="414"/>
      <c r="G117" s="125"/>
      <c r="H117" s="125"/>
      <c r="I117" s="125"/>
      <c r="J117" s="293">
        <v>0</v>
      </c>
      <c r="K117" s="125"/>
      <c r="L117" s="126"/>
      <c r="M117" s="127"/>
      <c r="N117" s="128" t="s">
        <v>44</v>
      </c>
      <c r="O117" s="127"/>
      <c r="P117" s="127"/>
      <c r="Q117" s="127"/>
      <c r="R117" s="127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7"/>
      <c r="AG117" s="127"/>
      <c r="AH117" s="127"/>
      <c r="AI117" s="127"/>
      <c r="AJ117" s="127"/>
      <c r="AK117" s="127"/>
      <c r="AL117" s="127"/>
      <c r="AM117" s="127"/>
      <c r="AN117" s="127"/>
      <c r="AO117" s="127"/>
      <c r="AP117" s="127"/>
      <c r="AQ117" s="127"/>
      <c r="AR117" s="127"/>
      <c r="AS117" s="127"/>
      <c r="AT117" s="127"/>
      <c r="AU117" s="127"/>
      <c r="AV117" s="127"/>
      <c r="AW117" s="127"/>
      <c r="AX117" s="127"/>
      <c r="AY117" s="129" t="s">
        <v>163</v>
      </c>
      <c r="AZ117" s="127"/>
      <c r="BA117" s="127"/>
      <c r="BB117" s="127"/>
      <c r="BC117" s="127"/>
      <c r="BD117" s="127"/>
      <c r="BE117" s="130">
        <f t="shared" si="0"/>
        <v>0</v>
      </c>
      <c r="BF117" s="130">
        <f t="shared" si="1"/>
        <v>0</v>
      </c>
      <c r="BG117" s="130">
        <f t="shared" si="2"/>
        <v>0</v>
      </c>
      <c r="BH117" s="130">
        <f t="shared" si="3"/>
        <v>0</v>
      </c>
      <c r="BI117" s="130">
        <f t="shared" si="4"/>
        <v>0</v>
      </c>
      <c r="BJ117" s="129" t="s">
        <v>91</v>
      </c>
      <c r="BK117" s="127"/>
      <c r="BL117" s="127"/>
      <c r="BM117" s="127"/>
    </row>
    <row r="118" spans="1:65" s="2" customFormat="1" ht="18" customHeight="1">
      <c r="A118" s="302"/>
      <c r="B118" s="124"/>
      <c r="C118" s="125"/>
      <c r="D118" s="379" t="s">
        <v>165</v>
      </c>
      <c r="E118" s="414"/>
      <c r="F118" s="414"/>
      <c r="G118" s="125"/>
      <c r="H118" s="125"/>
      <c r="I118" s="125"/>
      <c r="J118" s="293">
        <v>0</v>
      </c>
      <c r="K118" s="125"/>
      <c r="L118" s="126"/>
      <c r="M118" s="127"/>
      <c r="N118" s="128" t="s">
        <v>44</v>
      </c>
      <c r="O118" s="127"/>
      <c r="P118" s="127"/>
      <c r="Q118" s="127"/>
      <c r="R118" s="127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9" t="s">
        <v>163</v>
      </c>
      <c r="AZ118" s="127"/>
      <c r="BA118" s="127"/>
      <c r="BB118" s="127"/>
      <c r="BC118" s="127"/>
      <c r="BD118" s="127"/>
      <c r="BE118" s="130">
        <f t="shared" si="0"/>
        <v>0</v>
      </c>
      <c r="BF118" s="130">
        <f t="shared" si="1"/>
        <v>0</v>
      </c>
      <c r="BG118" s="130">
        <f t="shared" si="2"/>
        <v>0</v>
      </c>
      <c r="BH118" s="130">
        <f t="shared" si="3"/>
        <v>0</v>
      </c>
      <c r="BI118" s="130">
        <f t="shared" si="4"/>
        <v>0</v>
      </c>
      <c r="BJ118" s="129" t="s">
        <v>91</v>
      </c>
      <c r="BK118" s="127"/>
      <c r="BL118" s="127"/>
      <c r="BM118" s="127"/>
    </row>
    <row r="119" spans="1:65" s="2" customFormat="1" ht="18" customHeight="1">
      <c r="A119" s="302"/>
      <c r="B119" s="124"/>
      <c r="C119" s="125"/>
      <c r="D119" s="379" t="s">
        <v>166</v>
      </c>
      <c r="E119" s="414"/>
      <c r="F119" s="414"/>
      <c r="G119" s="125"/>
      <c r="H119" s="125"/>
      <c r="I119" s="125"/>
      <c r="J119" s="293">
        <v>0</v>
      </c>
      <c r="K119" s="125"/>
      <c r="L119" s="126"/>
      <c r="M119" s="127"/>
      <c r="N119" s="128" t="s">
        <v>44</v>
      </c>
      <c r="O119" s="127"/>
      <c r="P119" s="127"/>
      <c r="Q119" s="127"/>
      <c r="R119" s="127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7"/>
      <c r="AG119" s="127"/>
      <c r="AH119" s="127"/>
      <c r="AI119" s="127"/>
      <c r="AJ119" s="127"/>
      <c r="AK119" s="127"/>
      <c r="AL119" s="127"/>
      <c r="AM119" s="127"/>
      <c r="AN119" s="127"/>
      <c r="AO119" s="127"/>
      <c r="AP119" s="127"/>
      <c r="AQ119" s="127"/>
      <c r="AR119" s="127"/>
      <c r="AS119" s="127"/>
      <c r="AT119" s="127"/>
      <c r="AU119" s="127"/>
      <c r="AV119" s="127"/>
      <c r="AW119" s="127"/>
      <c r="AX119" s="127"/>
      <c r="AY119" s="129" t="s">
        <v>163</v>
      </c>
      <c r="AZ119" s="127"/>
      <c r="BA119" s="127"/>
      <c r="BB119" s="127"/>
      <c r="BC119" s="127"/>
      <c r="BD119" s="127"/>
      <c r="BE119" s="130">
        <f t="shared" si="0"/>
        <v>0</v>
      </c>
      <c r="BF119" s="130">
        <f t="shared" si="1"/>
        <v>0</v>
      </c>
      <c r="BG119" s="130">
        <f t="shared" si="2"/>
        <v>0</v>
      </c>
      <c r="BH119" s="130">
        <f t="shared" si="3"/>
        <v>0</v>
      </c>
      <c r="BI119" s="130">
        <f t="shared" si="4"/>
        <v>0</v>
      </c>
      <c r="BJ119" s="129" t="s">
        <v>91</v>
      </c>
      <c r="BK119" s="127"/>
      <c r="BL119" s="127"/>
      <c r="BM119" s="127"/>
    </row>
    <row r="120" spans="1:65" s="2" customFormat="1" ht="18" customHeight="1">
      <c r="A120" s="302"/>
      <c r="B120" s="124"/>
      <c r="C120" s="125"/>
      <c r="D120" s="379" t="s">
        <v>167</v>
      </c>
      <c r="E120" s="414"/>
      <c r="F120" s="414"/>
      <c r="G120" s="125"/>
      <c r="H120" s="125"/>
      <c r="I120" s="125"/>
      <c r="J120" s="293">
        <v>0</v>
      </c>
      <c r="K120" s="125"/>
      <c r="L120" s="126"/>
      <c r="M120" s="127"/>
      <c r="N120" s="128" t="s">
        <v>44</v>
      </c>
      <c r="O120" s="127"/>
      <c r="P120" s="127"/>
      <c r="Q120" s="127"/>
      <c r="R120" s="127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7"/>
      <c r="AG120" s="127"/>
      <c r="AH120" s="127"/>
      <c r="AI120" s="127"/>
      <c r="AJ120" s="127"/>
      <c r="AK120" s="127"/>
      <c r="AL120" s="127"/>
      <c r="AM120" s="127"/>
      <c r="AN120" s="127"/>
      <c r="AO120" s="127"/>
      <c r="AP120" s="127"/>
      <c r="AQ120" s="127"/>
      <c r="AR120" s="127"/>
      <c r="AS120" s="127"/>
      <c r="AT120" s="127"/>
      <c r="AU120" s="127"/>
      <c r="AV120" s="127"/>
      <c r="AW120" s="127"/>
      <c r="AX120" s="127"/>
      <c r="AY120" s="129" t="s">
        <v>163</v>
      </c>
      <c r="AZ120" s="127"/>
      <c r="BA120" s="127"/>
      <c r="BB120" s="127"/>
      <c r="BC120" s="127"/>
      <c r="BD120" s="127"/>
      <c r="BE120" s="130">
        <f t="shared" si="0"/>
        <v>0</v>
      </c>
      <c r="BF120" s="130">
        <f t="shared" si="1"/>
        <v>0</v>
      </c>
      <c r="BG120" s="130">
        <f t="shared" si="2"/>
        <v>0</v>
      </c>
      <c r="BH120" s="130">
        <f t="shared" si="3"/>
        <v>0</v>
      </c>
      <c r="BI120" s="130">
        <f t="shared" si="4"/>
        <v>0</v>
      </c>
      <c r="BJ120" s="129" t="s">
        <v>91</v>
      </c>
      <c r="BK120" s="127"/>
      <c r="BL120" s="127"/>
      <c r="BM120" s="127"/>
    </row>
    <row r="121" spans="1:65" s="2" customFormat="1" ht="18" customHeight="1">
      <c r="A121" s="302"/>
      <c r="B121" s="124"/>
      <c r="C121" s="125"/>
      <c r="D121" s="304" t="s">
        <v>168</v>
      </c>
      <c r="E121" s="125"/>
      <c r="F121" s="125"/>
      <c r="G121" s="125"/>
      <c r="H121" s="125"/>
      <c r="I121" s="125"/>
      <c r="J121" s="293">
        <f>ROUND(J34*T121,2)</f>
        <v>0</v>
      </c>
      <c r="K121" s="125"/>
      <c r="L121" s="126"/>
      <c r="M121" s="127"/>
      <c r="N121" s="128" t="s">
        <v>44</v>
      </c>
      <c r="O121" s="127"/>
      <c r="P121" s="127"/>
      <c r="Q121" s="127"/>
      <c r="R121" s="127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7"/>
      <c r="AG121" s="127"/>
      <c r="AH121" s="127"/>
      <c r="AI121" s="127"/>
      <c r="AJ121" s="127"/>
      <c r="AK121" s="127"/>
      <c r="AL121" s="127"/>
      <c r="AM121" s="127"/>
      <c r="AN121" s="127"/>
      <c r="AO121" s="127"/>
      <c r="AP121" s="127"/>
      <c r="AQ121" s="127"/>
      <c r="AR121" s="127"/>
      <c r="AS121" s="127"/>
      <c r="AT121" s="127"/>
      <c r="AU121" s="127"/>
      <c r="AV121" s="127"/>
      <c r="AW121" s="127"/>
      <c r="AX121" s="127"/>
      <c r="AY121" s="129" t="s">
        <v>169</v>
      </c>
      <c r="AZ121" s="127"/>
      <c r="BA121" s="127"/>
      <c r="BB121" s="127"/>
      <c r="BC121" s="127"/>
      <c r="BD121" s="127"/>
      <c r="BE121" s="130">
        <f t="shared" si="0"/>
        <v>0</v>
      </c>
      <c r="BF121" s="130">
        <f t="shared" si="1"/>
        <v>0</v>
      </c>
      <c r="BG121" s="130">
        <f t="shared" si="2"/>
        <v>0</v>
      </c>
      <c r="BH121" s="130">
        <f t="shared" si="3"/>
        <v>0</v>
      </c>
      <c r="BI121" s="130">
        <f t="shared" si="4"/>
        <v>0</v>
      </c>
      <c r="BJ121" s="129" t="s">
        <v>91</v>
      </c>
      <c r="BK121" s="127"/>
      <c r="BL121" s="127"/>
      <c r="BM121" s="127"/>
    </row>
    <row r="122" spans="1:65" s="2" customFormat="1">
      <c r="A122" s="302"/>
      <c r="B122" s="29"/>
      <c r="C122" s="302"/>
      <c r="D122" s="302"/>
      <c r="E122" s="302"/>
      <c r="F122" s="302"/>
      <c r="G122" s="302"/>
      <c r="H122" s="302"/>
      <c r="I122" s="302"/>
      <c r="J122" s="302"/>
      <c r="K122" s="302"/>
      <c r="L122" s="36"/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3" spans="1:65" s="2" customFormat="1" ht="29.25" customHeight="1">
      <c r="A123" s="302"/>
      <c r="B123" s="29"/>
      <c r="C123" s="95" t="s">
        <v>137</v>
      </c>
      <c r="D123" s="96"/>
      <c r="E123" s="96"/>
      <c r="F123" s="96"/>
      <c r="G123" s="96"/>
      <c r="H123" s="96"/>
      <c r="I123" s="96"/>
      <c r="J123" s="296">
        <f>ROUND(J101+J115,2)</f>
        <v>0</v>
      </c>
      <c r="K123" s="96"/>
      <c r="L123" s="36"/>
      <c r="S123" s="302"/>
      <c r="T123" s="302"/>
      <c r="U123" s="302"/>
      <c r="V123" s="302"/>
      <c r="W123" s="302"/>
      <c r="X123" s="302"/>
      <c r="Y123" s="302"/>
      <c r="Z123" s="302"/>
      <c r="AA123" s="302"/>
      <c r="AB123" s="302"/>
      <c r="AC123" s="302"/>
      <c r="AD123" s="302"/>
      <c r="AE123" s="302"/>
    </row>
    <row r="124" spans="1:65" s="2" customFormat="1" ht="6.95" customHeight="1">
      <c r="A124" s="302"/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36"/>
      <c r="S124" s="302"/>
      <c r="T124" s="302"/>
      <c r="U124" s="302"/>
      <c r="V124" s="302"/>
      <c r="W124" s="302"/>
      <c r="X124" s="302"/>
      <c r="Y124" s="302"/>
      <c r="Z124" s="302"/>
      <c r="AA124" s="302"/>
      <c r="AB124" s="302"/>
      <c r="AC124" s="302"/>
      <c r="AD124" s="302"/>
      <c r="AE124" s="302"/>
    </row>
    <row r="128" spans="1:65" s="2" customFormat="1" ht="6.95" customHeight="1">
      <c r="A128" s="302"/>
      <c r="B128" s="43"/>
      <c r="C128" s="44"/>
      <c r="D128" s="44"/>
      <c r="E128" s="44"/>
      <c r="F128" s="44"/>
      <c r="G128" s="44"/>
      <c r="H128" s="44"/>
      <c r="I128" s="44"/>
      <c r="J128" s="44"/>
      <c r="K128" s="44"/>
      <c r="L128" s="36"/>
      <c r="S128" s="302"/>
      <c r="T128" s="302"/>
      <c r="U128" s="302"/>
      <c r="V128" s="302"/>
      <c r="W128" s="302"/>
      <c r="X128" s="302"/>
      <c r="Y128" s="302"/>
      <c r="Z128" s="302"/>
      <c r="AA128" s="302"/>
      <c r="AB128" s="302"/>
      <c r="AC128" s="302"/>
      <c r="AD128" s="302"/>
      <c r="AE128" s="302"/>
    </row>
    <row r="129" spans="1:31" s="2" customFormat="1" ht="24.95" customHeight="1">
      <c r="A129" s="302"/>
      <c r="B129" s="29"/>
      <c r="C129" s="22" t="s">
        <v>170</v>
      </c>
      <c r="D129" s="302"/>
      <c r="E129" s="302"/>
      <c r="F129" s="302"/>
      <c r="G129" s="302"/>
      <c r="H129" s="302"/>
      <c r="I129" s="302"/>
      <c r="J129" s="302"/>
      <c r="K129" s="302"/>
      <c r="L129" s="36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31" s="2" customFormat="1" ht="6.95" customHeight="1">
      <c r="A130" s="302"/>
      <c r="B130" s="29"/>
      <c r="C130" s="302"/>
      <c r="D130" s="302"/>
      <c r="E130" s="302"/>
      <c r="F130" s="302"/>
      <c r="G130" s="302"/>
      <c r="H130" s="302"/>
      <c r="I130" s="302"/>
      <c r="J130" s="302"/>
      <c r="K130" s="302"/>
      <c r="L130" s="36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31" s="2" customFormat="1" ht="12" customHeight="1">
      <c r="A131" s="302"/>
      <c r="B131" s="29"/>
      <c r="C131" s="305" t="s">
        <v>14</v>
      </c>
      <c r="D131" s="302"/>
      <c r="E131" s="302"/>
      <c r="F131" s="302"/>
      <c r="G131" s="302"/>
      <c r="H131" s="302"/>
      <c r="I131" s="302"/>
      <c r="J131" s="302"/>
      <c r="K131" s="302"/>
      <c r="L131" s="36"/>
      <c r="S131" s="302"/>
      <c r="T131" s="302"/>
      <c r="U131" s="302"/>
      <c r="V131" s="302"/>
      <c r="W131" s="302"/>
      <c r="X131" s="302"/>
      <c r="Y131" s="302"/>
      <c r="Z131" s="302"/>
      <c r="AA131" s="302"/>
      <c r="AB131" s="302"/>
      <c r="AC131" s="302"/>
      <c r="AD131" s="302"/>
      <c r="AE131" s="302"/>
    </row>
    <row r="132" spans="1:31" s="2" customFormat="1" ht="16.5" customHeight="1">
      <c r="A132" s="302"/>
      <c r="B132" s="29"/>
      <c r="C132" s="302"/>
      <c r="D132" s="302"/>
      <c r="E132" s="407" t="str">
        <f>E7</f>
        <v>Obnova sídliskového vnútrobloku Agátka v Trnave</v>
      </c>
      <c r="F132" s="415"/>
      <c r="G132" s="415"/>
      <c r="H132" s="415"/>
      <c r="I132" s="302"/>
      <c r="J132" s="302"/>
      <c r="K132" s="302"/>
      <c r="L132" s="36"/>
      <c r="S132" s="302"/>
      <c r="T132" s="302"/>
      <c r="U132" s="302"/>
      <c r="V132" s="302"/>
      <c r="W132" s="302"/>
      <c r="X132" s="302"/>
      <c r="Y132" s="302"/>
      <c r="Z132" s="302"/>
      <c r="AA132" s="302"/>
      <c r="AB132" s="302"/>
      <c r="AC132" s="302"/>
      <c r="AD132" s="302"/>
      <c r="AE132" s="302"/>
    </row>
    <row r="133" spans="1:31" s="1" customFormat="1" ht="12" customHeight="1">
      <c r="A133" s="288"/>
      <c r="B133" s="21"/>
      <c r="C133" s="305" t="s">
        <v>139</v>
      </c>
      <c r="D133" s="288"/>
      <c r="E133" s="288"/>
      <c r="F133" s="288"/>
      <c r="G133" s="288"/>
      <c r="H133" s="288"/>
      <c r="I133" s="288"/>
      <c r="J133" s="288"/>
      <c r="K133" s="288"/>
      <c r="L133" s="21"/>
      <c r="M133" s="288"/>
      <c r="N133" s="288"/>
      <c r="O133" s="288"/>
      <c r="P133" s="288"/>
      <c r="Q133" s="288"/>
      <c r="R133" s="288"/>
      <c r="S133" s="288"/>
      <c r="T133" s="288"/>
      <c r="U133" s="288"/>
      <c r="V133" s="288"/>
      <c r="W133" s="288"/>
      <c r="X133" s="288"/>
      <c r="Y133" s="288"/>
      <c r="Z133" s="288"/>
      <c r="AA133" s="288"/>
      <c r="AB133" s="288"/>
      <c r="AC133" s="288"/>
      <c r="AD133" s="288"/>
      <c r="AE133" s="288"/>
    </row>
    <row r="134" spans="1:31" s="1" customFormat="1" ht="16.5" customHeight="1">
      <c r="A134" s="288"/>
      <c r="B134" s="21"/>
      <c r="C134" s="288"/>
      <c r="D134" s="288"/>
      <c r="E134" s="407" t="s">
        <v>552</v>
      </c>
      <c r="F134" s="366"/>
      <c r="G134" s="366"/>
      <c r="H134" s="366"/>
      <c r="I134" s="288"/>
      <c r="J134" s="288"/>
      <c r="K134" s="288"/>
      <c r="L134" s="21"/>
      <c r="M134" s="288"/>
      <c r="N134" s="288"/>
      <c r="O134" s="288"/>
      <c r="P134" s="288"/>
      <c r="Q134" s="288"/>
      <c r="R134" s="288"/>
      <c r="S134" s="288"/>
      <c r="T134" s="288"/>
      <c r="U134" s="288"/>
      <c r="V134" s="288"/>
      <c r="W134" s="288"/>
      <c r="X134" s="288"/>
      <c r="Y134" s="288"/>
      <c r="Z134" s="288"/>
      <c r="AA134" s="288"/>
      <c r="AB134" s="288"/>
      <c r="AC134" s="288"/>
      <c r="AD134" s="288"/>
      <c r="AE134" s="288"/>
    </row>
    <row r="135" spans="1:31" s="1" customFormat="1" ht="12" customHeight="1">
      <c r="A135" s="288"/>
      <c r="B135" s="21"/>
      <c r="C135" s="305" t="s">
        <v>141</v>
      </c>
      <c r="D135" s="288"/>
      <c r="E135" s="288"/>
      <c r="F135" s="288"/>
      <c r="G135" s="288"/>
      <c r="H135" s="288"/>
      <c r="I135" s="288"/>
      <c r="J135" s="288"/>
      <c r="K135" s="288"/>
      <c r="L135" s="21"/>
      <c r="M135" s="288"/>
      <c r="N135" s="288"/>
      <c r="O135" s="288"/>
      <c r="P135" s="288"/>
      <c r="Q135" s="288"/>
      <c r="R135" s="288"/>
      <c r="S135" s="288"/>
      <c r="T135" s="288"/>
      <c r="U135" s="288"/>
      <c r="V135" s="288"/>
      <c r="W135" s="288"/>
      <c r="X135" s="288"/>
      <c r="Y135" s="288"/>
      <c r="Z135" s="288"/>
      <c r="AA135" s="288"/>
      <c r="AB135" s="288"/>
      <c r="AC135" s="288"/>
      <c r="AD135" s="288"/>
      <c r="AE135" s="288"/>
    </row>
    <row r="136" spans="1:31" s="2" customFormat="1" ht="16.5" customHeight="1">
      <c r="A136" s="302"/>
      <c r="B136" s="29"/>
      <c r="C136" s="302"/>
      <c r="D136" s="302"/>
      <c r="E136" s="420" t="s">
        <v>926</v>
      </c>
      <c r="F136" s="406"/>
      <c r="G136" s="406"/>
      <c r="H136" s="406"/>
      <c r="I136" s="302"/>
      <c r="J136" s="302"/>
      <c r="K136" s="302"/>
      <c r="L136" s="36"/>
      <c r="S136" s="302"/>
      <c r="T136" s="302"/>
      <c r="U136" s="302"/>
      <c r="V136" s="302"/>
      <c r="W136" s="302"/>
      <c r="X136" s="302"/>
      <c r="Y136" s="302"/>
      <c r="Z136" s="302"/>
      <c r="AA136" s="302"/>
      <c r="AB136" s="302"/>
      <c r="AC136" s="302"/>
      <c r="AD136" s="302"/>
      <c r="AE136" s="302"/>
    </row>
    <row r="137" spans="1:31" s="2" customFormat="1" ht="12" customHeight="1">
      <c r="A137" s="302"/>
      <c r="B137" s="29"/>
      <c r="C137" s="305" t="s">
        <v>551</v>
      </c>
      <c r="D137" s="302"/>
      <c r="E137" s="302"/>
      <c r="F137" s="302"/>
      <c r="G137" s="302"/>
      <c r="H137" s="302"/>
      <c r="I137" s="302"/>
      <c r="J137" s="302"/>
      <c r="K137" s="302"/>
      <c r="L137" s="36"/>
      <c r="S137" s="302"/>
      <c r="T137" s="302"/>
      <c r="U137" s="302"/>
      <c r="V137" s="302"/>
      <c r="W137" s="302"/>
      <c r="X137" s="302"/>
      <c r="Y137" s="302"/>
      <c r="Z137" s="302"/>
      <c r="AA137" s="302"/>
      <c r="AB137" s="302"/>
      <c r="AC137" s="302"/>
      <c r="AD137" s="302"/>
      <c r="AE137" s="302"/>
    </row>
    <row r="138" spans="1:31" s="2" customFormat="1" ht="16.5" customHeight="1">
      <c r="A138" s="302"/>
      <c r="B138" s="29"/>
      <c r="C138" s="302"/>
      <c r="D138" s="302"/>
      <c r="E138" s="384" t="str">
        <f>E13</f>
        <v xml:space="preserve"> SO-03.3 - ZTI - Zdravotechnika</v>
      </c>
      <c r="F138" s="406"/>
      <c r="G138" s="406"/>
      <c r="H138" s="406"/>
      <c r="I138" s="302"/>
      <c r="J138" s="302"/>
      <c r="K138" s="302"/>
      <c r="L138" s="36"/>
      <c r="S138" s="302"/>
      <c r="T138" s="302"/>
      <c r="U138" s="302"/>
      <c r="V138" s="302"/>
      <c r="W138" s="302"/>
      <c r="X138" s="302"/>
      <c r="Y138" s="302"/>
      <c r="Z138" s="302"/>
      <c r="AA138" s="302"/>
      <c r="AB138" s="302"/>
      <c r="AC138" s="302"/>
      <c r="AD138" s="302"/>
      <c r="AE138" s="302"/>
    </row>
    <row r="139" spans="1:31" s="2" customFormat="1" ht="6.95" customHeight="1">
      <c r="A139" s="302"/>
      <c r="B139" s="29"/>
      <c r="C139" s="302"/>
      <c r="D139" s="302"/>
      <c r="E139" s="302"/>
      <c r="F139" s="302"/>
      <c r="G139" s="302"/>
      <c r="H139" s="302"/>
      <c r="I139" s="302"/>
      <c r="J139" s="302"/>
      <c r="K139" s="302"/>
      <c r="L139" s="36"/>
      <c r="S139" s="302"/>
      <c r="T139" s="302"/>
      <c r="U139" s="302"/>
      <c r="V139" s="302"/>
      <c r="W139" s="302"/>
      <c r="X139" s="302"/>
      <c r="Y139" s="302"/>
      <c r="Z139" s="302"/>
      <c r="AA139" s="302"/>
      <c r="AB139" s="302"/>
      <c r="AC139" s="302"/>
      <c r="AD139" s="302"/>
      <c r="AE139" s="302"/>
    </row>
    <row r="140" spans="1:31" s="2" customFormat="1" ht="12" customHeight="1">
      <c r="A140" s="302"/>
      <c r="B140" s="29"/>
      <c r="C140" s="305" t="s">
        <v>18</v>
      </c>
      <c r="D140" s="302"/>
      <c r="E140" s="302"/>
      <c r="F140" s="290" t="str">
        <f>F16</f>
        <v xml:space="preserve"> </v>
      </c>
      <c r="G140" s="302"/>
      <c r="H140" s="302"/>
      <c r="I140" s="305" t="s">
        <v>20</v>
      </c>
      <c r="J140" s="298" t="str">
        <f>IF(J16="","",J16)</f>
        <v>20. 4. 2021</v>
      </c>
      <c r="K140" s="302"/>
      <c r="L140" s="36"/>
      <c r="S140" s="302"/>
      <c r="T140" s="302"/>
      <c r="U140" s="302"/>
      <c r="V140" s="302"/>
      <c r="W140" s="302"/>
      <c r="X140" s="302"/>
      <c r="Y140" s="302"/>
      <c r="Z140" s="302"/>
      <c r="AA140" s="302"/>
      <c r="AB140" s="302"/>
      <c r="AC140" s="302"/>
      <c r="AD140" s="302"/>
      <c r="AE140" s="302"/>
    </row>
    <row r="141" spans="1:31" s="2" customFormat="1" ht="6.95" customHeight="1">
      <c r="A141" s="302"/>
      <c r="B141" s="29"/>
      <c r="C141" s="302"/>
      <c r="D141" s="302"/>
      <c r="E141" s="302"/>
      <c r="F141" s="302"/>
      <c r="G141" s="302"/>
      <c r="H141" s="302"/>
      <c r="I141" s="302"/>
      <c r="J141" s="302"/>
      <c r="K141" s="302"/>
      <c r="L141" s="36"/>
      <c r="S141" s="302"/>
      <c r="T141" s="302"/>
      <c r="U141" s="302"/>
      <c r="V141" s="302"/>
      <c r="W141" s="302"/>
      <c r="X141" s="302"/>
      <c r="Y141" s="302"/>
      <c r="Z141" s="302"/>
      <c r="AA141" s="302"/>
      <c r="AB141" s="302"/>
      <c r="AC141" s="302"/>
      <c r="AD141" s="302"/>
      <c r="AE141" s="302"/>
    </row>
    <row r="142" spans="1:31" s="2" customFormat="1" ht="25.7" customHeight="1">
      <c r="A142" s="302"/>
      <c r="B142" s="29"/>
      <c r="C142" s="305" t="s">
        <v>22</v>
      </c>
      <c r="D142" s="302"/>
      <c r="E142" s="302"/>
      <c r="F142" s="290" t="str">
        <f>E19</f>
        <v>Mesto Trnava</v>
      </c>
      <c r="G142" s="302"/>
      <c r="H142" s="302"/>
      <c r="I142" s="305" t="s">
        <v>28</v>
      </c>
      <c r="J142" s="301" t="str">
        <f>E25</f>
        <v>Ing. Ivana Štigová Kučírková, MSc.</v>
      </c>
      <c r="K142" s="302"/>
      <c r="L142" s="36"/>
      <c r="S142" s="302"/>
      <c r="T142" s="302"/>
      <c r="U142" s="302"/>
      <c r="V142" s="302"/>
      <c r="W142" s="302"/>
      <c r="X142" s="302"/>
      <c r="Y142" s="302"/>
      <c r="Z142" s="302"/>
      <c r="AA142" s="302"/>
      <c r="AB142" s="302"/>
      <c r="AC142" s="302"/>
      <c r="AD142" s="302"/>
      <c r="AE142" s="302"/>
    </row>
    <row r="143" spans="1:31" s="2" customFormat="1" ht="15.2" customHeight="1">
      <c r="A143" s="302"/>
      <c r="B143" s="29"/>
      <c r="C143" s="305" t="s">
        <v>26</v>
      </c>
      <c r="D143" s="302"/>
      <c r="E143" s="302"/>
      <c r="F143" s="290" t="str">
        <f>IF(E22="","",E22)</f>
        <v>Vyplň údaj</v>
      </c>
      <c r="G143" s="302"/>
      <c r="H143" s="302"/>
      <c r="I143" s="305" t="s">
        <v>31</v>
      </c>
      <c r="J143" s="301" t="str">
        <f>E28</f>
        <v>Rosoft, s.r.o.</v>
      </c>
      <c r="K143" s="302"/>
      <c r="L143" s="36"/>
      <c r="S143" s="302"/>
      <c r="T143" s="302"/>
      <c r="U143" s="302"/>
      <c r="V143" s="302"/>
      <c r="W143" s="302"/>
      <c r="X143" s="302"/>
      <c r="Y143" s="302"/>
      <c r="Z143" s="302"/>
      <c r="AA143" s="302"/>
      <c r="AB143" s="302"/>
      <c r="AC143" s="302"/>
      <c r="AD143" s="302"/>
      <c r="AE143" s="302"/>
    </row>
    <row r="144" spans="1:31" s="2" customFormat="1" ht="10.35" customHeight="1">
      <c r="A144" s="302"/>
      <c r="B144" s="29"/>
      <c r="C144" s="302"/>
      <c r="D144" s="302"/>
      <c r="E144" s="302"/>
      <c r="F144" s="302"/>
      <c r="G144" s="302"/>
      <c r="H144" s="302"/>
      <c r="I144" s="302"/>
      <c r="J144" s="302"/>
      <c r="K144" s="302"/>
      <c r="L144" s="36"/>
      <c r="S144" s="302"/>
      <c r="T144" s="302"/>
      <c r="U144" s="302"/>
      <c r="V144" s="302"/>
      <c r="W144" s="302"/>
      <c r="X144" s="302"/>
      <c r="Y144" s="302"/>
      <c r="Z144" s="302"/>
      <c r="AA144" s="302"/>
      <c r="AB144" s="302"/>
      <c r="AC144" s="302"/>
      <c r="AD144" s="302"/>
      <c r="AE144" s="302"/>
    </row>
    <row r="145" spans="1:65" s="11" customFormat="1" ht="29.25" customHeight="1">
      <c r="A145" s="131"/>
      <c r="B145" s="132"/>
      <c r="C145" s="133" t="s">
        <v>171</v>
      </c>
      <c r="D145" s="134" t="s">
        <v>63</v>
      </c>
      <c r="E145" s="134" t="s">
        <v>59</v>
      </c>
      <c r="F145" s="134" t="s">
        <v>60</v>
      </c>
      <c r="G145" s="134" t="s">
        <v>172</v>
      </c>
      <c r="H145" s="134" t="s">
        <v>173</v>
      </c>
      <c r="I145" s="134" t="s">
        <v>174</v>
      </c>
      <c r="J145" s="135" t="s">
        <v>146</v>
      </c>
      <c r="K145" s="136" t="s">
        <v>175</v>
      </c>
      <c r="L145" s="137"/>
      <c r="M145" s="55" t="s">
        <v>1</v>
      </c>
      <c r="N145" s="56" t="s">
        <v>42</v>
      </c>
      <c r="O145" s="56" t="s">
        <v>176</v>
      </c>
      <c r="P145" s="56" t="s">
        <v>177</v>
      </c>
      <c r="Q145" s="56" t="s">
        <v>178</v>
      </c>
      <c r="R145" s="56" t="s">
        <v>179</v>
      </c>
      <c r="S145" s="56" t="s">
        <v>180</v>
      </c>
      <c r="T145" s="57" t="s">
        <v>181</v>
      </c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</row>
    <row r="146" spans="1:65" s="2" customFormat="1" ht="22.9" customHeight="1">
      <c r="A146" s="302"/>
      <c r="B146" s="29"/>
      <c r="C146" s="62" t="s">
        <v>143</v>
      </c>
      <c r="D146" s="302"/>
      <c r="E146" s="302"/>
      <c r="F146" s="302"/>
      <c r="G146" s="302"/>
      <c r="H146" s="302"/>
      <c r="I146" s="302"/>
      <c r="J146" s="138">
        <f>BK146</f>
        <v>0</v>
      </c>
      <c r="K146" s="302"/>
      <c r="L146" s="29"/>
      <c r="M146" s="58"/>
      <c r="N146" s="49"/>
      <c r="O146" s="59"/>
      <c r="P146" s="139">
        <f>P147+P250+P254+P256</f>
        <v>0</v>
      </c>
      <c r="Q146" s="59"/>
      <c r="R146" s="139">
        <f>R147+R250+R254+R256</f>
        <v>0.14075599999999999</v>
      </c>
      <c r="S146" s="59"/>
      <c r="T146" s="140">
        <f>T147+T250+T254+T256</f>
        <v>0</v>
      </c>
      <c r="U146" s="302"/>
      <c r="V146" s="302"/>
      <c r="W146" s="302"/>
      <c r="X146" s="302"/>
      <c r="Y146" s="302"/>
      <c r="Z146" s="302"/>
      <c r="AA146" s="302"/>
      <c r="AB146" s="302"/>
      <c r="AC146" s="302"/>
      <c r="AD146" s="302"/>
      <c r="AE146" s="302"/>
      <c r="AT146" s="18" t="s">
        <v>77</v>
      </c>
      <c r="AU146" s="18" t="s">
        <v>148</v>
      </c>
      <c r="BK146" s="141">
        <f>BK147+BK250+BK254+BK256</f>
        <v>0</v>
      </c>
    </row>
    <row r="147" spans="1:65" s="12" customFormat="1" ht="25.9" customHeight="1">
      <c r="B147" s="142"/>
      <c r="D147" s="143" t="s">
        <v>77</v>
      </c>
      <c r="E147" s="144" t="s">
        <v>476</v>
      </c>
      <c r="F147" s="144" t="s">
        <v>477</v>
      </c>
      <c r="I147" s="145"/>
      <c r="J147" s="146">
        <f>BK147</f>
        <v>0</v>
      </c>
      <c r="L147" s="142"/>
      <c r="M147" s="147"/>
      <c r="N147" s="148"/>
      <c r="O147" s="148"/>
      <c r="P147" s="149">
        <f>P148+P158+P172+P203+P244+P246</f>
        <v>0</v>
      </c>
      <c r="Q147" s="148"/>
      <c r="R147" s="149">
        <f>R148+R158+R172+R203+R244+R246</f>
        <v>0.14075599999999999</v>
      </c>
      <c r="S147" s="148"/>
      <c r="T147" s="150">
        <f>T148+T158+T172+T203+T244+T246</f>
        <v>0</v>
      </c>
      <c r="AR147" s="143" t="s">
        <v>91</v>
      </c>
      <c r="AT147" s="151" t="s">
        <v>77</v>
      </c>
      <c r="AU147" s="151" t="s">
        <v>78</v>
      </c>
      <c r="AY147" s="143" t="s">
        <v>184</v>
      </c>
      <c r="BK147" s="152">
        <f>BK148+BK158+BK172+BK203+BK244+BK246</f>
        <v>0</v>
      </c>
    </row>
    <row r="148" spans="1:65" s="12" customFormat="1" ht="22.9" customHeight="1">
      <c r="B148" s="142"/>
      <c r="D148" s="143" t="s">
        <v>77</v>
      </c>
      <c r="E148" s="153" t="s">
        <v>1420</v>
      </c>
      <c r="F148" s="153" t="s">
        <v>1421</v>
      </c>
      <c r="I148" s="145"/>
      <c r="J148" s="154">
        <f>BK148</f>
        <v>0</v>
      </c>
      <c r="L148" s="309" t="s">
        <v>554</v>
      </c>
      <c r="M148" s="147"/>
      <c r="N148" s="148"/>
      <c r="O148" s="148"/>
      <c r="P148" s="149">
        <f>SUM(P149:P157)</f>
        <v>0</v>
      </c>
      <c r="Q148" s="148"/>
      <c r="R148" s="149">
        <f>SUM(R149:R157)</f>
        <v>1.3866000000000002E-3</v>
      </c>
      <c r="S148" s="148"/>
      <c r="T148" s="150">
        <f>SUM(T149:T157)</f>
        <v>0</v>
      </c>
      <c r="AR148" s="143" t="s">
        <v>91</v>
      </c>
      <c r="AT148" s="151" t="s">
        <v>77</v>
      </c>
      <c r="AU148" s="151" t="s">
        <v>85</v>
      </c>
      <c r="AY148" s="143" t="s">
        <v>184</v>
      </c>
      <c r="BK148" s="152">
        <f>SUM(BK149:BK157)</f>
        <v>0</v>
      </c>
    </row>
    <row r="149" spans="1:65" s="2" customFormat="1" ht="21.75" customHeight="1">
      <c r="A149" s="302"/>
      <c r="B149" s="124"/>
      <c r="C149" s="155" t="s">
        <v>85</v>
      </c>
      <c r="D149" s="155" t="s">
        <v>187</v>
      </c>
      <c r="E149" s="156" t="s">
        <v>1422</v>
      </c>
      <c r="F149" s="157" t="s">
        <v>1423</v>
      </c>
      <c r="G149" s="158" t="s">
        <v>360</v>
      </c>
      <c r="H149" s="159">
        <v>17.7</v>
      </c>
      <c r="I149" s="160"/>
      <c r="J149" s="161">
        <f t="shared" ref="J149:J157" si="5">ROUND(I149*H149,2)</f>
        <v>0</v>
      </c>
      <c r="K149" s="162"/>
      <c r="L149" s="250"/>
      <c r="M149" s="163" t="s">
        <v>1</v>
      </c>
      <c r="N149" s="164" t="s">
        <v>44</v>
      </c>
      <c r="O149" s="51"/>
      <c r="P149" s="165">
        <f t="shared" ref="P149:P157" si="6">O149*H149</f>
        <v>0</v>
      </c>
      <c r="Q149" s="165">
        <v>0</v>
      </c>
      <c r="R149" s="165">
        <f t="shared" ref="R149:R157" si="7">Q149*H149</f>
        <v>0</v>
      </c>
      <c r="S149" s="165">
        <v>0</v>
      </c>
      <c r="T149" s="166">
        <f t="shared" ref="T149:T157" si="8">S149*H149</f>
        <v>0</v>
      </c>
      <c r="U149" s="302"/>
      <c r="V149" s="302"/>
      <c r="W149" s="302"/>
      <c r="X149" s="302"/>
      <c r="Y149" s="302"/>
      <c r="Z149" s="302"/>
      <c r="AA149" s="302"/>
      <c r="AB149" s="302"/>
      <c r="AC149" s="302"/>
      <c r="AD149" s="302"/>
      <c r="AE149" s="302"/>
      <c r="AR149" s="167" t="s">
        <v>272</v>
      </c>
      <c r="AT149" s="167" t="s">
        <v>187</v>
      </c>
      <c r="AU149" s="167" t="s">
        <v>91</v>
      </c>
      <c r="AY149" s="18" t="s">
        <v>184</v>
      </c>
      <c r="BE149" s="92">
        <f t="shared" ref="BE149:BE157" si="9">IF(N149="základná",J149,0)</f>
        <v>0</v>
      </c>
      <c r="BF149" s="92">
        <f t="shared" ref="BF149:BF157" si="10">IF(N149="znížená",J149,0)</f>
        <v>0</v>
      </c>
      <c r="BG149" s="92">
        <f t="shared" ref="BG149:BG157" si="11">IF(N149="zákl. prenesená",J149,0)</f>
        <v>0</v>
      </c>
      <c r="BH149" s="92">
        <f t="shared" ref="BH149:BH157" si="12">IF(N149="zníž. prenesená",J149,0)</f>
        <v>0</v>
      </c>
      <c r="BI149" s="92">
        <f t="shared" ref="BI149:BI157" si="13">IF(N149="nulová",J149,0)</f>
        <v>0</v>
      </c>
      <c r="BJ149" s="18" t="s">
        <v>91</v>
      </c>
      <c r="BK149" s="92">
        <f t="shared" ref="BK149:BK157" si="14">ROUND(I149*H149,2)</f>
        <v>0</v>
      </c>
      <c r="BL149" s="18" t="s">
        <v>272</v>
      </c>
      <c r="BM149" s="167" t="s">
        <v>91</v>
      </c>
    </row>
    <row r="150" spans="1:65" s="2" customFormat="1" ht="21.75" customHeight="1">
      <c r="A150" s="302"/>
      <c r="B150" s="124"/>
      <c r="C150" s="192" t="s">
        <v>91</v>
      </c>
      <c r="D150" s="192" t="s">
        <v>236</v>
      </c>
      <c r="E150" s="193" t="s">
        <v>1424</v>
      </c>
      <c r="F150" s="194" t="s">
        <v>1425</v>
      </c>
      <c r="G150" s="195" t="s">
        <v>360</v>
      </c>
      <c r="H150" s="196">
        <v>9.3000000000000007</v>
      </c>
      <c r="I150" s="197"/>
      <c r="J150" s="198">
        <f t="shared" si="5"/>
        <v>0</v>
      </c>
      <c r="K150" s="199"/>
      <c r="L150" s="250"/>
      <c r="M150" s="201" t="s">
        <v>1</v>
      </c>
      <c r="N150" s="202" t="s">
        <v>44</v>
      </c>
      <c r="O150" s="51"/>
      <c r="P150" s="165">
        <f t="shared" si="6"/>
        <v>0</v>
      </c>
      <c r="Q150" s="165">
        <v>1.0000000000000001E-5</v>
      </c>
      <c r="R150" s="165">
        <f t="shared" si="7"/>
        <v>9.3000000000000011E-5</v>
      </c>
      <c r="S150" s="165">
        <v>0</v>
      </c>
      <c r="T150" s="166">
        <f t="shared" si="8"/>
        <v>0</v>
      </c>
      <c r="U150" s="302"/>
      <c r="V150" s="302"/>
      <c r="W150" s="302"/>
      <c r="X150" s="302"/>
      <c r="Y150" s="302"/>
      <c r="Z150" s="302"/>
      <c r="AA150" s="302"/>
      <c r="AB150" s="302"/>
      <c r="AC150" s="302"/>
      <c r="AD150" s="302"/>
      <c r="AE150" s="302"/>
      <c r="AR150" s="167" t="s">
        <v>336</v>
      </c>
      <c r="AT150" s="167" t="s">
        <v>236</v>
      </c>
      <c r="AU150" s="167" t="s">
        <v>91</v>
      </c>
      <c r="AY150" s="18" t="s">
        <v>184</v>
      </c>
      <c r="BE150" s="92">
        <f t="shared" si="9"/>
        <v>0</v>
      </c>
      <c r="BF150" s="92">
        <f t="shared" si="10"/>
        <v>0</v>
      </c>
      <c r="BG150" s="92">
        <f t="shared" si="11"/>
        <v>0</v>
      </c>
      <c r="BH150" s="92">
        <f t="shared" si="12"/>
        <v>0</v>
      </c>
      <c r="BI150" s="92">
        <f t="shared" si="13"/>
        <v>0</v>
      </c>
      <c r="BJ150" s="18" t="s">
        <v>91</v>
      </c>
      <c r="BK150" s="92">
        <f t="shared" si="14"/>
        <v>0</v>
      </c>
      <c r="BL150" s="18" t="s">
        <v>272</v>
      </c>
      <c r="BM150" s="167" t="s">
        <v>191</v>
      </c>
    </row>
    <row r="151" spans="1:65" s="2" customFormat="1" ht="21.75" customHeight="1">
      <c r="A151" s="302"/>
      <c r="B151" s="124"/>
      <c r="C151" s="192" t="s">
        <v>97</v>
      </c>
      <c r="D151" s="192" t="s">
        <v>236</v>
      </c>
      <c r="E151" s="193" t="s">
        <v>1426</v>
      </c>
      <c r="F151" s="194" t="s">
        <v>1427</v>
      </c>
      <c r="G151" s="195" t="s">
        <v>360</v>
      </c>
      <c r="H151" s="196">
        <v>5.88</v>
      </c>
      <c r="I151" s="197"/>
      <c r="J151" s="198">
        <f t="shared" si="5"/>
        <v>0</v>
      </c>
      <c r="K151" s="199"/>
      <c r="L151" s="248"/>
      <c r="M151" s="201" t="s">
        <v>1</v>
      </c>
      <c r="N151" s="202" t="s">
        <v>44</v>
      </c>
      <c r="O151" s="51"/>
      <c r="P151" s="165">
        <f t="shared" si="6"/>
        <v>0</v>
      </c>
      <c r="Q151" s="165">
        <v>9.0000000000000006E-5</v>
      </c>
      <c r="R151" s="165">
        <f t="shared" si="7"/>
        <v>5.2920000000000007E-4</v>
      </c>
      <c r="S151" s="165">
        <v>0</v>
      </c>
      <c r="T151" s="166">
        <f t="shared" si="8"/>
        <v>0</v>
      </c>
      <c r="U151" s="302"/>
      <c r="V151" s="302"/>
      <c r="W151" s="302"/>
      <c r="X151" s="302"/>
      <c r="Y151" s="302"/>
      <c r="Z151" s="302"/>
      <c r="AA151" s="302"/>
      <c r="AB151" s="302"/>
      <c r="AC151" s="302"/>
      <c r="AD151" s="302"/>
      <c r="AE151" s="302"/>
      <c r="AR151" s="167" t="s">
        <v>336</v>
      </c>
      <c r="AT151" s="167" t="s">
        <v>236</v>
      </c>
      <c r="AU151" s="167" t="s">
        <v>91</v>
      </c>
      <c r="AY151" s="18" t="s">
        <v>184</v>
      </c>
      <c r="BE151" s="92">
        <f t="shared" si="9"/>
        <v>0</v>
      </c>
      <c r="BF151" s="92">
        <f t="shared" si="10"/>
        <v>0</v>
      </c>
      <c r="BG151" s="92">
        <f t="shared" si="11"/>
        <v>0</v>
      </c>
      <c r="BH151" s="92">
        <f t="shared" si="12"/>
        <v>0</v>
      </c>
      <c r="BI151" s="92">
        <f t="shared" si="13"/>
        <v>0</v>
      </c>
      <c r="BJ151" s="18" t="s">
        <v>91</v>
      </c>
      <c r="BK151" s="92">
        <f t="shared" si="14"/>
        <v>0</v>
      </c>
      <c r="BL151" s="18" t="s">
        <v>272</v>
      </c>
      <c r="BM151" s="167" t="s">
        <v>218</v>
      </c>
    </row>
    <row r="152" spans="1:65" s="2" customFormat="1" ht="21.75" customHeight="1">
      <c r="A152" s="302"/>
      <c r="B152" s="124"/>
      <c r="C152" s="192" t="s">
        <v>191</v>
      </c>
      <c r="D152" s="192" t="s">
        <v>236</v>
      </c>
      <c r="E152" s="193" t="s">
        <v>1428</v>
      </c>
      <c r="F152" s="194" t="s">
        <v>1429</v>
      </c>
      <c r="G152" s="195" t="s">
        <v>360</v>
      </c>
      <c r="H152" s="196">
        <v>2.52</v>
      </c>
      <c r="I152" s="197"/>
      <c r="J152" s="198">
        <f t="shared" si="5"/>
        <v>0</v>
      </c>
      <c r="K152" s="199"/>
      <c r="L152" s="248"/>
      <c r="M152" s="201" t="s">
        <v>1</v>
      </c>
      <c r="N152" s="202" t="s">
        <v>44</v>
      </c>
      <c r="O152" s="51"/>
      <c r="P152" s="165">
        <f t="shared" si="6"/>
        <v>0</v>
      </c>
      <c r="Q152" s="165">
        <v>8.0000000000000007E-5</v>
      </c>
      <c r="R152" s="165">
        <f t="shared" si="7"/>
        <v>2.0160000000000002E-4</v>
      </c>
      <c r="S152" s="165">
        <v>0</v>
      </c>
      <c r="T152" s="166">
        <f t="shared" si="8"/>
        <v>0</v>
      </c>
      <c r="U152" s="302"/>
      <c r="V152" s="302"/>
      <c r="W152" s="302"/>
      <c r="X152" s="302"/>
      <c r="Y152" s="302"/>
      <c r="Z152" s="302"/>
      <c r="AA152" s="302"/>
      <c r="AB152" s="302"/>
      <c r="AC152" s="302"/>
      <c r="AD152" s="302"/>
      <c r="AE152" s="302"/>
      <c r="AR152" s="167" t="s">
        <v>336</v>
      </c>
      <c r="AT152" s="167" t="s">
        <v>236</v>
      </c>
      <c r="AU152" s="167" t="s">
        <v>91</v>
      </c>
      <c r="AY152" s="18" t="s">
        <v>184</v>
      </c>
      <c r="BE152" s="92">
        <f t="shared" si="9"/>
        <v>0</v>
      </c>
      <c r="BF152" s="92">
        <f t="shared" si="10"/>
        <v>0</v>
      </c>
      <c r="BG152" s="92">
        <f t="shared" si="11"/>
        <v>0</v>
      </c>
      <c r="BH152" s="92">
        <f t="shared" si="12"/>
        <v>0</v>
      </c>
      <c r="BI152" s="92">
        <f t="shared" si="13"/>
        <v>0</v>
      </c>
      <c r="BJ152" s="18" t="s">
        <v>91</v>
      </c>
      <c r="BK152" s="92">
        <f t="shared" si="14"/>
        <v>0</v>
      </c>
      <c r="BL152" s="18" t="s">
        <v>272</v>
      </c>
      <c r="BM152" s="167" t="s">
        <v>229</v>
      </c>
    </row>
    <row r="153" spans="1:65" s="2" customFormat="1" ht="21.75" customHeight="1">
      <c r="A153" s="302"/>
      <c r="B153" s="124"/>
      <c r="C153" s="155" t="s">
        <v>212</v>
      </c>
      <c r="D153" s="155" t="s">
        <v>187</v>
      </c>
      <c r="E153" s="156" t="s">
        <v>1430</v>
      </c>
      <c r="F153" s="157" t="s">
        <v>1431</v>
      </c>
      <c r="G153" s="158" t="s">
        <v>360</v>
      </c>
      <c r="H153" s="159">
        <v>2</v>
      </c>
      <c r="I153" s="160"/>
      <c r="J153" s="161">
        <f t="shared" si="5"/>
        <v>0</v>
      </c>
      <c r="K153" s="162"/>
      <c r="L153" s="248"/>
      <c r="M153" s="163" t="s">
        <v>1</v>
      </c>
      <c r="N153" s="164" t="s">
        <v>44</v>
      </c>
      <c r="O153" s="51"/>
      <c r="P153" s="165">
        <f t="shared" si="6"/>
        <v>0</v>
      </c>
      <c r="Q153" s="165">
        <v>0</v>
      </c>
      <c r="R153" s="165">
        <f t="shared" si="7"/>
        <v>0</v>
      </c>
      <c r="S153" s="165">
        <v>0</v>
      </c>
      <c r="T153" s="166">
        <f t="shared" si="8"/>
        <v>0</v>
      </c>
      <c r="U153" s="302"/>
      <c r="V153" s="302"/>
      <c r="W153" s="302"/>
      <c r="X153" s="302"/>
      <c r="Y153" s="302"/>
      <c r="Z153" s="302"/>
      <c r="AA153" s="302"/>
      <c r="AB153" s="302"/>
      <c r="AC153" s="302"/>
      <c r="AD153" s="302"/>
      <c r="AE153" s="302"/>
      <c r="AR153" s="167" t="s">
        <v>272</v>
      </c>
      <c r="AT153" s="167" t="s">
        <v>187</v>
      </c>
      <c r="AU153" s="167" t="s">
        <v>91</v>
      </c>
      <c r="AY153" s="18" t="s">
        <v>184</v>
      </c>
      <c r="BE153" s="92">
        <f t="shared" si="9"/>
        <v>0</v>
      </c>
      <c r="BF153" s="92">
        <f t="shared" si="10"/>
        <v>0</v>
      </c>
      <c r="BG153" s="92">
        <f t="shared" si="11"/>
        <v>0</v>
      </c>
      <c r="BH153" s="92">
        <f t="shared" si="12"/>
        <v>0</v>
      </c>
      <c r="BI153" s="92">
        <f t="shared" si="13"/>
        <v>0</v>
      </c>
      <c r="BJ153" s="18" t="s">
        <v>91</v>
      </c>
      <c r="BK153" s="92">
        <f t="shared" si="14"/>
        <v>0</v>
      </c>
      <c r="BL153" s="18" t="s">
        <v>272</v>
      </c>
      <c r="BM153" s="167" t="s">
        <v>241</v>
      </c>
    </row>
    <row r="154" spans="1:65" s="2" customFormat="1" ht="21.75" customHeight="1">
      <c r="A154" s="302"/>
      <c r="B154" s="124"/>
      <c r="C154" s="192" t="s">
        <v>218</v>
      </c>
      <c r="D154" s="192" t="s">
        <v>236</v>
      </c>
      <c r="E154" s="193" t="s">
        <v>1432</v>
      </c>
      <c r="F154" s="194" t="s">
        <v>1433</v>
      </c>
      <c r="G154" s="195" t="s">
        <v>360</v>
      </c>
      <c r="H154" s="196">
        <v>2</v>
      </c>
      <c r="I154" s="197"/>
      <c r="J154" s="198">
        <f t="shared" si="5"/>
        <v>0</v>
      </c>
      <c r="K154" s="199"/>
      <c r="L154" s="248"/>
      <c r="M154" s="201" t="s">
        <v>1</v>
      </c>
      <c r="N154" s="202" t="s">
        <v>44</v>
      </c>
      <c r="O154" s="51"/>
      <c r="P154" s="165">
        <f t="shared" si="6"/>
        <v>0</v>
      </c>
      <c r="Q154" s="165">
        <v>2.1000000000000001E-4</v>
      </c>
      <c r="R154" s="165">
        <f t="shared" si="7"/>
        <v>4.2000000000000002E-4</v>
      </c>
      <c r="S154" s="165">
        <v>0</v>
      </c>
      <c r="T154" s="166">
        <f t="shared" si="8"/>
        <v>0</v>
      </c>
      <c r="U154" s="302"/>
      <c r="V154" s="302"/>
      <c r="W154" s="302"/>
      <c r="X154" s="302"/>
      <c r="Y154" s="302"/>
      <c r="Z154" s="302"/>
      <c r="AA154" s="302"/>
      <c r="AB154" s="302"/>
      <c r="AC154" s="302"/>
      <c r="AD154" s="302"/>
      <c r="AE154" s="302"/>
      <c r="AR154" s="167" t="s">
        <v>336</v>
      </c>
      <c r="AT154" s="167" t="s">
        <v>236</v>
      </c>
      <c r="AU154" s="167" t="s">
        <v>91</v>
      </c>
      <c r="AY154" s="18" t="s">
        <v>184</v>
      </c>
      <c r="BE154" s="92">
        <f t="shared" si="9"/>
        <v>0</v>
      </c>
      <c r="BF154" s="92">
        <f t="shared" si="10"/>
        <v>0</v>
      </c>
      <c r="BG154" s="92">
        <f t="shared" si="11"/>
        <v>0</v>
      </c>
      <c r="BH154" s="92">
        <f t="shared" si="12"/>
        <v>0</v>
      </c>
      <c r="BI154" s="92">
        <f t="shared" si="13"/>
        <v>0</v>
      </c>
      <c r="BJ154" s="18" t="s">
        <v>91</v>
      </c>
      <c r="BK154" s="92">
        <f t="shared" si="14"/>
        <v>0</v>
      </c>
      <c r="BL154" s="18" t="s">
        <v>272</v>
      </c>
      <c r="BM154" s="167" t="s">
        <v>252</v>
      </c>
    </row>
    <row r="155" spans="1:65" s="2" customFormat="1" ht="21.75" customHeight="1">
      <c r="A155" s="302"/>
      <c r="B155" s="124"/>
      <c r="C155" s="155" t="s">
        <v>222</v>
      </c>
      <c r="D155" s="155" t="s">
        <v>187</v>
      </c>
      <c r="E155" s="156" t="s">
        <v>1434</v>
      </c>
      <c r="F155" s="157" t="s">
        <v>1435</v>
      </c>
      <c r="G155" s="158" t="s">
        <v>360</v>
      </c>
      <c r="H155" s="159">
        <v>2.04</v>
      </c>
      <c r="I155" s="160"/>
      <c r="J155" s="161">
        <f t="shared" si="5"/>
        <v>0</v>
      </c>
      <c r="K155" s="162"/>
      <c r="L155" s="248"/>
      <c r="M155" s="163" t="s">
        <v>1</v>
      </c>
      <c r="N155" s="164" t="s">
        <v>44</v>
      </c>
      <c r="O155" s="51"/>
      <c r="P155" s="165">
        <f t="shared" si="6"/>
        <v>0</v>
      </c>
      <c r="Q155" s="165">
        <v>4.0000000000000003E-5</v>
      </c>
      <c r="R155" s="165">
        <f t="shared" si="7"/>
        <v>8.1600000000000005E-5</v>
      </c>
      <c r="S155" s="165">
        <v>0</v>
      </c>
      <c r="T155" s="166">
        <f t="shared" si="8"/>
        <v>0</v>
      </c>
      <c r="U155" s="302"/>
      <c r="V155" s="302"/>
      <c r="W155" s="302"/>
      <c r="X155" s="302"/>
      <c r="Y155" s="302"/>
      <c r="Z155" s="302"/>
      <c r="AA155" s="302"/>
      <c r="AB155" s="302"/>
      <c r="AC155" s="302"/>
      <c r="AD155" s="302"/>
      <c r="AE155" s="302"/>
      <c r="AR155" s="167" t="s">
        <v>272</v>
      </c>
      <c r="AT155" s="167" t="s">
        <v>187</v>
      </c>
      <c r="AU155" s="167" t="s">
        <v>91</v>
      </c>
      <c r="AY155" s="18" t="s">
        <v>184</v>
      </c>
      <c r="BE155" s="92">
        <f t="shared" si="9"/>
        <v>0</v>
      </c>
      <c r="BF155" s="92">
        <f t="shared" si="10"/>
        <v>0</v>
      </c>
      <c r="BG155" s="92">
        <f t="shared" si="11"/>
        <v>0</v>
      </c>
      <c r="BH155" s="92">
        <f t="shared" si="12"/>
        <v>0</v>
      </c>
      <c r="BI155" s="92">
        <f t="shared" si="13"/>
        <v>0</v>
      </c>
      <c r="BJ155" s="18" t="s">
        <v>91</v>
      </c>
      <c r="BK155" s="92">
        <f t="shared" si="14"/>
        <v>0</v>
      </c>
      <c r="BL155" s="18" t="s">
        <v>272</v>
      </c>
      <c r="BM155" s="167" t="s">
        <v>263</v>
      </c>
    </row>
    <row r="156" spans="1:65" s="2" customFormat="1" ht="21.75" customHeight="1">
      <c r="A156" s="302"/>
      <c r="B156" s="124"/>
      <c r="C156" s="192" t="s">
        <v>229</v>
      </c>
      <c r="D156" s="192" t="s">
        <v>236</v>
      </c>
      <c r="E156" s="193" t="s">
        <v>1436</v>
      </c>
      <c r="F156" s="194" t="s">
        <v>1437</v>
      </c>
      <c r="G156" s="195" t="s">
        <v>360</v>
      </c>
      <c r="H156" s="196">
        <v>2.04</v>
      </c>
      <c r="I156" s="197"/>
      <c r="J156" s="198">
        <f t="shared" si="5"/>
        <v>0</v>
      </c>
      <c r="K156" s="199"/>
      <c r="L156" s="248"/>
      <c r="M156" s="201" t="s">
        <v>1</v>
      </c>
      <c r="N156" s="202" t="s">
        <v>44</v>
      </c>
      <c r="O156" s="51"/>
      <c r="P156" s="165">
        <f t="shared" si="6"/>
        <v>0</v>
      </c>
      <c r="Q156" s="165">
        <v>3.0000000000000001E-5</v>
      </c>
      <c r="R156" s="165">
        <f t="shared" si="7"/>
        <v>6.1199999999999997E-5</v>
      </c>
      <c r="S156" s="165">
        <v>0</v>
      </c>
      <c r="T156" s="166">
        <f t="shared" si="8"/>
        <v>0</v>
      </c>
      <c r="U156" s="302"/>
      <c r="V156" s="302"/>
      <c r="W156" s="302"/>
      <c r="X156" s="302"/>
      <c r="Y156" s="302"/>
      <c r="Z156" s="302"/>
      <c r="AA156" s="302"/>
      <c r="AB156" s="302"/>
      <c r="AC156" s="302"/>
      <c r="AD156" s="302"/>
      <c r="AE156" s="302"/>
      <c r="AR156" s="167" t="s">
        <v>336</v>
      </c>
      <c r="AT156" s="167" t="s">
        <v>236</v>
      </c>
      <c r="AU156" s="167" t="s">
        <v>91</v>
      </c>
      <c r="AY156" s="18" t="s">
        <v>184</v>
      </c>
      <c r="BE156" s="92">
        <f t="shared" si="9"/>
        <v>0</v>
      </c>
      <c r="BF156" s="92">
        <f t="shared" si="10"/>
        <v>0</v>
      </c>
      <c r="BG156" s="92">
        <f t="shared" si="11"/>
        <v>0</v>
      </c>
      <c r="BH156" s="92">
        <f t="shared" si="12"/>
        <v>0</v>
      </c>
      <c r="BI156" s="92">
        <f t="shared" si="13"/>
        <v>0</v>
      </c>
      <c r="BJ156" s="18" t="s">
        <v>91</v>
      </c>
      <c r="BK156" s="92">
        <f t="shared" si="14"/>
        <v>0</v>
      </c>
      <c r="BL156" s="18" t="s">
        <v>272</v>
      </c>
      <c r="BM156" s="167" t="s">
        <v>272</v>
      </c>
    </row>
    <row r="157" spans="1:65" s="2" customFormat="1" ht="21.75" customHeight="1">
      <c r="A157" s="302"/>
      <c r="B157" s="124"/>
      <c r="C157" s="155" t="s">
        <v>235</v>
      </c>
      <c r="D157" s="155" t="s">
        <v>187</v>
      </c>
      <c r="E157" s="156" t="s">
        <v>1438</v>
      </c>
      <c r="F157" s="157" t="s">
        <v>1439</v>
      </c>
      <c r="G157" s="158" t="s">
        <v>215</v>
      </c>
      <c r="H157" s="159">
        <v>1E-3</v>
      </c>
      <c r="I157" s="160"/>
      <c r="J157" s="161">
        <f t="shared" si="5"/>
        <v>0</v>
      </c>
      <c r="K157" s="162"/>
      <c r="L157" s="248"/>
      <c r="M157" s="163" t="s">
        <v>1</v>
      </c>
      <c r="N157" s="164" t="s">
        <v>44</v>
      </c>
      <c r="O157" s="51"/>
      <c r="P157" s="165">
        <f t="shared" si="6"/>
        <v>0</v>
      </c>
      <c r="Q157" s="165">
        <v>0</v>
      </c>
      <c r="R157" s="165">
        <f t="shared" si="7"/>
        <v>0</v>
      </c>
      <c r="S157" s="165">
        <v>0</v>
      </c>
      <c r="T157" s="166">
        <f t="shared" si="8"/>
        <v>0</v>
      </c>
      <c r="U157" s="302"/>
      <c r="V157" s="302"/>
      <c r="W157" s="302"/>
      <c r="X157" s="302"/>
      <c r="Y157" s="302"/>
      <c r="Z157" s="302"/>
      <c r="AA157" s="302"/>
      <c r="AB157" s="302"/>
      <c r="AC157" s="302"/>
      <c r="AD157" s="302"/>
      <c r="AE157" s="302"/>
      <c r="AR157" s="167" t="s">
        <v>272</v>
      </c>
      <c r="AT157" s="167" t="s">
        <v>187</v>
      </c>
      <c r="AU157" s="167" t="s">
        <v>91</v>
      </c>
      <c r="AY157" s="18" t="s">
        <v>184</v>
      </c>
      <c r="BE157" s="92">
        <f t="shared" si="9"/>
        <v>0</v>
      </c>
      <c r="BF157" s="92">
        <f t="shared" si="10"/>
        <v>0</v>
      </c>
      <c r="BG157" s="92">
        <f t="shared" si="11"/>
        <v>0</v>
      </c>
      <c r="BH157" s="92">
        <f t="shared" si="12"/>
        <v>0</v>
      </c>
      <c r="BI157" s="92">
        <f t="shared" si="13"/>
        <v>0</v>
      </c>
      <c r="BJ157" s="18" t="s">
        <v>91</v>
      </c>
      <c r="BK157" s="92">
        <f t="shared" si="14"/>
        <v>0</v>
      </c>
      <c r="BL157" s="18" t="s">
        <v>272</v>
      </c>
      <c r="BM157" s="167" t="s">
        <v>280</v>
      </c>
    </row>
    <row r="158" spans="1:65" s="12" customFormat="1" ht="22.9" customHeight="1">
      <c r="B158" s="142"/>
      <c r="D158" s="143" t="s">
        <v>77</v>
      </c>
      <c r="E158" s="153" t="s">
        <v>1440</v>
      </c>
      <c r="F158" s="153" t="s">
        <v>1441</v>
      </c>
      <c r="I158" s="145"/>
      <c r="J158" s="154">
        <f>BK158</f>
        <v>0</v>
      </c>
      <c r="L158" s="142"/>
      <c r="M158" s="147"/>
      <c r="N158" s="148"/>
      <c r="O158" s="148"/>
      <c r="P158" s="149">
        <f>SUM(P159:P171)</f>
        <v>0</v>
      </c>
      <c r="Q158" s="148"/>
      <c r="R158" s="149">
        <f>SUM(R159:R171)</f>
        <v>1.8411200000000003E-2</v>
      </c>
      <c r="S158" s="148"/>
      <c r="T158" s="150">
        <f>SUM(T159:T171)</f>
        <v>0</v>
      </c>
      <c r="AR158" s="143" t="s">
        <v>91</v>
      </c>
      <c r="AT158" s="151" t="s">
        <v>77</v>
      </c>
      <c r="AU158" s="151" t="s">
        <v>85</v>
      </c>
      <c r="AY158" s="143" t="s">
        <v>184</v>
      </c>
      <c r="BK158" s="152">
        <f>SUM(BK159:BK171)</f>
        <v>0</v>
      </c>
    </row>
    <row r="159" spans="1:65" s="2" customFormat="1" ht="21.75" customHeight="1">
      <c r="A159" s="302"/>
      <c r="B159" s="124"/>
      <c r="C159" s="155" t="s">
        <v>241</v>
      </c>
      <c r="D159" s="155" t="s">
        <v>187</v>
      </c>
      <c r="E159" s="156" t="s">
        <v>1442</v>
      </c>
      <c r="F159" s="157" t="s">
        <v>1443</v>
      </c>
      <c r="G159" s="158" t="s">
        <v>360</v>
      </c>
      <c r="H159" s="159">
        <v>9.7200000000000006</v>
      </c>
      <c r="I159" s="160"/>
      <c r="J159" s="161">
        <f t="shared" ref="J159:J171" si="15">ROUND(I159*H159,2)</f>
        <v>0</v>
      </c>
      <c r="K159" s="162"/>
      <c r="L159" s="248"/>
      <c r="M159" s="163" t="s">
        <v>1</v>
      </c>
      <c r="N159" s="164" t="s">
        <v>44</v>
      </c>
      <c r="O159" s="51"/>
      <c r="P159" s="165">
        <f t="shared" ref="P159:P171" si="16">O159*H159</f>
        <v>0</v>
      </c>
      <c r="Q159" s="165">
        <v>8.0999999999999996E-4</v>
      </c>
      <c r="R159" s="165">
        <f t="shared" ref="R159:R171" si="17">Q159*H159</f>
        <v>7.8732000000000003E-3</v>
      </c>
      <c r="S159" s="165">
        <v>0</v>
      </c>
      <c r="T159" s="166">
        <f t="shared" ref="T159:T171" si="18">S159*H159</f>
        <v>0</v>
      </c>
      <c r="U159" s="302"/>
      <c r="V159" s="302"/>
      <c r="W159" s="302"/>
      <c r="X159" s="302"/>
      <c r="Y159" s="302"/>
      <c r="Z159" s="302"/>
      <c r="AA159" s="302"/>
      <c r="AB159" s="302"/>
      <c r="AC159" s="302"/>
      <c r="AD159" s="302"/>
      <c r="AE159" s="302"/>
      <c r="AR159" s="167" t="s">
        <v>272</v>
      </c>
      <c r="AT159" s="167" t="s">
        <v>187</v>
      </c>
      <c r="AU159" s="167" t="s">
        <v>91</v>
      </c>
      <c r="AY159" s="18" t="s">
        <v>184</v>
      </c>
      <c r="BE159" s="92">
        <f t="shared" ref="BE159:BE171" si="19">IF(N159="základná",J159,0)</f>
        <v>0</v>
      </c>
      <c r="BF159" s="92">
        <f t="shared" ref="BF159:BF171" si="20">IF(N159="znížená",J159,0)</f>
        <v>0</v>
      </c>
      <c r="BG159" s="92">
        <f t="shared" ref="BG159:BG171" si="21">IF(N159="zákl. prenesená",J159,0)</f>
        <v>0</v>
      </c>
      <c r="BH159" s="92">
        <f t="shared" ref="BH159:BH171" si="22">IF(N159="zníž. prenesená",J159,0)</f>
        <v>0</v>
      </c>
      <c r="BI159" s="92">
        <f t="shared" ref="BI159:BI171" si="23">IF(N159="nulová",J159,0)</f>
        <v>0</v>
      </c>
      <c r="BJ159" s="18" t="s">
        <v>91</v>
      </c>
      <c r="BK159" s="92">
        <f t="shared" ref="BK159:BK171" si="24">ROUND(I159*H159,2)</f>
        <v>0</v>
      </c>
      <c r="BL159" s="18" t="s">
        <v>272</v>
      </c>
      <c r="BM159" s="167" t="s">
        <v>7</v>
      </c>
    </row>
    <row r="160" spans="1:65" s="2" customFormat="1" ht="21.75" customHeight="1">
      <c r="A160" s="302"/>
      <c r="B160" s="124"/>
      <c r="C160" s="155" t="s">
        <v>248</v>
      </c>
      <c r="D160" s="155" t="s">
        <v>187</v>
      </c>
      <c r="E160" s="156" t="s">
        <v>1444</v>
      </c>
      <c r="F160" s="157" t="s">
        <v>1445</v>
      </c>
      <c r="G160" s="158" t="s">
        <v>360</v>
      </c>
      <c r="H160" s="159">
        <v>4.8600000000000003</v>
      </c>
      <c r="I160" s="160"/>
      <c r="J160" s="161">
        <f t="shared" si="15"/>
        <v>0</v>
      </c>
      <c r="K160" s="162"/>
      <c r="L160" s="248"/>
      <c r="M160" s="163" t="s">
        <v>1</v>
      </c>
      <c r="N160" s="164" t="s">
        <v>44</v>
      </c>
      <c r="O160" s="51"/>
      <c r="P160" s="165">
        <f t="shared" si="16"/>
        <v>0</v>
      </c>
      <c r="Q160" s="165">
        <v>6.9999999999999994E-5</v>
      </c>
      <c r="R160" s="165">
        <f t="shared" si="17"/>
        <v>3.4019999999999998E-4</v>
      </c>
      <c r="S160" s="165">
        <v>0</v>
      </c>
      <c r="T160" s="166">
        <f t="shared" si="18"/>
        <v>0</v>
      </c>
      <c r="U160" s="302"/>
      <c r="V160" s="302"/>
      <c r="W160" s="302"/>
      <c r="X160" s="302"/>
      <c r="Y160" s="302"/>
      <c r="Z160" s="302"/>
      <c r="AA160" s="302"/>
      <c r="AB160" s="302"/>
      <c r="AC160" s="302"/>
      <c r="AD160" s="302"/>
      <c r="AE160" s="302"/>
      <c r="AR160" s="167" t="s">
        <v>272</v>
      </c>
      <c r="AT160" s="167" t="s">
        <v>187</v>
      </c>
      <c r="AU160" s="167" t="s">
        <v>91</v>
      </c>
      <c r="AY160" s="18" t="s">
        <v>184</v>
      </c>
      <c r="BE160" s="92">
        <f t="shared" si="19"/>
        <v>0</v>
      </c>
      <c r="BF160" s="92">
        <f t="shared" si="20"/>
        <v>0</v>
      </c>
      <c r="BG160" s="92">
        <f t="shared" si="21"/>
        <v>0</v>
      </c>
      <c r="BH160" s="92">
        <f t="shared" si="22"/>
        <v>0</v>
      </c>
      <c r="BI160" s="92">
        <f t="shared" si="23"/>
        <v>0</v>
      </c>
      <c r="BJ160" s="18" t="s">
        <v>91</v>
      </c>
      <c r="BK160" s="92">
        <f t="shared" si="24"/>
        <v>0</v>
      </c>
      <c r="BL160" s="18" t="s">
        <v>272</v>
      </c>
      <c r="BM160" s="167" t="s">
        <v>295</v>
      </c>
    </row>
    <row r="161" spans="1:65" s="2" customFormat="1" ht="33" customHeight="1">
      <c r="A161" s="302"/>
      <c r="B161" s="124"/>
      <c r="C161" s="192" t="s">
        <v>252</v>
      </c>
      <c r="D161" s="192" t="s">
        <v>236</v>
      </c>
      <c r="E161" s="193" t="s">
        <v>1446</v>
      </c>
      <c r="F161" s="194" t="s">
        <v>1447</v>
      </c>
      <c r="G161" s="195" t="s">
        <v>244</v>
      </c>
      <c r="H161" s="196">
        <v>4.8600000000000003</v>
      </c>
      <c r="I161" s="197"/>
      <c r="J161" s="198">
        <f t="shared" si="15"/>
        <v>0</v>
      </c>
      <c r="K161" s="199"/>
      <c r="L161" s="248"/>
      <c r="M161" s="201" t="s">
        <v>1</v>
      </c>
      <c r="N161" s="202" t="s">
        <v>44</v>
      </c>
      <c r="O161" s="51"/>
      <c r="P161" s="165">
        <f t="shared" si="16"/>
        <v>0</v>
      </c>
      <c r="Q161" s="165">
        <v>3.1E-4</v>
      </c>
      <c r="R161" s="165">
        <f t="shared" si="17"/>
        <v>1.5066000000000001E-3</v>
      </c>
      <c r="S161" s="165">
        <v>0</v>
      </c>
      <c r="T161" s="166">
        <f t="shared" si="18"/>
        <v>0</v>
      </c>
      <c r="U161" s="302"/>
      <c r="V161" s="302"/>
      <c r="W161" s="302"/>
      <c r="X161" s="302"/>
      <c r="Y161" s="302"/>
      <c r="Z161" s="302"/>
      <c r="AA161" s="302"/>
      <c r="AB161" s="302"/>
      <c r="AC161" s="302"/>
      <c r="AD161" s="302"/>
      <c r="AE161" s="302"/>
      <c r="AR161" s="167" t="s">
        <v>336</v>
      </c>
      <c r="AT161" s="167" t="s">
        <v>236</v>
      </c>
      <c r="AU161" s="167" t="s">
        <v>91</v>
      </c>
      <c r="AY161" s="18" t="s">
        <v>184</v>
      </c>
      <c r="BE161" s="92">
        <f t="shared" si="19"/>
        <v>0</v>
      </c>
      <c r="BF161" s="92">
        <f t="shared" si="20"/>
        <v>0</v>
      </c>
      <c r="BG161" s="92">
        <f t="shared" si="21"/>
        <v>0</v>
      </c>
      <c r="BH161" s="92">
        <f t="shared" si="22"/>
        <v>0</v>
      </c>
      <c r="BI161" s="92">
        <f t="shared" si="23"/>
        <v>0</v>
      </c>
      <c r="BJ161" s="18" t="s">
        <v>91</v>
      </c>
      <c r="BK161" s="92">
        <f t="shared" si="24"/>
        <v>0</v>
      </c>
      <c r="BL161" s="18" t="s">
        <v>272</v>
      </c>
      <c r="BM161" s="167" t="s">
        <v>304</v>
      </c>
    </row>
    <row r="162" spans="1:65" s="2" customFormat="1" ht="21.75" customHeight="1">
      <c r="A162" s="302"/>
      <c r="B162" s="124"/>
      <c r="C162" s="155" t="s">
        <v>256</v>
      </c>
      <c r="D162" s="155" t="s">
        <v>187</v>
      </c>
      <c r="E162" s="156" t="s">
        <v>1448</v>
      </c>
      <c r="F162" s="157" t="s">
        <v>1449</v>
      </c>
      <c r="G162" s="158" t="s">
        <v>360</v>
      </c>
      <c r="H162" s="159">
        <v>4.2</v>
      </c>
      <c r="I162" s="160"/>
      <c r="J162" s="161">
        <f t="shared" si="15"/>
        <v>0</v>
      </c>
      <c r="K162" s="162"/>
      <c r="L162" s="248"/>
      <c r="M162" s="163" t="s">
        <v>1</v>
      </c>
      <c r="N162" s="164" t="s">
        <v>44</v>
      </c>
      <c r="O162" s="51"/>
      <c r="P162" s="165">
        <f t="shared" si="16"/>
        <v>0</v>
      </c>
      <c r="Q162" s="165">
        <v>6.9999999999999994E-5</v>
      </c>
      <c r="R162" s="165">
        <f t="shared" si="17"/>
        <v>2.9399999999999999E-4</v>
      </c>
      <c r="S162" s="165">
        <v>0</v>
      </c>
      <c r="T162" s="166">
        <f t="shared" si="18"/>
        <v>0</v>
      </c>
      <c r="U162" s="302"/>
      <c r="V162" s="302"/>
      <c r="W162" s="302"/>
      <c r="X162" s="302"/>
      <c r="Y162" s="302"/>
      <c r="Z162" s="302"/>
      <c r="AA162" s="302"/>
      <c r="AB162" s="302"/>
      <c r="AC162" s="302"/>
      <c r="AD162" s="302"/>
      <c r="AE162" s="302"/>
      <c r="AR162" s="167" t="s">
        <v>272</v>
      </c>
      <c r="AT162" s="167" t="s">
        <v>187</v>
      </c>
      <c r="AU162" s="167" t="s">
        <v>91</v>
      </c>
      <c r="AY162" s="18" t="s">
        <v>184</v>
      </c>
      <c r="BE162" s="92">
        <f t="shared" si="19"/>
        <v>0</v>
      </c>
      <c r="BF162" s="92">
        <f t="shared" si="20"/>
        <v>0</v>
      </c>
      <c r="BG162" s="92">
        <f t="shared" si="21"/>
        <v>0</v>
      </c>
      <c r="BH162" s="92">
        <f t="shared" si="22"/>
        <v>0</v>
      </c>
      <c r="BI162" s="92">
        <f t="shared" si="23"/>
        <v>0</v>
      </c>
      <c r="BJ162" s="18" t="s">
        <v>91</v>
      </c>
      <c r="BK162" s="92">
        <f t="shared" si="24"/>
        <v>0</v>
      </c>
      <c r="BL162" s="18" t="s">
        <v>272</v>
      </c>
      <c r="BM162" s="167" t="s">
        <v>312</v>
      </c>
    </row>
    <row r="163" spans="1:65" s="2" customFormat="1" ht="33" customHeight="1">
      <c r="A163" s="302"/>
      <c r="B163" s="124"/>
      <c r="C163" s="192" t="s">
        <v>263</v>
      </c>
      <c r="D163" s="192" t="s">
        <v>236</v>
      </c>
      <c r="E163" s="193" t="s">
        <v>1450</v>
      </c>
      <c r="F163" s="194" t="s">
        <v>1451</v>
      </c>
      <c r="G163" s="195" t="s">
        <v>244</v>
      </c>
      <c r="H163" s="196">
        <v>4.2</v>
      </c>
      <c r="I163" s="197"/>
      <c r="J163" s="198">
        <f t="shared" si="15"/>
        <v>0</v>
      </c>
      <c r="K163" s="199"/>
      <c r="L163" s="248"/>
      <c r="M163" s="201" t="s">
        <v>1</v>
      </c>
      <c r="N163" s="202" t="s">
        <v>44</v>
      </c>
      <c r="O163" s="51"/>
      <c r="P163" s="165">
        <f t="shared" si="16"/>
        <v>0</v>
      </c>
      <c r="Q163" s="165">
        <v>4.8999999999999998E-4</v>
      </c>
      <c r="R163" s="165">
        <f t="shared" si="17"/>
        <v>2.0579999999999999E-3</v>
      </c>
      <c r="S163" s="165">
        <v>0</v>
      </c>
      <c r="T163" s="166">
        <f t="shared" si="18"/>
        <v>0</v>
      </c>
      <c r="U163" s="302"/>
      <c r="V163" s="302"/>
      <c r="W163" s="302"/>
      <c r="X163" s="302"/>
      <c r="Y163" s="302"/>
      <c r="Z163" s="302"/>
      <c r="AA163" s="302"/>
      <c r="AB163" s="302"/>
      <c r="AC163" s="302"/>
      <c r="AD163" s="302"/>
      <c r="AE163" s="302"/>
      <c r="AR163" s="167" t="s">
        <v>336</v>
      </c>
      <c r="AT163" s="167" t="s">
        <v>236</v>
      </c>
      <c r="AU163" s="167" t="s">
        <v>91</v>
      </c>
      <c r="AY163" s="18" t="s">
        <v>184</v>
      </c>
      <c r="BE163" s="92">
        <f t="shared" si="19"/>
        <v>0</v>
      </c>
      <c r="BF163" s="92">
        <f t="shared" si="20"/>
        <v>0</v>
      </c>
      <c r="BG163" s="92">
        <f t="shared" si="21"/>
        <v>0</v>
      </c>
      <c r="BH163" s="92">
        <f t="shared" si="22"/>
        <v>0</v>
      </c>
      <c r="BI163" s="92">
        <f t="shared" si="23"/>
        <v>0</v>
      </c>
      <c r="BJ163" s="18" t="s">
        <v>91</v>
      </c>
      <c r="BK163" s="92">
        <f t="shared" si="24"/>
        <v>0</v>
      </c>
      <c r="BL163" s="18" t="s">
        <v>272</v>
      </c>
      <c r="BM163" s="167" t="s">
        <v>320</v>
      </c>
    </row>
    <row r="164" spans="1:65" s="2" customFormat="1" ht="21.75" customHeight="1">
      <c r="A164" s="302"/>
      <c r="B164" s="124"/>
      <c r="C164" s="155" t="s">
        <v>268</v>
      </c>
      <c r="D164" s="155" t="s">
        <v>187</v>
      </c>
      <c r="E164" s="156" t="s">
        <v>1452</v>
      </c>
      <c r="F164" s="157" t="s">
        <v>1453</v>
      </c>
      <c r="G164" s="158" t="s">
        <v>360</v>
      </c>
      <c r="H164" s="159">
        <v>3.84</v>
      </c>
      <c r="I164" s="160"/>
      <c r="J164" s="161">
        <f t="shared" si="15"/>
        <v>0</v>
      </c>
      <c r="K164" s="162"/>
      <c r="L164" s="248"/>
      <c r="M164" s="163" t="s">
        <v>1</v>
      </c>
      <c r="N164" s="164" t="s">
        <v>44</v>
      </c>
      <c r="O164" s="51"/>
      <c r="P164" s="165">
        <f t="shared" si="16"/>
        <v>0</v>
      </c>
      <c r="Q164" s="165">
        <v>1E-4</v>
      </c>
      <c r="R164" s="165">
        <f t="shared" si="17"/>
        <v>3.8400000000000001E-4</v>
      </c>
      <c r="S164" s="165">
        <v>0</v>
      </c>
      <c r="T164" s="166">
        <f t="shared" si="18"/>
        <v>0</v>
      </c>
      <c r="U164" s="302"/>
      <c r="V164" s="302"/>
      <c r="W164" s="302"/>
      <c r="X164" s="302"/>
      <c r="Y164" s="302"/>
      <c r="Z164" s="302"/>
      <c r="AA164" s="302"/>
      <c r="AB164" s="302"/>
      <c r="AC164" s="302"/>
      <c r="AD164" s="302"/>
      <c r="AE164" s="302"/>
      <c r="AR164" s="167" t="s">
        <v>272</v>
      </c>
      <c r="AT164" s="167" t="s">
        <v>187</v>
      </c>
      <c r="AU164" s="167" t="s">
        <v>91</v>
      </c>
      <c r="AY164" s="18" t="s">
        <v>184</v>
      </c>
      <c r="BE164" s="92">
        <f t="shared" si="19"/>
        <v>0</v>
      </c>
      <c r="BF164" s="92">
        <f t="shared" si="20"/>
        <v>0</v>
      </c>
      <c r="BG164" s="92">
        <f t="shared" si="21"/>
        <v>0</v>
      </c>
      <c r="BH164" s="92">
        <f t="shared" si="22"/>
        <v>0</v>
      </c>
      <c r="BI164" s="92">
        <f t="shared" si="23"/>
        <v>0</v>
      </c>
      <c r="BJ164" s="18" t="s">
        <v>91</v>
      </c>
      <c r="BK164" s="92">
        <f t="shared" si="24"/>
        <v>0</v>
      </c>
      <c r="BL164" s="18" t="s">
        <v>272</v>
      </c>
      <c r="BM164" s="167" t="s">
        <v>328</v>
      </c>
    </row>
    <row r="165" spans="1:65" s="2" customFormat="1" ht="33" customHeight="1">
      <c r="A165" s="302"/>
      <c r="B165" s="124"/>
      <c r="C165" s="192" t="s">
        <v>272</v>
      </c>
      <c r="D165" s="192" t="s">
        <v>236</v>
      </c>
      <c r="E165" s="193" t="s">
        <v>1454</v>
      </c>
      <c r="F165" s="194" t="s">
        <v>1455</v>
      </c>
      <c r="G165" s="195" t="s">
        <v>244</v>
      </c>
      <c r="H165" s="196">
        <v>3.84</v>
      </c>
      <c r="I165" s="197"/>
      <c r="J165" s="198">
        <f t="shared" si="15"/>
        <v>0</v>
      </c>
      <c r="K165" s="199"/>
      <c r="L165" s="248"/>
      <c r="M165" s="201" t="s">
        <v>1</v>
      </c>
      <c r="N165" s="202" t="s">
        <v>44</v>
      </c>
      <c r="O165" s="51"/>
      <c r="P165" s="165">
        <f t="shared" si="16"/>
        <v>0</v>
      </c>
      <c r="Q165" s="165">
        <v>1.0300000000000001E-3</v>
      </c>
      <c r="R165" s="165">
        <f t="shared" si="17"/>
        <v>3.9551999999999999E-3</v>
      </c>
      <c r="S165" s="165">
        <v>0</v>
      </c>
      <c r="T165" s="166">
        <f t="shared" si="18"/>
        <v>0</v>
      </c>
      <c r="U165" s="302"/>
      <c r="V165" s="302"/>
      <c r="W165" s="302"/>
      <c r="X165" s="302"/>
      <c r="Y165" s="302"/>
      <c r="Z165" s="302"/>
      <c r="AA165" s="302"/>
      <c r="AB165" s="302"/>
      <c r="AC165" s="302"/>
      <c r="AD165" s="302"/>
      <c r="AE165" s="302"/>
      <c r="AR165" s="167" t="s">
        <v>336</v>
      </c>
      <c r="AT165" s="167" t="s">
        <v>236</v>
      </c>
      <c r="AU165" s="167" t="s">
        <v>91</v>
      </c>
      <c r="AY165" s="18" t="s">
        <v>184</v>
      </c>
      <c r="BE165" s="92">
        <f t="shared" si="19"/>
        <v>0</v>
      </c>
      <c r="BF165" s="92">
        <f t="shared" si="20"/>
        <v>0</v>
      </c>
      <c r="BG165" s="92">
        <f t="shared" si="21"/>
        <v>0</v>
      </c>
      <c r="BH165" s="92">
        <f t="shared" si="22"/>
        <v>0</v>
      </c>
      <c r="BI165" s="92">
        <f t="shared" si="23"/>
        <v>0</v>
      </c>
      <c r="BJ165" s="18" t="s">
        <v>91</v>
      </c>
      <c r="BK165" s="92">
        <f t="shared" si="24"/>
        <v>0</v>
      </c>
      <c r="BL165" s="18" t="s">
        <v>272</v>
      </c>
      <c r="BM165" s="167" t="s">
        <v>336</v>
      </c>
    </row>
    <row r="166" spans="1:65" s="2" customFormat="1" ht="21.75" customHeight="1">
      <c r="A166" s="302"/>
      <c r="B166" s="124"/>
      <c r="C166" s="155" t="s">
        <v>276</v>
      </c>
      <c r="D166" s="155" t="s">
        <v>187</v>
      </c>
      <c r="E166" s="156" t="s">
        <v>1456</v>
      </c>
      <c r="F166" s="157" t="s">
        <v>1457</v>
      </c>
      <c r="G166" s="158" t="s">
        <v>244</v>
      </c>
      <c r="H166" s="159">
        <v>2</v>
      </c>
      <c r="I166" s="160"/>
      <c r="J166" s="161">
        <f t="shared" si="15"/>
        <v>0</v>
      </c>
      <c r="K166" s="162"/>
      <c r="L166" s="248"/>
      <c r="M166" s="163" t="s">
        <v>1</v>
      </c>
      <c r="N166" s="164" t="s">
        <v>44</v>
      </c>
      <c r="O166" s="51"/>
      <c r="P166" s="165">
        <f t="shared" si="16"/>
        <v>0</v>
      </c>
      <c r="Q166" s="165">
        <v>6.4000000000000005E-4</v>
      </c>
      <c r="R166" s="165">
        <f t="shared" si="17"/>
        <v>1.2800000000000001E-3</v>
      </c>
      <c r="S166" s="165">
        <v>0</v>
      </c>
      <c r="T166" s="166">
        <f t="shared" si="18"/>
        <v>0</v>
      </c>
      <c r="U166" s="302"/>
      <c r="V166" s="302"/>
      <c r="W166" s="302"/>
      <c r="X166" s="302"/>
      <c r="Y166" s="302"/>
      <c r="Z166" s="302"/>
      <c r="AA166" s="302"/>
      <c r="AB166" s="302"/>
      <c r="AC166" s="302"/>
      <c r="AD166" s="302"/>
      <c r="AE166" s="302"/>
      <c r="AR166" s="167" t="s">
        <v>272</v>
      </c>
      <c r="AT166" s="167" t="s">
        <v>187</v>
      </c>
      <c r="AU166" s="167" t="s">
        <v>91</v>
      </c>
      <c r="AY166" s="18" t="s">
        <v>184</v>
      </c>
      <c r="BE166" s="92">
        <f t="shared" si="19"/>
        <v>0</v>
      </c>
      <c r="BF166" s="92">
        <f t="shared" si="20"/>
        <v>0</v>
      </c>
      <c r="BG166" s="92">
        <f t="shared" si="21"/>
        <v>0</v>
      </c>
      <c r="BH166" s="92">
        <f t="shared" si="22"/>
        <v>0</v>
      </c>
      <c r="BI166" s="92">
        <f t="shared" si="23"/>
        <v>0</v>
      </c>
      <c r="BJ166" s="18" t="s">
        <v>91</v>
      </c>
      <c r="BK166" s="92">
        <f t="shared" si="24"/>
        <v>0</v>
      </c>
      <c r="BL166" s="18" t="s">
        <v>272</v>
      </c>
      <c r="BM166" s="167" t="s">
        <v>344</v>
      </c>
    </row>
    <row r="167" spans="1:65" s="2" customFormat="1" ht="21.75" customHeight="1">
      <c r="A167" s="302"/>
      <c r="B167" s="124"/>
      <c r="C167" s="155" t="s">
        <v>280</v>
      </c>
      <c r="D167" s="155" t="s">
        <v>187</v>
      </c>
      <c r="E167" s="156" t="s">
        <v>1458</v>
      </c>
      <c r="F167" s="157" t="s">
        <v>1459</v>
      </c>
      <c r="G167" s="158" t="s">
        <v>244</v>
      </c>
      <c r="H167" s="159">
        <v>2</v>
      </c>
      <c r="I167" s="160"/>
      <c r="J167" s="161">
        <f t="shared" si="15"/>
        <v>0</v>
      </c>
      <c r="K167" s="162"/>
      <c r="L167" s="248"/>
      <c r="M167" s="163" t="s">
        <v>1</v>
      </c>
      <c r="N167" s="164" t="s">
        <v>44</v>
      </c>
      <c r="O167" s="51"/>
      <c r="P167" s="165">
        <f t="shared" si="16"/>
        <v>0</v>
      </c>
      <c r="Q167" s="165">
        <v>0</v>
      </c>
      <c r="R167" s="165">
        <f t="shared" si="17"/>
        <v>0</v>
      </c>
      <c r="S167" s="165">
        <v>0</v>
      </c>
      <c r="T167" s="166">
        <f t="shared" si="18"/>
        <v>0</v>
      </c>
      <c r="U167" s="302"/>
      <c r="V167" s="302"/>
      <c r="W167" s="302"/>
      <c r="X167" s="302"/>
      <c r="Y167" s="302"/>
      <c r="Z167" s="302"/>
      <c r="AA167" s="302"/>
      <c r="AB167" s="302"/>
      <c r="AC167" s="302"/>
      <c r="AD167" s="302"/>
      <c r="AE167" s="302"/>
      <c r="AR167" s="167" t="s">
        <v>272</v>
      </c>
      <c r="AT167" s="167" t="s">
        <v>187</v>
      </c>
      <c r="AU167" s="167" t="s">
        <v>91</v>
      </c>
      <c r="AY167" s="18" t="s">
        <v>184</v>
      </c>
      <c r="BE167" s="92">
        <f t="shared" si="19"/>
        <v>0</v>
      </c>
      <c r="BF167" s="92">
        <f t="shared" si="20"/>
        <v>0</v>
      </c>
      <c r="BG167" s="92">
        <f t="shared" si="21"/>
        <v>0</v>
      </c>
      <c r="BH167" s="92">
        <f t="shared" si="22"/>
        <v>0</v>
      </c>
      <c r="BI167" s="92">
        <f t="shared" si="23"/>
        <v>0</v>
      </c>
      <c r="BJ167" s="18" t="s">
        <v>91</v>
      </c>
      <c r="BK167" s="92">
        <f t="shared" si="24"/>
        <v>0</v>
      </c>
      <c r="BL167" s="18" t="s">
        <v>272</v>
      </c>
      <c r="BM167" s="167" t="s">
        <v>352</v>
      </c>
    </row>
    <row r="168" spans="1:65" s="2" customFormat="1" ht="44.25" customHeight="1">
      <c r="A168" s="302"/>
      <c r="B168" s="124"/>
      <c r="C168" s="192" t="s">
        <v>228</v>
      </c>
      <c r="D168" s="192" t="s">
        <v>236</v>
      </c>
      <c r="E168" s="193" t="s">
        <v>1460</v>
      </c>
      <c r="F168" s="194" t="s">
        <v>1461</v>
      </c>
      <c r="G168" s="195" t="s">
        <v>244</v>
      </c>
      <c r="H168" s="196">
        <v>2</v>
      </c>
      <c r="I168" s="197"/>
      <c r="J168" s="198">
        <f t="shared" si="15"/>
        <v>0</v>
      </c>
      <c r="K168" s="199"/>
      <c r="L168" s="248"/>
      <c r="M168" s="201" t="s">
        <v>1</v>
      </c>
      <c r="N168" s="202" t="s">
        <v>44</v>
      </c>
      <c r="O168" s="51"/>
      <c r="P168" s="165">
        <f t="shared" si="16"/>
        <v>0</v>
      </c>
      <c r="Q168" s="165">
        <v>3.6000000000000002E-4</v>
      </c>
      <c r="R168" s="165">
        <f t="shared" si="17"/>
        <v>7.2000000000000005E-4</v>
      </c>
      <c r="S168" s="165">
        <v>0</v>
      </c>
      <c r="T168" s="166">
        <f t="shared" si="18"/>
        <v>0</v>
      </c>
      <c r="U168" s="302"/>
      <c r="V168" s="302"/>
      <c r="W168" s="302"/>
      <c r="X168" s="302"/>
      <c r="Y168" s="302"/>
      <c r="Z168" s="302"/>
      <c r="AA168" s="302"/>
      <c r="AB168" s="302"/>
      <c r="AC168" s="302"/>
      <c r="AD168" s="302"/>
      <c r="AE168" s="302"/>
      <c r="AR168" s="167" t="s">
        <v>336</v>
      </c>
      <c r="AT168" s="167" t="s">
        <v>236</v>
      </c>
      <c r="AU168" s="167" t="s">
        <v>91</v>
      </c>
      <c r="AY168" s="18" t="s">
        <v>184</v>
      </c>
      <c r="BE168" s="92">
        <f t="shared" si="19"/>
        <v>0</v>
      </c>
      <c r="BF168" s="92">
        <f t="shared" si="20"/>
        <v>0</v>
      </c>
      <c r="BG168" s="92">
        <f t="shared" si="21"/>
        <v>0</v>
      </c>
      <c r="BH168" s="92">
        <f t="shared" si="22"/>
        <v>0</v>
      </c>
      <c r="BI168" s="92">
        <f t="shared" si="23"/>
        <v>0</v>
      </c>
      <c r="BJ168" s="18" t="s">
        <v>91</v>
      </c>
      <c r="BK168" s="92">
        <f t="shared" si="24"/>
        <v>0</v>
      </c>
      <c r="BL168" s="18" t="s">
        <v>272</v>
      </c>
      <c r="BM168" s="167" t="s">
        <v>363</v>
      </c>
    </row>
    <row r="169" spans="1:65" s="2" customFormat="1" ht="21.75" customHeight="1">
      <c r="A169" s="302"/>
      <c r="B169" s="124"/>
      <c r="C169" s="155" t="s">
        <v>7</v>
      </c>
      <c r="D169" s="155" t="s">
        <v>187</v>
      </c>
      <c r="E169" s="156" t="s">
        <v>1462</v>
      </c>
      <c r="F169" s="157" t="s">
        <v>1463</v>
      </c>
      <c r="G169" s="158" t="s">
        <v>360</v>
      </c>
      <c r="H169" s="159">
        <v>12.9</v>
      </c>
      <c r="I169" s="160"/>
      <c r="J169" s="161">
        <f t="shared" si="15"/>
        <v>0</v>
      </c>
      <c r="K169" s="162"/>
      <c r="L169" s="248"/>
      <c r="M169" s="163" t="s">
        <v>1</v>
      </c>
      <c r="N169" s="164" t="s">
        <v>44</v>
      </c>
      <c r="O169" s="51"/>
      <c r="P169" s="165">
        <f t="shared" si="16"/>
        <v>0</v>
      </c>
      <c r="Q169" s="165">
        <v>0</v>
      </c>
      <c r="R169" s="165">
        <f t="shared" si="17"/>
        <v>0</v>
      </c>
      <c r="S169" s="165">
        <v>0</v>
      </c>
      <c r="T169" s="166">
        <f t="shared" si="18"/>
        <v>0</v>
      </c>
      <c r="U169" s="302"/>
      <c r="V169" s="302"/>
      <c r="W169" s="302"/>
      <c r="X169" s="302"/>
      <c r="Y169" s="302"/>
      <c r="Z169" s="302"/>
      <c r="AA169" s="302"/>
      <c r="AB169" s="302"/>
      <c r="AC169" s="302"/>
      <c r="AD169" s="302"/>
      <c r="AE169" s="302"/>
      <c r="AR169" s="167" t="s">
        <v>272</v>
      </c>
      <c r="AT169" s="167" t="s">
        <v>187</v>
      </c>
      <c r="AU169" s="167" t="s">
        <v>91</v>
      </c>
      <c r="AY169" s="18" t="s">
        <v>184</v>
      </c>
      <c r="BE169" s="92">
        <f t="shared" si="19"/>
        <v>0</v>
      </c>
      <c r="BF169" s="92">
        <f t="shared" si="20"/>
        <v>0</v>
      </c>
      <c r="BG169" s="92">
        <f t="shared" si="21"/>
        <v>0</v>
      </c>
      <c r="BH169" s="92">
        <f t="shared" si="22"/>
        <v>0</v>
      </c>
      <c r="BI169" s="92">
        <f t="shared" si="23"/>
        <v>0</v>
      </c>
      <c r="BJ169" s="18" t="s">
        <v>91</v>
      </c>
      <c r="BK169" s="92">
        <f t="shared" si="24"/>
        <v>0</v>
      </c>
      <c r="BL169" s="18" t="s">
        <v>272</v>
      </c>
      <c r="BM169" s="167" t="s">
        <v>371</v>
      </c>
    </row>
    <row r="170" spans="1:65" s="2" customFormat="1" ht="21.75" customHeight="1">
      <c r="A170" s="302"/>
      <c r="B170" s="124"/>
      <c r="C170" s="155" t="s">
        <v>290</v>
      </c>
      <c r="D170" s="155" t="s">
        <v>187</v>
      </c>
      <c r="E170" s="156" t="s">
        <v>1464</v>
      </c>
      <c r="F170" s="157" t="s">
        <v>1465</v>
      </c>
      <c r="G170" s="158" t="s">
        <v>360</v>
      </c>
      <c r="H170" s="159">
        <v>9.7200000000000006</v>
      </c>
      <c r="I170" s="160"/>
      <c r="J170" s="161">
        <f t="shared" si="15"/>
        <v>0</v>
      </c>
      <c r="K170" s="162"/>
      <c r="L170" s="248"/>
      <c r="M170" s="163" t="s">
        <v>1</v>
      </c>
      <c r="N170" s="164" t="s">
        <v>44</v>
      </c>
      <c r="O170" s="51"/>
      <c r="P170" s="165">
        <f t="shared" si="16"/>
        <v>0</v>
      </c>
      <c r="Q170" s="165">
        <v>0</v>
      </c>
      <c r="R170" s="165">
        <f t="shared" si="17"/>
        <v>0</v>
      </c>
      <c r="S170" s="165">
        <v>0</v>
      </c>
      <c r="T170" s="166">
        <f t="shared" si="18"/>
        <v>0</v>
      </c>
      <c r="U170" s="302"/>
      <c r="V170" s="302"/>
      <c r="W170" s="302"/>
      <c r="X170" s="302"/>
      <c r="Y170" s="302"/>
      <c r="Z170" s="302"/>
      <c r="AA170" s="302"/>
      <c r="AB170" s="302"/>
      <c r="AC170" s="302"/>
      <c r="AD170" s="302"/>
      <c r="AE170" s="302"/>
      <c r="AR170" s="167" t="s">
        <v>272</v>
      </c>
      <c r="AT170" s="167" t="s">
        <v>187</v>
      </c>
      <c r="AU170" s="167" t="s">
        <v>91</v>
      </c>
      <c r="AY170" s="18" t="s">
        <v>184</v>
      </c>
      <c r="BE170" s="92">
        <f t="shared" si="19"/>
        <v>0</v>
      </c>
      <c r="BF170" s="92">
        <f t="shared" si="20"/>
        <v>0</v>
      </c>
      <c r="BG170" s="92">
        <f t="shared" si="21"/>
        <v>0</v>
      </c>
      <c r="BH170" s="92">
        <f t="shared" si="22"/>
        <v>0</v>
      </c>
      <c r="BI170" s="92">
        <f t="shared" si="23"/>
        <v>0</v>
      </c>
      <c r="BJ170" s="18" t="s">
        <v>91</v>
      </c>
      <c r="BK170" s="92">
        <f t="shared" si="24"/>
        <v>0</v>
      </c>
      <c r="BL170" s="18" t="s">
        <v>272</v>
      </c>
      <c r="BM170" s="167" t="s">
        <v>381</v>
      </c>
    </row>
    <row r="171" spans="1:65" s="2" customFormat="1" ht="21.75" customHeight="1">
      <c r="A171" s="302"/>
      <c r="B171" s="124"/>
      <c r="C171" s="155" t="s">
        <v>295</v>
      </c>
      <c r="D171" s="155" t="s">
        <v>187</v>
      </c>
      <c r="E171" s="156" t="s">
        <v>1466</v>
      </c>
      <c r="F171" s="157" t="s">
        <v>1467</v>
      </c>
      <c r="G171" s="158" t="s">
        <v>215</v>
      </c>
      <c r="H171" s="159">
        <v>0.26400000000000001</v>
      </c>
      <c r="I171" s="160"/>
      <c r="J171" s="161">
        <f t="shared" si="15"/>
        <v>0</v>
      </c>
      <c r="K171" s="162"/>
      <c r="L171" s="248"/>
      <c r="M171" s="163" t="s">
        <v>1</v>
      </c>
      <c r="N171" s="164" t="s">
        <v>44</v>
      </c>
      <c r="O171" s="51"/>
      <c r="P171" s="165">
        <f t="shared" si="16"/>
        <v>0</v>
      </c>
      <c r="Q171" s="165">
        <v>0</v>
      </c>
      <c r="R171" s="165">
        <f t="shared" si="17"/>
        <v>0</v>
      </c>
      <c r="S171" s="165">
        <v>0</v>
      </c>
      <c r="T171" s="166">
        <f t="shared" si="18"/>
        <v>0</v>
      </c>
      <c r="U171" s="302"/>
      <c r="V171" s="302"/>
      <c r="W171" s="302"/>
      <c r="X171" s="302"/>
      <c r="Y171" s="302"/>
      <c r="Z171" s="302"/>
      <c r="AA171" s="302"/>
      <c r="AB171" s="302"/>
      <c r="AC171" s="302"/>
      <c r="AD171" s="302"/>
      <c r="AE171" s="302"/>
      <c r="AR171" s="167" t="s">
        <v>272</v>
      </c>
      <c r="AT171" s="167" t="s">
        <v>187</v>
      </c>
      <c r="AU171" s="167" t="s">
        <v>91</v>
      </c>
      <c r="AY171" s="18" t="s">
        <v>184</v>
      </c>
      <c r="BE171" s="92">
        <f t="shared" si="19"/>
        <v>0</v>
      </c>
      <c r="BF171" s="92">
        <f t="shared" si="20"/>
        <v>0</v>
      </c>
      <c r="BG171" s="92">
        <f t="shared" si="21"/>
        <v>0</v>
      </c>
      <c r="BH171" s="92">
        <f t="shared" si="22"/>
        <v>0</v>
      </c>
      <c r="BI171" s="92">
        <f t="shared" si="23"/>
        <v>0</v>
      </c>
      <c r="BJ171" s="18" t="s">
        <v>91</v>
      </c>
      <c r="BK171" s="92">
        <f t="shared" si="24"/>
        <v>0</v>
      </c>
      <c r="BL171" s="18" t="s">
        <v>272</v>
      </c>
      <c r="BM171" s="167" t="s">
        <v>391</v>
      </c>
    </row>
    <row r="172" spans="1:65" s="12" customFormat="1" ht="22.9" customHeight="1">
      <c r="B172" s="142"/>
      <c r="D172" s="143" t="s">
        <v>77</v>
      </c>
      <c r="E172" s="153" t="s">
        <v>873</v>
      </c>
      <c r="F172" s="153" t="s">
        <v>874</v>
      </c>
      <c r="I172" s="145"/>
      <c r="J172" s="154">
        <f>BK172</f>
        <v>0</v>
      </c>
      <c r="L172" s="248"/>
      <c r="M172" s="147"/>
      <c r="N172" s="148"/>
      <c r="O172" s="148"/>
      <c r="P172" s="149">
        <f>SUM(P173:P202)</f>
        <v>0</v>
      </c>
      <c r="Q172" s="148"/>
      <c r="R172" s="149">
        <f>SUM(R173:R202)</f>
        <v>5.408219999999999E-2</v>
      </c>
      <c r="S172" s="148"/>
      <c r="T172" s="150">
        <f>SUM(T173:T202)</f>
        <v>0</v>
      </c>
      <c r="AR172" s="143" t="s">
        <v>91</v>
      </c>
      <c r="AT172" s="151" t="s">
        <v>77</v>
      </c>
      <c r="AU172" s="151" t="s">
        <v>85</v>
      </c>
      <c r="AY172" s="143" t="s">
        <v>184</v>
      </c>
      <c r="BK172" s="152">
        <f>SUM(BK173:BK202)</f>
        <v>0</v>
      </c>
    </row>
    <row r="173" spans="1:65" s="2" customFormat="1" ht="16.5" customHeight="1">
      <c r="A173" s="302"/>
      <c r="B173" s="124"/>
      <c r="C173" s="155" t="s">
        <v>299</v>
      </c>
      <c r="D173" s="155" t="s">
        <v>187</v>
      </c>
      <c r="E173" s="156" t="s">
        <v>1468</v>
      </c>
      <c r="F173" s="157" t="s">
        <v>1469</v>
      </c>
      <c r="G173" s="158" t="s">
        <v>360</v>
      </c>
      <c r="H173" s="159">
        <v>11.34</v>
      </c>
      <c r="I173" s="160"/>
      <c r="J173" s="161">
        <f t="shared" ref="J173:J202" si="25">ROUND(I173*H173,2)</f>
        <v>0</v>
      </c>
      <c r="K173" s="162"/>
      <c r="L173" s="248"/>
      <c r="M173" s="163" t="s">
        <v>1</v>
      </c>
      <c r="N173" s="164" t="s">
        <v>44</v>
      </c>
      <c r="O173" s="51"/>
      <c r="P173" s="165">
        <f t="shared" ref="P173:P202" si="26">O173*H173</f>
        <v>0</v>
      </c>
      <c r="Q173" s="165">
        <v>2.5000000000000001E-4</v>
      </c>
      <c r="R173" s="165">
        <f t="shared" ref="R173:R202" si="27">Q173*H173</f>
        <v>2.8349999999999998E-3</v>
      </c>
      <c r="S173" s="165">
        <v>0</v>
      </c>
      <c r="T173" s="166">
        <f t="shared" ref="T173:T202" si="28">S173*H173</f>
        <v>0</v>
      </c>
      <c r="U173" s="302"/>
      <c r="V173" s="302"/>
      <c r="W173" s="302"/>
      <c r="X173" s="302"/>
      <c r="Y173" s="302"/>
      <c r="Z173" s="302"/>
      <c r="AA173" s="302"/>
      <c r="AB173" s="302"/>
      <c r="AC173" s="302"/>
      <c r="AD173" s="302"/>
      <c r="AE173" s="302"/>
      <c r="AR173" s="167" t="s">
        <v>272</v>
      </c>
      <c r="AT173" s="167" t="s">
        <v>187</v>
      </c>
      <c r="AU173" s="167" t="s">
        <v>91</v>
      </c>
      <c r="AY173" s="18" t="s">
        <v>184</v>
      </c>
      <c r="BE173" s="92">
        <f t="shared" ref="BE173:BE202" si="29">IF(N173="základná",J173,0)</f>
        <v>0</v>
      </c>
      <c r="BF173" s="92">
        <f t="shared" ref="BF173:BF202" si="30">IF(N173="znížená",J173,0)</f>
        <v>0</v>
      </c>
      <c r="BG173" s="92">
        <f t="shared" ref="BG173:BG202" si="31">IF(N173="zákl. prenesená",J173,0)</f>
        <v>0</v>
      </c>
      <c r="BH173" s="92">
        <f t="shared" ref="BH173:BH202" si="32">IF(N173="zníž. prenesená",J173,0)</f>
        <v>0</v>
      </c>
      <c r="BI173" s="92">
        <f t="shared" ref="BI173:BI202" si="33">IF(N173="nulová",J173,0)</f>
        <v>0</v>
      </c>
      <c r="BJ173" s="18" t="s">
        <v>91</v>
      </c>
      <c r="BK173" s="92">
        <f t="shared" ref="BK173:BK202" si="34">ROUND(I173*H173,2)</f>
        <v>0</v>
      </c>
      <c r="BL173" s="18" t="s">
        <v>272</v>
      </c>
      <c r="BM173" s="167" t="s">
        <v>402</v>
      </c>
    </row>
    <row r="174" spans="1:65" s="2" customFormat="1" ht="16.5" customHeight="1">
      <c r="A174" s="302"/>
      <c r="B174" s="124"/>
      <c r="C174" s="155" t="s">
        <v>304</v>
      </c>
      <c r="D174" s="155" t="s">
        <v>187</v>
      </c>
      <c r="E174" s="156" t="s">
        <v>1470</v>
      </c>
      <c r="F174" s="157" t="s">
        <v>1471</v>
      </c>
      <c r="G174" s="158" t="s">
        <v>360</v>
      </c>
      <c r="H174" s="159">
        <v>5.88</v>
      </c>
      <c r="I174" s="160"/>
      <c r="J174" s="161">
        <f t="shared" si="25"/>
        <v>0</v>
      </c>
      <c r="K174" s="162"/>
      <c r="L174" s="248"/>
      <c r="M174" s="163" t="s">
        <v>1</v>
      </c>
      <c r="N174" s="164" t="s">
        <v>44</v>
      </c>
      <c r="O174" s="51"/>
      <c r="P174" s="165">
        <f t="shared" si="26"/>
        <v>0</v>
      </c>
      <c r="Q174" s="165">
        <v>4.2000000000000002E-4</v>
      </c>
      <c r="R174" s="165">
        <f t="shared" si="27"/>
        <v>2.4696000000000002E-3</v>
      </c>
      <c r="S174" s="165">
        <v>0</v>
      </c>
      <c r="T174" s="166">
        <f t="shared" si="28"/>
        <v>0</v>
      </c>
      <c r="U174" s="302"/>
      <c r="V174" s="302"/>
      <c r="W174" s="302"/>
      <c r="X174" s="302"/>
      <c r="Y174" s="302"/>
      <c r="Z174" s="302"/>
      <c r="AA174" s="302"/>
      <c r="AB174" s="302"/>
      <c r="AC174" s="302"/>
      <c r="AD174" s="302"/>
      <c r="AE174" s="302"/>
      <c r="AR174" s="167" t="s">
        <v>272</v>
      </c>
      <c r="AT174" s="167" t="s">
        <v>187</v>
      </c>
      <c r="AU174" s="167" t="s">
        <v>91</v>
      </c>
      <c r="AY174" s="18" t="s">
        <v>184</v>
      </c>
      <c r="BE174" s="92">
        <f t="shared" si="29"/>
        <v>0</v>
      </c>
      <c r="BF174" s="92">
        <f t="shared" si="30"/>
        <v>0</v>
      </c>
      <c r="BG174" s="92">
        <f t="shared" si="31"/>
        <v>0</v>
      </c>
      <c r="BH174" s="92">
        <f t="shared" si="32"/>
        <v>0</v>
      </c>
      <c r="BI174" s="92">
        <f t="shared" si="33"/>
        <v>0</v>
      </c>
      <c r="BJ174" s="18" t="s">
        <v>91</v>
      </c>
      <c r="BK174" s="92">
        <f t="shared" si="34"/>
        <v>0</v>
      </c>
      <c r="BL174" s="18" t="s">
        <v>272</v>
      </c>
      <c r="BM174" s="167" t="s">
        <v>415</v>
      </c>
    </row>
    <row r="175" spans="1:65" s="2" customFormat="1" ht="16.5" customHeight="1">
      <c r="A175" s="302"/>
      <c r="B175" s="124"/>
      <c r="C175" s="155" t="s">
        <v>308</v>
      </c>
      <c r="D175" s="155" t="s">
        <v>187</v>
      </c>
      <c r="E175" s="156" t="s">
        <v>1472</v>
      </c>
      <c r="F175" s="157" t="s">
        <v>1473</v>
      </c>
      <c r="G175" s="158" t="s">
        <v>360</v>
      </c>
      <c r="H175" s="159">
        <v>2.52</v>
      </c>
      <c r="I175" s="160"/>
      <c r="J175" s="161">
        <f t="shared" si="25"/>
        <v>0</v>
      </c>
      <c r="K175" s="162"/>
      <c r="L175" s="248"/>
      <c r="M175" s="163" t="s">
        <v>1</v>
      </c>
      <c r="N175" s="164" t="s">
        <v>44</v>
      </c>
      <c r="O175" s="51"/>
      <c r="P175" s="165">
        <f t="shared" si="26"/>
        <v>0</v>
      </c>
      <c r="Q175" s="165">
        <v>5.8E-4</v>
      </c>
      <c r="R175" s="165">
        <f t="shared" si="27"/>
        <v>1.4616E-3</v>
      </c>
      <c r="S175" s="165">
        <v>0</v>
      </c>
      <c r="T175" s="166">
        <f t="shared" si="28"/>
        <v>0</v>
      </c>
      <c r="U175" s="302"/>
      <c r="V175" s="302"/>
      <c r="W175" s="302"/>
      <c r="X175" s="302"/>
      <c r="Y175" s="302"/>
      <c r="Z175" s="302"/>
      <c r="AA175" s="302"/>
      <c r="AB175" s="302"/>
      <c r="AC175" s="302"/>
      <c r="AD175" s="302"/>
      <c r="AE175" s="302"/>
      <c r="AR175" s="167" t="s">
        <v>272</v>
      </c>
      <c r="AT175" s="167" t="s">
        <v>187</v>
      </c>
      <c r="AU175" s="167" t="s">
        <v>91</v>
      </c>
      <c r="AY175" s="18" t="s">
        <v>184</v>
      </c>
      <c r="BE175" s="92">
        <f t="shared" si="29"/>
        <v>0</v>
      </c>
      <c r="BF175" s="92">
        <f t="shared" si="30"/>
        <v>0</v>
      </c>
      <c r="BG175" s="92">
        <f t="shared" si="31"/>
        <v>0</v>
      </c>
      <c r="BH175" s="92">
        <f t="shared" si="32"/>
        <v>0</v>
      </c>
      <c r="BI175" s="92">
        <f t="shared" si="33"/>
        <v>0</v>
      </c>
      <c r="BJ175" s="18" t="s">
        <v>91</v>
      </c>
      <c r="BK175" s="92">
        <f t="shared" si="34"/>
        <v>0</v>
      </c>
      <c r="BL175" s="18" t="s">
        <v>272</v>
      </c>
      <c r="BM175" s="167" t="s">
        <v>424</v>
      </c>
    </row>
    <row r="176" spans="1:65" s="2" customFormat="1" ht="16.5" customHeight="1">
      <c r="A176" s="302"/>
      <c r="B176" s="124"/>
      <c r="C176" s="155" t="s">
        <v>312</v>
      </c>
      <c r="D176" s="155" t="s">
        <v>187</v>
      </c>
      <c r="E176" s="156" t="s">
        <v>1474</v>
      </c>
      <c r="F176" s="157" t="s">
        <v>1475</v>
      </c>
      <c r="G176" s="158" t="s">
        <v>360</v>
      </c>
      <c r="H176" s="159">
        <v>2</v>
      </c>
      <c r="I176" s="160"/>
      <c r="J176" s="161">
        <f t="shared" si="25"/>
        <v>0</v>
      </c>
      <c r="K176" s="162"/>
      <c r="L176" s="248"/>
      <c r="M176" s="163" t="s">
        <v>1</v>
      </c>
      <c r="N176" s="164" t="s">
        <v>44</v>
      </c>
      <c r="O176" s="51"/>
      <c r="P176" s="165">
        <f t="shared" si="26"/>
        <v>0</v>
      </c>
      <c r="Q176" s="165">
        <v>8.1999999999999998E-4</v>
      </c>
      <c r="R176" s="165">
        <f t="shared" si="27"/>
        <v>1.64E-3</v>
      </c>
      <c r="S176" s="165">
        <v>0</v>
      </c>
      <c r="T176" s="166">
        <f t="shared" si="28"/>
        <v>0</v>
      </c>
      <c r="U176" s="302"/>
      <c r="V176" s="302"/>
      <c r="W176" s="302"/>
      <c r="X176" s="302"/>
      <c r="Y176" s="302"/>
      <c r="Z176" s="302"/>
      <c r="AA176" s="302"/>
      <c r="AB176" s="302"/>
      <c r="AC176" s="302"/>
      <c r="AD176" s="302"/>
      <c r="AE176" s="302"/>
      <c r="AR176" s="167" t="s">
        <v>272</v>
      </c>
      <c r="AT176" s="167" t="s">
        <v>187</v>
      </c>
      <c r="AU176" s="167" t="s">
        <v>91</v>
      </c>
      <c r="AY176" s="18" t="s">
        <v>184</v>
      </c>
      <c r="BE176" s="92">
        <f t="shared" si="29"/>
        <v>0</v>
      </c>
      <c r="BF176" s="92">
        <f t="shared" si="30"/>
        <v>0</v>
      </c>
      <c r="BG176" s="92">
        <f t="shared" si="31"/>
        <v>0</v>
      </c>
      <c r="BH176" s="92">
        <f t="shared" si="32"/>
        <v>0</v>
      </c>
      <c r="BI176" s="92">
        <f t="shared" si="33"/>
        <v>0</v>
      </c>
      <c r="BJ176" s="18" t="s">
        <v>91</v>
      </c>
      <c r="BK176" s="92">
        <f t="shared" si="34"/>
        <v>0</v>
      </c>
      <c r="BL176" s="18" t="s">
        <v>272</v>
      </c>
      <c r="BM176" s="167" t="s">
        <v>436</v>
      </c>
    </row>
    <row r="177" spans="1:65" s="2" customFormat="1" ht="21.75" customHeight="1">
      <c r="A177" s="302"/>
      <c r="B177" s="124"/>
      <c r="C177" s="155" t="s">
        <v>316</v>
      </c>
      <c r="D177" s="155" t="s">
        <v>187</v>
      </c>
      <c r="E177" s="156" t="s">
        <v>1476</v>
      </c>
      <c r="F177" s="157" t="s">
        <v>1477</v>
      </c>
      <c r="G177" s="158" t="s">
        <v>244</v>
      </c>
      <c r="H177" s="159">
        <v>2</v>
      </c>
      <c r="I177" s="160"/>
      <c r="J177" s="161">
        <f t="shared" si="25"/>
        <v>0</v>
      </c>
      <c r="K177" s="162"/>
      <c r="L177" s="248"/>
      <c r="M177" s="163" t="s">
        <v>1</v>
      </c>
      <c r="N177" s="164" t="s">
        <v>44</v>
      </c>
      <c r="O177" s="51"/>
      <c r="P177" s="165">
        <f t="shared" si="26"/>
        <v>0</v>
      </c>
      <c r="Q177" s="165">
        <v>4.0000000000000003E-5</v>
      </c>
      <c r="R177" s="165">
        <f t="shared" si="27"/>
        <v>8.0000000000000007E-5</v>
      </c>
      <c r="S177" s="165">
        <v>0</v>
      </c>
      <c r="T177" s="166">
        <f t="shared" si="28"/>
        <v>0</v>
      </c>
      <c r="U177" s="302"/>
      <c r="V177" s="302"/>
      <c r="W177" s="302"/>
      <c r="X177" s="302"/>
      <c r="Y177" s="302"/>
      <c r="Z177" s="302"/>
      <c r="AA177" s="302"/>
      <c r="AB177" s="302"/>
      <c r="AC177" s="302"/>
      <c r="AD177" s="302"/>
      <c r="AE177" s="302"/>
      <c r="AR177" s="167" t="s">
        <v>272</v>
      </c>
      <c r="AT177" s="167" t="s">
        <v>187</v>
      </c>
      <c r="AU177" s="167" t="s">
        <v>91</v>
      </c>
      <c r="AY177" s="18" t="s">
        <v>184</v>
      </c>
      <c r="BE177" s="92">
        <f t="shared" si="29"/>
        <v>0</v>
      </c>
      <c r="BF177" s="92">
        <f t="shared" si="30"/>
        <v>0</v>
      </c>
      <c r="BG177" s="92">
        <f t="shared" si="31"/>
        <v>0</v>
      </c>
      <c r="BH177" s="92">
        <f t="shared" si="32"/>
        <v>0</v>
      </c>
      <c r="BI177" s="92">
        <f t="shared" si="33"/>
        <v>0</v>
      </c>
      <c r="BJ177" s="18" t="s">
        <v>91</v>
      </c>
      <c r="BK177" s="92">
        <f t="shared" si="34"/>
        <v>0</v>
      </c>
      <c r="BL177" s="18" t="s">
        <v>272</v>
      </c>
      <c r="BM177" s="167" t="s">
        <v>446</v>
      </c>
    </row>
    <row r="178" spans="1:65" s="2" customFormat="1" ht="21.75" customHeight="1">
      <c r="A178" s="302"/>
      <c r="B178" s="124"/>
      <c r="C178" s="192" t="s">
        <v>320</v>
      </c>
      <c r="D178" s="192" t="s">
        <v>236</v>
      </c>
      <c r="E178" s="193" t="s">
        <v>1478</v>
      </c>
      <c r="F178" s="194" t="s">
        <v>1479</v>
      </c>
      <c r="G178" s="195" t="s">
        <v>244</v>
      </c>
      <c r="H178" s="196">
        <v>2</v>
      </c>
      <c r="I178" s="197"/>
      <c r="J178" s="198">
        <f t="shared" si="25"/>
        <v>0</v>
      </c>
      <c r="K178" s="199"/>
      <c r="L178" s="248"/>
      <c r="M178" s="201" t="s">
        <v>1</v>
      </c>
      <c r="N178" s="202" t="s">
        <v>44</v>
      </c>
      <c r="O178" s="51"/>
      <c r="P178" s="165">
        <f t="shared" si="26"/>
        <v>0</v>
      </c>
      <c r="Q178" s="165">
        <v>4.0000000000000003E-5</v>
      </c>
      <c r="R178" s="165">
        <f t="shared" si="27"/>
        <v>8.0000000000000007E-5</v>
      </c>
      <c r="S178" s="165">
        <v>0</v>
      </c>
      <c r="T178" s="166">
        <f t="shared" si="28"/>
        <v>0</v>
      </c>
      <c r="U178" s="302"/>
      <c r="V178" s="302"/>
      <c r="W178" s="302"/>
      <c r="X178" s="302"/>
      <c r="Y178" s="302"/>
      <c r="Z178" s="302"/>
      <c r="AA178" s="302"/>
      <c r="AB178" s="302"/>
      <c r="AC178" s="302"/>
      <c r="AD178" s="302"/>
      <c r="AE178" s="302"/>
      <c r="AR178" s="167" t="s">
        <v>336</v>
      </c>
      <c r="AT178" s="167" t="s">
        <v>236</v>
      </c>
      <c r="AU178" s="167" t="s">
        <v>91</v>
      </c>
      <c r="AY178" s="18" t="s">
        <v>184</v>
      </c>
      <c r="BE178" s="92">
        <f t="shared" si="29"/>
        <v>0</v>
      </c>
      <c r="BF178" s="92">
        <f t="shared" si="30"/>
        <v>0</v>
      </c>
      <c r="BG178" s="92">
        <f t="shared" si="31"/>
        <v>0</v>
      </c>
      <c r="BH178" s="92">
        <f t="shared" si="32"/>
        <v>0</v>
      </c>
      <c r="BI178" s="92">
        <f t="shared" si="33"/>
        <v>0</v>
      </c>
      <c r="BJ178" s="18" t="s">
        <v>91</v>
      </c>
      <c r="BK178" s="92">
        <f t="shared" si="34"/>
        <v>0</v>
      </c>
      <c r="BL178" s="18" t="s">
        <v>272</v>
      </c>
      <c r="BM178" s="167" t="s">
        <v>456</v>
      </c>
    </row>
    <row r="179" spans="1:65" s="2" customFormat="1" ht="21.75" customHeight="1">
      <c r="A179" s="302"/>
      <c r="B179" s="124"/>
      <c r="C179" s="155" t="s">
        <v>324</v>
      </c>
      <c r="D179" s="155" t="s">
        <v>187</v>
      </c>
      <c r="E179" s="156" t="s">
        <v>1356</v>
      </c>
      <c r="F179" s="157" t="s">
        <v>1357</v>
      </c>
      <c r="G179" s="158" t="s">
        <v>244</v>
      </c>
      <c r="H179" s="159">
        <v>2</v>
      </c>
      <c r="I179" s="160"/>
      <c r="J179" s="161">
        <f t="shared" si="25"/>
        <v>0</v>
      </c>
      <c r="K179" s="162"/>
      <c r="L179" s="248"/>
      <c r="M179" s="163" t="s">
        <v>1</v>
      </c>
      <c r="N179" s="164" t="s">
        <v>44</v>
      </c>
      <c r="O179" s="51"/>
      <c r="P179" s="165">
        <f t="shared" si="26"/>
        <v>0</v>
      </c>
      <c r="Q179" s="165">
        <v>6.0000000000000002E-5</v>
      </c>
      <c r="R179" s="165">
        <f t="shared" si="27"/>
        <v>1.2E-4</v>
      </c>
      <c r="S179" s="165">
        <v>0</v>
      </c>
      <c r="T179" s="166">
        <f t="shared" si="28"/>
        <v>0</v>
      </c>
      <c r="U179" s="302"/>
      <c r="V179" s="302"/>
      <c r="W179" s="302"/>
      <c r="X179" s="302"/>
      <c r="Y179" s="302"/>
      <c r="Z179" s="302"/>
      <c r="AA179" s="302"/>
      <c r="AB179" s="302"/>
      <c r="AC179" s="302"/>
      <c r="AD179" s="302"/>
      <c r="AE179" s="302"/>
      <c r="AR179" s="167" t="s">
        <v>272</v>
      </c>
      <c r="AT179" s="167" t="s">
        <v>187</v>
      </c>
      <c r="AU179" s="167" t="s">
        <v>91</v>
      </c>
      <c r="AY179" s="18" t="s">
        <v>184</v>
      </c>
      <c r="BE179" s="92">
        <f t="shared" si="29"/>
        <v>0</v>
      </c>
      <c r="BF179" s="92">
        <f t="shared" si="30"/>
        <v>0</v>
      </c>
      <c r="BG179" s="92">
        <f t="shared" si="31"/>
        <v>0</v>
      </c>
      <c r="BH179" s="92">
        <f t="shared" si="32"/>
        <v>0</v>
      </c>
      <c r="BI179" s="92">
        <f t="shared" si="33"/>
        <v>0</v>
      </c>
      <c r="BJ179" s="18" t="s">
        <v>91</v>
      </c>
      <c r="BK179" s="92">
        <f t="shared" si="34"/>
        <v>0</v>
      </c>
      <c r="BL179" s="18" t="s">
        <v>272</v>
      </c>
      <c r="BM179" s="167" t="s">
        <v>466</v>
      </c>
    </row>
    <row r="180" spans="1:65" s="2" customFormat="1" ht="21.75" customHeight="1">
      <c r="A180" s="302"/>
      <c r="B180" s="124"/>
      <c r="C180" s="192" t="s">
        <v>328</v>
      </c>
      <c r="D180" s="192" t="s">
        <v>236</v>
      </c>
      <c r="E180" s="193" t="s">
        <v>1358</v>
      </c>
      <c r="F180" s="194" t="s">
        <v>1359</v>
      </c>
      <c r="G180" s="195" t="s">
        <v>244</v>
      </c>
      <c r="H180" s="196">
        <v>2</v>
      </c>
      <c r="I180" s="197"/>
      <c r="J180" s="198">
        <f t="shared" si="25"/>
        <v>0</v>
      </c>
      <c r="K180" s="199"/>
      <c r="L180" s="248"/>
      <c r="M180" s="201" t="s">
        <v>1</v>
      </c>
      <c r="N180" s="202" t="s">
        <v>44</v>
      </c>
      <c r="O180" s="51"/>
      <c r="P180" s="165">
        <f t="shared" si="26"/>
        <v>0</v>
      </c>
      <c r="Q180" s="165">
        <v>7.5000000000000002E-4</v>
      </c>
      <c r="R180" s="165">
        <f t="shared" si="27"/>
        <v>1.5E-3</v>
      </c>
      <c r="S180" s="165">
        <v>0</v>
      </c>
      <c r="T180" s="166">
        <f t="shared" si="28"/>
        <v>0</v>
      </c>
      <c r="U180" s="302"/>
      <c r="V180" s="302"/>
      <c r="W180" s="302"/>
      <c r="X180" s="302"/>
      <c r="Y180" s="302"/>
      <c r="Z180" s="302"/>
      <c r="AA180" s="302"/>
      <c r="AB180" s="302"/>
      <c r="AC180" s="302"/>
      <c r="AD180" s="302"/>
      <c r="AE180" s="302"/>
      <c r="AR180" s="167" t="s">
        <v>336</v>
      </c>
      <c r="AT180" s="167" t="s">
        <v>236</v>
      </c>
      <c r="AU180" s="167" t="s">
        <v>91</v>
      </c>
      <c r="AY180" s="18" t="s">
        <v>184</v>
      </c>
      <c r="BE180" s="92">
        <f t="shared" si="29"/>
        <v>0</v>
      </c>
      <c r="BF180" s="92">
        <f t="shared" si="30"/>
        <v>0</v>
      </c>
      <c r="BG180" s="92">
        <f t="shared" si="31"/>
        <v>0</v>
      </c>
      <c r="BH180" s="92">
        <f t="shared" si="32"/>
        <v>0</v>
      </c>
      <c r="BI180" s="92">
        <f t="shared" si="33"/>
        <v>0</v>
      </c>
      <c r="BJ180" s="18" t="s">
        <v>91</v>
      </c>
      <c r="BK180" s="92">
        <f t="shared" si="34"/>
        <v>0</v>
      </c>
      <c r="BL180" s="18" t="s">
        <v>272</v>
      </c>
      <c r="BM180" s="167" t="s">
        <v>480</v>
      </c>
    </row>
    <row r="181" spans="1:65" s="2" customFormat="1" ht="21.75" customHeight="1">
      <c r="A181" s="302"/>
      <c r="B181" s="124"/>
      <c r="C181" s="155" t="s">
        <v>332</v>
      </c>
      <c r="D181" s="155" t="s">
        <v>187</v>
      </c>
      <c r="E181" s="156" t="s">
        <v>1480</v>
      </c>
      <c r="F181" s="157" t="s">
        <v>1481</v>
      </c>
      <c r="G181" s="158" t="s">
        <v>244</v>
      </c>
      <c r="H181" s="159">
        <v>1</v>
      </c>
      <c r="I181" s="160"/>
      <c r="J181" s="161">
        <f t="shared" si="25"/>
        <v>0</v>
      </c>
      <c r="K181" s="162"/>
      <c r="L181" s="248"/>
      <c r="M181" s="163" t="s">
        <v>1</v>
      </c>
      <c r="N181" s="164" t="s">
        <v>44</v>
      </c>
      <c r="O181" s="51"/>
      <c r="P181" s="165">
        <f t="shared" si="26"/>
        <v>0</v>
      </c>
      <c r="Q181" s="165">
        <v>0</v>
      </c>
      <c r="R181" s="165">
        <f t="shared" si="27"/>
        <v>0</v>
      </c>
      <c r="S181" s="165">
        <v>0</v>
      </c>
      <c r="T181" s="166">
        <f t="shared" si="28"/>
        <v>0</v>
      </c>
      <c r="U181" s="302"/>
      <c r="V181" s="302"/>
      <c r="W181" s="302"/>
      <c r="X181" s="302"/>
      <c r="Y181" s="302"/>
      <c r="Z181" s="302"/>
      <c r="AA181" s="302"/>
      <c r="AB181" s="302"/>
      <c r="AC181" s="302"/>
      <c r="AD181" s="302"/>
      <c r="AE181" s="302"/>
      <c r="AR181" s="167" t="s">
        <v>272</v>
      </c>
      <c r="AT181" s="167" t="s">
        <v>187</v>
      </c>
      <c r="AU181" s="167" t="s">
        <v>91</v>
      </c>
      <c r="AY181" s="18" t="s">
        <v>184</v>
      </c>
      <c r="BE181" s="92">
        <f t="shared" si="29"/>
        <v>0</v>
      </c>
      <c r="BF181" s="92">
        <f t="shared" si="30"/>
        <v>0</v>
      </c>
      <c r="BG181" s="92">
        <f t="shared" si="31"/>
        <v>0</v>
      </c>
      <c r="BH181" s="92">
        <f t="shared" si="32"/>
        <v>0</v>
      </c>
      <c r="BI181" s="92">
        <f t="shared" si="33"/>
        <v>0</v>
      </c>
      <c r="BJ181" s="18" t="s">
        <v>91</v>
      </c>
      <c r="BK181" s="92">
        <f t="shared" si="34"/>
        <v>0</v>
      </c>
      <c r="BL181" s="18" t="s">
        <v>272</v>
      </c>
      <c r="BM181" s="167" t="s">
        <v>490</v>
      </c>
    </row>
    <row r="182" spans="1:65" s="2" customFormat="1" ht="16.5" customHeight="1">
      <c r="A182" s="302"/>
      <c r="B182" s="124"/>
      <c r="C182" s="192" t="s">
        <v>336</v>
      </c>
      <c r="D182" s="192" t="s">
        <v>236</v>
      </c>
      <c r="E182" s="193" t="s">
        <v>1482</v>
      </c>
      <c r="F182" s="194" t="s">
        <v>1483</v>
      </c>
      <c r="G182" s="195" t="s">
        <v>244</v>
      </c>
      <c r="H182" s="196">
        <v>1</v>
      </c>
      <c r="I182" s="197"/>
      <c r="J182" s="198">
        <f t="shared" si="25"/>
        <v>0</v>
      </c>
      <c r="K182" s="199"/>
      <c r="L182" s="248"/>
      <c r="M182" s="201" t="s">
        <v>1</v>
      </c>
      <c r="N182" s="202" t="s">
        <v>44</v>
      </c>
      <c r="O182" s="51"/>
      <c r="P182" s="165">
        <f t="shared" si="26"/>
        <v>0</v>
      </c>
      <c r="Q182" s="165">
        <v>0</v>
      </c>
      <c r="R182" s="165">
        <f t="shared" si="27"/>
        <v>0</v>
      </c>
      <c r="S182" s="165">
        <v>0</v>
      </c>
      <c r="T182" s="166">
        <f t="shared" si="28"/>
        <v>0</v>
      </c>
      <c r="U182" s="302"/>
      <c r="V182" s="302"/>
      <c r="W182" s="302"/>
      <c r="X182" s="302"/>
      <c r="Y182" s="302"/>
      <c r="Z182" s="302"/>
      <c r="AA182" s="302"/>
      <c r="AB182" s="302"/>
      <c r="AC182" s="302"/>
      <c r="AD182" s="302"/>
      <c r="AE182" s="302"/>
      <c r="AR182" s="167" t="s">
        <v>336</v>
      </c>
      <c r="AT182" s="167" t="s">
        <v>236</v>
      </c>
      <c r="AU182" s="167" t="s">
        <v>91</v>
      </c>
      <c r="AY182" s="18" t="s">
        <v>184</v>
      </c>
      <c r="BE182" s="92">
        <f t="shared" si="29"/>
        <v>0</v>
      </c>
      <c r="BF182" s="92">
        <f t="shared" si="30"/>
        <v>0</v>
      </c>
      <c r="BG182" s="92">
        <f t="shared" si="31"/>
        <v>0</v>
      </c>
      <c r="BH182" s="92">
        <f t="shared" si="32"/>
        <v>0</v>
      </c>
      <c r="BI182" s="92">
        <f t="shared" si="33"/>
        <v>0</v>
      </c>
      <c r="BJ182" s="18" t="s">
        <v>91</v>
      </c>
      <c r="BK182" s="92">
        <f t="shared" si="34"/>
        <v>0</v>
      </c>
      <c r="BL182" s="18" t="s">
        <v>272</v>
      </c>
      <c r="BM182" s="167" t="s">
        <v>500</v>
      </c>
    </row>
    <row r="183" spans="1:65" s="2" customFormat="1" ht="21.75" customHeight="1">
      <c r="A183" s="302"/>
      <c r="B183" s="124"/>
      <c r="C183" s="155" t="s">
        <v>340</v>
      </c>
      <c r="D183" s="155" t="s">
        <v>187</v>
      </c>
      <c r="E183" s="156" t="s">
        <v>1484</v>
      </c>
      <c r="F183" s="157" t="s">
        <v>1485</v>
      </c>
      <c r="G183" s="158" t="s">
        <v>244</v>
      </c>
      <c r="H183" s="159">
        <v>9</v>
      </c>
      <c r="I183" s="160"/>
      <c r="J183" s="161">
        <f t="shared" si="25"/>
        <v>0</v>
      </c>
      <c r="K183" s="162"/>
      <c r="L183" s="248"/>
      <c r="M183" s="163" t="s">
        <v>1</v>
      </c>
      <c r="N183" s="164" t="s">
        <v>44</v>
      </c>
      <c r="O183" s="51"/>
      <c r="P183" s="165">
        <f t="shared" si="26"/>
        <v>0</v>
      </c>
      <c r="Q183" s="165">
        <v>2.0000000000000002E-5</v>
      </c>
      <c r="R183" s="165">
        <f t="shared" si="27"/>
        <v>1.8000000000000001E-4</v>
      </c>
      <c r="S183" s="165">
        <v>0</v>
      </c>
      <c r="T183" s="166">
        <f t="shared" si="28"/>
        <v>0</v>
      </c>
      <c r="U183" s="302"/>
      <c r="V183" s="302"/>
      <c r="W183" s="302"/>
      <c r="X183" s="302"/>
      <c r="Y183" s="302"/>
      <c r="Z183" s="302"/>
      <c r="AA183" s="302"/>
      <c r="AB183" s="302"/>
      <c r="AC183" s="302"/>
      <c r="AD183" s="302"/>
      <c r="AE183" s="302"/>
      <c r="AR183" s="167" t="s">
        <v>272</v>
      </c>
      <c r="AT183" s="167" t="s">
        <v>187</v>
      </c>
      <c r="AU183" s="167" t="s">
        <v>91</v>
      </c>
      <c r="AY183" s="18" t="s">
        <v>184</v>
      </c>
      <c r="BE183" s="92">
        <f t="shared" si="29"/>
        <v>0</v>
      </c>
      <c r="BF183" s="92">
        <f t="shared" si="30"/>
        <v>0</v>
      </c>
      <c r="BG183" s="92">
        <f t="shared" si="31"/>
        <v>0</v>
      </c>
      <c r="BH183" s="92">
        <f t="shared" si="32"/>
        <v>0</v>
      </c>
      <c r="BI183" s="92">
        <f t="shared" si="33"/>
        <v>0</v>
      </c>
      <c r="BJ183" s="18" t="s">
        <v>91</v>
      </c>
      <c r="BK183" s="92">
        <f t="shared" si="34"/>
        <v>0</v>
      </c>
      <c r="BL183" s="18" t="s">
        <v>272</v>
      </c>
      <c r="BM183" s="167" t="s">
        <v>508</v>
      </c>
    </row>
    <row r="184" spans="1:65" s="2" customFormat="1" ht="21.75" customHeight="1">
      <c r="A184" s="302"/>
      <c r="B184" s="124"/>
      <c r="C184" s="192" t="s">
        <v>344</v>
      </c>
      <c r="D184" s="192" t="s">
        <v>236</v>
      </c>
      <c r="E184" s="193" t="s">
        <v>1486</v>
      </c>
      <c r="F184" s="194" t="s">
        <v>1487</v>
      </c>
      <c r="G184" s="195" t="s">
        <v>244</v>
      </c>
      <c r="H184" s="196">
        <v>9</v>
      </c>
      <c r="I184" s="197"/>
      <c r="J184" s="198">
        <f t="shared" si="25"/>
        <v>0</v>
      </c>
      <c r="K184" s="199"/>
      <c r="L184" s="248"/>
      <c r="M184" s="201" t="s">
        <v>1</v>
      </c>
      <c r="N184" s="202" t="s">
        <v>44</v>
      </c>
      <c r="O184" s="51"/>
      <c r="P184" s="165">
        <f t="shared" si="26"/>
        <v>0</v>
      </c>
      <c r="Q184" s="165">
        <v>2.5000000000000001E-4</v>
      </c>
      <c r="R184" s="165">
        <f t="shared" si="27"/>
        <v>2.2500000000000003E-3</v>
      </c>
      <c r="S184" s="165">
        <v>0</v>
      </c>
      <c r="T184" s="166">
        <f t="shared" si="28"/>
        <v>0</v>
      </c>
      <c r="U184" s="302"/>
      <c r="V184" s="302"/>
      <c r="W184" s="302"/>
      <c r="X184" s="302"/>
      <c r="Y184" s="302"/>
      <c r="Z184" s="302"/>
      <c r="AA184" s="302"/>
      <c r="AB184" s="302"/>
      <c r="AC184" s="302"/>
      <c r="AD184" s="302"/>
      <c r="AE184" s="302"/>
      <c r="AR184" s="167" t="s">
        <v>336</v>
      </c>
      <c r="AT184" s="167" t="s">
        <v>236</v>
      </c>
      <c r="AU184" s="167" t="s">
        <v>91</v>
      </c>
      <c r="AY184" s="18" t="s">
        <v>184</v>
      </c>
      <c r="BE184" s="92">
        <f t="shared" si="29"/>
        <v>0</v>
      </c>
      <c r="BF184" s="92">
        <f t="shared" si="30"/>
        <v>0</v>
      </c>
      <c r="BG184" s="92">
        <f t="shared" si="31"/>
        <v>0</v>
      </c>
      <c r="BH184" s="92">
        <f t="shared" si="32"/>
        <v>0</v>
      </c>
      <c r="BI184" s="92">
        <f t="shared" si="33"/>
        <v>0</v>
      </c>
      <c r="BJ184" s="18" t="s">
        <v>91</v>
      </c>
      <c r="BK184" s="92">
        <f t="shared" si="34"/>
        <v>0</v>
      </c>
      <c r="BL184" s="18" t="s">
        <v>272</v>
      </c>
      <c r="BM184" s="167" t="s">
        <v>519</v>
      </c>
    </row>
    <row r="185" spans="1:65" s="2" customFormat="1" ht="16.5" customHeight="1">
      <c r="A185" s="302"/>
      <c r="B185" s="124"/>
      <c r="C185" s="155" t="s">
        <v>348</v>
      </c>
      <c r="D185" s="155" t="s">
        <v>187</v>
      </c>
      <c r="E185" s="156" t="s">
        <v>1367</v>
      </c>
      <c r="F185" s="157" t="s">
        <v>1368</v>
      </c>
      <c r="G185" s="158" t="s">
        <v>244</v>
      </c>
      <c r="H185" s="159">
        <v>1</v>
      </c>
      <c r="I185" s="160"/>
      <c r="J185" s="161">
        <f t="shared" si="25"/>
        <v>0</v>
      </c>
      <c r="K185" s="162"/>
      <c r="L185" s="248"/>
      <c r="M185" s="163" t="s">
        <v>1</v>
      </c>
      <c r="N185" s="164" t="s">
        <v>44</v>
      </c>
      <c r="O185" s="51"/>
      <c r="P185" s="165">
        <f t="shared" si="26"/>
        <v>0</v>
      </c>
      <c r="Q185" s="165">
        <v>6.0000000000000002E-5</v>
      </c>
      <c r="R185" s="165">
        <f t="shared" si="27"/>
        <v>6.0000000000000002E-5</v>
      </c>
      <c r="S185" s="165">
        <v>0</v>
      </c>
      <c r="T185" s="166">
        <f t="shared" si="28"/>
        <v>0</v>
      </c>
      <c r="U185" s="302"/>
      <c r="V185" s="302"/>
      <c r="W185" s="302"/>
      <c r="X185" s="302"/>
      <c r="Y185" s="302"/>
      <c r="Z185" s="302"/>
      <c r="AA185" s="302"/>
      <c r="AB185" s="302"/>
      <c r="AC185" s="302"/>
      <c r="AD185" s="302"/>
      <c r="AE185" s="302"/>
      <c r="AR185" s="167" t="s">
        <v>272</v>
      </c>
      <c r="AT185" s="167" t="s">
        <v>187</v>
      </c>
      <c r="AU185" s="167" t="s">
        <v>91</v>
      </c>
      <c r="AY185" s="18" t="s">
        <v>184</v>
      </c>
      <c r="BE185" s="92">
        <f t="shared" si="29"/>
        <v>0</v>
      </c>
      <c r="BF185" s="92">
        <f t="shared" si="30"/>
        <v>0</v>
      </c>
      <c r="BG185" s="92">
        <f t="shared" si="31"/>
        <v>0</v>
      </c>
      <c r="BH185" s="92">
        <f t="shared" si="32"/>
        <v>0</v>
      </c>
      <c r="BI185" s="92">
        <f t="shared" si="33"/>
        <v>0</v>
      </c>
      <c r="BJ185" s="18" t="s">
        <v>91</v>
      </c>
      <c r="BK185" s="92">
        <f t="shared" si="34"/>
        <v>0</v>
      </c>
      <c r="BL185" s="18" t="s">
        <v>272</v>
      </c>
      <c r="BM185" s="167" t="s">
        <v>527</v>
      </c>
    </row>
    <row r="186" spans="1:65" s="2" customFormat="1" ht="21.75" customHeight="1">
      <c r="A186" s="302"/>
      <c r="B186" s="124"/>
      <c r="C186" s="192" t="s">
        <v>352</v>
      </c>
      <c r="D186" s="192" t="s">
        <v>236</v>
      </c>
      <c r="E186" s="193" t="s">
        <v>1369</v>
      </c>
      <c r="F186" s="194" t="s">
        <v>1370</v>
      </c>
      <c r="G186" s="195" t="s">
        <v>244</v>
      </c>
      <c r="H186" s="196">
        <v>1</v>
      </c>
      <c r="I186" s="197"/>
      <c r="J186" s="198">
        <f t="shared" si="25"/>
        <v>0</v>
      </c>
      <c r="K186" s="199"/>
      <c r="L186" s="248"/>
      <c r="M186" s="201" t="s">
        <v>1</v>
      </c>
      <c r="N186" s="202" t="s">
        <v>44</v>
      </c>
      <c r="O186" s="51"/>
      <c r="P186" s="165">
        <f t="shared" si="26"/>
        <v>0</v>
      </c>
      <c r="Q186" s="165">
        <v>1.57E-3</v>
      </c>
      <c r="R186" s="165">
        <f t="shared" si="27"/>
        <v>1.57E-3</v>
      </c>
      <c r="S186" s="165">
        <v>0</v>
      </c>
      <c r="T186" s="166">
        <f t="shared" si="28"/>
        <v>0</v>
      </c>
      <c r="U186" s="302"/>
      <c r="V186" s="302"/>
      <c r="W186" s="302"/>
      <c r="X186" s="302"/>
      <c r="Y186" s="302"/>
      <c r="Z186" s="302"/>
      <c r="AA186" s="302"/>
      <c r="AB186" s="302"/>
      <c r="AC186" s="302"/>
      <c r="AD186" s="302"/>
      <c r="AE186" s="302"/>
      <c r="AR186" s="167" t="s">
        <v>336</v>
      </c>
      <c r="AT186" s="167" t="s">
        <v>236</v>
      </c>
      <c r="AU186" s="167" t="s">
        <v>91</v>
      </c>
      <c r="AY186" s="18" t="s">
        <v>184</v>
      </c>
      <c r="BE186" s="92">
        <f t="shared" si="29"/>
        <v>0</v>
      </c>
      <c r="BF186" s="92">
        <f t="shared" si="30"/>
        <v>0</v>
      </c>
      <c r="BG186" s="92">
        <f t="shared" si="31"/>
        <v>0</v>
      </c>
      <c r="BH186" s="92">
        <f t="shared" si="32"/>
        <v>0</v>
      </c>
      <c r="BI186" s="92">
        <f t="shared" si="33"/>
        <v>0</v>
      </c>
      <c r="BJ186" s="18" t="s">
        <v>91</v>
      </c>
      <c r="BK186" s="92">
        <f t="shared" si="34"/>
        <v>0</v>
      </c>
      <c r="BL186" s="18" t="s">
        <v>272</v>
      </c>
      <c r="BM186" s="167" t="s">
        <v>536</v>
      </c>
    </row>
    <row r="187" spans="1:65" s="2" customFormat="1" ht="16.5" customHeight="1">
      <c r="A187" s="302"/>
      <c r="B187" s="124"/>
      <c r="C187" s="155" t="s">
        <v>357</v>
      </c>
      <c r="D187" s="155" t="s">
        <v>187</v>
      </c>
      <c r="E187" s="156" t="s">
        <v>891</v>
      </c>
      <c r="F187" s="157" t="s">
        <v>892</v>
      </c>
      <c r="G187" s="158" t="s">
        <v>244</v>
      </c>
      <c r="H187" s="159">
        <v>4</v>
      </c>
      <c r="I187" s="160"/>
      <c r="J187" s="161">
        <f t="shared" si="25"/>
        <v>0</v>
      </c>
      <c r="K187" s="162"/>
      <c r="L187" s="248"/>
      <c r="M187" s="163" t="s">
        <v>1</v>
      </c>
      <c r="N187" s="164" t="s">
        <v>44</v>
      </c>
      <c r="O187" s="51"/>
      <c r="P187" s="165">
        <f t="shared" si="26"/>
        <v>0</v>
      </c>
      <c r="Q187" s="165">
        <v>6.0000000000000002E-5</v>
      </c>
      <c r="R187" s="165">
        <f t="shared" si="27"/>
        <v>2.4000000000000001E-4</v>
      </c>
      <c r="S187" s="165">
        <v>0</v>
      </c>
      <c r="T187" s="166">
        <f t="shared" si="28"/>
        <v>0</v>
      </c>
      <c r="U187" s="302"/>
      <c r="V187" s="302"/>
      <c r="W187" s="302"/>
      <c r="X187" s="302"/>
      <c r="Y187" s="302"/>
      <c r="Z187" s="302"/>
      <c r="AA187" s="302"/>
      <c r="AB187" s="302"/>
      <c r="AC187" s="302"/>
      <c r="AD187" s="302"/>
      <c r="AE187" s="302"/>
      <c r="AR187" s="167" t="s">
        <v>272</v>
      </c>
      <c r="AT187" s="167" t="s">
        <v>187</v>
      </c>
      <c r="AU187" s="167" t="s">
        <v>91</v>
      </c>
      <c r="AY187" s="18" t="s">
        <v>184</v>
      </c>
      <c r="BE187" s="92">
        <f t="shared" si="29"/>
        <v>0</v>
      </c>
      <c r="BF187" s="92">
        <f t="shared" si="30"/>
        <v>0</v>
      </c>
      <c r="BG187" s="92">
        <f t="shared" si="31"/>
        <v>0</v>
      </c>
      <c r="BH187" s="92">
        <f t="shared" si="32"/>
        <v>0</v>
      </c>
      <c r="BI187" s="92">
        <f t="shared" si="33"/>
        <v>0</v>
      </c>
      <c r="BJ187" s="18" t="s">
        <v>91</v>
      </c>
      <c r="BK187" s="92">
        <f t="shared" si="34"/>
        <v>0</v>
      </c>
      <c r="BL187" s="18" t="s">
        <v>272</v>
      </c>
      <c r="BM187" s="167" t="s">
        <v>781</v>
      </c>
    </row>
    <row r="188" spans="1:65" s="2" customFormat="1" ht="21.75" customHeight="1">
      <c r="A188" s="302"/>
      <c r="B188" s="124"/>
      <c r="C188" s="339" t="s">
        <v>363</v>
      </c>
      <c r="D188" s="339" t="s">
        <v>236</v>
      </c>
      <c r="E188" s="340" t="s">
        <v>1488</v>
      </c>
      <c r="F188" s="341" t="s">
        <v>1489</v>
      </c>
      <c r="G188" s="342" t="s">
        <v>244</v>
      </c>
      <c r="H188" s="343">
        <v>1</v>
      </c>
      <c r="I188" s="344"/>
      <c r="J188" s="344">
        <f t="shared" si="25"/>
        <v>0</v>
      </c>
      <c r="K188" s="199"/>
      <c r="L188" s="248"/>
      <c r="M188" s="201" t="s">
        <v>1</v>
      </c>
      <c r="N188" s="202" t="s">
        <v>44</v>
      </c>
      <c r="O188" s="51"/>
      <c r="P188" s="165">
        <f t="shared" si="26"/>
        <v>0</v>
      </c>
      <c r="Q188" s="165">
        <v>1E-3</v>
      </c>
      <c r="R188" s="165">
        <f t="shared" si="27"/>
        <v>1E-3</v>
      </c>
      <c r="S188" s="165">
        <v>0</v>
      </c>
      <c r="T188" s="166">
        <f t="shared" si="28"/>
        <v>0</v>
      </c>
      <c r="U188" s="302"/>
      <c r="V188" s="302"/>
      <c r="W188" s="302"/>
      <c r="X188" s="302"/>
      <c r="Y188" s="302"/>
      <c r="Z188" s="302"/>
      <c r="AA188" s="302"/>
      <c r="AB188" s="302"/>
      <c r="AC188" s="302"/>
      <c r="AD188" s="302"/>
      <c r="AE188" s="302"/>
      <c r="AR188" s="167" t="s">
        <v>336</v>
      </c>
      <c r="AT188" s="167" t="s">
        <v>236</v>
      </c>
      <c r="AU188" s="167" t="s">
        <v>91</v>
      </c>
      <c r="AY188" s="18" t="s">
        <v>184</v>
      </c>
      <c r="BE188" s="92">
        <f t="shared" si="29"/>
        <v>0</v>
      </c>
      <c r="BF188" s="92">
        <f t="shared" si="30"/>
        <v>0</v>
      </c>
      <c r="BG188" s="92">
        <f t="shared" si="31"/>
        <v>0</v>
      </c>
      <c r="BH188" s="92">
        <f t="shared" si="32"/>
        <v>0</v>
      </c>
      <c r="BI188" s="92">
        <f t="shared" si="33"/>
        <v>0</v>
      </c>
      <c r="BJ188" s="18" t="s">
        <v>91</v>
      </c>
      <c r="BK188" s="92">
        <f t="shared" si="34"/>
        <v>0</v>
      </c>
      <c r="BL188" s="18" t="s">
        <v>272</v>
      </c>
      <c r="BM188" s="167" t="s">
        <v>785</v>
      </c>
    </row>
    <row r="189" spans="1:65" s="2" customFormat="1" ht="16.5" customHeight="1">
      <c r="A189" s="302"/>
      <c r="B189" s="124"/>
      <c r="C189" s="339" t="s">
        <v>367</v>
      </c>
      <c r="D189" s="339" t="s">
        <v>236</v>
      </c>
      <c r="E189" s="340" t="s">
        <v>1490</v>
      </c>
      <c r="F189" s="341" t="s">
        <v>1491</v>
      </c>
      <c r="G189" s="342" t="s">
        <v>244</v>
      </c>
      <c r="H189" s="343">
        <v>1</v>
      </c>
      <c r="I189" s="344"/>
      <c r="J189" s="344">
        <f t="shared" si="25"/>
        <v>0</v>
      </c>
      <c r="K189" s="199"/>
      <c r="L189" s="248"/>
      <c r="M189" s="201" t="s">
        <v>1</v>
      </c>
      <c r="N189" s="202" t="s">
        <v>44</v>
      </c>
      <c r="O189" s="51"/>
      <c r="P189" s="165">
        <f t="shared" si="26"/>
        <v>0</v>
      </c>
      <c r="Q189" s="165">
        <v>2.0000000000000001E-4</v>
      </c>
      <c r="R189" s="165">
        <f t="shared" si="27"/>
        <v>2.0000000000000001E-4</v>
      </c>
      <c r="S189" s="165">
        <v>0</v>
      </c>
      <c r="T189" s="166">
        <f t="shared" si="28"/>
        <v>0</v>
      </c>
      <c r="U189" s="302"/>
      <c r="V189" s="302"/>
      <c r="W189" s="302"/>
      <c r="X189" s="302"/>
      <c r="Y189" s="302"/>
      <c r="Z189" s="302"/>
      <c r="AA189" s="302"/>
      <c r="AB189" s="302"/>
      <c r="AC189" s="302"/>
      <c r="AD189" s="302"/>
      <c r="AE189" s="302"/>
      <c r="AR189" s="167" t="s">
        <v>336</v>
      </c>
      <c r="AT189" s="167" t="s">
        <v>236</v>
      </c>
      <c r="AU189" s="167" t="s">
        <v>91</v>
      </c>
      <c r="AY189" s="18" t="s">
        <v>184</v>
      </c>
      <c r="BE189" s="92">
        <f t="shared" si="29"/>
        <v>0</v>
      </c>
      <c r="BF189" s="92">
        <f t="shared" si="30"/>
        <v>0</v>
      </c>
      <c r="BG189" s="92">
        <f t="shared" si="31"/>
        <v>0</v>
      </c>
      <c r="BH189" s="92">
        <f t="shared" si="32"/>
        <v>0</v>
      </c>
      <c r="BI189" s="92">
        <f t="shared" si="33"/>
        <v>0</v>
      </c>
      <c r="BJ189" s="18" t="s">
        <v>91</v>
      </c>
      <c r="BK189" s="92">
        <f t="shared" si="34"/>
        <v>0</v>
      </c>
      <c r="BL189" s="18" t="s">
        <v>272</v>
      </c>
      <c r="BM189" s="167" t="s">
        <v>791</v>
      </c>
    </row>
    <row r="190" spans="1:65" s="2" customFormat="1" ht="16.5" customHeight="1">
      <c r="A190" s="302"/>
      <c r="B190" s="124"/>
      <c r="C190" s="333" t="s">
        <v>371</v>
      </c>
      <c r="D190" s="333" t="s">
        <v>236</v>
      </c>
      <c r="E190" s="334" t="s">
        <v>1492</v>
      </c>
      <c r="F190" s="335" t="s">
        <v>1493</v>
      </c>
      <c r="G190" s="336" t="s">
        <v>244</v>
      </c>
      <c r="H190" s="337">
        <v>1</v>
      </c>
      <c r="I190" s="338"/>
      <c r="J190" s="338">
        <f t="shared" si="25"/>
        <v>0</v>
      </c>
      <c r="K190" s="199"/>
      <c r="L190" s="248"/>
      <c r="M190" s="201" t="s">
        <v>1</v>
      </c>
      <c r="N190" s="202" t="s">
        <v>44</v>
      </c>
      <c r="O190" s="51"/>
      <c r="P190" s="165">
        <f t="shared" si="26"/>
        <v>0</v>
      </c>
      <c r="Q190" s="165">
        <v>2.98E-3</v>
      </c>
      <c r="R190" s="165">
        <f t="shared" si="27"/>
        <v>2.98E-3</v>
      </c>
      <c r="S190" s="165">
        <v>0</v>
      </c>
      <c r="T190" s="166">
        <f t="shared" si="28"/>
        <v>0</v>
      </c>
      <c r="U190" s="302"/>
      <c r="V190" s="302"/>
      <c r="W190" s="302"/>
      <c r="X190" s="302"/>
      <c r="Y190" s="302"/>
      <c r="Z190" s="302"/>
      <c r="AA190" s="302"/>
      <c r="AB190" s="302"/>
      <c r="AC190" s="302"/>
      <c r="AD190" s="302"/>
      <c r="AE190" s="302"/>
      <c r="AR190" s="167" t="s">
        <v>336</v>
      </c>
      <c r="AT190" s="167" t="s">
        <v>236</v>
      </c>
      <c r="AU190" s="167" t="s">
        <v>91</v>
      </c>
      <c r="AY190" s="18" t="s">
        <v>184</v>
      </c>
      <c r="BE190" s="92">
        <f t="shared" si="29"/>
        <v>0</v>
      </c>
      <c r="BF190" s="92">
        <f t="shared" si="30"/>
        <v>0</v>
      </c>
      <c r="BG190" s="92">
        <f t="shared" si="31"/>
        <v>0</v>
      </c>
      <c r="BH190" s="92">
        <f t="shared" si="32"/>
        <v>0</v>
      </c>
      <c r="BI190" s="92">
        <f t="shared" si="33"/>
        <v>0</v>
      </c>
      <c r="BJ190" s="18" t="s">
        <v>91</v>
      </c>
      <c r="BK190" s="92">
        <f t="shared" si="34"/>
        <v>0</v>
      </c>
      <c r="BL190" s="18" t="s">
        <v>272</v>
      </c>
      <c r="BM190" s="167" t="s">
        <v>919</v>
      </c>
    </row>
    <row r="191" spans="1:65" s="2" customFormat="1" ht="16.5" customHeight="1">
      <c r="A191" s="302"/>
      <c r="B191" s="124"/>
      <c r="C191" s="192" t="s">
        <v>376</v>
      </c>
      <c r="D191" s="192" t="s">
        <v>236</v>
      </c>
      <c r="E191" s="193" t="s">
        <v>894</v>
      </c>
      <c r="F191" s="194" t="s">
        <v>895</v>
      </c>
      <c r="G191" s="195" t="s">
        <v>244</v>
      </c>
      <c r="H191" s="196">
        <v>1</v>
      </c>
      <c r="I191" s="197"/>
      <c r="J191" s="198">
        <f t="shared" si="25"/>
        <v>0</v>
      </c>
      <c r="K191" s="199"/>
      <c r="L191" s="248"/>
      <c r="M191" s="201" t="s">
        <v>1</v>
      </c>
      <c r="N191" s="202" t="s">
        <v>44</v>
      </c>
      <c r="O191" s="51"/>
      <c r="P191" s="165">
        <f t="shared" si="26"/>
        <v>0</v>
      </c>
      <c r="Q191" s="165">
        <v>1.29E-2</v>
      </c>
      <c r="R191" s="165">
        <f t="shared" si="27"/>
        <v>1.29E-2</v>
      </c>
      <c r="S191" s="165">
        <v>0</v>
      </c>
      <c r="T191" s="166">
        <f t="shared" si="28"/>
        <v>0</v>
      </c>
      <c r="U191" s="302"/>
      <c r="V191" s="302"/>
      <c r="W191" s="302"/>
      <c r="X191" s="302"/>
      <c r="Y191" s="302"/>
      <c r="Z191" s="302"/>
      <c r="AA191" s="302"/>
      <c r="AB191" s="302"/>
      <c r="AC191" s="302"/>
      <c r="AD191" s="302"/>
      <c r="AE191" s="302"/>
      <c r="AR191" s="167" t="s">
        <v>336</v>
      </c>
      <c r="AT191" s="167" t="s">
        <v>236</v>
      </c>
      <c r="AU191" s="167" t="s">
        <v>91</v>
      </c>
      <c r="AY191" s="18" t="s">
        <v>184</v>
      </c>
      <c r="BE191" s="92">
        <f t="shared" si="29"/>
        <v>0</v>
      </c>
      <c r="BF191" s="92">
        <f t="shared" si="30"/>
        <v>0</v>
      </c>
      <c r="BG191" s="92">
        <f t="shared" si="31"/>
        <v>0</v>
      </c>
      <c r="BH191" s="92">
        <f t="shared" si="32"/>
        <v>0</v>
      </c>
      <c r="BI191" s="92">
        <f t="shared" si="33"/>
        <v>0</v>
      </c>
      <c r="BJ191" s="18" t="s">
        <v>91</v>
      </c>
      <c r="BK191" s="92">
        <f t="shared" si="34"/>
        <v>0</v>
      </c>
      <c r="BL191" s="18" t="s">
        <v>272</v>
      </c>
      <c r="BM191" s="167" t="s">
        <v>1232</v>
      </c>
    </row>
    <row r="192" spans="1:65" s="2" customFormat="1" ht="16.5" customHeight="1">
      <c r="A192" s="302"/>
      <c r="B192" s="124"/>
      <c r="C192" s="155" t="s">
        <v>381</v>
      </c>
      <c r="D192" s="155" t="s">
        <v>187</v>
      </c>
      <c r="E192" s="156" t="s">
        <v>1494</v>
      </c>
      <c r="F192" s="157" t="s">
        <v>1495</v>
      </c>
      <c r="G192" s="158" t="s">
        <v>244</v>
      </c>
      <c r="H192" s="159">
        <v>11</v>
      </c>
      <c r="I192" s="160"/>
      <c r="J192" s="161">
        <f t="shared" si="25"/>
        <v>0</v>
      </c>
      <c r="K192" s="162"/>
      <c r="L192" s="248"/>
      <c r="M192" s="163" t="s">
        <v>1</v>
      </c>
      <c r="N192" s="164" t="s">
        <v>44</v>
      </c>
      <c r="O192" s="51"/>
      <c r="P192" s="165">
        <f t="shared" si="26"/>
        <v>0</v>
      </c>
      <c r="Q192" s="165">
        <v>1.0000000000000001E-5</v>
      </c>
      <c r="R192" s="165">
        <f t="shared" si="27"/>
        <v>1.1E-4</v>
      </c>
      <c r="S192" s="165">
        <v>0</v>
      </c>
      <c r="T192" s="166">
        <f t="shared" si="28"/>
        <v>0</v>
      </c>
      <c r="U192" s="302"/>
      <c r="V192" s="302"/>
      <c r="W192" s="302"/>
      <c r="X192" s="302"/>
      <c r="Y192" s="302"/>
      <c r="Z192" s="302"/>
      <c r="AA192" s="302"/>
      <c r="AB192" s="302"/>
      <c r="AC192" s="302"/>
      <c r="AD192" s="302"/>
      <c r="AE192" s="302"/>
      <c r="AR192" s="167" t="s">
        <v>272</v>
      </c>
      <c r="AT192" s="167" t="s">
        <v>187</v>
      </c>
      <c r="AU192" s="167" t="s">
        <v>91</v>
      </c>
      <c r="AY192" s="18" t="s">
        <v>184</v>
      </c>
      <c r="BE192" s="92">
        <f t="shared" si="29"/>
        <v>0</v>
      </c>
      <c r="BF192" s="92">
        <f t="shared" si="30"/>
        <v>0</v>
      </c>
      <c r="BG192" s="92">
        <f t="shared" si="31"/>
        <v>0</v>
      </c>
      <c r="BH192" s="92">
        <f t="shared" si="32"/>
        <v>0</v>
      </c>
      <c r="BI192" s="92">
        <f t="shared" si="33"/>
        <v>0</v>
      </c>
      <c r="BJ192" s="18" t="s">
        <v>91</v>
      </c>
      <c r="BK192" s="92">
        <f t="shared" si="34"/>
        <v>0</v>
      </c>
      <c r="BL192" s="18" t="s">
        <v>272</v>
      </c>
      <c r="BM192" s="167" t="s">
        <v>1240</v>
      </c>
    </row>
    <row r="193" spans="1:65" s="2" customFormat="1" ht="33" customHeight="1">
      <c r="A193" s="302"/>
      <c r="B193" s="124"/>
      <c r="C193" s="192" t="s">
        <v>386</v>
      </c>
      <c r="D193" s="192" t="s">
        <v>236</v>
      </c>
      <c r="E193" s="193" t="s">
        <v>1496</v>
      </c>
      <c r="F193" s="194" t="s">
        <v>1497</v>
      </c>
      <c r="G193" s="195" t="s">
        <v>244</v>
      </c>
      <c r="H193" s="196">
        <v>11</v>
      </c>
      <c r="I193" s="197"/>
      <c r="J193" s="198">
        <f t="shared" si="25"/>
        <v>0</v>
      </c>
      <c r="K193" s="199"/>
      <c r="L193" s="248"/>
      <c r="M193" s="201" t="s">
        <v>1</v>
      </c>
      <c r="N193" s="202" t="s">
        <v>44</v>
      </c>
      <c r="O193" s="51"/>
      <c r="P193" s="165">
        <f t="shared" si="26"/>
        <v>0</v>
      </c>
      <c r="Q193" s="165">
        <v>7.7999999999999999E-4</v>
      </c>
      <c r="R193" s="165">
        <f t="shared" si="27"/>
        <v>8.5799999999999991E-3</v>
      </c>
      <c r="S193" s="165">
        <v>0</v>
      </c>
      <c r="T193" s="166">
        <f t="shared" si="28"/>
        <v>0</v>
      </c>
      <c r="U193" s="302"/>
      <c r="V193" s="302"/>
      <c r="W193" s="302"/>
      <c r="X193" s="302"/>
      <c r="Y193" s="302"/>
      <c r="Z193" s="302"/>
      <c r="AA193" s="302"/>
      <c r="AB193" s="302"/>
      <c r="AC193" s="302"/>
      <c r="AD193" s="302"/>
      <c r="AE193" s="302"/>
      <c r="AR193" s="167" t="s">
        <v>336</v>
      </c>
      <c r="AT193" s="167" t="s">
        <v>236</v>
      </c>
      <c r="AU193" s="167" t="s">
        <v>91</v>
      </c>
      <c r="AY193" s="18" t="s">
        <v>184</v>
      </c>
      <c r="BE193" s="92">
        <f t="shared" si="29"/>
        <v>0</v>
      </c>
      <c r="BF193" s="92">
        <f t="shared" si="30"/>
        <v>0</v>
      </c>
      <c r="BG193" s="92">
        <f t="shared" si="31"/>
        <v>0</v>
      </c>
      <c r="BH193" s="92">
        <f t="shared" si="32"/>
        <v>0</v>
      </c>
      <c r="BI193" s="92">
        <f t="shared" si="33"/>
        <v>0</v>
      </c>
      <c r="BJ193" s="18" t="s">
        <v>91</v>
      </c>
      <c r="BK193" s="92">
        <f t="shared" si="34"/>
        <v>0</v>
      </c>
      <c r="BL193" s="18" t="s">
        <v>272</v>
      </c>
      <c r="BM193" s="167" t="s">
        <v>1249</v>
      </c>
    </row>
    <row r="194" spans="1:65" s="2" customFormat="1" ht="16.5" customHeight="1">
      <c r="A194" s="302"/>
      <c r="B194" s="124"/>
      <c r="C194" s="155" t="s">
        <v>391</v>
      </c>
      <c r="D194" s="155" t="s">
        <v>187</v>
      </c>
      <c r="E194" s="156" t="s">
        <v>1498</v>
      </c>
      <c r="F194" s="157" t="s">
        <v>1499</v>
      </c>
      <c r="G194" s="158" t="s">
        <v>244</v>
      </c>
      <c r="H194" s="159">
        <v>1</v>
      </c>
      <c r="I194" s="160"/>
      <c r="J194" s="161">
        <f t="shared" si="25"/>
        <v>0</v>
      </c>
      <c r="K194" s="162"/>
      <c r="L194" s="248"/>
      <c r="M194" s="163" t="s">
        <v>1</v>
      </c>
      <c r="N194" s="164" t="s">
        <v>44</v>
      </c>
      <c r="O194" s="51"/>
      <c r="P194" s="165">
        <f t="shared" si="26"/>
        <v>0</v>
      </c>
      <c r="Q194" s="165">
        <v>1.91E-3</v>
      </c>
      <c r="R194" s="165">
        <f t="shared" si="27"/>
        <v>1.91E-3</v>
      </c>
      <c r="S194" s="165">
        <v>0</v>
      </c>
      <c r="T194" s="166">
        <f t="shared" si="28"/>
        <v>0</v>
      </c>
      <c r="U194" s="302"/>
      <c r="V194" s="302"/>
      <c r="W194" s="302"/>
      <c r="X194" s="302"/>
      <c r="Y194" s="302"/>
      <c r="Z194" s="302"/>
      <c r="AA194" s="302"/>
      <c r="AB194" s="302"/>
      <c r="AC194" s="302"/>
      <c r="AD194" s="302"/>
      <c r="AE194" s="302"/>
      <c r="AR194" s="167" t="s">
        <v>272</v>
      </c>
      <c r="AT194" s="167" t="s">
        <v>187</v>
      </c>
      <c r="AU194" s="167" t="s">
        <v>91</v>
      </c>
      <c r="AY194" s="18" t="s">
        <v>184</v>
      </c>
      <c r="BE194" s="92">
        <f t="shared" si="29"/>
        <v>0</v>
      </c>
      <c r="BF194" s="92">
        <f t="shared" si="30"/>
        <v>0</v>
      </c>
      <c r="BG194" s="92">
        <f t="shared" si="31"/>
        <v>0</v>
      </c>
      <c r="BH194" s="92">
        <f t="shared" si="32"/>
        <v>0</v>
      </c>
      <c r="BI194" s="92">
        <f t="shared" si="33"/>
        <v>0</v>
      </c>
      <c r="BJ194" s="18" t="s">
        <v>91</v>
      </c>
      <c r="BK194" s="92">
        <f t="shared" si="34"/>
        <v>0</v>
      </c>
      <c r="BL194" s="18" t="s">
        <v>272</v>
      </c>
      <c r="BM194" s="167" t="s">
        <v>1500</v>
      </c>
    </row>
    <row r="195" spans="1:65" s="2" customFormat="1" ht="16.5" customHeight="1">
      <c r="A195" s="302"/>
      <c r="B195" s="124"/>
      <c r="C195" s="192" t="s">
        <v>396</v>
      </c>
      <c r="D195" s="192" t="s">
        <v>236</v>
      </c>
      <c r="E195" s="193" t="s">
        <v>1501</v>
      </c>
      <c r="F195" s="194" t="s">
        <v>1502</v>
      </c>
      <c r="G195" s="195" t="s">
        <v>244</v>
      </c>
      <c r="H195" s="196">
        <v>1</v>
      </c>
      <c r="I195" s="197"/>
      <c r="J195" s="198">
        <f t="shared" si="25"/>
        <v>0</v>
      </c>
      <c r="K195" s="199"/>
      <c r="L195" s="248"/>
      <c r="M195" s="201" t="s">
        <v>1</v>
      </c>
      <c r="N195" s="202" t="s">
        <v>44</v>
      </c>
      <c r="O195" s="51"/>
      <c r="P195" s="165">
        <f t="shared" si="26"/>
        <v>0</v>
      </c>
      <c r="Q195" s="165">
        <v>0</v>
      </c>
      <c r="R195" s="165">
        <f t="shared" si="27"/>
        <v>0</v>
      </c>
      <c r="S195" s="165">
        <v>0</v>
      </c>
      <c r="T195" s="166">
        <f t="shared" si="28"/>
        <v>0</v>
      </c>
      <c r="U195" s="302"/>
      <c r="V195" s="302"/>
      <c r="W195" s="302"/>
      <c r="X195" s="302"/>
      <c r="Y195" s="302"/>
      <c r="Z195" s="302"/>
      <c r="AA195" s="302"/>
      <c r="AB195" s="302"/>
      <c r="AC195" s="302"/>
      <c r="AD195" s="302"/>
      <c r="AE195" s="302"/>
      <c r="AR195" s="167" t="s">
        <v>336</v>
      </c>
      <c r="AT195" s="167" t="s">
        <v>236</v>
      </c>
      <c r="AU195" s="167" t="s">
        <v>91</v>
      </c>
      <c r="AY195" s="18" t="s">
        <v>184</v>
      </c>
      <c r="BE195" s="92">
        <f t="shared" si="29"/>
        <v>0</v>
      </c>
      <c r="BF195" s="92">
        <f t="shared" si="30"/>
        <v>0</v>
      </c>
      <c r="BG195" s="92">
        <f t="shared" si="31"/>
        <v>0</v>
      </c>
      <c r="BH195" s="92">
        <f t="shared" si="32"/>
        <v>0</v>
      </c>
      <c r="BI195" s="92">
        <f t="shared" si="33"/>
        <v>0</v>
      </c>
      <c r="BJ195" s="18" t="s">
        <v>91</v>
      </c>
      <c r="BK195" s="92">
        <f t="shared" si="34"/>
        <v>0</v>
      </c>
      <c r="BL195" s="18" t="s">
        <v>272</v>
      </c>
      <c r="BM195" s="167" t="s">
        <v>1503</v>
      </c>
    </row>
    <row r="196" spans="1:65" s="2" customFormat="1" ht="16.5" customHeight="1">
      <c r="A196" s="302"/>
      <c r="B196" s="124"/>
      <c r="C196" s="192" t="s">
        <v>402</v>
      </c>
      <c r="D196" s="192" t="s">
        <v>236</v>
      </c>
      <c r="E196" s="193" t="s">
        <v>1504</v>
      </c>
      <c r="F196" s="194" t="s">
        <v>1505</v>
      </c>
      <c r="G196" s="195" t="s">
        <v>244</v>
      </c>
      <c r="H196" s="196">
        <v>1</v>
      </c>
      <c r="I196" s="197"/>
      <c r="J196" s="198">
        <f t="shared" si="25"/>
        <v>0</v>
      </c>
      <c r="K196" s="199"/>
      <c r="L196" s="248"/>
      <c r="M196" s="201" t="s">
        <v>1</v>
      </c>
      <c r="N196" s="202" t="s">
        <v>44</v>
      </c>
      <c r="O196" s="51"/>
      <c r="P196" s="165">
        <f t="shared" si="26"/>
        <v>0</v>
      </c>
      <c r="Q196" s="165">
        <v>0</v>
      </c>
      <c r="R196" s="165">
        <f t="shared" si="27"/>
        <v>0</v>
      </c>
      <c r="S196" s="165">
        <v>0</v>
      </c>
      <c r="T196" s="166">
        <f t="shared" si="28"/>
        <v>0</v>
      </c>
      <c r="U196" s="302"/>
      <c r="V196" s="302"/>
      <c r="W196" s="302"/>
      <c r="X196" s="302"/>
      <c r="Y196" s="302"/>
      <c r="Z196" s="302"/>
      <c r="AA196" s="302"/>
      <c r="AB196" s="302"/>
      <c r="AC196" s="302"/>
      <c r="AD196" s="302"/>
      <c r="AE196" s="302"/>
      <c r="AR196" s="167" t="s">
        <v>336</v>
      </c>
      <c r="AT196" s="167" t="s">
        <v>236</v>
      </c>
      <c r="AU196" s="167" t="s">
        <v>91</v>
      </c>
      <c r="AY196" s="18" t="s">
        <v>184</v>
      </c>
      <c r="BE196" s="92">
        <f t="shared" si="29"/>
        <v>0</v>
      </c>
      <c r="BF196" s="92">
        <f t="shared" si="30"/>
        <v>0</v>
      </c>
      <c r="BG196" s="92">
        <f t="shared" si="31"/>
        <v>0</v>
      </c>
      <c r="BH196" s="92">
        <f t="shared" si="32"/>
        <v>0</v>
      </c>
      <c r="BI196" s="92">
        <f t="shared" si="33"/>
        <v>0</v>
      </c>
      <c r="BJ196" s="18" t="s">
        <v>91</v>
      </c>
      <c r="BK196" s="92">
        <f t="shared" si="34"/>
        <v>0</v>
      </c>
      <c r="BL196" s="18" t="s">
        <v>272</v>
      </c>
      <c r="BM196" s="167" t="s">
        <v>1506</v>
      </c>
    </row>
    <row r="197" spans="1:65" s="2" customFormat="1" ht="21.75" customHeight="1">
      <c r="A197" s="302"/>
      <c r="B197" s="124"/>
      <c r="C197" s="155" t="s">
        <v>409</v>
      </c>
      <c r="D197" s="155" t="s">
        <v>187</v>
      </c>
      <c r="E197" s="156" t="s">
        <v>1507</v>
      </c>
      <c r="F197" s="157" t="s">
        <v>1508</v>
      </c>
      <c r="G197" s="158" t="s">
        <v>244</v>
      </c>
      <c r="H197" s="159">
        <v>2</v>
      </c>
      <c r="I197" s="160"/>
      <c r="J197" s="161">
        <f t="shared" si="25"/>
        <v>0</v>
      </c>
      <c r="K197" s="162"/>
      <c r="L197" s="248"/>
      <c r="M197" s="163" t="s">
        <v>1</v>
      </c>
      <c r="N197" s="164" t="s">
        <v>44</v>
      </c>
      <c r="O197" s="51"/>
      <c r="P197" s="165">
        <f t="shared" si="26"/>
        <v>0</v>
      </c>
      <c r="Q197" s="165">
        <v>1.6100000000000001E-3</v>
      </c>
      <c r="R197" s="165">
        <f t="shared" si="27"/>
        <v>3.2200000000000002E-3</v>
      </c>
      <c r="S197" s="165">
        <v>0</v>
      </c>
      <c r="T197" s="166">
        <f t="shared" si="28"/>
        <v>0</v>
      </c>
      <c r="U197" s="302"/>
      <c r="V197" s="302"/>
      <c r="W197" s="302"/>
      <c r="X197" s="302"/>
      <c r="Y197" s="302"/>
      <c r="Z197" s="302"/>
      <c r="AA197" s="302"/>
      <c r="AB197" s="302"/>
      <c r="AC197" s="302"/>
      <c r="AD197" s="302"/>
      <c r="AE197" s="302"/>
      <c r="AR197" s="167" t="s">
        <v>272</v>
      </c>
      <c r="AT197" s="167" t="s">
        <v>187</v>
      </c>
      <c r="AU197" s="167" t="s">
        <v>91</v>
      </c>
      <c r="AY197" s="18" t="s">
        <v>184</v>
      </c>
      <c r="BE197" s="92">
        <f t="shared" si="29"/>
        <v>0</v>
      </c>
      <c r="BF197" s="92">
        <f t="shared" si="30"/>
        <v>0</v>
      </c>
      <c r="BG197" s="92">
        <f t="shared" si="31"/>
        <v>0</v>
      </c>
      <c r="BH197" s="92">
        <f t="shared" si="32"/>
        <v>0</v>
      </c>
      <c r="BI197" s="92">
        <f t="shared" si="33"/>
        <v>0</v>
      </c>
      <c r="BJ197" s="18" t="s">
        <v>91</v>
      </c>
      <c r="BK197" s="92">
        <f t="shared" si="34"/>
        <v>0</v>
      </c>
      <c r="BL197" s="18" t="s">
        <v>272</v>
      </c>
      <c r="BM197" s="167" t="s">
        <v>1255</v>
      </c>
    </row>
    <row r="198" spans="1:65" s="2" customFormat="1" ht="16.5" customHeight="1">
      <c r="A198" s="302"/>
      <c r="B198" s="124"/>
      <c r="C198" s="192" t="s">
        <v>415</v>
      </c>
      <c r="D198" s="192" t="s">
        <v>236</v>
      </c>
      <c r="E198" s="193" t="s">
        <v>1509</v>
      </c>
      <c r="F198" s="194" t="s">
        <v>1510</v>
      </c>
      <c r="G198" s="195" t="s">
        <v>244</v>
      </c>
      <c r="H198" s="196">
        <v>1</v>
      </c>
      <c r="I198" s="197"/>
      <c r="J198" s="198">
        <f t="shared" si="25"/>
        <v>0</v>
      </c>
      <c r="K198" s="199"/>
      <c r="L198" s="248"/>
      <c r="M198" s="201" t="s">
        <v>1</v>
      </c>
      <c r="N198" s="202" t="s">
        <v>44</v>
      </c>
      <c r="O198" s="51"/>
      <c r="P198" s="165">
        <f t="shared" si="26"/>
        <v>0</v>
      </c>
      <c r="Q198" s="165">
        <v>0</v>
      </c>
      <c r="R198" s="165">
        <f t="shared" si="27"/>
        <v>0</v>
      </c>
      <c r="S198" s="165">
        <v>0</v>
      </c>
      <c r="T198" s="166">
        <f t="shared" si="28"/>
        <v>0</v>
      </c>
      <c r="U198" s="302"/>
      <c r="V198" s="302"/>
      <c r="W198" s="302"/>
      <c r="X198" s="302"/>
      <c r="Y198" s="302"/>
      <c r="Z198" s="302"/>
      <c r="AA198" s="302"/>
      <c r="AB198" s="302"/>
      <c r="AC198" s="302"/>
      <c r="AD198" s="302"/>
      <c r="AE198" s="302"/>
      <c r="AR198" s="167" t="s">
        <v>336</v>
      </c>
      <c r="AT198" s="167" t="s">
        <v>236</v>
      </c>
      <c r="AU198" s="167" t="s">
        <v>91</v>
      </c>
      <c r="AY198" s="18" t="s">
        <v>184</v>
      </c>
      <c r="BE198" s="92">
        <f t="shared" si="29"/>
        <v>0</v>
      </c>
      <c r="BF198" s="92">
        <f t="shared" si="30"/>
        <v>0</v>
      </c>
      <c r="BG198" s="92">
        <f t="shared" si="31"/>
        <v>0</v>
      </c>
      <c r="BH198" s="92">
        <f t="shared" si="32"/>
        <v>0</v>
      </c>
      <c r="BI198" s="92">
        <f t="shared" si="33"/>
        <v>0</v>
      </c>
      <c r="BJ198" s="18" t="s">
        <v>91</v>
      </c>
      <c r="BK198" s="92">
        <f t="shared" si="34"/>
        <v>0</v>
      </c>
      <c r="BL198" s="18" t="s">
        <v>272</v>
      </c>
      <c r="BM198" s="167" t="s">
        <v>1262</v>
      </c>
    </row>
    <row r="199" spans="1:65" s="2" customFormat="1" ht="16.5" customHeight="1">
      <c r="A199" s="302"/>
      <c r="B199" s="124"/>
      <c r="C199" s="192" t="s">
        <v>420</v>
      </c>
      <c r="D199" s="192" t="s">
        <v>236</v>
      </c>
      <c r="E199" s="193" t="s">
        <v>1511</v>
      </c>
      <c r="F199" s="194" t="s">
        <v>1512</v>
      </c>
      <c r="G199" s="195" t="s">
        <v>244</v>
      </c>
      <c r="H199" s="196">
        <v>1</v>
      </c>
      <c r="I199" s="197"/>
      <c r="J199" s="198">
        <f t="shared" si="25"/>
        <v>0</v>
      </c>
      <c r="K199" s="199"/>
      <c r="L199" s="248"/>
      <c r="M199" s="201" t="s">
        <v>1</v>
      </c>
      <c r="N199" s="202" t="s">
        <v>44</v>
      </c>
      <c r="O199" s="51"/>
      <c r="P199" s="165">
        <f t="shared" si="26"/>
        <v>0</v>
      </c>
      <c r="Q199" s="165">
        <v>0</v>
      </c>
      <c r="R199" s="165">
        <f t="shared" si="27"/>
        <v>0</v>
      </c>
      <c r="S199" s="165">
        <v>0</v>
      </c>
      <c r="T199" s="166">
        <f t="shared" si="28"/>
        <v>0</v>
      </c>
      <c r="U199" s="302"/>
      <c r="V199" s="302"/>
      <c r="W199" s="302"/>
      <c r="X199" s="302"/>
      <c r="Y199" s="302"/>
      <c r="Z199" s="302"/>
      <c r="AA199" s="302"/>
      <c r="AB199" s="302"/>
      <c r="AC199" s="302"/>
      <c r="AD199" s="302"/>
      <c r="AE199" s="302"/>
      <c r="AR199" s="167" t="s">
        <v>336</v>
      </c>
      <c r="AT199" s="167" t="s">
        <v>236</v>
      </c>
      <c r="AU199" s="167" t="s">
        <v>91</v>
      </c>
      <c r="AY199" s="18" t="s">
        <v>184</v>
      </c>
      <c r="BE199" s="92">
        <f t="shared" si="29"/>
        <v>0</v>
      </c>
      <c r="BF199" s="92">
        <f t="shared" si="30"/>
        <v>0</v>
      </c>
      <c r="BG199" s="92">
        <f t="shared" si="31"/>
        <v>0</v>
      </c>
      <c r="BH199" s="92">
        <f t="shared" si="32"/>
        <v>0</v>
      </c>
      <c r="BI199" s="92">
        <f t="shared" si="33"/>
        <v>0</v>
      </c>
      <c r="BJ199" s="18" t="s">
        <v>91</v>
      </c>
      <c r="BK199" s="92">
        <f t="shared" si="34"/>
        <v>0</v>
      </c>
      <c r="BL199" s="18" t="s">
        <v>272</v>
      </c>
      <c r="BM199" s="167" t="s">
        <v>1274</v>
      </c>
    </row>
    <row r="200" spans="1:65" s="2" customFormat="1" ht="21.75" customHeight="1">
      <c r="A200" s="302"/>
      <c r="B200" s="124"/>
      <c r="C200" s="155" t="s">
        <v>424</v>
      </c>
      <c r="D200" s="155" t="s">
        <v>187</v>
      </c>
      <c r="E200" s="156" t="s">
        <v>1513</v>
      </c>
      <c r="F200" s="157" t="s">
        <v>1514</v>
      </c>
      <c r="G200" s="158" t="s">
        <v>360</v>
      </c>
      <c r="H200" s="159">
        <v>21.74</v>
      </c>
      <c r="I200" s="160"/>
      <c r="J200" s="161">
        <f t="shared" si="25"/>
        <v>0</v>
      </c>
      <c r="K200" s="162"/>
      <c r="L200" s="248"/>
      <c r="M200" s="163" t="s">
        <v>1</v>
      </c>
      <c r="N200" s="164" t="s">
        <v>44</v>
      </c>
      <c r="O200" s="51"/>
      <c r="P200" s="165">
        <f t="shared" si="26"/>
        <v>0</v>
      </c>
      <c r="Q200" s="165">
        <v>3.8999999999999999E-4</v>
      </c>
      <c r="R200" s="165">
        <f t="shared" si="27"/>
        <v>8.4785999999999993E-3</v>
      </c>
      <c r="S200" s="165">
        <v>0</v>
      </c>
      <c r="T200" s="166">
        <f t="shared" si="28"/>
        <v>0</v>
      </c>
      <c r="U200" s="302"/>
      <c r="V200" s="302"/>
      <c r="W200" s="302"/>
      <c r="X200" s="302"/>
      <c r="Y200" s="302"/>
      <c r="Z200" s="302"/>
      <c r="AA200" s="302"/>
      <c r="AB200" s="302"/>
      <c r="AC200" s="302"/>
      <c r="AD200" s="302"/>
      <c r="AE200" s="302"/>
      <c r="AR200" s="167" t="s">
        <v>272</v>
      </c>
      <c r="AT200" s="167" t="s">
        <v>187</v>
      </c>
      <c r="AU200" s="167" t="s">
        <v>91</v>
      </c>
      <c r="AY200" s="18" t="s">
        <v>184</v>
      </c>
      <c r="BE200" s="92">
        <f t="shared" si="29"/>
        <v>0</v>
      </c>
      <c r="BF200" s="92">
        <f t="shared" si="30"/>
        <v>0</v>
      </c>
      <c r="BG200" s="92">
        <f t="shared" si="31"/>
        <v>0</v>
      </c>
      <c r="BH200" s="92">
        <f t="shared" si="32"/>
        <v>0</v>
      </c>
      <c r="BI200" s="92">
        <f t="shared" si="33"/>
        <v>0</v>
      </c>
      <c r="BJ200" s="18" t="s">
        <v>91</v>
      </c>
      <c r="BK200" s="92">
        <f t="shared" si="34"/>
        <v>0</v>
      </c>
      <c r="BL200" s="18" t="s">
        <v>272</v>
      </c>
      <c r="BM200" s="167" t="s">
        <v>1284</v>
      </c>
    </row>
    <row r="201" spans="1:65" s="2" customFormat="1" ht="21.75" customHeight="1">
      <c r="A201" s="302"/>
      <c r="B201" s="124"/>
      <c r="C201" s="155" t="s">
        <v>430</v>
      </c>
      <c r="D201" s="155" t="s">
        <v>187</v>
      </c>
      <c r="E201" s="156" t="s">
        <v>1515</v>
      </c>
      <c r="F201" s="157" t="s">
        <v>1516</v>
      </c>
      <c r="G201" s="158" t="s">
        <v>360</v>
      </c>
      <c r="H201" s="159">
        <v>21.74</v>
      </c>
      <c r="I201" s="160"/>
      <c r="J201" s="161">
        <f t="shared" si="25"/>
        <v>0</v>
      </c>
      <c r="K201" s="162"/>
      <c r="L201" s="248"/>
      <c r="M201" s="163" t="s">
        <v>1</v>
      </c>
      <c r="N201" s="164" t="s">
        <v>44</v>
      </c>
      <c r="O201" s="51"/>
      <c r="P201" s="165">
        <f t="shared" si="26"/>
        <v>0</v>
      </c>
      <c r="Q201" s="165">
        <v>1.0000000000000001E-5</v>
      </c>
      <c r="R201" s="165">
        <f t="shared" si="27"/>
        <v>2.174E-4</v>
      </c>
      <c r="S201" s="165">
        <v>0</v>
      </c>
      <c r="T201" s="166">
        <f t="shared" si="28"/>
        <v>0</v>
      </c>
      <c r="U201" s="302"/>
      <c r="V201" s="302"/>
      <c r="W201" s="302"/>
      <c r="X201" s="302"/>
      <c r="Y201" s="302"/>
      <c r="Z201" s="302"/>
      <c r="AA201" s="302"/>
      <c r="AB201" s="302"/>
      <c r="AC201" s="302"/>
      <c r="AD201" s="302"/>
      <c r="AE201" s="302"/>
      <c r="AR201" s="167" t="s">
        <v>272</v>
      </c>
      <c r="AT201" s="167" t="s">
        <v>187</v>
      </c>
      <c r="AU201" s="167" t="s">
        <v>91</v>
      </c>
      <c r="AY201" s="18" t="s">
        <v>184</v>
      </c>
      <c r="BE201" s="92">
        <f t="shared" si="29"/>
        <v>0</v>
      </c>
      <c r="BF201" s="92">
        <f t="shared" si="30"/>
        <v>0</v>
      </c>
      <c r="BG201" s="92">
        <f t="shared" si="31"/>
        <v>0</v>
      </c>
      <c r="BH201" s="92">
        <f t="shared" si="32"/>
        <v>0</v>
      </c>
      <c r="BI201" s="92">
        <f t="shared" si="33"/>
        <v>0</v>
      </c>
      <c r="BJ201" s="18" t="s">
        <v>91</v>
      </c>
      <c r="BK201" s="92">
        <f t="shared" si="34"/>
        <v>0</v>
      </c>
      <c r="BL201" s="18" t="s">
        <v>272</v>
      </c>
      <c r="BM201" s="167" t="s">
        <v>1296</v>
      </c>
    </row>
    <row r="202" spans="1:65" s="2" customFormat="1" ht="21.75" customHeight="1">
      <c r="A202" s="302"/>
      <c r="B202" s="124"/>
      <c r="C202" s="155" t="s">
        <v>436</v>
      </c>
      <c r="D202" s="155" t="s">
        <v>187</v>
      </c>
      <c r="E202" s="156" t="s">
        <v>1517</v>
      </c>
      <c r="F202" s="157" t="s">
        <v>910</v>
      </c>
      <c r="G202" s="158" t="s">
        <v>215</v>
      </c>
      <c r="H202" s="159">
        <v>0.26400000000000001</v>
      </c>
      <c r="I202" s="160"/>
      <c r="J202" s="161">
        <f t="shared" si="25"/>
        <v>0</v>
      </c>
      <c r="K202" s="162"/>
      <c r="L202" s="248"/>
      <c r="M202" s="163" t="s">
        <v>1</v>
      </c>
      <c r="N202" s="164" t="s">
        <v>44</v>
      </c>
      <c r="O202" s="51"/>
      <c r="P202" s="165">
        <f t="shared" si="26"/>
        <v>0</v>
      </c>
      <c r="Q202" s="165">
        <v>0</v>
      </c>
      <c r="R202" s="165">
        <f t="shared" si="27"/>
        <v>0</v>
      </c>
      <c r="S202" s="165">
        <v>0</v>
      </c>
      <c r="T202" s="166">
        <f t="shared" si="28"/>
        <v>0</v>
      </c>
      <c r="U202" s="302"/>
      <c r="V202" s="302"/>
      <c r="W202" s="302"/>
      <c r="X202" s="302"/>
      <c r="Y202" s="302"/>
      <c r="Z202" s="302"/>
      <c r="AA202" s="302"/>
      <c r="AB202" s="302"/>
      <c r="AC202" s="302"/>
      <c r="AD202" s="302"/>
      <c r="AE202" s="302"/>
      <c r="AR202" s="167" t="s">
        <v>272</v>
      </c>
      <c r="AT202" s="167" t="s">
        <v>187</v>
      </c>
      <c r="AU202" s="167" t="s">
        <v>91</v>
      </c>
      <c r="AY202" s="18" t="s">
        <v>184</v>
      </c>
      <c r="BE202" s="92">
        <f t="shared" si="29"/>
        <v>0</v>
      </c>
      <c r="BF202" s="92">
        <f t="shared" si="30"/>
        <v>0</v>
      </c>
      <c r="BG202" s="92">
        <f t="shared" si="31"/>
        <v>0</v>
      </c>
      <c r="BH202" s="92">
        <f t="shared" si="32"/>
        <v>0</v>
      </c>
      <c r="BI202" s="92">
        <f t="shared" si="33"/>
        <v>0</v>
      </c>
      <c r="BJ202" s="18" t="s">
        <v>91</v>
      </c>
      <c r="BK202" s="92">
        <f t="shared" si="34"/>
        <v>0</v>
      </c>
      <c r="BL202" s="18" t="s">
        <v>272</v>
      </c>
      <c r="BM202" s="167" t="s">
        <v>1314</v>
      </c>
    </row>
    <row r="203" spans="1:65" s="12" customFormat="1" ht="22.9" customHeight="1">
      <c r="B203" s="142"/>
      <c r="D203" s="143" t="s">
        <v>77</v>
      </c>
      <c r="E203" s="153" t="s">
        <v>1518</v>
      </c>
      <c r="F203" s="153" t="s">
        <v>1519</v>
      </c>
      <c r="I203" s="145"/>
      <c r="J203" s="154">
        <f>BK203</f>
        <v>0</v>
      </c>
      <c r="L203" s="248"/>
      <c r="M203" s="147"/>
      <c r="N203" s="148"/>
      <c r="O203" s="148"/>
      <c r="P203" s="149">
        <f>SUM(P204:P243)</f>
        <v>0</v>
      </c>
      <c r="Q203" s="148"/>
      <c r="R203" s="149">
        <f>SUM(R204:R243)</f>
        <v>1.2159999999999999E-2</v>
      </c>
      <c r="S203" s="148"/>
      <c r="T203" s="150">
        <f>SUM(T204:T243)</f>
        <v>0</v>
      </c>
      <c r="AR203" s="143" t="s">
        <v>91</v>
      </c>
      <c r="AT203" s="151" t="s">
        <v>77</v>
      </c>
      <c r="AU203" s="151" t="s">
        <v>85</v>
      </c>
      <c r="AY203" s="143" t="s">
        <v>184</v>
      </c>
      <c r="BK203" s="152">
        <f>SUM(BK204:BK243)</f>
        <v>0</v>
      </c>
    </row>
    <row r="204" spans="1:65" s="2" customFormat="1" ht="16.5" customHeight="1">
      <c r="A204" s="302"/>
      <c r="B204" s="124"/>
      <c r="C204" s="155" t="s">
        <v>441</v>
      </c>
      <c r="D204" s="155" t="s">
        <v>187</v>
      </c>
      <c r="E204" s="156" t="s">
        <v>1520</v>
      </c>
      <c r="F204" s="157" t="s">
        <v>1521</v>
      </c>
      <c r="G204" s="158" t="s">
        <v>244</v>
      </c>
      <c r="H204" s="159">
        <v>2</v>
      </c>
      <c r="I204" s="160"/>
      <c r="J204" s="161">
        <f t="shared" ref="J204:J243" si="35">ROUND(I204*H204,2)</f>
        <v>0</v>
      </c>
      <c r="K204" s="162"/>
      <c r="L204" s="248"/>
      <c r="M204" s="163" t="s">
        <v>1</v>
      </c>
      <c r="N204" s="164" t="s">
        <v>44</v>
      </c>
      <c r="O204" s="51"/>
      <c r="P204" s="165">
        <f t="shared" ref="P204:P243" si="36">O204*H204</f>
        <v>0</v>
      </c>
      <c r="Q204" s="165">
        <v>0</v>
      </c>
      <c r="R204" s="165">
        <f t="shared" ref="R204:R243" si="37">Q204*H204</f>
        <v>0</v>
      </c>
      <c r="S204" s="165">
        <v>0</v>
      </c>
      <c r="T204" s="166">
        <f t="shared" ref="T204:T243" si="38">S204*H204</f>
        <v>0</v>
      </c>
      <c r="U204" s="302"/>
      <c r="V204" s="302"/>
      <c r="W204" s="302"/>
      <c r="X204" s="302"/>
      <c r="Y204" s="302"/>
      <c r="Z204" s="302"/>
      <c r="AA204" s="302"/>
      <c r="AB204" s="302"/>
      <c r="AC204" s="302"/>
      <c r="AD204" s="302"/>
      <c r="AE204" s="302"/>
      <c r="AR204" s="167" t="s">
        <v>272</v>
      </c>
      <c r="AT204" s="167" t="s">
        <v>187</v>
      </c>
      <c r="AU204" s="167" t="s">
        <v>91</v>
      </c>
      <c r="AY204" s="18" t="s">
        <v>184</v>
      </c>
      <c r="BE204" s="92">
        <f t="shared" ref="BE204:BE243" si="39">IF(N204="základná",J204,0)</f>
        <v>0</v>
      </c>
      <c r="BF204" s="92">
        <f t="shared" ref="BF204:BF243" si="40">IF(N204="znížená",J204,0)</f>
        <v>0</v>
      </c>
      <c r="BG204" s="92">
        <f t="shared" ref="BG204:BG243" si="41">IF(N204="zákl. prenesená",J204,0)</f>
        <v>0</v>
      </c>
      <c r="BH204" s="92">
        <f t="shared" ref="BH204:BH243" si="42">IF(N204="zníž. prenesená",J204,0)</f>
        <v>0</v>
      </c>
      <c r="BI204" s="92">
        <f t="shared" ref="BI204:BI243" si="43">IF(N204="nulová",J204,0)</f>
        <v>0</v>
      </c>
      <c r="BJ204" s="18" t="s">
        <v>91</v>
      </c>
      <c r="BK204" s="92">
        <f t="shared" ref="BK204:BK243" si="44">ROUND(I204*H204,2)</f>
        <v>0</v>
      </c>
      <c r="BL204" s="18" t="s">
        <v>272</v>
      </c>
      <c r="BM204" s="167" t="s">
        <v>1325</v>
      </c>
    </row>
    <row r="205" spans="1:65" s="2" customFormat="1" ht="33" customHeight="1">
      <c r="A205" s="302"/>
      <c r="B205" s="124"/>
      <c r="C205" s="192" t="s">
        <v>446</v>
      </c>
      <c r="D205" s="192" t="s">
        <v>236</v>
      </c>
      <c r="E205" s="193" t="s">
        <v>1522</v>
      </c>
      <c r="F205" s="194" t="s">
        <v>1523</v>
      </c>
      <c r="G205" s="195" t="s">
        <v>244</v>
      </c>
      <c r="H205" s="196">
        <v>2</v>
      </c>
      <c r="I205" s="197"/>
      <c r="J205" s="198">
        <f t="shared" si="35"/>
        <v>0</v>
      </c>
      <c r="K205" s="199"/>
      <c r="L205" s="248"/>
      <c r="M205" s="201" t="s">
        <v>1</v>
      </c>
      <c r="N205" s="202" t="s">
        <v>44</v>
      </c>
      <c r="O205" s="51"/>
      <c r="P205" s="165">
        <f t="shared" si="36"/>
        <v>0</v>
      </c>
      <c r="Q205" s="165">
        <v>0</v>
      </c>
      <c r="R205" s="165">
        <f t="shared" si="37"/>
        <v>0</v>
      </c>
      <c r="S205" s="165">
        <v>0</v>
      </c>
      <c r="T205" s="166">
        <f t="shared" si="38"/>
        <v>0</v>
      </c>
      <c r="U205" s="302"/>
      <c r="V205" s="302"/>
      <c r="W205" s="302"/>
      <c r="X205" s="302"/>
      <c r="Y205" s="302"/>
      <c r="Z205" s="302"/>
      <c r="AA205" s="302"/>
      <c r="AB205" s="302"/>
      <c r="AC205" s="302"/>
      <c r="AD205" s="302"/>
      <c r="AE205" s="302"/>
      <c r="AR205" s="167" t="s">
        <v>336</v>
      </c>
      <c r="AT205" s="167" t="s">
        <v>236</v>
      </c>
      <c r="AU205" s="167" t="s">
        <v>91</v>
      </c>
      <c r="AY205" s="18" t="s">
        <v>184</v>
      </c>
      <c r="BE205" s="92">
        <f t="shared" si="39"/>
        <v>0</v>
      </c>
      <c r="BF205" s="92">
        <f t="shared" si="40"/>
        <v>0</v>
      </c>
      <c r="BG205" s="92">
        <f t="shared" si="41"/>
        <v>0</v>
      </c>
      <c r="BH205" s="92">
        <f t="shared" si="42"/>
        <v>0</v>
      </c>
      <c r="BI205" s="92">
        <f t="shared" si="43"/>
        <v>0</v>
      </c>
      <c r="BJ205" s="18" t="s">
        <v>91</v>
      </c>
      <c r="BK205" s="92">
        <f t="shared" si="44"/>
        <v>0</v>
      </c>
      <c r="BL205" s="18" t="s">
        <v>272</v>
      </c>
      <c r="BM205" s="167" t="s">
        <v>1524</v>
      </c>
    </row>
    <row r="206" spans="1:65" s="2" customFormat="1" ht="16.5" customHeight="1">
      <c r="A206" s="302"/>
      <c r="B206" s="124"/>
      <c r="C206" s="192" t="s">
        <v>451</v>
      </c>
      <c r="D206" s="192" t="s">
        <v>236</v>
      </c>
      <c r="E206" s="193" t="s">
        <v>1525</v>
      </c>
      <c r="F206" s="194" t="s">
        <v>1526</v>
      </c>
      <c r="G206" s="195" t="s">
        <v>244</v>
      </c>
      <c r="H206" s="196">
        <v>2</v>
      </c>
      <c r="I206" s="197"/>
      <c r="J206" s="198">
        <f t="shared" si="35"/>
        <v>0</v>
      </c>
      <c r="K206" s="199"/>
      <c r="L206" s="248"/>
      <c r="M206" s="201" t="s">
        <v>1</v>
      </c>
      <c r="N206" s="202" t="s">
        <v>44</v>
      </c>
      <c r="O206" s="51"/>
      <c r="P206" s="165">
        <f t="shared" si="36"/>
        <v>0</v>
      </c>
      <c r="Q206" s="165">
        <v>0</v>
      </c>
      <c r="R206" s="165">
        <f t="shared" si="37"/>
        <v>0</v>
      </c>
      <c r="S206" s="165">
        <v>0</v>
      </c>
      <c r="T206" s="166">
        <f t="shared" si="38"/>
        <v>0</v>
      </c>
      <c r="U206" s="302"/>
      <c r="V206" s="302"/>
      <c r="W206" s="302"/>
      <c r="X206" s="302"/>
      <c r="Y206" s="302"/>
      <c r="Z206" s="302"/>
      <c r="AA206" s="302"/>
      <c r="AB206" s="302"/>
      <c r="AC206" s="302"/>
      <c r="AD206" s="302"/>
      <c r="AE206" s="302"/>
      <c r="AR206" s="167" t="s">
        <v>336</v>
      </c>
      <c r="AT206" s="167" t="s">
        <v>236</v>
      </c>
      <c r="AU206" s="167" t="s">
        <v>91</v>
      </c>
      <c r="AY206" s="18" t="s">
        <v>184</v>
      </c>
      <c r="BE206" s="92">
        <f t="shared" si="39"/>
        <v>0</v>
      </c>
      <c r="BF206" s="92">
        <f t="shared" si="40"/>
        <v>0</v>
      </c>
      <c r="BG206" s="92">
        <f t="shared" si="41"/>
        <v>0</v>
      </c>
      <c r="BH206" s="92">
        <f t="shared" si="42"/>
        <v>0</v>
      </c>
      <c r="BI206" s="92">
        <f t="shared" si="43"/>
        <v>0</v>
      </c>
      <c r="BJ206" s="18" t="s">
        <v>91</v>
      </c>
      <c r="BK206" s="92">
        <f t="shared" si="44"/>
        <v>0</v>
      </c>
      <c r="BL206" s="18" t="s">
        <v>272</v>
      </c>
      <c r="BM206" s="167" t="s">
        <v>1527</v>
      </c>
    </row>
    <row r="207" spans="1:65" s="2" customFormat="1" ht="16.5" customHeight="1">
      <c r="A207" s="302"/>
      <c r="B207" s="124"/>
      <c r="C207" s="192" t="s">
        <v>456</v>
      </c>
      <c r="D207" s="192" t="s">
        <v>236</v>
      </c>
      <c r="E207" s="193" t="s">
        <v>1528</v>
      </c>
      <c r="F207" s="194" t="s">
        <v>1529</v>
      </c>
      <c r="G207" s="195" t="s">
        <v>244</v>
      </c>
      <c r="H207" s="196">
        <v>2</v>
      </c>
      <c r="I207" s="197"/>
      <c r="J207" s="198">
        <f t="shared" si="35"/>
        <v>0</v>
      </c>
      <c r="K207" s="199"/>
      <c r="L207" s="248"/>
      <c r="M207" s="201" t="s">
        <v>1</v>
      </c>
      <c r="N207" s="202" t="s">
        <v>44</v>
      </c>
      <c r="O207" s="51"/>
      <c r="P207" s="165">
        <f t="shared" si="36"/>
        <v>0</v>
      </c>
      <c r="Q207" s="165">
        <v>0</v>
      </c>
      <c r="R207" s="165">
        <f t="shared" si="37"/>
        <v>0</v>
      </c>
      <c r="S207" s="165">
        <v>0</v>
      </c>
      <c r="T207" s="166">
        <f t="shared" si="38"/>
        <v>0</v>
      </c>
      <c r="U207" s="302"/>
      <c r="V207" s="302"/>
      <c r="W207" s="302"/>
      <c r="X207" s="302"/>
      <c r="Y207" s="302"/>
      <c r="Z207" s="302"/>
      <c r="AA207" s="302"/>
      <c r="AB207" s="302"/>
      <c r="AC207" s="302"/>
      <c r="AD207" s="302"/>
      <c r="AE207" s="302"/>
      <c r="AR207" s="167" t="s">
        <v>336</v>
      </c>
      <c r="AT207" s="167" t="s">
        <v>236</v>
      </c>
      <c r="AU207" s="167" t="s">
        <v>91</v>
      </c>
      <c r="AY207" s="18" t="s">
        <v>184</v>
      </c>
      <c r="BE207" s="92">
        <f t="shared" si="39"/>
        <v>0</v>
      </c>
      <c r="BF207" s="92">
        <f t="shared" si="40"/>
        <v>0</v>
      </c>
      <c r="BG207" s="92">
        <f t="shared" si="41"/>
        <v>0</v>
      </c>
      <c r="BH207" s="92">
        <f t="shared" si="42"/>
        <v>0</v>
      </c>
      <c r="BI207" s="92">
        <f t="shared" si="43"/>
        <v>0</v>
      </c>
      <c r="BJ207" s="18" t="s">
        <v>91</v>
      </c>
      <c r="BK207" s="92">
        <f t="shared" si="44"/>
        <v>0</v>
      </c>
      <c r="BL207" s="18" t="s">
        <v>272</v>
      </c>
      <c r="BM207" s="167" t="s">
        <v>1530</v>
      </c>
    </row>
    <row r="208" spans="1:65" s="2" customFormat="1" ht="16.5" customHeight="1">
      <c r="A208" s="302"/>
      <c r="B208" s="124"/>
      <c r="C208" s="192" t="s">
        <v>460</v>
      </c>
      <c r="D208" s="192" t="s">
        <v>236</v>
      </c>
      <c r="E208" s="193" t="s">
        <v>1531</v>
      </c>
      <c r="F208" s="194" t="s">
        <v>1532</v>
      </c>
      <c r="G208" s="195" t="s">
        <v>244</v>
      </c>
      <c r="H208" s="196">
        <v>2</v>
      </c>
      <c r="I208" s="197"/>
      <c r="J208" s="198">
        <f t="shared" si="35"/>
        <v>0</v>
      </c>
      <c r="K208" s="199"/>
      <c r="L208" s="248"/>
      <c r="M208" s="201" t="s">
        <v>1</v>
      </c>
      <c r="N208" s="202" t="s">
        <v>44</v>
      </c>
      <c r="O208" s="51"/>
      <c r="P208" s="165">
        <f t="shared" si="36"/>
        <v>0</v>
      </c>
      <c r="Q208" s="165">
        <v>0</v>
      </c>
      <c r="R208" s="165">
        <f t="shared" si="37"/>
        <v>0</v>
      </c>
      <c r="S208" s="165">
        <v>0</v>
      </c>
      <c r="T208" s="166">
        <f t="shared" si="38"/>
        <v>0</v>
      </c>
      <c r="U208" s="302"/>
      <c r="V208" s="302"/>
      <c r="W208" s="302"/>
      <c r="X208" s="302"/>
      <c r="Y208" s="302"/>
      <c r="Z208" s="302"/>
      <c r="AA208" s="302"/>
      <c r="AB208" s="302"/>
      <c r="AC208" s="302"/>
      <c r="AD208" s="302"/>
      <c r="AE208" s="302"/>
      <c r="AR208" s="167" t="s">
        <v>336</v>
      </c>
      <c r="AT208" s="167" t="s">
        <v>236</v>
      </c>
      <c r="AU208" s="167" t="s">
        <v>91</v>
      </c>
      <c r="AY208" s="18" t="s">
        <v>184</v>
      </c>
      <c r="BE208" s="92">
        <f t="shared" si="39"/>
        <v>0</v>
      </c>
      <c r="BF208" s="92">
        <f t="shared" si="40"/>
        <v>0</v>
      </c>
      <c r="BG208" s="92">
        <f t="shared" si="41"/>
        <v>0</v>
      </c>
      <c r="BH208" s="92">
        <f t="shared" si="42"/>
        <v>0</v>
      </c>
      <c r="BI208" s="92">
        <f t="shared" si="43"/>
        <v>0</v>
      </c>
      <c r="BJ208" s="18" t="s">
        <v>91</v>
      </c>
      <c r="BK208" s="92">
        <f t="shared" si="44"/>
        <v>0</v>
      </c>
      <c r="BL208" s="18" t="s">
        <v>272</v>
      </c>
      <c r="BM208" s="167" t="s">
        <v>1533</v>
      </c>
    </row>
    <row r="209" spans="1:65" s="2" customFormat="1" ht="21.75" customHeight="1">
      <c r="A209" s="302"/>
      <c r="B209" s="124"/>
      <c r="C209" s="333" t="s">
        <v>466</v>
      </c>
      <c r="D209" s="333" t="s">
        <v>236</v>
      </c>
      <c r="E209" s="334" t="s">
        <v>1534</v>
      </c>
      <c r="F209" s="335" t="s">
        <v>1535</v>
      </c>
      <c r="G209" s="336" t="s">
        <v>244</v>
      </c>
      <c r="H209" s="337">
        <v>2</v>
      </c>
      <c r="I209" s="338"/>
      <c r="J209" s="338">
        <f t="shared" si="35"/>
        <v>0</v>
      </c>
      <c r="K209" s="199"/>
      <c r="L209" s="248"/>
      <c r="M209" s="201" t="s">
        <v>1</v>
      </c>
      <c r="N209" s="202" t="s">
        <v>44</v>
      </c>
      <c r="O209" s="51"/>
      <c r="P209" s="165">
        <f t="shared" si="36"/>
        <v>0</v>
      </c>
      <c r="Q209" s="165">
        <v>0</v>
      </c>
      <c r="R209" s="165">
        <f t="shared" si="37"/>
        <v>0</v>
      </c>
      <c r="S209" s="165">
        <v>0</v>
      </c>
      <c r="T209" s="166">
        <f t="shared" si="38"/>
        <v>0</v>
      </c>
      <c r="U209" s="302"/>
      <c r="V209" s="302"/>
      <c r="W209" s="302"/>
      <c r="X209" s="302"/>
      <c r="Y209" s="302"/>
      <c r="Z209" s="302"/>
      <c r="AA209" s="302"/>
      <c r="AB209" s="302"/>
      <c r="AC209" s="302"/>
      <c r="AD209" s="302"/>
      <c r="AE209" s="302"/>
      <c r="AR209" s="167" t="s">
        <v>336</v>
      </c>
      <c r="AT209" s="167" t="s">
        <v>236</v>
      </c>
      <c r="AU209" s="167" t="s">
        <v>91</v>
      </c>
      <c r="AY209" s="18" t="s">
        <v>184</v>
      </c>
      <c r="BE209" s="92">
        <f t="shared" si="39"/>
        <v>0</v>
      </c>
      <c r="BF209" s="92">
        <f t="shared" si="40"/>
        <v>0</v>
      </c>
      <c r="BG209" s="92">
        <f t="shared" si="41"/>
        <v>0</v>
      </c>
      <c r="BH209" s="92">
        <f t="shared" si="42"/>
        <v>0</v>
      </c>
      <c r="BI209" s="92">
        <f t="shared" si="43"/>
        <v>0</v>
      </c>
      <c r="BJ209" s="18" t="s">
        <v>91</v>
      </c>
      <c r="BK209" s="92">
        <f t="shared" si="44"/>
        <v>0</v>
      </c>
      <c r="BL209" s="18" t="s">
        <v>272</v>
      </c>
      <c r="BM209" s="167" t="s">
        <v>1536</v>
      </c>
    </row>
    <row r="210" spans="1:65" s="2" customFormat="1" ht="21.75" customHeight="1">
      <c r="A210" s="302"/>
      <c r="B210" s="124"/>
      <c r="C210" s="155" t="s">
        <v>472</v>
      </c>
      <c r="D210" s="155" t="s">
        <v>187</v>
      </c>
      <c r="E210" s="156" t="s">
        <v>1537</v>
      </c>
      <c r="F210" s="157" t="s">
        <v>1538</v>
      </c>
      <c r="G210" s="158" t="s">
        <v>244</v>
      </c>
      <c r="H210" s="159">
        <v>2</v>
      </c>
      <c r="I210" s="160"/>
      <c r="J210" s="161">
        <f t="shared" si="35"/>
        <v>0</v>
      </c>
      <c r="K210" s="162"/>
      <c r="L210" s="248"/>
      <c r="M210" s="163" t="s">
        <v>1</v>
      </c>
      <c r="N210" s="164" t="s">
        <v>44</v>
      </c>
      <c r="O210" s="51"/>
      <c r="P210" s="165">
        <f t="shared" si="36"/>
        <v>0</v>
      </c>
      <c r="Q210" s="165">
        <v>0</v>
      </c>
      <c r="R210" s="165">
        <f t="shared" si="37"/>
        <v>0</v>
      </c>
      <c r="S210" s="165">
        <v>0</v>
      </c>
      <c r="T210" s="166">
        <f t="shared" si="38"/>
        <v>0</v>
      </c>
      <c r="U210" s="302"/>
      <c r="V210" s="302"/>
      <c r="W210" s="302"/>
      <c r="X210" s="302"/>
      <c r="Y210" s="302"/>
      <c r="Z210" s="302"/>
      <c r="AA210" s="302"/>
      <c r="AB210" s="302"/>
      <c r="AC210" s="302"/>
      <c r="AD210" s="302"/>
      <c r="AE210" s="302"/>
      <c r="AR210" s="167" t="s">
        <v>272</v>
      </c>
      <c r="AT210" s="167" t="s">
        <v>187</v>
      </c>
      <c r="AU210" s="167" t="s">
        <v>91</v>
      </c>
      <c r="AY210" s="18" t="s">
        <v>184</v>
      </c>
      <c r="BE210" s="92">
        <f t="shared" si="39"/>
        <v>0</v>
      </c>
      <c r="BF210" s="92">
        <f t="shared" si="40"/>
        <v>0</v>
      </c>
      <c r="BG210" s="92">
        <f t="shared" si="41"/>
        <v>0</v>
      </c>
      <c r="BH210" s="92">
        <f t="shared" si="42"/>
        <v>0</v>
      </c>
      <c r="BI210" s="92">
        <f t="shared" si="43"/>
        <v>0</v>
      </c>
      <c r="BJ210" s="18" t="s">
        <v>91</v>
      </c>
      <c r="BK210" s="92">
        <f t="shared" si="44"/>
        <v>0</v>
      </c>
      <c r="BL210" s="18" t="s">
        <v>272</v>
      </c>
      <c r="BM210" s="167" t="s">
        <v>1539</v>
      </c>
    </row>
    <row r="211" spans="1:65" s="2" customFormat="1" ht="33" customHeight="1">
      <c r="A211" s="302"/>
      <c r="B211" s="124"/>
      <c r="C211" s="339" t="s">
        <v>480</v>
      </c>
      <c r="D211" s="339" t="s">
        <v>236</v>
      </c>
      <c r="E211" s="340" t="s">
        <v>1540</v>
      </c>
      <c r="F211" s="341" t="s">
        <v>1541</v>
      </c>
      <c r="G211" s="342" t="s">
        <v>244</v>
      </c>
      <c r="H211" s="343">
        <v>2</v>
      </c>
      <c r="I211" s="344"/>
      <c r="J211" s="344">
        <f t="shared" si="35"/>
        <v>0</v>
      </c>
      <c r="K211" s="199"/>
      <c r="L211" s="248"/>
      <c r="M211" s="201" t="s">
        <v>1</v>
      </c>
      <c r="N211" s="202" t="s">
        <v>44</v>
      </c>
      <c r="O211" s="51"/>
      <c r="P211" s="165">
        <f t="shared" si="36"/>
        <v>0</v>
      </c>
      <c r="Q211" s="165">
        <v>0</v>
      </c>
      <c r="R211" s="165">
        <f t="shared" si="37"/>
        <v>0</v>
      </c>
      <c r="S211" s="165">
        <v>0</v>
      </c>
      <c r="T211" s="166">
        <f t="shared" si="38"/>
        <v>0</v>
      </c>
      <c r="U211" s="302"/>
      <c r="V211" s="302"/>
      <c r="W211" s="302"/>
      <c r="X211" s="302"/>
      <c r="Y211" s="302"/>
      <c r="Z211" s="302"/>
      <c r="AA211" s="302"/>
      <c r="AB211" s="302"/>
      <c r="AC211" s="302"/>
      <c r="AD211" s="302"/>
      <c r="AE211" s="302"/>
      <c r="AR211" s="167" t="s">
        <v>336</v>
      </c>
      <c r="AT211" s="167" t="s">
        <v>236</v>
      </c>
      <c r="AU211" s="167" t="s">
        <v>91</v>
      </c>
      <c r="AY211" s="18" t="s">
        <v>184</v>
      </c>
      <c r="BE211" s="92">
        <f t="shared" si="39"/>
        <v>0</v>
      </c>
      <c r="BF211" s="92">
        <f t="shared" si="40"/>
        <v>0</v>
      </c>
      <c r="BG211" s="92">
        <f t="shared" si="41"/>
        <v>0</v>
      </c>
      <c r="BH211" s="92">
        <f t="shared" si="42"/>
        <v>0</v>
      </c>
      <c r="BI211" s="92">
        <f t="shared" si="43"/>
        <v>0</v>
      </c>
      <c r="BJ211" s="18" t="s">
        <v>91</v>
      </c>
      <c r="BK211" s="92">
        <f t="shared" si="44"/>
        <v>0</v>
      </c>
      <c r="BL211" s="18" t="s">
        <v>272</v>
      </c>
      <c r="BM211" s="167" t="s">
        <v>1542</v>
      </c>
    </row>
    <row r="212" spans="1:65" s="2" customFormat="1" ht="16.5" customHeight="1">
      <c r="A212" s="302"/>
      <c r="B212" s="124"/>
      <c r="C212" s="155" t="s">
        <v>485</v>
      </c>
      <c r="D212" s="155" t="s">
        <v>187</v>
      </c>
      <c r="E212" s="156" t="s">
        <v>1543</v>
      </c>
      <c r="F212" s="157" t="s">
        <v>1544</v>
      </c>
      <c r="G212" s="158" t="s">
        <v>244</v>
      </c>
      <c r="H212" s="159">
        <v>3</v>
      </c>
      <c r="I212" s="160"/>
      <c r="J212" s="161">
        <f t="shared" si="35"/>
        <v>0</v>
      </c>
      <c r="K212" s="162"/>
      <c r="L212" s="248"/>
      <c r="M212" s="163" t="s">
        <v>1</v>
      </c>
      <c r="N212" s="164" t="s">
        <v>44</v>
      </c>
      <c r="O212" s="51"/>
      <c r="P212" s="165">
        <f t="shared" si="36"/>
        <v>0</v>
      </c>
      <c r="Q212" s="165">
        <v>2.3E-3</v>
      </c>
      <c r="R212" s="165">
        <f t="shared" si="37"/>
        <v>6.8999999999999999E-3</v>
      </c>
      <c r="S212" s="165">
        <v>0</v>
      </c>
      <c r="T212" s="166">
        <f t="shared" si="38"/>
        <v>0</v>
      </c>
      <c r="U212" s="302"/>
      <c r="V212" s="302"/>
      <c r="W212" s="302"/>
      <c r="X212" s="302"/>
      <c r="Y212" s="302"/>
      <c r="Z212" s="302"/>
      <c r="AA212" s="302"/>
      <c r="AB212" s="302"/>
      <c r="AC212" s="302"/>
      <c r="AD212" s="302"/>
      <c r="AE212" s="302"/>
      <c r="AR212" s="167" t="s">
        <v>272</v>
      </c>
      <c r="AT212" s="167" t="s">
        <v>187</v>
      </c>
      <c r="AU212" s="167" t="s">
        <v>91</v>
      </c>
      <c r="AY212" s="18" t="s">
        <v>184</v>
      </c>
      <c r="BE212" s="92">
        <f t="shared" si="39"/>
        <v>0</v>
      </c>
      <c r="BF212" s="92">
        <f t="shared" si="40"/>
        <v>0</v>
      </c>
      <c r="BG212" s="92">
        <f t="shared" si="41"/>
        <v>0</v>
      </c>
      <c r="BH212" s="92">
        <f t="shared" si="42"/>
        <v>0</v>
      </c>
      <c r="BI212" s="92">
        <f t="shared" si="43"/>
        <v>0</v>
      </c>
      <c r="BJ212" s="18" t="s">
        <v>91</v>
      </c>
      <c r="BK212" s="92">
        <f t="shared" si="44"/>
        <v>0</v>
      </c>
      <c r="BL212" s="18" t="s">
        <v>272</v>
      </c>
      <c r="BM212" s="167" t="s">
        <v>1545</v>
      </c>
    </row>
    <row r="213" spans="1:65" s="2" customFormat="1" ht="16.5" customHeight="1">
      <c r="A213" s="302"/>
      <c r="B213" s="124"/>
      <c r="C213" s="192" t="s">
        <v>490</v>
      </c>
      <c r="D213" s="192" t="s">
        <v>236</v>
      </c>
      <c r="E213" s="193" t="s">
        <v>1546</v>
      </c>
      <c r="F213" s="194" t="s">
        <v>1547</v>
      </c>
      <c r="G213" s="195" t="s">
        <v>244</v>
      </c>
      <c r="H213" s="196">
        <v>1</v>
      </c>
      <c r="I213" s="197"/>
      <c r="J213" s="198">
        <f t="shared" si="35"/>
        <v>0</v>
      </c>
      <c r="K213" s="199"/>
      <c r="L213" s="248"/>
      <c r="M213" s="201" t="s">
        <v>1</v>
      </c>
      <c r="N213" s="202" t="s">
        <v>44</v>
      </c>
      <c r="O213" s="51"/>
      <c r="P213" s="165">
        <f t="shared" si="36"/>
        <v>0</v>
      </c>
      <c r="Q213" s="165">
        <v>0</v>
      </c>
      <c r="R213" s="165">
        <f t="shared" si="37"/>
        <v>0</v>
      </c>
      <c r="S213" s="165">
        <v>0</v>
      </c>
      <c r="T213" s="166">
        <f t="shared" si="38"/>
        <v>0</v>
      </c>
      <c r="U213" s="302"/>
      <c r="V213" s="302"/>
      <c r="W213" s="302"/>
      <c r="X213" s="302"/>
      <c r="Y213" s="302"/>
      <c r="Z213" s="302"/>
      <c r="AA213" s="302"/>
      <c r="AB213" s="302"/>
      <c r="AC213" s="302"/>
      <c r="AD213" s="302"/>
      <c r="AE213" s="302"/>
      <c r="AR213" s="167" t="s">
        <v>336</v>
      </c>
      <c r="AT213" s="167" t="s">
        <v>236</v>
      </c>
      <c r="AU213" s="167" t="s">
        <v>91</v>
      </c>
      <c r="AY213" s="18" t="s">
        <v>184</v>
      </c>
      <c r="BE213" s="92">
        <f t="shared" si="39"/>
        <v>0</v>
      </c>
      <c r="BF213" s="92">
        <f t="shared" si="40"/>
        <v>0</v>
      </c>
      <c r="BG213" s="92">
        <f t="shared" si="41"/>
        <v>0</v>
      </c>
      <c r="BH213" s="92">
        <f t="shared" si="42"/>
        <v>0</v>
      </c>
      <c r="BI213" s="92">
        <f t="shared" si="43"/>
        <v>0</v>
      </c>
      <c r="BJ213" s="18" t="s">
        <v>91</v>
      </c>
      <c r="BK213" s="92">
        <f t="shared" si="44"/>
        <v>0</v>
      </c>
      <c r="BL213" s="18" t="s">
        <v>272</v>
      </c>
      <c r="BM213" s="167" t="s">
        <v>1548</v>
      </c>
    </row>
    <row r="214" spans="1:65" s="2" customFormat="1" ht="21.75" customHeight="1">
      <c r="A214" s="302"/>
      <c r="B214" s="124"/>
      <c r="C214" s="333" t="s">
        <v>494</v>
      </c>
      <c r="D214" s="333" t="s">
        <v>236</v>
      </c>
      <c r="E214" s="334" t="s">
        <v>1549</v>
      </c>
      <c r="F214" s="335" t="s">
        <v>1550</v>
      </c>
      <c r="G214" s="336" t="s">
        <v>244</v>
      </c>
      <c r="H214" s="337">
        <v>2</v>
      </c>
      <c r="I214" s="338"/>
      <c r="J214" s="338">
        <f t="shared" si="35"/>
        <v>0</v>
      </c>
      <c r="K214" s="199"/>
      <c r="L214" s="248"/>
      <c r="M214" s="201" t="s">
        <v>1</v>
      </c>
      <c r="N214" s="202" t="s">
        <v>44</v>
      </c>
      <c r="O214" s="51"/>
      <c r="P214" s="165">
        <f t="shared" si="36"/>
        <v>0</v>
      </c>
      <c r="Q214" s="165">
        <v>0</v>
      </c>
      <c r="R214" s="165">
        <f t="shared" si="37"/>
        <v>0</v>
      </c>
      <c r="S214" s="165">
        <v>0</v>
      </c>
      <c r="T214" s="166">
        <f t="shared" si="38"/>
        <v>0</v>
      </c>
      <c r="U214" s="302"/>
      <c r="V214" s="302"/>
      <c r="W214" s="302"/>
      <c r="X214" s="302"/>
      <c r="Y214" s="302"/>
      <c r="Z214" s="302"/>
      <c r="AA214" s="302"/>
      <c r="AB214" s="302"/>
      <c r="AC214" s="302"/>
      <c r="AD214" s="302"/>
      <c r="AE214" s="302"/>
      <c r="AR214" s="167" t="s">
        <v>336</v>
      </c>
      <c r="AT214" s="167" t="s">
        <v>236</v>
      </c>
      <c r="AU214" s="167" t="s">
        <v>91</v>
      </c>
      <c r="AY214" s="18" t="s">
        <v>184</v>
      </c>
      <c r="BE214" s="92">
        <f t="shared" si="39"/>
        <v>0</v>
      </c>
      <c r="BF214" s="92">
        <f t="shared" si="40"/>
        <v>0</v>
      </c>
      <c r="BG214" s="92">
        <f t="shared" si="41"/>
        <v>0</v>
      </c>
      <c r="BH214" s="92">
        <f t="shared" si="42"/>
        <v>0</v>
      </c>
      <c r="BI214" s="92">
        <f t="shared" si="43"/>
        <v>0</v>
      </c>
      <c r="BJ214" s="18" t="s">
        <v>91</v>
      </c>
      <c r="BK214" s="92">
        <f t="shared" si="44"/>
        <v>0</v>
      </c>
      <c r="BL214" s="18" t="s">
        <v>272</v>
      </c>
      <c r="BM214" s="167" t="s">
        <v>1551</v>
      </c>
    </row>
    <row r="215" spans="1:65" s="2" customFormat="1" ht="21.75" customHeight="1">
      <c r="A215" s="302"/>
      <c r="B215" s="124"/>
      <c r="C215" s="155" t="s">
        <v>500</v>
      </c>
      <c r="D215" s="155" t="s">
        <v>187</v>
      </c>
      <c r="E215" s="156" t="s">
        <v>1552</v>
      </c>
      <c r="F215" s="157" t="s">
        <v>1553</v>
      </c>
      <c r="G215" s="158" t="s">
        <v>244</v>
      </c>
      <c r="H215" s="159">
        <v>14</v>
      </c>
      <c r="I215" s="160"/>
      <c r="J215" s="161">
        <f t="shared" si="35"/>
        <v>0</v>
      </c>
      <c r="K215" s="162"/>
      <c r="L215" s="248"/>
      <c r="M215" s="163" t="s">
        <v>1</v>
      </c>
      <c r="N215" s="164" t="s">
        <v>44</v>
      </c>
      <c r="O215" s="51"/>
      <c r="P215" s="165">
        <f t="shared" si="36"/>
        <v>0</v>
      </c>
      <c r="Q215" s="165">
        <v>0</v>
      </c>
      <c r="R215" s="165">
        <f t="shared" si="37"/>
        <v>0</v>
      </c>
      <c r="S215" s="165">
        <v>0</v>
      </c>
      <c r="T215" s="166">
        <f t="shared" si="38"/>
        <v>0</v>
      </c>
      <c r="U215" s="302"/>
      <c r="V215" s="302"/>
      <c r="W215" s="302"/>
      <c r="X215" s="302"/>
      <c r="Y215" s="302"/>
      <c r="Z215" s="302"/>
      <c r="AA215" s="302"/>
      <c r="AB215" s="302"/>
      <c r="AC215" s="302"/>
      <c r="AD215" s="302"/>
      <c r="AE215" s="302"/>
      <c r="AR215" s="167" t="s">
        <v>272</v>
      </c>
      <c r="AT215" s="167" t="s">
        <v>187</v>
      </c>
      <c r="AU215" s="167" t="s">
        <v>91</v>
      </c>
      <c r="AY215" s="18" t="s">
        <v>184</v>
      </c>
      <c r="BE215" s="92">
        <f t="shared" si="39"/>
        <v>0</v>
      </c>
      <c r="BF215" s="92">
        <f t="shared" si="40"/>
        <v>0</v>
      </c>
      <c r="BG215" s="92">
        <f t="shared" si="41"/>
        <v>0</v>
      </c>
      <c r="BH215" s="92">
        <f t="shared" si="42"/>
        <v>0</v>
      </c>
      <c r="BI215" s="92">
        <f t="shared" si="43"/>
        <v>0</v>
      </c>
      <c r="BJ215" s="18" t="s">
        <v>91</v>
      </c>
      <c r="BK215" s="92">
        <f t="shared" si="44"/>
        <v>0</v>
      </c>
      <c r="BL215" s="18" t="s">
        <v>272</v>
      </c>
      <c r="BM215" s="167" t="s">
        <v>1554</v>
      </c>
    </row>
    <row r="216" spans="1:65" s="2" customFormat="1" ht="16.5" customHeight="1">
      <c r="A216" s="302"/>
      <c r="B216" s="124"/>
      <c r="C216" s="192" t="s">
        <v>504</v>
      </c>
      <c r="D216" s="192" t="s">
        <v>236</v>
      </c>
      <c r="E216" s="193" t="s">
        <v>1555</v>
      </c>
      <c r="F216" s="194" t="s">
        <v>1556</v>
      </c>
      <c r="G216" s="195" t="s">
        <v>244</v>
      </c>
      <c r="H216" s="196">
        <v>4</v>
      </c>
      <c r="I216" s="197"/>
      <c r="J216" s="198">
        <f t="shared" si="35"/>
        <v>0</v>
      </c>
      <c r="K216" s="199"/>
      <c r="L216" s="248"/>
      <c r="M216" s="201" t="s">
        <v>1</v>
      </c>
      <c r="N216" s="202" t="s">
        <v>44</v>
      </c>
      <c r="O216" s="51"/>
      <c r="P216" s="165">
        <f t="shared" si="36"/>
        <v>0</v>
      </c>
      <c r="Q216" s="165">
        <v>0</v>
      </c>
      <c r="R216" s="165">
        <f t="shared" si="37"/>
        <v>0</v>
      </c>
      <c r="S216" s="165">
        <v>0</v>
      </c>
      <c r="T216" s="166">
        <f t="shared" si="38"/>
        <v>0</v>
      </c>
      <c r="U216" s="302"/>
      <c r="V216" s="302"/>
      <c r="W216" s="302"/>
      <c r="X216" s="302"/>
      <c r="Y216" s="302"/>
      <c r="Z216" s="302"/>
      <c r="AA216" s="302"/>
      <c r="AB216" s="302"/>
      <c r="AC216" s="302"/>
      <c r="AD216" s="302"/>
      <c r="AE216" s="302"/>
      <c r="AR216" s="167" t="s">
        <v>336</v>
      </c>
      <c r="AT216" s="167" t="s">
        <v>236</v>
      </c>
      <c r="AU216" s="167" t="s">
        <v>91</v>
      </c>
      <c r="AY216" s="18" t="s">
        <v>184</v>
      </c>
      <c r="BE216" s="92">
        <f t="shared" si="39"/>
        <v>0</v>
      </c>
      <c r="BF216" s="92">
        <f t="shared" si="40"/>
        <v>0</v>
      </c>
      <c r="BG216" s="92">
        <f t="shared" si="41"/>
        <v>0</v>
      </c>
      <c r="BH216" s="92">
        <f t="shared" si="42"/>
        <v>0</v>
      </c>
      <c r="BI216" s="92">
        <f t="shared" si="43"/>
        <v>0</v>
      </c>
      <c r="BJ216" s="18" t="s">
        <v>91</v>
      </c>
      <c r="BK216" s="92">
        <f t="shared" si="44"/>
        <v>0</v>
      </c>
      <c r="BL216" s="18" t="s">
        <v>272</v>
      </c>
      <c r="BM216" s="167" t="s">
        <v>1557</v>
      </c>
    </row>
    <row r="217" spans="1:65" s="2" customFormat="1" ht="21.75" customHeight="1">
      <c r="A217" s="302"/>
      <c r="B217" s="124"/>
      <c r="C217" s="192" t="s">
        <v>508</v>
      </c>
      <c r="D217" s="192" t="s">
        <v>236</v>
      </c>
      <c r="E217" s="193" t="s">
        <v>1558</v>
      </c>
      <c r="F217" s="194" t="s">
        <v>1559</v>
      </c>
      <c r="G217" s="195" t="s">
        <v>244</v>
      </c>
      <c r="H217" s="196">
        <v>4</v>
      </c>
      <c r="I217" s="197"/>
      <c r="J217" s="198">
        <f t="shared" si="35"/>
        <v>0</v>
      </c>
      <c r="K217" s="199"/>
      <c r="L217" s="248"/>
      <c r="M217" s="201" t="s">
        <v>1</v>
      </c>
      <c r="N217" s="202" t="s">
        <v>44</v>
      </c>
      <c r="O217" s="51"/>
      <c r="P217" s="165">
        <f t="shared" si="36"/>
        <v>0</v>
      </c>
      <c r="Q217" s="165">
        <v>0</v>
      </c>
      <c r="R217" s="165">
        <f t="shared" si="37"/>
        <v>0</v>
      </c>
      <c r="S217" s="165">
        <v>0</v>
      </c>
      <c r="T217" s="166">
        <f t="shared" si="38"/>
        <v>0</v>
      </c>
      <c r="U217" s="302"/>
      <c r="V217" s="302"/>
      <c r="W217" s="302"/>
      <c r="X217" s="302"/>
      <c r="Y217" s="302"/>
      <c r="Z217" s="302"/>
      <c r="AA217" s="302"/>
      <c r="AB217" s="302"/>
      <c r="AC217" s="302"/>
      <c r="AD217" s="302"/>
      <c r="AE217" s="302"/>
      <c r="AR217" s="167" t="s">
        <v>336</v>
      </c>
      <c r="AT217" s="167" t="s">
        <v>236</v>
      </c>
      <c r="AU217" s="167" t="s">
        <v>91</v>
      </c>
      <c r="AY217" s="18" t="s">
        <v>184</v>
      </c>
      <c r="BE217" s="92">
        <f t="shared" si="39"/>
        <v>0</v>
      </c>
      <c r="BF217" s="92">
        <f t="shared" si="40"/>
        <v>0</v>
      </c>
      <c r="BG217" s="92">
        <f t="shared" si="41"/>
        <v>0</v>
      </c>
      <c r="BH217" s="92">
        <f t="shared" si="42"/>
        <v>0</v>
      </c>
      <c r="BI217" s="92">
        <f t="shared" si="43"/>
        <v>0</v>
      </c>
      <c r="BJ217" s="18" t="s">
        <v>91</v>
      </c>
      <c r="BK217" s="92">
        <f t="shared" si="44"/>
        <v>0</v>
      </c>
      <c r="BL217" s="18" t="s">
        <v>272</v>
      </c>
      <c r="BM217" s="167" t="s">
        <v>1560</v>
      </c>
    </row>
    <row r="218" spans="1:65" s="2" customFormat="1" ht="21.75" customHeight="1">
      <c r="A218" s="302"/>
      <c r="B218" s="124"/>
      <c r="C218" s="192" t="s">
        <v>515</v>
      </c>
      <c r="D218" s="192" t="s">
        <v>236</v>
      </c>
      <c r="E218" s="193" t="s">
        <v>1561</v>
      </c>
      <c r="F218" s="194" t="s">
        <v>1562</v>
      </c>
      <c r="G218" s="195" t="s">
        <v>244</v>
      </c>
      <c r="H218" s="196">
        <v>2</v>
      </c>
      <c r="I218" s="197"/>
      <c r="J218" s="198">
        <f t="shared" si="35"/>
        <v>0</v>
      </c>
      <c r="K218" s="199"/>
      <c r="L218" s="248"/>
      <c r="M218" s="201" t="s">
        <v>1</v>
      </c>
      <c r="N218" s="202" t="s">
        <v>44</v>
      </c>
      <c r="O218" s="51"/>
      <c r="P218" s="165">
        <f t="shared" si="36"/>
        <v>0</v>
      </c>
      <c r="Q218" s="165">
        <v>0</v>
      </c>
      <c r="R218" s="165">
        <f t="shared" si="37"/>
        <v>0</v>
      </c>
      <c r="S218" s="165">
        <v>0</v>
      </c>
      <c r="T218" s="166">
        <f t="shared" si="38"/>
        <v>0</v>
      </c>
      <c r="U218" s="302"/>
      <c r="V218" s="302"/>
      <c r="W218" s="302"/>
      <c r="X218" s="302"/>
      <c r="Y218" s="302"/>
      <c r="Z218" s="302"/>
      <c r="AA218" s="302"/>
      <c r="AB218" s="302"/>
      <c r="AC218" s="302"/>
      <c r="AD218" s="302"/>
      <c r="AE218" s="302"/>
      <c r="AR218" s="167" t="s">
        <v>336</v>
      </c>
      <c r="AT218" s="167" t="s">
        <v>236</v>
      </c>
      <c r="AU218" s="167" t="s">
        <v>91</v>
      </c>
      <c r="AY218" s="18" t="s">
        <v>184</v>
      </c>
      <c r="BE218" s="92">
        <f t="shared" si="39"/>
        <v>0</v>
      </c>
      <c r="BF218" s="92">
        <f t="shared" si="40"/>
        <v>0</v>
      </c>
      <c r="BG218" s="92">
        <f t="shared" si="41"/>
        <v>0</v>
      </c>
      <c r="BH218" s="92">
        <f t="shared" si="42"/>
        <v>0</v>
      </c>
      <c r="BI218" s="92">
        <f t="shared" si="43"/>
        <v>0</v>
      </c>
      <c r="BJ218" s="18" t="s">
        <v>91</v>
      </c>
      <c r="BK218" s="92">
        <f t="shared" si="44"/>
        <v>0</v>
      </c>
      <c r="BL218" s="18" t="s">
        <v>272</v>
      </c>
      <c r="BM218" s="167" t="s">
        <v>1563</v>
      </c>
    </row>
    <row r="219" spans="1:65" s="2" customFormat="1" ht="21.75" customHeight="1">
      <c r="A219" s="302"/>
      <c r="B219" s="124"/>
      <c r="C219" s="192" t="s">
        <v>519</v>
      </c>
      <c r="D219" s="192" t="s">
        <v>236</v>
      </c>
      <c r="E219" s="193" t="s">
        <v>1564</v>
      </c>
      <c r="F219" s="194" t="s">
        <v>1565</v>
      </c>
      <c r="G219" s="195" t="s">
        <v>244</v>
      </c>
      <c r="H219" s="196">
        <v>2</v>
      </c>
      <c r="I219" s="197"/>
      <c r="J219" s="198">
        <f t="shared" si="35"/>
        <v>0</v>
      </c>
      <c r="K219" s="199"/>
      <c r="L219" s="248"/>
      <c r="M219" s="201" t="s">
        <v>1</v>
      </c>
      <c r="N219" s="202" t="s">
        <v>44</v>
      </c>
      <c r="O219" s="51"/>
      <c r="P219" s="165">
        <f t="shared" si="36"/>
        <v>0</v>
      </c>
      <c r="Q219" s="165">
        <v>0</v>
      </c>
      <c r="R219" s="165">
        <f t="shared" si="37"/>
        <v>0</v>
      </c>
      <c r="S219" s="165">
        <v>0</v>
      </c>
      <c r="T219" s="166">
        <f t="shared" si="38"/>
        <v>0</v>
      </c>
      <c r="U219" s="302"/>
      <c r="V219" s="302"/>
      <c r="W219" s="302"/>
      <c r="X219" s="302"/>
      <c r="Y219" s="302"/>
      <c r="Z219" s="302"/>
      <c r="AA219" s="302"/>
      <c r="AB219" s="302"/>
      <c r="AC219" s="302"/>
      <c r="AD219" s="302"/>
      <c r="AE219" s="302"/>
      <c r="AR219" s="167" t="s">
        <v>336</v>
      </c>
      <c r="AT219" s="167" t="s">
        <v>236</v>
      </c>
      <c r="AU219" s="167" t="s">
        <v>91</v>
      </c>
      <c r="AY219" s="18" t="s">
        <v>184</v>
      </c>
      <c r="BE219" s="92">
        <f t="shared" si="39"/>
        <v>0</v>
      </c>
      <c r="BF219" s="92">
        <f t="shared" si="40"/>
        <v>0</v>
      </c>
      <c r="BG219" s="92">
        <f t="shared" si="41"/>
        <v>0</v>
      </c>
      <c r="BH219" s="92">
        <f t="shared" si="42"/>
        <v>0</v>
      </c>
      <c r="BI219" s="92">
        <f t="shared" si="43"/>
        <v>0</v>
      </c>
      <c r="BJ219" s="18" t="s">
        <v>91</v>
      </c>
      <c r="BK219" s="92">
        <f t="shared" si="44"/>
        <v>0</v>
      </c>
      <c r="BL219" s="18" t="s">
        <v>272</v>
      </c>
      <c r="BM219" s="167" t="s">
        <v>1566</v>
      </c>
    </row>
    <row r="220" spans="1:65" s="2" customFormat="1" ht="21.75" customHeight="1">
      <c r="A220" s="302"/>
      <c r="B220" s="124"/>
      <c r="C220" s="192" t="s">
        <v>523</v>
      </c>
      <c r="D220" s="192" t="s">
        <v>236</v>
      </c>
      <c r="E220" s="193" t="s">
        <v>1567</v>
      </c>
      <c r="F220" s="194" t="s">
        <v>1568</v>
      </c>
      <c r="G220" s="195" t="s">
        <v>244</v>
      </c>
      <c r="H220" s="196">
        <v>2</v>
      </c>
      <c r="I220" s="197"/>
      <c r="J220" s="198">
        <f t="shared" si="35"/>
        <v>0</v>
      </c>
      <c r="K220" s="199"/>
      <c r="L220" s="248"/>
      <c r="M220" s="201" t="s">
        <v>1</v>
      </c>
      <c r="N220" s="202" t="s">
        <v>44</v>
      </c>
      <c r="O220" s="51"/>
      <c r="P220" s="165">
        <f t="shared" si="36"/>
        <v>0</v>
      </c>
      <c r="Q220" s="165">
        <v>0</v>
      </c>
      <c r="R220" s="165">
        <f t="shared" si="37"/>
        <v>0</v>
      </c>
      <c r="S220" s="165">
        <v>0</v>
      </c>
      <c r="T220" s="166">
        <f t="shared" si="38"/>
        <v>0</v>
      </c>
      <c r="U220" s="302"/>
      <c r="V220" s="302"/>
      <c r="W220" s="302"/>
      <c r="X220" s="302"/>
      <c r="Y220" s="302"/>
      <c r="Z220" s="302"/>
      <c r="AA220" s="302"/>
      <c r="AB220" s="302"/>
      <c r="AC220" s="302"/>
      <c r="AD220" s="302"/>
      <c r="AE220" s="302"/>
      <c r="AR220" s="167" t="s">
        <v>336</v>
      </c>
      <c r="AT220" s="167" t="s">
        <v>236</v>
      </c>
      <c r="AU220" s="167" t="s">
        <v>91</v>
      </c>
      <c r="AY220" s="18" t="s">
        <v>184</v>
      </c>
      <c r="BE220" s="92">
        <f t="shared" si="39"/>
        <v>0</v>
      </c>
      <c r="BF220" s="92">
        <f t="shared" si="40"/>
        <v>0</v>
      </c>
      <c r="BG220" s="92">
        <f t="shared" si="41"/>
        <v>0</v>
      </c>
      <c r="BH220" s="92">
        <f t="shared" si="42"/>
        <v>0</v>
      </c>
      <c r="BI220" s="92">
        <f t="shared" si="43"/>
        <v>0</v>
      </c>
      <c r="BJ220" s="18" t="s">
        <v>91</v>
      </c>
      <c r="BK220" s="92">
        <f t="shared" si="44"/>
        <v>0</v>
      </c>
      <c r="BL220" s="18" t="s">
        <v>272</v>
      </c>
      <c r="BM220" s="167" t="s">
        <v>1569</v>
      </c>
    </row>
    <row r="221" spans="1:65" s="2" customFormat="1" ht="21.75" customHeight="1">
      <c r="A221" s="302"/>
      <c r="B221" s="124"/>
      <c r="C221" s="155" t="s">
        <v>527</v>
      </c>
      <c r="D221" s="155" t="s">
        <v>187</v>
      </c>
      <c r="E221" s="156" t="s">
        <v>1570</v>
      </c>
      <c r="F221" s="157" t="s">
        <v>1571</v>
      </c>
      <c r="G221" s="158" t="s">
        <v>244</v>
      </c>
      <c r="H221" s="159">
        <v>3</v>
      </c>
      <c r="I221" s="160"/>
      <c r="J221" s="161">
        <f t="shared" si="35"/>
        <v>0</v>
      </c>
      <c r="K221" s="162"/>
      <c r="L221" s="248"/>
      <c r="M221" s="163" t="s">
        <v>1</v>
      </c>
      <c r="N221" s="164" t="s">
        <v>44</v>
      </c>
      <c r="O221" s="51"/>
      <c r="P221" s="165">
        <f t="shared" si="36"/>
        <v>0</v>
      </c>
      <c r="Q221" s="165">
        <v>0</v>
      </c>
      <c r="R221" s="165">
        <f t="shared" si="37"/>
        <v>0</v>
      </c>
      <c r="S221" s="165">
        <v>0</v>
      </c>
      <c r="T221" s="166">
        <f t="shared" si="38"/>
        <v>0</v>
      </c>
      <c r="U221" s="302"/>
      <c r="V221" s="302"/>
      <c r="W221" s="302"/>
      <c r="X221" s="302"/>
      <c r="Y221" s="302"/>
      <c r="Z221" s="302"/>
      <c r="AA221" s="302"/>
      <c r="AB221" s="302"/>
      <c r="AC221" s="302"/>
      <c r="AD221" s="302"/>
      <c r="AE221" s="302"/>
      <c r="AR221" s="167" t="s">
        <v>272</v>
      </c>
      <c r="AT221" s="167" t="s">
        <v>187</v>
      </c>
      <c r="AU221" s="167" t="s">
        <v>91</v>
      </c>
      <c r="AY221" s="18" t="s">
        <v>184</v>
      </c>
      <c r="BE221" s="92">
        <f t="shared" si="39"/>
        <v>0</v>
      </c>
      <c r="BF221" s="92">
        <f t="shared" si="40"/>
        <v>0</v>
      </c>
      <c r="BG221" s="92">
        <f t="shared" si="41"/>
        <v>0</v>
      </c>
      <c r="BH221" s="92">
        <f t="shared" si="42"/>
        <v>0</v>
      </c>
      <c r="BI221" s="92">
        <f t="shared" si="43"/>
        <v>0</v>
      </c>
      <c r="BJ221" s="18" t="s">
        <v>91</v>
      </c>
      <c r="BK221" s="92">
        <f t="shared" si="44"/>
        <v>0</v>
      </c>
      <c r="BL221" s="18" t="s">
        <v>272</v>
      </c>
      <c r="BM221" s="167" t="s">
        <v>1572</v>
      </c>
    </row>
    <row r="222" spans="1:65" s="2" customFormat="1" ht="21.75" customHeight="1">
      <c r="A222" s="302"/>
      <c r="B222" s="124"/>
      <c r="C222" s="155" t="s">
        <v>532</v>
      </c>
      <c r="D222" s="155" t="s">
        <v>187</v>
      </c>
      <c r="E222" s="156" t="s">
        <v>1573</v>
      </c>
      <c r="F222" s="157" t="s">
        <v>1574</v>
      </c>
      <c r="G222" s="158" t="s">
        <v>244</v>
      </c>
      <c r="H222" s="159">
        <v>1</v>
      </c>
      <c r="I222" s="160"/>
      <c r="J222" s="161">
        <f t="shared" si="35"/>
        <v>0</v>
      </c>
      <c r="K222" s="162"/>
      <c r="L222" s="248"/>
      <c r="M222" s="163" t="s">
        <v>1</v>
      </c>
      <c r="N222" s="164" t="s">
        <v>44</v>
      </c>
      <c r="O222" s="51"/>
      <c r="P222" s="165">
        <f t="shared" si="36"/>
        <v>0</v>
      </c>
      <c r="Q222" s="165">
        <v>0</v>
      </c>
      <c r="R222" s="165">
        <f t="shared" si="37"/>
        <v>0</v>
      </c>
      <c r="S222" s="165">
        <v>0</v>
      </c>
      <c r="T222" s="166">
        <f t="shared" si="38"/>
        <v>0</v>
      </c>
      <c r="U222" s="302"/>
      <c r="V222" s="302"/>
      <c r="W222" s="302"/>
      <c r="X222" s="302"/>
      <c r="Y222" s="302"/>
      <c r="Z222" s="302"/>
      <c r="AA222" s="302"/>
      <c r="AB222" s="302"/>
      <c r="AC222" s="302"/>
      <c r="AD222" s="302"/>
      <c r="AE222" s="302"/>
      <c r="AR222" s="167" t="s">
        <v>272</v>
      </c>
      <c r="AT222" s="167" t="s">
        <v>187</v>
      </c>
      <c r="AU222" s="167" t="s">
        <v>91</v>
      </c>
      <c r="AY222" s="18" t="s">
        <v>184</v>
      </c>
      <c r="BE222" s="92">
        <f t="shared" si="39"/>
        <v>0</v>
      </c>
      <c r="BF222" s="92">
        <f t="shared" si="40"/>
        <v>0</v>
      </c>
      <c r="BG222" s="92">
        <f t="shared" si="41"/>
        <v>0</v>
      </c>
      <c r="BH222" s="92">
        <f t="shared" si="42"/>
        <v>0</v>
      </c>
      <c r="BI222" s="92">
        <f t="shared" si="43"/>
        <v>0</v>
      </c>
      <c r="BJ222" s="18" t="s">
        <v>91</v>
      </c>
      <c r="BK222" s="92">
        <f t="shared" si="44"/>
        <v>0</v>
      </c>
      <c r="BL222" s="18" t="s">
        <v>272</v>
      </c>
      <c r="BM222" s="167" t="s">
        <v>1575</v>
      </c>
    </row>
    <row r="223" spans="1:65" s="2" customFormat="1" ht="16.5" customHeight="1">
      <c r="A223" s="302"/>
      <c r="B223" s="124"/>
      <c r="C223" s="155" t="s">
        <v>536</v>
      </c>
      <c r="D223" s="155" t="s">
        <v>187</v>
      </c>
      <c r="E223" s="156" t="s">
        <v>1576</v>
      </c>
      <c r="F223" s="157" t="s">
        <v>1577</v>
      </c>
      <c r="G223" s="158" t="s">
        <v>244</v>
      </c>
      <c r="H223" s="159">
        <v>6</v>
      </c>
      <c r="I223" s="160"/>
      <c r="J223" s="161">
        <f t="shared" si="35"/>
        <v>0</v>
      </c>
      <c r="K223" s="162"/>
      <c r="L223" s="248"/>
      <c r="M223" s="163" t="s">
        <v>1</v>
      </c>
      <c r="N223" s="164" t="s">
        <v>44</v>
      </c>
      <c r="O223" s="51"/>
      <c r="P223" s="165">
        <f t="shared" si="36"/>
        <v>0</v>
      </c>
      <c r="Q223" s="165">
        <v>0</v>
      </c>
      <c r="R223" s="165">
        <f t="shared" si="37"/>
        <v>0</v>
      </c>
      <c r="S223" s="165">
        <v>0</v>
      </c>
      <c r="T223" s="166">
        <f t="shared" si="38"/>
        <v>0</v>
      </c>
      <c r="U223" s="302"/>
      <c r="V223" s="302"/>
      <c r="W223" s="302"/>
      <c r="X223" s="302"/>
      <c r="Y223" s="302"/>
      <c r="Z223" s="302"/>
      <c r="AA223" s="302"/>
      <c r="AB223" s="302"/>
      <c r="AC223" s="302"/>
      <c r="AD223" s="302"/>
      <c r="AE223" s="302"/>
      <c r="AR223" s="167" t="s">
        <v>272</v>
      </c>
      <c r="AT223" s="167" t="s">
        <v>187</v>
      </c>
      <c r="AU223" s="167" t="s">
        <v>91</v>
      </c>
      <c r="AY223" s="18" t="s">
        <v>184</v>
      </c>
      <c r="BE223" s="92">
        <f t="shared" si="39"/>
        <v>0</v>
      </c>
      <c r="BF223" s="92">
        <f t="shared" si="40"/>
        <v>0</v>
      </c>
      <c r="BG223" s="92">
        <f t="shared" si="41"/>
        <v>0</v>
      </c>
      <c r="BH223" s="92">
        <f t="shared" si="42"/>
        <v>0</v>
      </c>
      <c r="BI223" s="92">
        <f t="shared" si="43"/>
        <v>0</v>
      </c>
      <c r="BJ223" s="18" t="s">
        <v>91</v>
      </c>
      <c r="BK223" s="92">
        <f t="shared" si="44"/>
        <v>0</v>
      </c>
      <c r="BL223" s="18" t="s">
        <v>272</v>
      </c>
      <c r="BM223" s="167" t="s">
        <v>1578</v>
      </c>
    </row>
    <row r="224" spans="1:65" s="2" customFormat="1" ht="21.75" customHeight="1">
      <c r="A224" s="302"/>
      <c r="B224" s="124"/>
      <c r="C224" s="192" t="s">
        <v>542</v>
      </c>
      <c r="D224" s="192" t="s">
        <v>236</v>
      </c>
      <c r="E224" s="193" t="s">
        <v>1579</v>
      </c>
      <c r="F224" s="194" t="s">
        <v>1580</v>
      </c>
      <c r="G224" s="195" t="s">
        <v>244</v>
      </c>
      <c r="H224" s="196">
        <v>3</v>
      </c>
      <c r="I224" s="197"/>
      <c r="J224" s="198">
        <f t="shared" si="35"/>
        <v>0</v>
      </c>
      <c r="K224" s="199"/>
      <c r="L224" s="248"/>
      <c r="M224" s="201" t="s">
        <v>1</v>
      </c>
      <c r="N224" s="202" t="s">
        <v>44</v>
      </c>
      <c r="O224" s="51"/>
      <c r="P224" s="165">
        <f t="shared" si="36"/>
        <v>0</v>
      </c>
      <c r="Q224" s="165">
        <v>0</v>
      </c>
      <c r="R224" s="165">
        <f t="shared" si="37"/>
        <v>0</v>
      </c>
      <c r="S224" s="165">
        <v>0</v>
      </c>
      <c r="T224" s="166">
        <f t="shared" si="38"/>
        <v>0</v>
      </c>
      <c r="U224" s="302"/>
      <c r="V224" s="302"/>
      <c r="W224" s="302"/>
      <c r="X224" s="302"/>
      <c r="Y224" s="302"/>
      <c r="Z224" s="302"/>
      <c r="AA224" s="302"/>
      <c r="AB224" s="302"/>
      <c r="AC224" s="302"/>
      <c r="AD224" s="302"/>
      <c r="AE224" s="302"/>
      <c r="AR224" s="167" t="s">
        <v>336</v>
      </c>
      <c r="AT224" s="167" t="s">
        <v>236</v>
      </c>
      <c r="AU224" s="167" t="s">
        <v>91</v>
      </c>
      <c r="AY224" s="18" t="s">
        <v>184</v>
      </c>
      <c r="BE224" s="92">
        <f t="shared" si="39"/>
        <v>0</v>
      </c>
      <c r="BF224" s="92">
        <f t="shared" si="40"/>
        <v>0</v>
      </c>
      <c r="BG224" s="92">
        <f t="shared" si="41"/>
        <v>0</v>
      </c>
      <c r="BH224" s="92">
        <f t="shared" si="42"/>
        <v>0</v>
      </c>
      <c r="BI224" s="92">
        <f t="shared" si="43"/>
        <v>0</v>
      </c>
      <c r="BJ224" s="18" t="s">
        <v>91</v>
      </c>
      <c r="BK224" s="92">
        <f t="shared" si="44"/>
        <v>0</v>
      </c>
      <c r="BL224" s="18" t="s">
        <v>272</v>
      </c>
      <c r="BM224" s="167" t="s">
        <v>1581</v>
      </c>
    </row>
    <row r="225" spans="1:65" s="2" customFormat="1" ht="21.75" customHeight="1">
      <c r="A225" s="302"/>
      <c r="B225" s="124"/>
      <c r="C225" s="192" t="s">
        <v>781</v>
      </c>
      <c r="D225" s="192" t="s">
        <v>236</v>
      </c>
      <c r="E225" s="193" t="s">
        <v>1582</v>
      </c>
      <c r="F225" s="194" t="s">
        <v>1583</v>
      </c>
      <c r="G225" s="195" t="s">
        <v>244</v>
      </c>
      <c r="H225" s="196">
        <v>3</v>
      </c>
      <c r="I225" s="197"/>
      <c r="J225" s="198">
        <f t="shared" si="35"/>
        <v>0</v>
      </c>
      <c r="K225" s="199"/>
      <c r="L225" s="248"/>
      <c r="M225" s="201" t="s">
        <v>1</v>
      </c>
      <c r="N225" s="202" t="s">
        <v>44</v>
      </c>
      <c r="O225" s="51"/>
      <c r="P225" s="165">
        <f t="shared" si="36"/>
        <v>0</v>
      </c>
      <c r="Q225" s="165">
        <v>0</v>
      </c>
      <c r="R225" s="165">
        <f t="shared" si="37"/>
        <v>0</v>
      </c>
      <c r="S225" s="165">
        <v>0</v>
      </c>
      <c r="T225" s="166">
        <f t="shared" si="38"/>
        <v>0</v>
      </c>
      <c r="U225" s="302"/>
      <c r="V225" s="302"/>
      <c r="W225" s="302"/>
      <c r="X225" s="302"/>
      <c r="Y225" s="302"/>
      <c r="Z225" s="302"/>
      <c r="AA225" s="302"/>
      <c r="AB225" s="302"/>
      <c r="AC225" s="302"/>
      <c r="AD225" s="302"/>
      <c r="AE225" s="302"/>
      <c r="AR225" s="167" t="s">
        <v>336</v>
      </c>
      <c r="AT225" s="167" t="s">
        <v>236</v>
      </c>
      <c r="AU225" s="167" t="s">
        <v>91</v>
      </c>
      <c r="AY225" s="18" t="s">
        <v>184</v>
      </c>
      <c r="BE225" s="92">
        <f t="shared" si="39"/>
        <v>0</v>
      </c>
      <c r="BF225" s="92">
        <f t="shared" si="40"/>
        <v>0</v>
      </c>
      <c r="BG225" s="92">
        <f t="shared" si="41"/>
        <v>0</v>
      </c>
      <c r="BH225" s="92">
        <f t="shared" si="42"/>
        <v>0</v>
      </c>
      <c r="BI225" s="92">
        <f t="shared" si="43"/>
        <v>0</v>
      </c>
      <c r="BJ225" s="18" t="s">
        <v>91</v>
      </c>
      <c r="BK225" s="92">
        <f t="shared" si="44"/>
        <v>0</v>
      </c>
      <c r="BL225" s="18" t="s">
        <v>272</v>
      </c>
      <c r="BM225" s="167" t="s">
        <v>1584</v>
      </c>
    </row>
    <row r="226" spans="1:65" s="2" customFormat="1" ht="16.5" customHeight="1">
      <c r="A226" s="302"/>
      <c r="B226" s="124"/>
      <c r="C226" s="192" t="s">
        <v>783</v>
      </c>
      <c r="D226" s="192" t="s">
        <v>236</v>
      </c>
      <c r="E226" s="193" t="s">
        <v>1585</v>
      </c>
      <c r="F226" s="194" t="s">
        <v>1586</v>
      </c>
      <c r="G226" s="195" t="s">
        <v>244</v>
      </c>
      <c r="H226" s="196">
        <v>3</v>
      </c>
      <c r="I226" s="197"/>
      <c r="J226" s="198">
        <f t="shared" si="35"/>
        <v>0</v>
      </c>
      <c r="K226" s="199"/>
      <c r="L226" s="248"/>
      <c r="M226" s="201" t="s">
        <v>1</v>
      </c>
      <c r="N226" s="202" t="s">
        <v>44</v>
      </c>
      <c r="O226" s="51"/>
      <c r="P226" s="165">
        <f t="shared" si="36"/>
        <v>0</v>
      </c>
      <c r="Q226" s="165">
        <v>0</v>
      </c>
      <c r="R226" s="165">
        <f t="shared" si="37"/>
        <v>0</v>
      </c>
      <c r="S226" s="165">
        <v>0</v>
      </c>
      <c r="T226" s="166">
        <f t="shared" si="38"/>
        <v>0</v>
      </c>
      <c r="U226" s="302"/>
      <c r="V226" s="302"/>
      <c r="W226" s="302"/>
      <c r="X226" s="302"/>
      <c r="Y226" s="302"/>
      <c r="Z226" s="302"/>
      <c r="AA226" s="302"/>
      <c r="AB226" s="302"/>
      <c r="AC226" s="302"/>
      <c r="AD226" s="302"/>
      <c r="AE226" s="302"/>
      <c r="AR226" s="167" t="s">
        <v>336</v>
      </c>
      <c r="AT226" s="167" t="s">
        <v>236</v>
      </c>
      <c r="AU226" s="167" t="s">
        <v>91</v>
      </c>
      <c r="AY226" s="18" t="s">
        <v>184</v>
      </c>
      <c r="BE226" s="92">
        <f t="shared" si="39"/>
        <v>0</v>
      </c>
      <c r="BF226" s="92">
        <f t="shared" si="40"/>
        <v>0</v>
      </c>
      <c r="BG226" s="92">
        <f t="shared" si="41"/>
        <v>0</v>
      </c>
      <c r="BH226" s="92">
        <f t="shared" si="42"/>
        <v>0</v>
      </c>
      <c r="BI226" s="92">
        <f t="shared" si="43"/>
        <v>0</v>
      </c>
      <c r="BJ226" s="18" t="s">
        <v>91</v>
      </c>
      <c r="BK226" s="92">
        <f t="shared" si="44"/>
        <v>0</v>
      </c>
      <c r="BL226" s="18" t="s">
        <v>272</v>
      </c>
      <c r="BM226" s="167" t="s">
        <v>1587</v>
      </c>
    </row>
    <row r="227" spans="1:65" s="2" customFormat="1" ht="16.5" customHeight="1">
      <c r="A227" s="302"/>
      <c r="B227" s="124"/>
      <c r="C227" s="155" t="s">
        <v>785</v>
      </c>
      <c r="D227" s="155" t="s">
        <v>187</v>
      </c>
      <c r="E227" s="156" t="s">
        <v>1588</v>
      </c>
      <c r="F227" s="157" t="s">
        <v>1589</v>
      </c>
      <c r="G227" s="158" t="s">
        <v>244</v>
      </c>
      <c r="H227" s="159">
        <v>1</v>
      </c>
      <c r="I227" s="160"/>
      <c r="J227" s="161">
        <f t="shared" si="35"/>
        <v>0</v>
      </c>
      <c r="K227" s="162"/>
      <c r="L227" s="248"/>
      <c r="M227" s="163" t="s">
        <v>1</v>
      </c>
      <c r="N227" s="164" t="s">
        <v>44</v>
      </c>
      <c r="O227" s="51"/>
      <c r="P227" s="165">
        <f t="shared" si="36"/>
        <v>0</v>
      </c>
      <c r="Q227" s="165">
        <v>2.7999999999999998E-4</v>
      </c>
      <c r="R227" s="165">
        <f t="shared" si="37"/>
        <v>2.7999999999999998E-4</v>
      </c>
      <c r="S227" s="165">
        <v>0</v>
      </c>
      <c r="T227" s="166">
        <f t="shared" si="38"/>
        <v>0</v>
      </c>
      <c r="U227" s="302"/>
      <c r="V227" s="302"/>
      <c r="W227" s="302"/>
      <c r="X227" s="302"/>
      <c r="Y227" s="302"/>
      <c r="Z227" s="302"/>
      <c r="AA227" s="302"/>
      <c r="AB227" s="302"/>
      <c r="AC227" s="302"/>
      <c r="AD227" s="302"/>
      <c r="AE227" s="302"/>
      <c r="AR227" s="167" t="s">
        <v>272</v>
      </c>
      <c r="AT227" s="167" t="s">
        <v>187</v>
      </c>
      <c r="AU227" s="167" t="s">
        <v>91</v>
      </c>
      <c r="AY227" s="18" t="s">
        <v>184</v>
      </c>
      <c r="BE227" s="92">
        <f t="shared" si="39"/>
        <v>0</v>
      </c>
      <c r="BF227" s="92">
        <f t="shared" si="40"/>
        <v>0</v>
      </c>
      <c r="BG227" s="92">
        <f t="shared" si="41"/>
        <v>0</v>
      </c>
      <c r="BH227" s="92">
        <f t="shared" si="42"/>
        <v>0</v>
      </c>
      <c r="BI227" s="92">
        <f t="shared" si="43"/>
        <v>0</v>
      </c>
      <c r="BJ227" s="18" t="s">
        <v>91</v>
      </c>
      <c r="BK227" s="92">
        <f t="shared" si="44"/>
        <v>0</v>
      </c>
      <c r="BL227" s="18" t="s">
        <v>272</v>
      </c>
      <c r="BM227" s="167" t="s">
        <v>1590</v>
      </c>
    </row>
    <row r="228" spans="1:65" s="2" customFormat="1" ht="21.75" customHeight="1">
      <c r="A228" s="302"/>
      <c r="B228" s="124"/>
      <c r="C228" s="437" t="s">
        <v>789</v>
      </c>
      <c r="D228" s="437" t="s">
        <v>236</v>
      </c>
      <c r="E228" s="438" t="s">
        <v>1591</v>
      </c>
      <c r="F228" s="439" t="s">
        <v>1592</v>
      </c>
      <c r="G228" s="440" t="s">
        <v>244</v>
      </c>
      <c r="H228" s="441">
        <v>1</v>
      </c>
      <c r="I228" s="442"/>
      <c r="J228" s="442">
        <f t="shared" si="35"/>
        <v>0</v>
      </c>
      <c r="K228" s="199"/>
      <c r="L228" s="248"/>
      <c r="M228" s="201" t="s">
        <v>1</v>
      </c>
      <c r="N228" s="202" t="s">
        <v>44</v>
      </c>
      <c r="O228" s="51"/>
      <c r="P228" s="165">
        <f t="shared" si="36"/>
        <v>0</v>
      </c>
      <c r="Q228" s="165">
        <v>0</v>
      </c>
      <c r="R228" s="165">
        <f t="shared" si="37"/>
        <v>0</v>
      </c>
      <c r="S228" s="165">
        <v>0</v>
      </c>
      <c r="T228" s="166">
        <f t="shared" si="38"/>
        <v>0</v>
      </c>
      <c r="U228" s="302"/>
      <c r="V228" s="302"/>
      <c r="W228" s="302"/>
      <c r="X228" s="302"/>
      <c r="Y228" s="302"/>
      <c r="Z228" s="302"/>
      <c r="AA228" s="302"/>
      <c r="AB228" s="302"/>
      <c r="AC228" s="302"/>
      <c r="AD228" s="302"/>
      <c r="AE228" s="302"/>
      <c r="AR228" s="167" t="s">
        <v>336</v>
      </c>
      <c r="AT228" s="167" t="s">
        <v>236</v>
      </c>
      <c r="AU228" s="167" t="s">
        <v>91</v>
      </c>
      <c r="AY228" s="18" t="s">
        <v>184</v>
      </c>
      <c r="BE228" s="92">
        <f t="shared" si="39"/>
        <v>0</v>
      </c>
      <c r="BF228" s="92">
        <f t="shared" si="40"/>
        <v>0</v>
      </c>
      <c r="BG228" s="92">
        <f t="shared" si="41"/>
        <v>0</v>
      </c>
      <c r="BH228" s="92">
        <f t="shared" si="42"/>
        <v>0</v>
      </c>
      <c r="BI228" s="92">
        <f t="shared" si="43"/>
        <v>0</v>
      </c>
      <c r="BJ228" s="18" t="s">
        <v>91</v>
      </c>
      <c r="BK228" s="92">
        <f t="shared" si="44"/>
        <v>0</v>
      </c>
      <c r="BL228" s="18" t="s">
        <v>272</v>
      </c>
      <c r="BM228" s="167" t="s">
        <v>1593</v>
      </c>
    </row>
    <row r="229" spans="1:65" s="2" customFormat="1" ht="21.75" customHeight="1">
      <c r="A229" s="302"/>
      <c r="B229" s="124"/>
      <c r="C229" s="155" t="s">
        <v>791</v>
      </c>
      <c r="D229" s="155" t="s">
        <v>187</v>
      </c>
      <c r="E229" s="156" t="s">
        <v>1594</v>
      </c>
      <c r="F229" s="157" t="s">
        <v>1595</v>
      </c>
      <c r="G229" s="158" t="s">
        <v>1596</v>
      </c>
      <c r="H229" s="159">
        <v>1</v>
      </c>
      <c r="I229" s="160"/>
      <c r="J229" s="161">
        <f t="shared" si="35"/>
        <v>0</v>
      </c>
      <c r="K229" s="162"/>
      <c r="L229" s="248"/>
      <c r="M229" s="163" t="s">
        <v>1</v>
      </c>
      <c r="N229" s="164" t="s">
        <v>44</v>
      </c>
      <c r="O229" s="51"/>
      <c r="P229" s="165">
        <f t="shared" si="36"/>
        <v>0</v>
      </c>
      <c r="Q229" s="165">
        <v>0</v>
      </c>
      <c r="R229" s="165">
        <f t="shared" si="37"/>
        <v>0</v>
      </c>
      <c r="S229" s="165">
        <v>0</v>
      </c>
      <c r="T229" s="166">
        <f t="shared" si="38"/>
        <v>0</v>
      </c>
      <c r="U229" s="302"/>
      <c r="V229" s="302"/>
      <c r="W229" s="302"/>
      <c r="X229" s="302"/>
      <c r="Y229" s="302"/>
      <c r="Z229" s="302"/>
      <c r="AA229" s="302"/>
      <c r="AB229" s="302"/>
      <c r="AC229" s="302"/>
      <c r="AD229" s="302"/>
      <c r="AE229" s="302"/>
      <c r="AR229" s="167" t="s">
        <v>272</v>
      </c>
      <c r="AT229" s="167" t="s">
        <v>187</v>
      </c>
      <c r="AU229" s="167" t="s">
        <v>91</v>
      </c>
      <c r="AY229" s="18" t="s">
        <v>184</v>
      </c>
      <c r="BE229" s="92">
        <f t="shared" si="39"/>
        <v>0</v>
      </c>
      <c r="BF229" s="92">
        <f t="shared" si="40"/>
        <v>0</v>
      </c>
      <c r="BG229" s="92">
        <f t="shared" si="41"/>
        <v>0</v>
      </c>
      <c r="BH229" s="92">
        <f t="shared" si="42"/>
        <v>0</v>
      </c>
      <c r="BI229" s="92">
        <f t="shared" si="43"/>
        <v>0</v>
      </c>
      <c r="BJ229" s="18" t="s">
        <v>91</v>
      </c>
      <c r="BK229" s="92">
        <f t="shared" si="44"/>
        <v>0</v>
      </c>
      <c r="BL229" s="18" t="s">
        <v>272</v>
      </c>
      <c r="BM229" s="167" t="s">
        <v>1597</v>
      </c>
    </row>
    <row r="230" spans="1:65" s="2" customFormat="1" ht="16.5" customHeight="1">
      <c r="A230" s="302"/>
      <c r="B230" s="124"/>
      <c r="C230" s="192" t="s">
        <v>1221</v>
      </c>
      <c r="D230" s="192" t="s">
        <v>236</v>
      </c>
      <c r="E230" s="193" t="s">
        <v>1598</v>
      </c>
      <c r="F230" s="194" t="s">
        <v>1599</v>
      </c>
      <c r="G230" s="195" t="s">
        <v>244</v>
      </c>
      <c r="H230" s="196">
        <v>1</v>
      </c>
      <c r="I230" s="197"/>
      <c r="J230" s="198">
        <f t="shared" si="35"/>
        <v>0</v>
      </c>
      <c r="K230" s="199"/>
      <c r="L230" s="248"/>
      <c r="M230" s="201" t="s">
        <v>1</v>
      </c>
      <c r="N230" s="202" t="s">
        <v>44</v>
      </c>
      <c r="O230" s="51"/>
      <c r="P230" s="165">
        <f t="shared" si="36"/>
        <v>0</v>
      </c>
      <c r="Q230" s="165">
        <v>0</v>
      </c>
      <c r="R230" s="165">
        <f t="shared" si="37"/>
        <v>0</v>
      </c>
      <c r="S230" s="165">
        <v>0</v>
      </c>
      <c r="T230" s="166">
        <f t="shared" si="38"/>
        <v>0</v>
      </c>
      <c r="U230" s="302"/>
      <c r="V230" s="302"/>
      <c r="W230" s="302"/>
      <c r="X230" s="302"/>
      <c r="Y230" s="302"/>
      <c r="Z230" s="302"/>
      <c r="AA230" s="302"/>
      <c r="AB230" s="302"/>
      <c r="AC230" s="302"/>
      <c r="AD230" s="302"/>
      <c r="AE230" s="302"/>
      <c r="AR230" s="167" t="s">
        <v>336</v>
      </c>
      <c r="AT230" s="167" t="s">
        <v>236</v>
      </c>
      <c r="AU230" s="167" t="s">
        <v>91</v>
      </c>
      <c r="AY230" s="18" t="s">
        <v>184</v>
      </c>
      <c r="BE230" s="92">
        <f t="shared" si="39"/>
        <v>0</v>
      </c>
      <c r="BF230" s="92">
        <f t="shared" si="40"/>
        <v>0</v>
      </c>
      <c r="BG230" s="92">
        <f t="shared" si="41"/>
        <v>0</v>
      </c>
      <c r="BH230" s="92">
        <f t="shared" si="42"/>
        <v>0</v>
      </c>
      <c r="BI230" s="92">
        <f t="shared" si="43"/>
        <v>0</v>
      </c>
      <c r="BJ230" s="18" t="s">
        <v>91</v>
      </c>
      <c r="BK230" s="92">
        <f t="shared" si="44"/>
        <v>0</v>
      </c>
      <c r="BL230" s="18" t="s">
        <v>272</v>
      </c>
      <c r="BM230" s="167" t="s">
        <v>1600</v>
      </c>
    </row>
    <row r="231" spans="1:65" s="2" customFormat="1" ht="16.5" customHeight="1">
      <c r="A231" s="302"/>
      <c r="B231" s="124"/>
      <c r="C231" s="155" t="s">
        <v>919</v>
      </c>
      <c r="D231" s="155" t="s">
        <v>187</v>
      </c>
      <c r="E231" s="156" t="s">
        <v>1601</v>
      </c>
      <c r="F231" s="157" t="s">
        <v>1602</v>
      </c>
      <c r="G231" s="158" t="s">
        <v>244</v>
      </c>
      <c r="H231" s="159">
        <v>1</v>
      </c>
      <c r="I231" s="160"/>
      <c r="J231" s="161">
        <f t="shared" si="35"/>
        <v>0</v>
      </c>
      <c r="K231" s="162"/>
      <c r="L231" s="248"/>
      <c r="M231" s="163" t="s">
        <v>1</v>
      </c>
      <c r="N231" s="164" t="s">
        <v>44</v>
      </c>
      <c r="O231" s="51"/>
      <c r="P231" s="165">
        <f t="shared" si="36"/>
        <v>0</v>
      </c>
      <c r="Q231" s="165">
        <v>0</v>
      </c>
      <c r="R231" s="165">
        <f t="shared" si="37"/>
        <v>0</v>
      </c>
      <c r="S231" s="165">
        <v>0</v>
      </c>
      <c r="T231" s="166">
        <f t="shared" si="38"/>
        <v>0</v>
      </c>
      <c r="U231" s="302"/>
      <c r="V231" s="302"/>
      <c r="W231" s="302"/>
      <c r="X231" s="302"/>
      <c r="Y231" s="302"/>
      <c r="Z231" s="302"/>
      <c r="AA231" s="302"/>
      <c r="AB231" s="302"/>
      <c r="AC231" s="302"/>
      <c r="AD231" s="302"/>
      <c r="AE231" s="302"/>
      <c r="AR231" s="167" t="s">
        <v>272</v>
      </c>
      <c r="AT231" s="167" t="s">
        <v>187</v>
      </c>
      <c r="AU231" s="167" t="s">
        <v>91</v>
      </c>
      <c r="AY231" s="18" t="s">
        <v>184</v>
      </c>
      <c r="BE231" s="92">
        <f t="shared" si="39"/>
        <v>0</v>
      </c>
      <c r="BF231" s="92">
        <f t="shared" si="40"/>
        <v>0</v>
      </c>
      <c r="BG231" s="92">
        <f t="shared" si="41"/>
        <v>0</v>
      </c>
      <c r="BH231" s="92">
        <f t="shared" si="42"/>
        <v>0</v>
      </c>
      <c r="BI231" s="92">
        <f t="shared" si="43"/>
        <v>0</v>
      </c>
      <c r="BJ231" s="18" t="s">
        <v>91</v>
      </c>
      <c r="BK231" s="92">
        <f t="shared" si="44"/>
        <v>0</v>
      </c>
      <c r="BL231" s="18" t="s">
        <v>272</v>
      </c>
      <c r="BM231" s="167" t="s">
        <v>1603</v>
      </c>
    </row>
    <row r="232" spans="1:65" s="2" customFormat="1" ht="21.75" customHeight="1">
      <c r="A232" s="302"/>
      <c r="B232" s="124"/>
      <c r="C232" s="192" t="s">
        <v>1228</v>
      </c>
      <c r="D232" s="192" t="s">
        <v>236</v>
      </c>
      <c r="E232" s="193" t="s">
        <v>1604</v>
      </c>
      <c r="F232" s="194" t="s">
        <v>1605</v>
      </c>
      <c r="G232" s="195" t="s">
        <v>244</v>
      </c>
      <c r="H232" s="196">
        <v>1</v>
      </c>
      <c r="I232" s="197"/>
      <c r="J232" s="198">
        <f t="shared" si="35"/>
        <v>0</v>
      </c>
      <c r="K232" s="199"/>
      <c r="L232" s="248"/>
      <c r="M232" s="201" t="s">
        <v>1</v>
      </c>
      <c r="N232" s="202" t="s">
        <v>44</v>
      </c>
      <c r="O232" s="51"/>
      <c r="P232" s="165">
        <f t="shared" si="36"/>
        <v>0</v>
      </c>
      <c r="Q232" s="165">
        <v>0</v>
      </c>
      <c r="R232" s="165">
        <f t="shared" si="37"/>
        <v>0</v>
      </c>
      <c r="S232" s="165">
        <v>0</v>
      </c>
      <c r="T232" s="166">
        <f t="shared" si="38"/>
        <v>0</v>
      </c>
      <c r="U232" s="302"/>
      <c r="V232" s="302"/>
      <c r="W232" s="302"/>
      <c r="X232" s="302"/>
      <c r="Y232" s="302"/>
      <c r="Z232" s="302"/>
      <c r="AA232" s="302"/>
      <c r="AB232" s="302"/>
      <c r="AC232" s="302"/>
      <c r="AD232" s="302"/>
      <c r="AE232" s="302"/>
      <c r="AR232" s="167" t="s">
        <v>336</v>
      </c>
      <c r="AT232" s="167" t="s">
        <v>236</v>
      </c>
      <c r="AU232" s="167" t="s">
        <v>91</v>
      </c>
      <c r="AY232" s="18" t="s">
        <v>184</v>
      </c>
      <c r="BE232" s="92">
        <f t="shared" si="39"/>
        <v>0</v>
      </c>
      <c r="BF232" s="92">
        <f t="shared" si="40"/>
        <v>0</v>
      </c>
      <c r="BG232" s="92">
        <f t="shared" si="41"/>
        <v>0</v>
      </c>
      <c r="BH232" s="92">
        <f t="shared" si="42"/>
        <v>0</v>
      </c>
      <c r="BI232" s="92">
        <f t="shared" si="43"/>
        <v>0</v>
      </c>
      <c r="BJ232" s="18" t="s">
        <v>91</v>
      </c>
      <c r="BK232" s="92">
        <f t="shared" si="44"/>
        <v>0</v>
      </c>
      <c r="BL232" s="18" t="s">
        <v>272</v>
      </c>
      <c r="BM232" s="167" t="s">
        <v>1606</v>
      </c>
    </row>
    <row r="233" spans="1:65" s="2" customFormat="1" ht="33" customHeight="1">
      <c r="A233" s="302"/>
      <c r="B233" s="124"/>
      <c r="C233" s="155" t="s">
        <v>1232</v>
      </c>
      <c r="D233" s="155" t="s">
        <v>187</v>
      </c>
      <c r="E233" s="156" t="s">
        <v>1607</v>
      </c>
      <c r="F233" s="157" t="s">
        <v>1608</v>
      </c>
      <c r="G233" s="158" t="s">
        <v>244</v>
      </c>
      <c r="H233" s="159">
        <v>3</v>
      </c>
      <c r="I233" s="160"/>
      <c r="J233" s="161">
        <f t="shared" si="35"/>
        <v>0</v>
      </c>
      <c r="K233" s="162"/>
      <c r="L233" s="248"/>
      <c r="M233" s="163" t="s">
        <v>1</v>
      </c>
      <c r="N233" s="164" t="s">
        <v>44</v>
      </c>
      <c r="O233" s="51"/>
      <c r="P233" s="165">
        <f t="shared" si="36"/>
        <v>0</v>
      </c>
      <c r="Q233" s="165">
        <v>0</v>
      </c>
      <c r="R233" s="165">
        <f t="shared" si="37"/>
        <v>0</v>
      </c>
      <c r="S233" s="165">
        <v>0</v>
      </c>
      <c r="T233" s="166">
        <f t="shared" si="38"/>
        <v>0</v>
      </c>
      <c r="U233" s="302"/>
      <c r="V233" s="302"/>
      <c r="W233" s="302"/>
      <c r="X233" s="302"/>
      <c r="Y233" s="302"/>
      <c r="Z233" s="302"/>
      <c r="AA233" s="302"/>
      <c r="AB233" s="302"/>
      <c r="AC233" s="302"/>
      <c r="AD233" s="302"/>
      <c r="AE233" s="302"/>
      <c r="AR233" s="167" t="s">
        <v>272</v>
      </c>
      <c r="AT233" s="167" t="s">
        <v>187</v>
      </c>
      <c r="AU233" s="167" t="s">
        <v>91</v>
      </c>
      <c r="AY233" s="18" t="s">
        <v>184</v>
      </c>
      <c r="BE233" s="92">
        <f t="shared" si="39"/>
        <v>0</v>
      </c>
      <c r="BF233" s="92">
        <f t="shared" si="40"/>
        <v>0</v>
      </c>
      <c r="BG233" s="92">
        <f t="shared" si="41"/>
        <v>0</v>
      </c>
      <c r="BH233" s="92">
        <f t="shared" si="42"/>
        <v>0</v>
      </c>
      <c r="BI233" s="92">
        <f t="shared" si="43"/>
        <v>0</v>
      </c>
      <c r="BJ233" s="18" t="s">
        <v>91</v>
      </c>
      <c r="BK233" s="92">
        <f t="shared" si="44"/>
        <v>0</v>
      </c>
      <c r="BL233" s="18" t="s">
        <v>272</v>
      </c>
      <c r="BM233" s="167" t="s">
        <v>1609</v>
      </c>
    </row>
    <row r="234" spans="1:65" s="2" customFormat="1" ht="16.5" customHeight="1">
      <c r="A234" s="302"/>
      <c r="B234" s="124"/>
      <c r="C234" s="192" t="s">
        <v>1236</v>
      </c>
      <c r="D234" s="192" t="s">
        <v>236</v>
      </c>
      <c r="E234" s="193" t="s">
        <v>1610</v>
      </c>
      <c r="F234" s="194" t="s">
        <v>1611</v>
      </c>
      <c r="G234" s="195" t="s">
        <v>244</v>
      </c>
      <c r="H234" s="196">
        <v>3</v>
      </c>
      <c r="I234" s="197"/>
      <c r="J234" s="198">
        <f t="shared" si="35"/>
        <v>0</v>
      </c>
      <c r="K234" s="199"/>
      <c r="L234" s="248"/>
      <c r="M234" s="201" t="s">
        <v>1</v>
      </c>
      <c r="N234" s="202" t="s">
        <v>44</v>
      </c>
      <c r="O234" s="51"/>
      <c r="P234" s="165">
        <f t="shared" si="36"/>
        <v>0</v>
      </c>
      <c r="Q234" s="165">
        <v>1.5399999999999999E-3</v>
      </c>
      <c r="R234" s="165">
        <f t="shared" si="37"/>
        <v>4.62E-3</v>
      </c>
      <c r="S234" s="165">
        <v>0</v>
      </c>
      <c r="T234" s="166">
        <f t="shared" si="38"/>
        <v>0</v>
      </c>
      <c r="U234" s="302"/>
      <c r="V234" s="302"/>
      <c r="W234" s="302"/>
      <c r="X234" s="302"/>
      <c r="Y234" s="302"/>
      <c r="Z234" s="302"/>
      <c r="AA234" s="302"/>
      <c r="AB234" s="302"/>
      <c r="AC234" s="302"/>
      <c r="AD234" s="302"/>
      <c r="AE234" s="302"/>
      <c r="AR234" s="167" t="s">
        <v>336</v>
      </c>
      <c r="AT234" s="167" t="s">
        <v>236</v>
      </c>
      <c r="AU234" s="167" t="s">
        <v>91</v>
      </c>
      <c r="AY234" s="18" t="s">
        <v>184</v>
      </c>
      <c r="BE234" s="92">
        <f t="shared" si="39"/>
        <v>0</v>
      </c>
      <c r="BF234" s="92">
        <f t="shared" si="40"/>
        <v>0</v>
      </c>
      <c r="BG234" s="92">
        <f t="shared" si="41"/>
        <v>0</v>
      </c>
      <c r="BH234" s="92">
        <f t="shared" si="42"/>
        <v>0</v>
      </c>
      <c r="BI234" s="92">
        <f t="shared" si="43"/>
        <v>0</v>
      </c>
      <c r="BJ234" s="18" t="s">
        <v>91</v>
      </c>
      <c r="BK234" s="92">
        <f t="shared" si="44"/>
        <v>0</v>
      </c>
      <c r="BL234" s="18" t="s">
        <v>272</v>
      </c>
      <c r="BM234" s="167" t="s">
        <v>1612</v>
      </c>
    </row>
    <row r="235" spans="1:65" s="2" customFormat="1" ht="21.75" customHeight="1">
      <c r="A235" s="302"/>
      <c r="B235" s="124"/>
      <c r="C235" s="155" t="s">
        <v>1240</v>
      </c>
      <c r="D235" s="155" t="s">
        <v>187</v>
      </c>
      <c r="E235" s="156" t="s">
        <v>1613</v>
      </c>
      <c r="F235" s="157" t="s">
        <v>1614</v>
      </c>
      <c r="G235" s="158" t="s">
        <v>244</v>
      </c>
      <c r="H235" s="159">
        <v>3</v>
      </c>
      <c r="I235" s="160"/>
      <c r="J235" s="161">
        <f t="shared" si="35"/>
        <v>0</v>
      </c>
      <c r="K235" s="162"/>
      <c r="L235" s="248"/>
      <c r="M235" s="163" t="s">
        <v>1</v>
      </c>
      <c r="N235" s="164" t="s">
        <v>44</v>
      </c>
      <c r="O235" s="51"/>
      <c r="P235" s="165">
        <f t="shared" si="36"/>
        <v>0</v>
      </c>
      <c r="Q235" s="165">
        <v>0</v>
      </c>
      <c r="R235" s="165">
        <f t="shared" si="37"/>
        <v>0</v>
      </c>
      <c r="S235" s="165">
        <v>0</v>
      </c>
      <c r="T235" s="166">
        <f t="shared" si="38"/>
        <v>0</v>
      </c>
      <c r="U235" s="302"/>
      <c r="V235" s="302"/>
      <c r="W235" s="302"/>
      <c r="X235" s="302"/>
      <c r="Y235" s="302"/>
      <c r="Z235" s="302"/>
      <c r="AA235" s="302"/>
      <c r="AB235" s="302"/>
      <c r="AC235" s="302"/>
      <c r="AD235" s="302"/>
      <c r="AE235" s="302"/>
      <c r="AR235" s="167" t="s">
        <v>272</v>
      </c>
      <c r="AT235" s="167" t="s">
        <v>187</v>
      </c>
      <c r="AU235" s="167" t="s">
        <v>91</v>
      </c>
      <c r="AY235" s="18" t="s">
        <v>184</v>
      </c>
      <c r="BE235" s="92">
        <f t="shared" si="39"/>
        <v>0</v>
      </c>
      <c r="BF235" s="92">
        <f t="shared" si="40"/>
        <v>0</v>
      </c>
      <c r="BG235" s="92">
        <f t="shared" si="41"/>
        <v>0</v>
      </c>
      <c r="BH235" s="92">
        <f t="shared" si="42"/>
        <v>0</v>
      </c>
      <c r="BI235" s="92">
        <f t="shared" si="43"/>
        <v>0</v>
      </c>
      <c r="BJ235" s="18" t="s">
        <v>91</v>
      </c>
      <c r="BK235" s="92">
        <f t="shared" si="44"/>
        <v>0</v>
      </c>
      <c r="BL235" s="18" t="s">
        <v>272</v>
      </c>
      <c r="BM235" s="167" t="s">
        <v>1615</v>
      </c>
    </row>
    <row r="236" spans="1:65" s="2" customFormat="1" ht="16.5" customHeight="1">
      <c r="A236" s="302"/>
      <c r="B236" s="124"/>
      <c r="C236" s="192" t="s">
        <v>1244</v>
      </c>
      <c r="D236" s="192" t="s">
        <v>236</v>
      </c>
      <c r="E236" s="193" t="s">
        <v>1616</v>
      </c>
      <c r="F236" s="194" t="s">
        <v>1617</v>
      </c>
      <c r="G236" s="195" t="s">
        <v>244</v>
      </c>
      <c r="H236" s="196">
        <v>3</v>
      </c>
      <c r="I236" s="197"/>
      <c r="J236" s="198">
        <f t="shared" si="35"/>
        <v>0</v>
      </c>
      <c r="K236" s="199"/>
      <c r="L236" s="248"/>
      <c r="M236" s="201" t="s">
        <v>1</v>
      </c>
      <c r="N236" s="202" t="s">
        <v>44</v>
      </c>
      <c r="O236" s="51"/>
      <c r="P236" s="165">
        <f t="shared" si="36"/>
        <v>0</v>
      </c>
      <c r="Q236" s="165">
        <v>0</v>
      </c>
      <c r="R236" s="165">
        <f t="shared" si="37"/>
        <v>0</v>
      </c>
      <c r="S236" s="165">
        <v>0</v>
      </c>
      <c r="T236" s="166">
        <f t="shared" si="38"/>
        <v>0</v>
      </c>
      <c r="U236" s="302"/>
      <c r="V236" s="302"/>
      <c r="W236" s="302"/>
      <c r="X236" s="302"/>
      <c r="Y236" s="302"/>
      <c r="Z236" s="302"/>
      <c r="AA236" s="302"/>
      <c r="AB236" s="302"/>
      <c r="AC236" s="302"/>
      <c r="AD236" s="302"/>
      <c r="AE236" s="302"/>
      <c r="AR236" s="167" t="s">
        <v>336</v>
      </c>
      <c r="AT236" s="167" t="s">
        <v>236</v>
      </c>
      <c r="AU236" s="167" t="s">
        <v>91</v>
      </c>
      <c r="AY236" s="18" t="s">
        <v>184</v>
      </c>
      <c r="BE236" s="92">
        <f t="shared" si="39"/>
        <v>0</v>
      </c>
      <c r="BF236" s="92">
        <f t="shared" si="40"/>
        <v>0</v>
      </c>
      <c r="BG236" s="92">
        <f t="shared" si="41"/>
        <v>0</v>
      </c>
      <c r="BH236" s="92">
        <f t="shared" si="42"/>
        <v>0</v>
      </c>
      <c r="BI236" s="92">
        <f t="shared" si="43"/>
        <v>0</v>
      </c>
      <c r="BJ236" s="18" t="s">
        <v>91</v>
      </c>
      <c r="BK236" s="92">
        <f t="shared" si="44"/>
        <v>0</v>
      </c>
      <c r="BL236" s="18" t="s">
        <v>272</v>
      </c>
      <c r="BM236" s="167" t="s">
        <v>1618</v>
      </c>
    </row>
    <row r="237" spans="1:65" s="2" customFormat="1" ht="21.75" customHeight="1">
      <c r="A237" s="302"/>
      <c r="B237" s="124"/>
      <c r="C237" s="155" t="s">
        <v>1249</v>
      </c>
      <c r="D237" s="155" t="s">
        <v>187</v>
      </c>
      <c r="E237" s="156" t="s">
        <v>1619</v>
      </c>
      <c r="F237" s="157" t="s">
        <v>1620</v>
      </c>
      <c r="G237" s="158" t="s">
        <v>244</v>
      </c>
      <c r="H237" s="159">
        <v>2</v>
      </c>
      <c r="I237" s="160"/>
      <c r="J237" s="161">
        <f t="shared" si="35"/>
        <v>0</v>
      </c>
      <c r="K237" s="162"/>
      <c r="L237" s="248"/>
      <c r="M237" s="163" t="s">
        <v>1</v>
      </c>
      <c r="N237" s="164" t="s">
        <v>44</v>
      </c>
      <c r="O237" s="51"/>
      <c r="P237" s="165">
        <f t="shared" si="36"/>
        <v>0</v>
      </c>
      <c r="Q237" s="165">
        <v>0</v>
      </c>
      <c r="R237" s="165">
        <f t="shared" si="37"/>
        <v>0</v>
      </c>
      <c r="S237" s="165">
        <v>0</v>
      </c>
      <c r="T237" s="166">
        <f t="shared" si="38"/>
        <v>0</v>
      </c>
      <c r="U237" s="302"/>
      <c r="V237" s="302"/>
      <c r="W237" s="302"/>
      <c r="X237" s="302"/>
      <c r="Y237" s="302"/>
      <c r="Z237" s="302"/>
      <c r="AA237" s="302"/>
      <c r="AB237" s="302"/>
      <c r="AC237" s="302"/>
      <c r="AD237" s="302"/>
      <c r="AE237" s="302"/>
      <c r="AR237" s="167" t="s">
        <v>272</v>
      </c>
      <c r="AT237" s="167" t="s">
        <v>187</v>
      </c>
      <c r="AU237" s="167" t="s">
        <v>91</v>
      </c>
      <c r="AY237" s="18" t="s">
        <v>184</v>
      </c>
      <c r="BE237" s="92">
        <f t="shared" si="39"/>
        <v>0</v>
      </c>
      <c r="BF237" s="92">
        <f t="shared" si="40"/>
        <v>0</v>
      </c>
      <c r="BG237" s="92">
        <f t="shared" si="41"/>
        <v>0</v>
      </c>
      <c r="BH237" s="92">
        <f t="shared" si="42"/>
        <v>0</v>
      </c>
      <c r="BI237" s="92">
        <f t="shared" si="43"/>
        <v>0</v>
      </c>
      <c r="BJ237" s="18" t="s">
        <v>91</v>
      </c>
      <c r="BK237" s="92">
        <f t="shared" si="44"/>
        <v>0</v>
      </c>
      <c r="BL237" s="18" t="s">
        <v>272</v>
      </c>
      <c r="BM237" s="167" t="s">
        <v>1621</v>
      </c>
    </row>
    <row r="238" spans="1:65" s="2" customFormat="1" ht="33" customHeight="1">
      <c r="A238" s="302"/>
      <c r="B238" s="124"/>
      <c r="C238" s="192" t="s">
        <v>1252</v>
      </c>
      <c r="D238" s="192" t="s">
        <v>236</v>
      </c>
      <c r="E238" s="193" t="s">
        <v>1622</v>
      </c>
      <c r="F238" s="194" t="s">
        <v>1623</v>
      </c>
      <c r="G238" s="195" t="s">
        <v>244</v>
      </c>
      <c r="H238" s="196">
        <v>2</v>
      </c>
      <c r="I238" s="197"/>
      <c r="J238" s="198">
        <f t="shared" si="35"/>
        <v>0</v>
      </c>
      <c r="K238" s="199"/>
      <c r="L238" s="248"/>
      <c r="M238" s="201" t="s">
        <v>1</v>
      </c>
      <c r="N238" s="202" t="s">
        <v>44</v>
      </c>
      <c r="O238" s="51"/>
      <c r="P238" s="165">
        <f t="shared" si="36"/>
        <v>0</v>
      </c>
      <c r="Q238" s="165">
        <v>1.8000000000000001E-4</v>
      </c>
      <c r="R238" s="165">
        <f t="shared" si="37"/>
        <v>3.6000000000000002E-4</v>
      </c>
      <c r="S238" s="165">
        <v>0</v>
      </c>
      <c r="T238" s="166">
        <f t="shared" si="38"/>
        <v>0</v>
      </c>
      <c r="U238" s="302"/>
      <c r="V238" s="302"/>
      <c r="W238" s="302"/>
      <c r="X238" s="302"/>
      <c r="Y238" s="302"/>
      <c r="Z238" s="302"/>
      <c r="AA238" s="302"/>
      <c r="AB238" s="302"/>
      <c r="AC238" s="302"/>
      <c r="AD238" s="302"/>
      <c r="AE238" s="302"/>
      <c r="AR238" s="167" t="s">
        <v>336</v>
      </c>
      <c r="AT238" s="167" t="s">
        <v>236</v>
      </c>
      <c r="AU238" s="167" t="s">
        <v>91</v>
      </c>
      <c r="AY238" s="18" t="s">
        <v>184</v>
      </c>
      <c r="BE238" s="92">
        <f t="shared" si="39"/>
        <v>0</v>
      </c>
      <c r="BF238" s="92">
        <f t="shared" si="40"/>
        <v>0</v>
      </c>
      <c r="BG238" s="92">
        <f t="shared" si="41"/>
        <v>0</v>
      </c>
      <c r="BH238" s="92">
        <f t="shared" si="42"/>
        <v>0</v>
      </c>
      <c r="BI238" s="92">
        <f t="shared" si="43"/>
        <v>0</v>
      </c>
      <c r="BJ238" s="18" t="s">
        <v>91</v>
      </c>
      <c r="BK238" s="92">
        <f t="shared" si="44"/>
        <v>0</v>
      </c>
      <c r="BL238" s="18" t="s">
        <v>272</v>
      </c>
      <c r="BM238" s="167" t="s">
        <v>1624</v>
      </c>
    </row>
    <row r="239" spans="1:65" s="2" customFormat="1" ht="16.5" customHeight="1">
      <c r="A239" s="302"/>
      <c r="B239" s="124"/>
      <c r="C239" s="327" t="s">
        <v>1255</v>
      </c>
      <c r="D239" s="327" t="s">
        <v>187</v>
      </c>
      <c r="E239" s="328" t="s">
        <v>1625</v>
      </c>
      <c r="F239" s="329" t="s">
        <v>1626</v>
      </c>
      <c r="G239" s="330" t="s">
        <v>244</v>
      </c>
      <c r="H239" s="331">
        <v>1</v>
      </c>
      <c r="I239" s="332"/>
      <c r="J239" s="332">
        <f t="shared" si="35"/>
        <v>0</v>
      </c>
      <c r="K239" s="162"/>
      <c r="L239" s="248"/>
      <c r="M239" s="163" t="s">
        <v>1</v>
      </c>
      <c r="N239" s="164" t="s">
        <v>44</v>
      </c>
      <c r="O239" s="51"/>
      <c r="P239" s="165">
        <f t="shared" si="36"/>
        <v>0</v>
      </c>
      <c r="Q239" s="165">
        <v>0</v>
      </c>
      <c r="R239" s="165">
        <f t="shared" si="37"/>
        <v>0</v>
      </c>
      <c r="S239" s="165">
        <v>0</v>
      </c>
      <c r="T239" s="166">
        <f t="shared" si="38"/>
        <v>0</v>
      </c>
      <c r="U239" s="302"/>
      <c r="V239" s="302"/>
      <c r="W239" s="302"/>
      <c r="X239" s="302"/>
      <c r="Y239" s="302"/>
      <c r="Z239" s="302"/>
      <c r="AA239" s="302"/>
      <c r="AB239" s="302"/>
      <c r="AC239" s="302"/>
      <c r="AD239" s="302"/>
      <c r="AE239" s="302"/>
      <c r="AR239" s="167" t="s">
        <v>272</v>
      </c>
      <c r="AT239" s="167" t="s">
        <v>187</v>
      </c>
      <c r="AU239" s="167" t="s">
        <v>91</v>
      </c>
      <c r="AY239" s="18" t="s">
        <v>184</v>
      </c>
      <c r="BE239" s="92">
        <f t="shared" si="39"/>
        <v>0</v>
      </c>
      <c r="BF239" s="92">
        <f t="shared" si="40"/>
        <v>0</v>
      </c>
      <c r="BG239" s="92">
        <f t="shared" si="41"/>
        <v>0</v>
      </c>
      <c r="BH239" s="92">
        <f t="shared" si="42"/>
        <v>0</v>
      </c>
      <c r="BI239" s="92">
        <f t="shared" si="43"/>
        <v>0</v>
      </c>
      <c r="BJ239" s="18" t="s">
        <v>91</v>
      </c>
      <c r="BK239" s="92">
        <f t="shared" si="44"/>
        <v>0</v>
      </c>
      <c r="BL239" s="18" t="s">
        <v>272</v>
      </c>
      <c r="BM239" s="167" t="s">
        <v>1627</v>
      </c>
    </row>
    <row r="240" spans="1:65" s="2" customFormat="1" ht="21.75" customHeight="1">
      <c r="A240" s="302"/>
      <c r="B240" s="124"/>
      <c r="C240" s="155" t="s">
        <v>1258</v>
      </c>
      <c r="D240" s="155" t="s">
        <v>187</v>
      </c>
      <c r="E240" s="156" t="s">
        <v>1628</v>
      </c>
      <c r="F240" s="157" t="s">
        <v>1629</v>
      </c>
      <c r="G240" s="158" t="s">
        <v>244</v>
      </c>
      <c r="H240" s="159">
        <v>2</v>
      </c>
      <c r="I240" s="160"/>
      <c r="J240" s="161">
        <f t="shared" si="35"/>
        <v>0</v>
      </c>
      <c r="K240" s="162"/>
      <c r="L240" s="248"/>
      <c r="M240" s="163" t="s">
        <v>1</v>
      </c>
      <c r="N240" s="164" t="s">
        <v>44</v>
      </c>
      <c r="O240" s="51"/>
      <c r="P240" s="165">
        <f t="shared" si="36"/>
        <v>0</v>
      </c>
      <c r="Q240" s="165">
        <v>0</v>
      </c>
      <c r="R240" s="165">
        <f t="shared" si="37"/>
        <v>0</v>
      </c>
      <c r="S240" s="165">
        <v>0</v>
      </c>
      <c r="T240" s="166">
        <f t="shared" si="38"/>
        <v>0</v>
      </c>
      <c r="U240" s="302"/>
      <c r="V240" s="302"/>
      <c r="W240" s="302"/>
      <c r="X240" s="302"/>
      <c r="Y240" s="302"/>
      <c r="Z240" s="302"/>
      <c r="AA240" s="302"/>
      <c r="AB240" s="302"/>
      <c r="AC240" s="302"/>
      <c r="AD240" s="302"/>
      <c r="AE240" s="302"/>
      <c r="AR240" s="167" t="s">
        <v>272</v>
      </c>
      <c r="AT240" s="167" t="s">
        <v>187</v>
      </c>
      <c r="AU240" s="167" t="s">
        <v>91</v>
      </c>
      <c r="AY240" s="18" t="s">
        <v>184</v>
      </c>
      <c r="BE240" s="92">
        <f t="shared" si="39"/>
        <v>0</v>
      </c>
      <c r="BF240" s="92">
        <f t="shared" si="40"/>
        <v>0</v>
      </c>
      <c r="BG240" s="92">
        <f t="shared" si="41"/>
        <v>0</v>
      </c>
      <c r="BH240" s="92">
        <f t="shared" si="42"/>
        <v>0</v>
      </c>
      <c r="BI240" s="92">
        <f t="shared" si="43"/>
        <v>0</v>
      </c>
      <c r="BJ240" s="18" t="s">
        <v>91</v>
      </c>
      <c r="BK240" s="92">
        <f t="shared" si="44"/>
        <v>0</v>
      </c>
      <c r="BL240" s="18" t="s">
        <v>272</v>
      </c>
      <c r="BM240" s="167" t="s">
        <v>1630</v>
      </c>
    </row>
    <row r="241" spans="1:65" s="2" customFormat="1" ht="16.5" customHeight="1">
      <c r="A241" s="302"/>
      <c r="B241" s="124"/>
      <c r="C241" s="155" t="s">
        <v>1262</v>
      </c>
      <c r="D241" s="155" t="s">
        <v>187</v>
      </c>
      <c r="E241" s="156" t="s">
        <v>1631</v>
      </c>
      <c r="F241" s="157" t="s">
        <v>1632</v>
      </c>
      <c r="G241" s="158" t="s">
        <v>244</v>
      </c>
      <c r="H241" s="159">
        <v>3</v>
      </c>
      <c r="I241" s="160"/>
      <c r="J241" s="161">
        <f t="shared" si="35"/>
        <v>0</v>
      </c>
      <c r="K241" s="162"/>
      <c r="L241" s="248"/>
      <c r="M241" s="163" t="s">
        <v>1</v>
      </c>
      <c r="N241" s="164" t="s">
        <v>44</v>
      </c>
      <c r="O241" s="51"/>
      <c r="P241" s="165">
        <f t="shared" si="36"/>
        <v>0</v>
      </c>
      <c r="Q241" s="165">
        <v>0</v>
      </c>
      <c r="R241" s="165">
        <f t="shared" si="37"/>
        <v>0</v>
      </c>
      <c r="S241" s="165">
        <v>0</v>
      </c>
      <c r="T241" s="166">
        <f t="shared" si="38"/>
        <v>0</v>
      </c>
      <c r="U241" s="302"/>
      <c r="V241" s="302"/>
      <c r="W241" s="302"/>
      <c r="X241" s="302"/>
      <c r="Y241" s="302"/>
      <c r="Z241" s="302"/>
      <c r="AA241" s="302"/>
      <c r="AB241" s="302"/>
      <c r="AC241" s="302"/>
      <c r="AD241" s="302"/>
      <c r="AE241" s="302"/>
      <c r="AR241" s="167" t="s">
        <v>272</v>
      </c>
      <c r="AT241" s="167" t="s">
        <v>187</v>
      </c>
      <c r="AU241" s="167" t="s">
        <v>91</v>
      </c>
      <c r="AY241" s="18" t="s">
        <v>184</v>
      </c>
      <c r="BE241" s="92">
        <f t="shared" si="39"/>
        <v>0</v>
      </c>
      <c r="BF241" s="92">
        <f t="shared" si="40"/>
        <v>0</v>
      </c>
      <c r="BG241" s="92">
        <f t="shared" si="41"/>
        <v>0</v>
      </c>
      <c r="BH241" s="92">
        <f t="shared" si="42"/>
        <v>0</v>
      </c>
      <c r="BI241" s="92">
        <f t="shared" si="43"/>
        <v>0</v>
      </c>
      <c r="BJ241" s="18" t="s">
        <v>91</v>
      </c>
      <c r="BK241" s="92">
        <f t="shared" si="44"/>
        <v>0</v>
      </c>
      <c r="BL241" s="18" t="s">
        <v>272</v>
      </c>
      <c r="BM241" s="167" t="s">
        <v>1633</v>
      </c>
    </row>
    <row r="242" spans="1:65" s="2" customFormat="1" ht="16.5" customHeight="1">
      <c r="A242" s="302"/>
      <c r="B242" s="124"/>
      <c r="C242" s="192" t="s">
        <v>660</v>
      </c>
      <c r="D242" s="192" t="s">
        <v>236</v>
      </c>
      <c r="E242" s="193" t="s">
        <v>1634</v>
      </c>
      <c r="F242" s="194" t="s">
        <v>1635</v>
      </c>
      <c r="G242" s="195" t="s">
        <v>244</v>
      </c>
      <c r="H242" s="196">
        <v>3</v>
      </c>
      <c r="I242" s="197"/>
      <c r="J242" s="198">
        <f t="shared" si="35"/>
        <v>0</v>
      </c>
      <c r="K242" s="199"/>
      <c r="L242" s="248"/>
      <c r="M242" s="201" t="s">
        <v>1</v>
      </c>
      <c r="N242" s="202" t="s">
        <v>44</v>
      </c>
      <c r="O242" s="51"/>
      <c r="P242" s="165">
        <f t="shared" si="36"/>
        <v>0</v>
      </c>
      <c r="Q242" s="165">
        <v>0</v>
      </c>
      <c r="R242" s="165">
        <f t="shared" si="37"/>
        <v>0</v>
      </c>
      <c r="S242" s="165">
        <v>0</v>
      </c>
      <c r="T242" s="166">
        <f t="shared" si="38"/>
        <v>0</v>
      </c>
      <c r="U242" s="302"/>
      <c r="V242" s="302"/>
      <c r="W242" s="302"/>
      <c r="X242" s="302"/>
      <c r="Y242" s="302"/>
      <c r="Z242" s="302"/>
      <c r="AA242" s="302"/>
      <c r="AB242" s="302"/>
      <c r="AC242" s="302"/>
      <c r="AD242" s="302"/>
      <c r="AE242" s="302"/>
      <c r="AR242" s="167" t="s">
        <v>336</v>
      </c>
      <c r="AT242" s="167" t="s">
        <v>236</v>
      </c>
      <c r="AU242" s="167" t="s">
        <v>91</v>
      </c>
      <c r="AY242" s="18" t="s">
        <v>184</v>
      </c>
      <c r="BE242" s="92">
        <f t="shared" si="39"/>
        <v>0</v>
      </c>
      <c r="BF242" s="92">
        <f t="shared" si="40"/>
        <v>0</v>
      </c>
      <c r="BG242" s="92">
        <f t="shared" si="41"/>
        <v>0</v>
      </c>
      <c r="BH242" s="92">
        <f t="shared" si="42"/>
        <v>0</v>
      </c>
      <c r="BI242" s="92">
        <f t="shared" si="43"/>
        <v>0</v>
      </c>
      <c r="BJ242" s="18" t="s">
        <v>91</v>
      </c>
      <c r="BK242" s="92">
        <f t="shared" si="44"/>
        <v>0</v>
      </c>
      <c r="BL242" s="18" t="s">
        <v>272</v>
      </c>
      <c r="BM242" s="167" t="s">
        <v>1636</v>
      </c>
    </row>
    <row r="243" spans="1:65" s="2" customFormat="1" ht="21.75" customHeight="1">
      <c r="A243" s="302"/>
      <c r="B243" s="124"/>
      <c r="C243" s="155" t="s">
        <v>1274</v>
      </c>
      <c r="D243" s="155" t="s">
        <v>187</v>
      </c>
      <c r="E243" s="156" t="s">
        <v>1637</v>
      </c>
      <c r="F243" s="157" t="s">
        <v>1638</v>
      </c>
      <c r="G243" s="158" t="s">
        <v>511</v>
      </c>
      <c r="H243" s="203"/>
      <c r="I243" s="160"/>
      <c r="J243" s="161">
        <f t="shared" si="35"/>
        <v>0</v>
      </c>
      <c r="K243" s="162"/>
      <c r="L243" s="248"/>
      <c r="M243" s="163" t="s">
        <v>1</v>
      </c>
      <c r="N243" s="164" t="s">
        <v>44</v>
      </c>
      <c r="O243" s="51"/>
      <c r="P243" s="165">
        <f t="shared" si="36"/>
        <v>0</v>
      </c>
      <c r="Q243" s="165">
        <v>0</v>
      </c>
      <c r="R243" s="165">
        <f t="shared" si="37"/>
        <v>0</v>
      </c>
      <c r="S243" s="165">
        <v>0</v>
      </c>
      <c r="T243" s="166">
        <f t="shared" si="38"/>
        <v>0</v>
      </c>
      <c r="U243" s="302"/>
      <c r="V243" s="302"/>
      <c r="W243" s="302"/>
      <c r="X243" s="302"/>
      <c r="Y243" s="302"/>
      <c r="Z243" s="302"/>
      <c r="AA243" s="302"/>
      <c r="AB243" s="302"/>
      <c r="AC243" s="302"/>
      <c r="AD243" s="302"/>
      <c r="AE243" s="302"/>
      <c r="AR243" s="167" t="s">
        <v>272</v>
      </c>
      <c r="AT243" s="167" t="s">
        <v>187</v>
      </c>
      <c r="AU243" s="167" t="s">
        <v>91</v>
      </c>
      <c r="AY243" s="18" t="s">
        <v>184</v>
      </c>
      <c r="BE243" s="92">
        <f t="shared" si="39"/>
        <v>0</v>
      </c>
      <c r="BF243" s="92">
        <f t="shared" si="40"/>
        <v>0</v>
      </c>
      <c r="BG243" s="92">
        <f t="shared" si="41"/>
        <v>0</v>
      </c>
      <c r="BH243" s="92">
        <f t="shared" si="42"/>
        <v>0</v>
      </c>
      <c r="BI243" s="92">
        <f t="shared" si="43"/>
        <v>0</v>
      </c>
      <c r="BJ243" s="18" t="s">
        <v>91</v>
      </c>
      <c r="BK243" s="92">
        <f t="shared" si="44"/>
        <v>0</v>
      </c>
      <c r="BL243" s="18" t="s">
        <v>272</v>
      </c>
      <c r="BM243" s="167" t="s">
        <v>1639</v>
      </c>
    </row>
    <row r="244" spans="1:65" s="12" customFormat="1" ht="22.9" customHeight="1">
      <c r="B244" s="142"/>
      <c r="D244" s="143" t="s">
        <v>77</v>
      </c>
      <c r="E244" s="153" t="s">
        <v>1640</v>
      </c>
      <c r="F244" s="153" t="s">
        <v>1641</v>
      </c>
      <c r="I244" s="145"/>
      <c r="J244" s="154">
        <f>BK244</f>
        <v>0</v>
      </c>
      <c r="L244" s="248"/>
      <c r="M244" s="147"/>
      <c r="N244" s="148"/>
      <c r="O244" s="148"/>
      <c r="P244" s="149">
        <f>P245</f>
        <v>0</v>
      </c>
      <c r="Q244" s="148"/>
      <c r="R244" s="149">
        <f>R245</f>
        <v>2.9000000000000001E-2</v>
      </c>
      <c r="S244" s="148"/>
      <c r="T244" s="150">
        <f>T245</f>
        <v>0</v>
      </c>
      <c r="AR244" s="143" t="s">
        <v>91</v>
      </c>
      <c r="AT244" s="151" t="s">
        <v>77</v>
      </c>
      <c r="AU244" s="151" t="s">
        <v>85</v>
      </c>
      <c r="AY244" s="143" t="s">
        <v>184</v>
      </c>
      <c r="BK244" s="152">
        <f>BK245</f>
        <v>0</v>
      </c>
    </row>
    <row r="245" spans="1:65" s="2" customFormat="1" ht="21.75" customHeight="1">
      <c r="A245" s="302"/>
      <c r="B245" s="124"/>
      <c r="C245" s="431" t="s">
        <v>1279</v>
      </c>
      <c r="D245" s="431" t="s">
        <v>187</v>
      </c>
      <c r="E245" s="432" t="s">
        <v>1642</v>
      </c>
      <c r="F245" s="433" t="s">
        <v>1643</v>
      </c>
      <c r="G245" s="434" t="s">
        <v>1596</v>
      </c>
      <c r="H245" s="435">
        <v>1</v>
      </c>
      <c r="I245" s="436"/>
      <c r="J245" s="436">
        <f>ROUND(I245*H245,2)</f>
        <v>0</v>
      </c>
      <c r="K245" s="162"/>
      <c r="L245" s="248"/>
      <c r="M245" s="163" t="s">
        <v>1</v>
      </c>
      <c r="N245" s="164" t="s">
        <v>44</v>
      </c>
      <c r="O245" s="51"/>
      <c r="P245" s="165">
        <f>O245*H245</f>
        <v>0</v>
      </c>
      <c r="Q245" s="165">
        <v>2.9000000000000001E-2</v>
      </c>
      <c r="R245" s="165">
        <f>Q245*H245</f>
        <v>2.9000000000000001E-2</v>
      </c>
      <c r="S245" s="165">
        <v>0</v>
      </c>
      <c r="T245" s="166">
        <f>S245*H245</f>
        <v>0</v>
      </c>
      <c r="U245" s="302"/>
      <c r="V245" s="302"/>
      <c r="W245" s="302"/>
      <c r="X245" s="302"/>
      <c r="Y245" s="302"/>
      <c r="Z245" s="302"/>
      <c r="AA245" s="302"/>
      <c r="AB245" s="302"/>
      <c r="AC245" s="302"/>
      <c r="AD245" s="302"/>
      <c r="AE245" s="302"/>
      <c r="AR245" s="167" t="s">
        <v>272</v>
      </c>
      <c r="AT245" s="167" t="s">
        <v>187</v>
      </c>
      <c r="AU245" s="167" t="s">
        <v>91</v>
      </c>
      <c r="AY245" s="18" t="s">
        <v>184</v>
      </c>
      <c r="BE245" s="92">
        <f>IF(N245="základná",J245,0)</f>
        <v>0</v>
      </c>
      <c r="BF245" s="92">
        <f>IF(N245="znížená",J245,0)</f>
        <v>0</v>
      </c>
      <c r="BG245" s="92">
        <f>IF(N245="zákl. prenesená",J245,0)</f>
        <v>0</v>
      </c>
      <c r="BH245" s="92">
        <f>IF(N245="zníž. prenesená",J245,0)</f>
        <v>0</v>
      </c>
      <c r="BI245" s="92">
        <f>IF(N245="nulová",J245,0)</f>
        <v>0</v>
      </c>
      <c r="BJ245" s="18" t="s">
        <v>91</v>
      </c>
      <c r="BK245" s="92">
        <f>ROUND(I245*H245,2)</f>
        <v>0</v>
      </c>
      <c r="BL245" s="18" t="s">
        <v>272</v>
      </c>
      <c r="BM245" s="167" t="s">
        <v>1644</v>
      </c>
    </row>
    <row r="246" spans="1:65" s="12" customFormat="1" ht="22.9" customHeight="1">
      <c r="B246" s="142"/>
      <c r="D246" s="143" t="s">
        <v>77</v>
      </c>
      <c r="E246" s="153" t="s">
        <v>513</v>
      </c>
      <c r="F246" s="153" t="s">
        <v>514</v>
      </c>
      <c r="I246" s="145"/>
      <c r="J246" s="154">
        <f>BK246</f>
        <v>0</v>
      </c>
      <c r="L246" s="248"/>
      <c r="M246" s="147"/>
      <c r="N246" s="148"/>
      <c r="O246" s="148"/>
      <c r="P246" s="149">
        <f>SUM(P247:P249)</f>
        <v>0</v>
      </c>
      <c r="Q246" s="148"/>
      <c r="R246" s="149">
        <f>SUM(R247:R249)</f>
        <v>2.5715999999999996E-2</v>
      </c>
      <c r="S246" s="148"/>
      <c r="T246" s="150">
        <f>SUM(T247:T249)</f>
        <v>0</v>
      </c>
      <c r="AR246" s="143" t="s">
        <v>91</v>
      </c>
      <c r="AT246" s="151" t="s">
        <v>77</v>
      </c>
      <c r="AU246" s="151" t="s">
        <v>85</v>
      </c>
      <c r="AY246" s="143" t="s">
        <v>184</v>
      </c>
      <c r="BK246" s="152">
        <f>SUM(BK247:BK249)</f>
        <v>0</v>
      </c>
    </row>
    <row r="247" spans="1:65" s="2" customFormat="1" ht="21.75" customHeight="1">
      <c r="A247" s="302"/>
      <c r="B247" s="124"/>
      <c r="C247" s="155" t="s">
        <v>1284</v>
      </c>
      <c r="D247" s="155" t="s">
        <v>187</v>
      </c>
      <c r="E247" s="156" t="s">
        <v>1645</v>
      </c>
      <c r="F247" s="157" t="s">
        <v>1646</v>
      </c>
      <c r="G247" s="158" t="s">
        <v>360</v>
      </c>
      <c r="H247" s="159">
        <v>1</v>
      </c>
      <c r="I247" s="160"/>
      <c r="J247" s="161">
        <f>ROUND(I247*H247,2)</f>
        <v>0</v>
      </c>
      <c r="K247" s="162"/>
      <c r="L247" s="248"/>
      <c r="M247" s="163" t="s">
        <v>1</v>
      </c>
      <c r="N247" s="164" t="s">
        <v>44</v>
      </c>
      <c r="O247" s="51"/>
      <c r="P247" s="165">
        <f>O247*H247</f>
        <v>0</v>
      </c>
      <c r="Q247" s="165">
        <v>0</v>
      </c>
      <c r="R247" s="165">
        <f>Q247*H247</f>
        <v>0</v>
      </c>
      <c r="S247" s="165">
        <v>0</v>
      </c>
      <c r="T247" s="166">
        <f>S247*H247</f>
        <v>0</v>
      </c>
      <c r="U247" s="302"/>
      <c r="V247" s="302"/>
      <c r="W247" s="302"/>
      <c r="X247" s="302"/>
      <c r="Y247" s="302"/>
      <c r="Z247" s="302"/>
      <c r="AA247" s="302"/>
      <c r="AB247" s="302"/>
      <c r="AC247" s="302"/>
      <c r="AD247" s="302"/>
      <c r="AE247" s="302"/>
      <c r="AR247" s="167" t="s">
        <v>272</v>
      </c>
      <c r="AT247" s="167" t="s">
        <v>187</v>
      </c>
      <c r="AU247" s="167" t="s">
        <v>91</v>
      </c>
      <c r="AY247" s="18" t="s">
        <v>184</v>
      </c>
      <c r="BE247" s="92">
        <f>IF(N247="základná",J247,0)</f>
        <v>0</v>
      </c>
      <c r="BF247" s="92">
        <f>IF(N247="znížená",J247,0)</f>
        <v>0</v>
      </c>
      <c r="BG247" s="92">
        <f>IF(N247="zákl. prenesená",J247,0)</f>
        <v>0</v>
      </c>
      <c r="BH247" s="92">
        <f>IF(N247="zníž. prenesená",J247,0)</f>
        <v>0</v>
      </c>
      <c r="BI247" s="92">
        <f>IF(N247="nulová",J247,0)</f>
        <v>0</v>
      </c>
      <c r="BJ247" s="18" t="s">
        <v>91</v>
      </c>
      <c r="BK247" s="92">
        <f>ROUND(I247*H247,2)</f>
        <v>0</v>
      </c>
      <c r="BL247" s="18" t="s">
        <v>272</v>
      </c>
      <c r="BM247" s="167" t="s">
        <v>1647</v>
      </c>
    </row>
    <row r="248" spans="1:65" s="2" customFormat="1" ht="21.75" customHeight="1">
      <c r="A248" s="302"/>
      <c r="B248" s="124"/>
      <c r="C248" s="192" t="s">
        <v>1290</v>
      </c>
      <c r="D248" s="192" t="s">
        <v>236</v>
      </c>
      <c r="E248" s="193" t="s">
        <v>1648</v>
      </c>
      <c r="F248" s="194" t="s">
        <v>1649</v>
      </c>
      <c r="G248" s="195" t="s">
        <v>360</v>
      </c>
      <c r="H248" s="196">
        <v>0.6</v>
      </c>
      <c r="I248" s="197"/>
      <c r="J248" s="198">
        <f>ROUND(I248*H248,2)</f>
        <v>0</v>
      </c>
      <c r="K248" s="199"/>
      <c r="L248" s="248"/>
      <c r="M248" s="201" t="s">
        <v>1</v>
      </c>
      <c r="N248" s="202" t="s">
        <v>44</v>
      </c>
      <c r="O248" s="51"/>
      <c r="P248" s="165">
        <f>O248*H248</f>
        <v>0</v>
      </c>
      <c r="Q248" s="165">
        <v>4.8599999999999997E-3</v>
      </c>
      <c r="R248" s="165">
        <f>Q248*H248</f>
        <v>2.9159999999999998E-3</v>
      </c>
      <c r="S248" s="165">
        <v>0</v>
      </c>
      <c r="T248" s="166">
        <f>S248*H248</f>
        <v>0</v>
      </c>
      <c r="U248" s="302"/>
      <c r="V248" s="302"/>
      <c r="W248" s="302"/>
      <c r="X248" s="302"/>
      <c r="Y248" s="302"/>
      <c r="Z248" s="302"/>
      <c r="AA248" s="302"/>
      <c r="AB248" s="302"/>
      <c r="AC248" s="302"/>
      <c r="AD248" s="302"/>
      <c r="AE248" s="302"/>
      <c r="AR248" s="167" t="s">
        <v>336</v>
      </c>
      <c r="AT248" s="167" t="s">
        <v>236</v>
      </c>
      <c r="AU248" s="167" t="s">
        <v>91</v>
      </c>
      <c r="AY248" s="18" t="s">
        <v>184</v>
      </c>
      <c r="BE248" s="92">
        <f>IF(N248="základná",J248,0)</f>
        <v>0</v>
      </c>
      <c r="BF248" s="92">
        <f>IF(N248="znížená",J248,0)</f>
        <v>0</v>
      </c>
      <c r="BG248" s="92">
        <f>IF(N248="zákl. prenesená",J248,0)</f>
        <v>0</v>
      </c>
      <c r="BH248" s="92">
        <f>IF(N248="zníž. prenesená",J248,0)</f>
        <v>0</v>
      </c>
      <c r="BI248" s="92">
        <f>IF(N248="nulová",J248,0)</f>
        <v>0</v>
      </c>
      <c r="BJ248" s="18" t="s">
        <v>91</v>
      </c>
      <c r="BK248" s="92">
        <f>ROUND(I248*H248,2)</f>
        <v>0</v>
      </c>
      <c r="BL248" s="18" t="s">
        <v>272</v>
      </c>
      <c r="BM248" s="167" t="s">
        <v>1650</v>
      </c>
    </row>
    <row r="249" spans="1:65" s="2" customFormat="1" ht="21.75" customHeight="1">
      <c r="A249" s="302"/>
      <c r="B249" s="124"/>
      <c r="C249" s="192" t="s">
        <v>1296</v>
      </c>
      <c r="D249" s="192" t="s">
        <v>236</v>
      </c>
      <c r="E249" s="193" t="s">
        <v>1651</v>
      </c>
      <c r="F249" s="194" t="s">
        <v>1652</v>
      </c>
      <c r="G249" s="195" t="s">
        <v>360</v>
      </c>
      <c r="H249" s="196">
        <v>0.6</v>
      </c>
      <c r="I249" s="197"/>
      <c r="J249" s="198">
        <f>ROUND(I249*H249,2)</f>
        <v>0</v>
      </c>
      <c r="K249" s="199"/>
      <c r="L249" s="248"/>
      <c r="M249" s="201" t="s">
        <v>1</v>
      </c>
      <c r="N249" s="202" t="s">
        <v>44</v>
      </c>
      <c r="O249" s="51"/>
      <c r="P249" s="165">
        <f>O249*H249</f>
        <v>0</v>
      </c>
      <c r="Q249" s="165">
        <v>3.7999999999999999E-2</v>
      </c>
      <c r="R249" s="165">
        <f>Q249*H249</f>
        <v>2.2799999999999997E-2</v>
      </c>
      <c r="S249" s="165">
        <v>0</v>
      </c>
      <c r="T249" s="166">
        <f>S249*H249</f>
        <v>0</v>
      </c>
      <c r="U249" s="302"/>
      <c r="V249" s="302"/>
      <c r="W249" s="302"/>
      <c r="X249" s="302"/>
      <c r="Y249" s="302"/>
      <c r="Z249" s="302"/>
      <c r="AA249" s="302"/>
      <c r="AB249" s="302"/>
      <c r="AC249" s="302"/>
      <c r="AD249" s="302"/>
      <c r="AE249" s="302"/>
      <c r="AR249" s="167" t="s">
        <v>336</v>
      </c>
      <c r="AT249" s="167" t="s">
        <v>236</v>
      </c>
      <c r="AU249" s="167" t="s">
        <v>91</v>
      </c>
      <c r="AY249" s="18" t="s">
        <v>184</v>
      </c>
      <c r="BE249" s="92">
        <f>IF(N249="základná",J249,0)</f>
        <v>0</v>
      </c>
      <c r="BF249" s="92">
        <f>IF(N249="znížená",J249,0)</f>
        <v>0</v>
      </c>
      <c r="BG249" s="92">
        <f>IF(N249="zákl. prenesená",J249,0)</f>
        <v>0</v>
      </c>
      <c r="BH249" s="92">
        <f>IF(N249="zníž. prenesená",J249,0)</f>
        <v>0</v>
      </c>
      <c r="BI249" s="92">
        <f>IF(N249="nulová",J249,0)</f>
        <v>0</v>
      </c>
      <c r="BJ249" s="18" t="s">
        <v>91</v>
      </c>
      <c r="BK249" s="92">
        <f>ROUND(I249*H249,2)</f>
        <v>0</v>
      </c>
      <c r="BL249" s="18" t="s">
        <v>272</v>
      </c>
      <c r="BM249" s="167" t="s">
        <v>1653</v>
      </c>
    </row>
    <row r="250" spans="1:65" s="12" customFormat="1" ht="25.9" customHeight="1">
      <c r="B250" s="142"/>
      <c r="D250" s="143" t="s">
        <v>77</v>
      </c>
      <c r="E250" s="144" t="s">
        <v>236</v>
      </c>
      <c r="F250" s="144" t="s">
        <v>1406</v>
      </c>
      <c r="I250" s="145"/>
      <c r="J250" s="146">
        <f>BK250</f>
        <v>0</v>
      </c>
      <c r="L250" s="401"/>
      <c r="M250" s="147"/>
      <c r="N250" s="148"/>
      <c r="O250" s="148"/>
      <c r="P250" s="149">
        <f>P251</f>
        <v>0</v>
      </c>
      <c r="Q250" s="148"/>
      <c r="R250" s="149">
        <f>R251</f>
        <v>0</v>
      </c>
      <c r="S250" s="148"/>
      <c r="T250" s="150">
        <f>T251</f>
        <v>0</v>
      </c>
      <c r="AR250" s="143" t="s">
        <v>97</v>
      </c>
      <c r="AT250" s="151" t="s">
        <v>77</v>
      </c>
      <c r="AU250" s="151" t="s">
        <v>78</v>
      </c>
      <c r="AY250" s="143" t="s">
        <v>184</v>
      </c>
      <c r="BK250" s="152">
        <f>BK251</f>
        <v>0</v>
      </c>
    </row>
    <row r="251" spans="1:65" s="12" customFormat="1" ht="22.9" customHeight="1">
      <c r="B251" s="142"/>
      <c r="D251" s="143" t="s">
        <v>77</v>
      </c>
      <c r="E251" s="153" t="s">
        <v>1407</v>
      </c>
      <c r="F251" s="153" t="s">
        <v>1408</v>
      </c>
      <c r="I251" s="145"/>
      <c r="J251" s="154">
        <f>BK251</f>
        <v>0</v>
      </c>
      <c r="L251" s="403"/>
      <c r="M251" s="147"/>
      <c r="N251" s="148"/>
      <c r="O251" s="148"/>
      <c r="P251" s="149">
        <f>SUM(P252:P253)</f>
        <v>0</v>
      </c>
      <c r="Q251" s="148"/>
      <c r="R251" s="149">
        <f>SUM(R252:R253)</f>
        <v>0</v>
      </c>
      <c r="S251" s="148"/>
      <c r="T251" s="150">
        <f>SUM(T252:T253)</f>
        <v>0</v>
      </c>
      <c r="AR251" s="143" t="s">
        <v>97</v>
      </c>
      <c r="AT251" s="151" t="s">
        <v>77</v>
      </c>
      <c r="AU251" s="151" t="s">
        <v>85</v>
      </c>
      <c r="AY251" s="143" t="s">
        <v>184</v>
      </c>
      <c r="BK251" s="152">
        <f>SUM(BK252:BK253)</f>
        <v>0</v>
      </c>
    </row>
    <row r="252" spans="1:65" s="2" customFormat="1" ht="21.75" customHeight="1">
      <c r="A252" s="302"/>
      <c r="B252" s="124"/>
      <c r="C252" s="155" t="s">
        <v>1308</v>
      </c>
      <c r="D252" s="155" t="s">
        <v>187</v>
      </c>
      <c r="E252" s="156" t="s">
        <v>1654</v>
      </c>
      <c r="F252" s="157" t="s">
        <v>1655</v>
      </c>
      <c r="G252" s="158" t="s">
        <v>360</v>
      </c>
      <c r="H252" s="159">
        <v>44.36</v>
      </c>
      <c r="I252" s="160"/>
      <c r="J252" s="161">
        <f>ROUND(I252*H252,2)</f>
        <v>0</v>
      </c>
      <c r="K252" s="162"/>
      <c r="L252" s="248"/>
      <c r="M252" s="163" t="s">
        <v>1</v>
      </c>
      <c r="N252" s="164" t="s">
        <v>44</v>
      </c>
      <c r="O252" s="51"/>
      <c r="P252" s="165">
        <f>O252*H252</f>
        <v>0</v>
      </c>
      <c r="Q252" s="165">
        <v>0</v>
      </c>
      <c r="R252" s="165">
        <f>Q252*H252</f>
        <v>0</v>
      </c>
      <c r="S252" s="165">
        <v>0</v>
      </c>
      <c r="T252" s="166">
        <f>S252*H252</f>
        <v>0</v>
      </c>
      <c r="U252" s="302"/>
      <c r="V252" s="302"/>
      <c r="W252" s="302"/>
      <c r="X252" s="302"/>
      <c r="Y252" s="302"/>
      <c r="Z252" s="302"/>
      <c r="AA252" s="302"/>
      <c r="AB252" s="302"/>
      <c r="AC252" s="302"/>
      <c r="AD252" s="302"/>
      <c r="AE252" s="302"/>
      <c r="AR252" s="167" t="s">
        <v>500</v>
      </c>
      <c r="AT252" s="167" t="s">
        <v>187</v>
      </c>
      <c r="AU252" s="167" t="s">
        <v>91</v>
      </c>
      <c r="AY252" s="18" t="s">
        <v>184</v>
      </c>
      <c r="BE252" s="92">
        <f>IF(N252="základná",J252,0)</f>
        <v>0</v>
      </c>
      <c r="BF252" s="92">
        <f>IF(N252="znížená",J252,0)</f>
        <v>0</v>
      </c>
      <c r="BG252" s="92">
        <f>IF(N252="zákl. prenesená",J252,0)</f>
        <v>0</v>
      </c>
      <c r="BH252" s="92">
        <f>IF(N252="zníž. prenesená",J252,0)</f>
        <v>0</v>
      </c>
      <c r="BI252" s="92">
        <f>IF(N252="nulová",J252,0)</f>
        <v>0</v>
      </c>
      <c r="BJ252" s="18" t="s">
        <v>91</v>
      </c>
      <c r="BK252" s="92">
        <f>ROUND(I252*H252,2)</f>
        <v>0</v>
      </c>
      <c r="BL252" s="18" t="s">
        <v>500</v>
      </c>
      <c r="BM252" s="167" t="s">
        <v>1656</v>
      </c>
    </row>
    <row r="253" spans="1:65" s="2" customFormat="1" ht="21.75" customHeight="1">
      <c r="A253" s="302"/>
      <c r="B253" s="124"/>
      <c r="C253" s="155" t="s">
        <v>1314</v>
      </c>
      <c r="D253" s="155" t="s">
        <v>187</v>
      </c>
      <c r="E253" s="156" t="s">
        <v>1657</v>
      </c>
      <c r="F253" s="157" t="s">
        <v>1658</v>
      </c>
      <c r="G253" s="158" t="s">
        <v>862</v>
      </c>
      <c r="H253" s="159">
        <v>4</v>
      </c>
      <c r="I253" s="160"/>
      <c r="J253" s="161">
        <f>ROUND(I253*H253,2)</f>
        <v>0</v>
      </c>
      <c r="K253" s="162"/>
      <c r="L253" s="248"/>
      <c r="M253" s="163" t="s">
        <v>1</v>
      </c>
      <c r="N253" s="164" t="s">
        <v>44</v>
      </c>
      <c r="O253" s="51"/>
      <c r="P253" s="165">
        <f>O253*H253</f>
        <v>0</v>
      </c>
      <c r="Q253" s="165">
        <v>0</v>
      </c>
      <c r="R253" s="165">
        <f>Q253*H253</f>
        <v>0</v>
      </c>
      <c r="S253" s="165">
        <v>0</v>
      </c>
      <c r="T253" s="166">
        <f>S253*H253</f>
        <v>0</v>
      </c>
      <c r="U253" s="302"/>
      <c r="V253" s="302"/>
      <c r="W253" s="302"/>
      <c r="X253" s="302"/>
      <c r="Y253" s="302"/>
      <c r="Z253" s="302"/>
      <c r="AA253" s="302"/>
      <c r="AB253" s="302"/>
      <c r="AC253" s="302"/>
      <c r="AD253" s="302"/>
      <c r="AE253" s="302"/>
      <c r="AR253" s="167" t="s">
        <v>500</v>
      </c>
      <c r="AT253" s="167" t="s">
        <v>187</v>
      </c>
      <c r="AU253" s="167" t="s">
        <v>91</v>
      </c>
      <c r="AY253" s="18" t="s">
        <v>184</v>
      </c>
      <c r="BE253" s="92">
        <f>IF(N253="základná",J253,0)</f>
        <v>0</v>
      </c>
      <c r="BF253" s="92">
        <f>IF(N253="znížená",J253,0)</f>
        <v>0</v>
      </c>
      <c r="BG253" s="92">
        <f>IF(N253="zákl. prenesená",J253,0)</f>
        <v>0</v>
      </c>
      <c r="BH253" s="92">
        <f>IF(N253="zníž. prenesená",J253,0)</f>
        <v>0</v>
      </c>
      <c r="BI253" s="92">
        <f>IF(N253="nulová",J253,0)</f>
        <v>0</v>
      </c>
      <c r="BJ253" s="18" t="s">
        <v>91</v>
      </c>
      <c r="BK253" s="92">
        <f>ROUND(I253*H253,2)</f>
        <v>0</v>
      </c>
      <c r="BL253" s="18" t="s">
        <v>500</v>
      </c>
      <c r="BM253" s="167" t="s">
        <v>1659</v>
      </c>
    </row>
    <row r="254" spans="1:65" s="12" customFormat="1" ht="25.9" customHeight="1">
      <c r="B254" s="142"/>
      <c r="D254" s="143" t="s">
        <v>77</v>
      </c>
      <c r="E254" s="144" t="s">
        <v>911</v>
      </c>
      <c r="F254" s="144" t="s">
        <v>912</v>
      </c>
      <c r="I254" s="145"/>
      <c r="J254" s="146">
        <f>BK254</f>
        <v>0</v>
      </c>
      <c r="L254" s="248"/>
      <c r="M254" s="147"/>
      <c r="N254" s="148"/>
      <c r="O254" s="148"/>
      <c r="P254" s="149">
        <f>P255</f>
        <v>0</v>
      </c>
      <c r="Q254" s="148"/>
      <c r="R254" s="149">
        <f>R255</f>
        <v>0</v>
      </c>
      <c r="S254" s="148"/>
      <c r="T254" s="150">
        <f>T255</f>
        <v>0</v>
      </c>
      <c r="AR254" s="143" t="s">
        <v>191</v>
      </c>
      <c r="AT254" s="151" t="s">
        <v>77</v>
      </c>
      <c r="AU254" s="151" t="s">
        <v>78</v>
      </c>
      <c r="AY254" s="143" t="s">
        <v>184</v>
      </c>
      <c r="BK254" s="152">
        <f>BK255</f>
        <v>0</v>
      </c>
    </row>
    <row r="255" spans="1:65" s="2" customFormat="1" ht="16.5" customHeight="1">
      <c r="A255" s="302"/>
      <c r="B255" s="124"/>
      <c r="C255" s="155" t="s">
        <v>464</v>
      </c>
      <c r="D255" s="155" t="s">
        <v>187</v>
      </c>
      <c r="E255" s="156" t="s">
        <v>1660</v>
      </c>
      <c r="F255" s="157" t="s">
        <v>1661</v>
      </c>
      <c r="G255" s="158" t="s">
        <v>915</v>
      </c>
      <c r="H255" s="159">
        <v>25</v>
      </c>
      <c r="I255" s="160"/>
      <c r="J255" s="161">
        <f>ROUND(I255*H255,2)</f>
        <v>0</v>
      </c>
      <c r="K255" s="162"/>
      <c r="L255" s="248"/>
      <c r="M255" s="163" t="s">
        <v>1</v>
      </c>
      <c r="N255" s="164" t="s">
        <v>44</v>
      </c>
      <c r="O255" s="51"/>
      <c r="P255" s="165">
        <f>O255*H255</f>
        <v>0</v>
      </c>
      <c r="Q255" s="165">
        <v>0</v>
      </c>
      <c r="R255" s="165">
        <f>Q255*H255</f>
        <v>0</v>
      </c>
      <c r="S255" s="165">
        <v>0</v>
      </c>
      <c r="T255" s="166">
        <f>S255*H255</f>
        <v>0</v>
      </c>
      <c r="U255" s="302"/>
      <c r="V255" s="302"/>
      <c r="W255" s="302"/>
      <c r="X255" s="302"/>
      <c r="Y255" s="302"/>
      <c r="Z255" s="302"/>
      <c r="AA255" s="302"/>
      <c r="AB255" s="302"/>
      <c r="AC255" s="302"/>
      <c r="AD255" s="302"/>
      <c r="AE255" s="302"/>
      <c r="AR255" s="167" t="s">
        <v>272</v>
      </c>
      <c r="AT255" s="167" t="s">
        <v>187</v>
      </c>
      <c r="AU255" s="167" t="s">
        <v>85</v>
      </c>
      <c r="AY255" s="18" t="s">
        <v>184</v>
      </c>
      <c r="BE255" s="92">
        <f>IF(N255="základná",J255,0)</f>
        <v>0</v>
      </c>
      <c r="BF255" s="92">
        <f>IF(N255="znížená",J255,0)</f>
        <v>0</v>
      </c>
      <c r="BG255" s="92">
        <f>IF(N255="zákl. prenesená",J255,0)</f>
        <v>0</v>
      </c>
      <c r="BH255" s="92">
        <f>IF(N255="zníž. prenesená",J255,0)</f>
        <v>0</v>
      </c>
      <c r="BI255" s="92">
        <f>IF(N255="nulová",J255,0)</f>
        <v>0</v>
      </c>
      <c r="BJ255" s="18" t="s">
        <v>91</v>
      </c>
      <c r="BK255" s="92">
        <f>ROUND(I255*H255,2)</f>
        <v>0</v>
      </c>
      <c r="BL255" s="18" t="s">
        <v>272</v>
      </c>
      <c r="BM255" s="167" t="s">
        <v>267</v>
      </c>
    </row>
    <row r="256" spans="1:65" s="12" customFormat="1" ht="25.9" customHeight="1">
      <c r="B256" s="142"/>
      <c r="D256" s="143" t="s">
        <v>77</v>
      </c>
      <c r="E256" s="144" t="s">
        <v>163</v>
      </c>
      <c r="F256" s="144" t="s">
        <v>916</v>
      </c>
      <c r="I256" s="145"/>
      <c r="J256" s="146">
        <f>BK256</f>
        <v>0</v>
      </c>
      <c r="L256" s="248"/>
      <c r="M256" s="147"/>
      <c r="N256" s="148"/>
      <c r="O256" s="148"/>
      <c r="P256" s="149">
        <f>P257</f>
        <v>0</v>
      </c>
      <c r="Q256" s="148"/>
      <c r="R256" s="149">
        <f>R257</f>
        <v>0</v>
      </c>
      <c r="S256" s="148"/>
      <c r="T256" s="150">
        <f>T257</f>
        <v>0</v>
      </c>
      <c r="AR256" s="143" t="s">
        <v>212</v>
      </c>
      <c r="AT256" s="151" t="s">
        <v>77</v>
      </c>
      <c r="AU256" s="151" t="s">
        <v>78</v>
      </c>
      <c r="AY256" s="143" t="s">
        <v>184</v>
      </c>
      <c r="BK256" s="152">
        <f>BK257</f>
        <v>0</v>
      </c>
    </row>
    <row r="257" spans="1:65" s="2" customFormat="1" ht="21.75" customHeight="1">
      <c r="A257" s="302"/>
      <c r="B257" s="124"/>
      <c r="C257" s="155" t="s">
        <v>1325</v>
      </c>
      <c r="D257" s="155" t="s">
        <v>187</v>
      </c>
      <c r="E257" s="156" t="s">
        <v>1662</v>
      </c>
      <c r="F257" s="157" t="s">
        <v>1663</v>
      </c>
      <c r="G257" s="158" t="s">
        <v>1596</v>
      </c>
      <c r="H257" s="159">
        <v>1</v>
      </c>
      <c r="I257" s="160"/>
      <c r="J257" s="161">
        <f>ROUND(I257*H257,2)</f>
        <v>0</v>
      </c>
      <c r="K257" s="162"/>
      <c r="L257" s="248"/>
      <c r="M257" s="208" t="s">
        <v>1</v>
      </c>
      <c r="N257" s="209" t="s">
        <v>44</v>
      </c>
      <c r="O257" s="210"/>
      <c r="P257" s="211">
        <f>O257*H257</f>
        <v>0</v>
      </c>
      <c r="Q257" s="211">
        <v>0</v>
      </c>
      <c r="R257" s="211">
        <f>Q257*H257</f>
        <v>0</v>
      </c>
      <c r="S257" s="211">
        <v>0</v>
      </c>
      <c r="T257" s="212">
        <f>S257*H257</f>
        <v>0</v>
      </c>
      <c r="U257" s="302"/>
      <c r="V257" s="302"/>
      <c r="W257" s="302"/>
      <c r="X257" s="302"/>
      <c r="Y257" s="302"/>
      <c r="Z257" s="302"/>
      <c r="AA257" s="302"/>
      <c r="AB257" s="302"/>
      <c r="AC257" s="302"/>
      <c r="AD257" s="302"/>
      <c r="AE257" s="302"/>
      <c r="AR257" s="167" t="s">
        <v>191</v>
      </c>
      <c r="AT257" s="167" t="s">
        <v>187</v>
      </c>
      <c r="AU257" s="167" t="s">
        <v>85</v>
      </c>
      <c r="AY257" s="18" t="s">
        <v>184</v>
      </c>
      <c r="BE257" s="92">
        <f>IF(N257="základná",J257,0)</f>
        <v>0</v>
      </c>
      <c r="BF257" s="92">
        <f>IF(N257="znížená",J257,0)</f>
        <v>0</v>
      </c>
      <c r="BG257" s="92">
        <f>IF(N257="zákl. prenesená",J257,0)</f>
        <v>0</v>
      </c>
      <c r="BH257" s="92">
        <f>IF(N257="zníž. prenesená",J257,0)</f>
        <v>0</v>
      </c>
      <c r="BI257" s="92">
        <f>IF(N257="nulová",J257,0)</f>
        <v>0</v>
      </c>
      <c r="BJ257" s="18" t="s">
        <v>91</v>
      </c>
      <c r="BK257" s="92">
        <f>ROUND(I257*H257,2)</f>
        <v>0</v>
      </c>
      <c r="BL257" s="18" t="s">
        <v>191</v>
      </c>
      <c r="BM257" s="167" t="s">
        <v>1664</v>
      </c>
    </row>
    <row r="258" spans="1:65" s="2" customFormat="1" ht="6.95" customHeight="1">
      <c r="A258" s="302"/>
      <c r="B258" s="41"/>
      <c r="C258" s="42"/>
      <c r="D258" s="42"/>
      <c r="E258" s="42"/>
      <c r="F258" s="42"/>
      <c r="G258" s="42"/>
      <c r="H258" s="42"/>
      <c r="I258" s="42"/>
      <c r="J258" s="42"/>
      <c r="K258" s="42"/>
      <c r="L258" s="29"/>
      <c r="M258" s="302"/>
      <c r="O258" s="302"/>
      <c r="P258" s="302"/>
      <c r="Q258" s="302"/>
      <c r="R258" s="302"/>
      <c r="S258" s="302"/>
      <c r="T258" s="302"/>
      <c r="U258" s="302"/>
      <c r="V258" s="302"/>
      <c r="W258" s="302"/>
      <c r="X258" s="302"/>
      <c r="Y258" s="302"/>
      <c r="Z258" s="302"/>
      <c r="AA258" s="302"/>
      <c r="AB258" s="302"/>
      <c r="AC258" s="302"/>
      <c r="AD258" s="302"/>
      <c r="AE258" s="302"/>
    </row>
  </sheetData>
  <autoFilter ref="C145:K257" xr:uid="{00000000-0009-0000-0000-000007000000}"/>
  <mergeCells count="21">
    <mergeCell ref="E11:H11"/>
    <mergeCell ref="E9:H9"/>
    <mergeCell ref="E13:H13"/>
    <mergeCell ref="E22:H22"/>
    <mergeCell ref="E132:H132"/>
    <mergeCell ref="L250:L251"/>
    <mergeCell ref="E136:H136"/>
    <mergeCell ref="E134:H134"/>
    <mergeCell ref="E138:H138"/>
    <mergeCell ref="L2:V2"/>
    <mergeCell ref="D116:F116"/>
    <mergeCell ref="D117:F117"/>
    <mergeCell ref="D118:F118"/>
    <mergeCell ref="D119:F119"/>
    <mergeCell ref="D120:F120"/>
    <mergeCell ref="E31:H31"/>
    <mergeCell ref="E86:H86"/>
    <mergeCell ref="E90:H90"/>
    <mergeCell ref="E88:H88"/>
    <mergeCell ref="E92:H92"/>
    <mergeCell ref="E7:H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02"/>
  <sheetViews>
    <sheetView showGridLines="0" topLeftCell="A140" workbookViewId="0">
      <selection activeCell="Y155" sqref="Y15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25.8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88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365" t="s">
        <v>5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18" t="s">
        <v>119</v>
      </c>
    </row>
    <row r="3" spans="1:46" s="1" customFormat="1" ht="6.95" customHeight="1">
      <c r="A3" s="288"/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18" t="s">
        <v>78</v>
      </c>
    </row>
    <row r="4" spans="1:46" s="1" customFormat="1" ht="24.95" customHeight="1">
      <c r="A4" s="288"/>
      <c r="B4" s="21"/>
      <c r="C4" s="288"/>
      <c r="D4" s="22" t="s">
        <v>138</v>
      </c>
      <c r="E4" s="288"/>
      <c r="F4" s="288"/>
      <c r="G4" s="288"/>
      <c r="H4" s="288"/>
      <c r="I4" s="288"/>
      <c r="J4" s="288"/>
      <c r="K4" s="288"/>
      <c r="L4" s="21"/>
      <c r="M4" s="97" t="s">
        <v>9</v>
      </c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18" t="s">
        <v>3</v>
      </c>
    </row>
    <row r="5" spans="1:46" s="1" customFormat="1" ht="6.95" customHeight="1">
      <c r="A5" s="288"/>
      <c r="B5" s="21"/>
      <c r="C5" s="288"/>
      <c r="D5" s="288"/>
      <c r="E5" s="288"/>
      <c r="F5" s="288"/>
      <c r="G5" s="288"/>
      <c r="H5" s="288"/>
      <c r="I5" s="288"/>
      <c r="J5" s="288"/>
      <c r="K5" s="288"/>
      <c r="L5" s="21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</row>
    <row r="6" spans="1:46" s="1" customFormat="1" ht="12" customHeight="1">
      <c r="A6" s="288"/>
      <c r="B6" s="21"/>
      <c r="C6" s="288"/>
      <c r="D6" s="305" t="s">
        <v>14</v>
      </c>
      <c r="E6" s="288"/>
      <c r="F6" s="288"/>
      <c r="G6" s="288"/>
      <c r="H6" s="288"/>
      <c r="I6" s="288"/>
      <c r="J6" s="288"/>
      <c r="K6" s="288"/>
      <c r="L6" s="21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</row>
    <row r="7" spans="1:46" s="1" customFormat="1" ht="16.5" customHeight="1">
      <c r="A7" s="288"/>
      <c r="B7" s="21"/>
      <c r="C7" s="288"/>
      <c r="D7" s="288"/>
      <c r="E7" s="407" t="str">
        <f>'Rekapitulácia stavby'!K6</f>
        <v>Obnova sídliskového vnútrobloku Agátka v Trnave</v>
      </c>
      <c r="F7" s="415"/>
      <c r="G7" s="415"/>
      <c r="H7" s="415"/>
      <c r="I7" s="288"/>
      <c r="J7" s="288"/>
      <c r="K7" s="288"/>
      <c r="L7" s="21"/>
      <c r="M7" s="288"/>
      <c r="N7" s="288"/>
      <c r="O7" s="288"/>
      <c r="P7" s="288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  <c r="AD7" s="288"/>
      <c r="AE7" s="288"/>
      <c r="AF7" s="288"/>
      <c r="AG7" s="288"/>
      <c r="AH7" s="288"/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</row>
    <row r="8" spans="1:46" ht="12.75">
      <c r="A8" s="288"/>
      <c r="B8" s="21"/>
      <c r="C8" s="288"/>
      <c r="D8" s="305" t="s">
        <v>139</v>
      </c>
      <c r="E8" s="288"/>
      <c r="F8" s="288"/>
      <c r="G8" s="288"/>
      <c r="H8" s="288"/>
      <c r="I8" s="288"/>
      <c r="J8" s="288"/>
      <c r="K8" s="288"/>
      <c r="L8" s="21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</row>
    <row r="9" spans="1:46" s="1" customFormat="1" ht="16.5" customHeight="1">
      <c r="A9" s="288"/>
      <c r="B9" s="21"/>
      <c r="C9" s="288"/>
      <c r="D9" s="288"/>
      <c r="E9" s="407" t="s">
        <v>140</v>
      </c>
      <c r="F9" s="366"/>
      <c r="G9" s="366"/>
      <c r="H9" s="366"/>
      <c r="I9" s="288"/>
      <c r="J9" s="288"/>
      <c r="K9" s="288"/>
      <c r="L9" s="21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</row>
    <row r="10" spans="1:46" s="1" customFormat="1" ht="12" customHeight="1">
      <c r="A10" s="288"/>
      <c r="B10" s="21"/>
      <c r="C10" s="288"/>
      <c r="D10" s="305" t="s">
        <v>141</v>
      </c>
      <c r="E10" s="288"/>
      <c r="F10" s="288"/>
      <c r="G10" s="288"/>
      <c r="H10" s="288"/>
      <c r="I10" s="288"/>
      <c r="J10" s="288"/>
      <c r="K10" s="288"/>
      <c r="L10" s="21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</row>
    <row r="11" spans="1:46" s="2" customFormat="1" ht="16.5" customHeight="1">
      <c r="A11" s="302"/>
      <c r="B11" s="29"/>
      <c r="C11" s="302"/>
      <c r="D11" s="302"/>
      <c r="E11" s="420" t="s">
        <v>103</v>
      </c>
      <c r="F11" s="406"/>
      <c r="G11" s="406"/>
      <c r="H11" s="406"/>
      <c r="I11" s="302"/>
      <c r="J11" s="302"/>
      <c r="K11" s="302"/>
      <c r="L11" s="36"/>
      <c r="S11" s="302"/>
      <c r="T11" s="302"/>
      <c r="U11" s="302"/>
      <c r="V11" s="302"/>
      <c r="W11" s="302"/>
      <c r="X11" s="302"/>
      <c r="Y11" s="302"/>
      <c r="Z11" s="302"/>
      <c r="AA11" s="302"/>
      <c r="AB11" s="302"/>
      <c r="AC11" s="302"/>
      <c r="AD11" s="302"/>
      <c r="AE11" s="302"/>
    </row>
    <row r="12" spans="1:46" s="2" customFormat="1" ht="12" customHeight="1">
      <c r="A12" s="302"/>
      <c r="B12" s="29"/>
      <c r="C12" s="302"/>
      <c r="D12" s="305" t="s">
        <v>551</v>
      </c>
      <c r="E12" s="302"/>
      <c r="F12" s="302"/>
      <c r="G12" s="302"/>
      <c r="H12" s="302"/>
      <c r="I12" s="302"/>
      <c r="J12" s="302"/>
      <c r="K12" s="302"/>
      <c r="L12" s="36"/>
      <c r="S12" s="302"/>
      <c r="T12" s="302"/>
      <c r="U12" s="302"/>
      <c r="V12" s="302"/>
      <c r="W12" s="302"/>
      <c r="X12" s="302"/>
      <c r="Y12" s="302"/>
      <c r="Z12" s="302"/>
      <c r="AA12" s="302"/>
      <c r="AB12" s="302"/>
      <c r="AC12" s="302"/>
      <c r="AD12" s="302"/>
      <c r="AE12" s="302"/>
    </row>
    <row r="13" spans="1:46" s="2" customFormat="1" ht="16.5" customHeight="1">
      <c r="A13" s="302"/>
      <c r="B13" s="29"/>
      <c r="C13" s="302"/>
      <c r="D13" s="302"/>
      <c r="E13" s="384" t="s">
        <v>118</v>
      </c>
      <c r="F13" s="406"/>
      <c r="G13" s="406"/>
      <c r="H13" s="406"/>
      <c r="I13" s="302"/>
      <c r="J13" s="302"/>
      <c r="K13" s="302"/>
      <c r="L13" s="36"/>
      <c r="S13" s="302"/>
      <c r="T13" s="302"/>
      <c r="U13" s="302"/>
      <c r="V13" s="302"/>
      <c r="W13" s="302"/>
      <c r="X13" s="302"/>
      <c r="Y13" s="302"/>
      <c r="Z13" s="302"/>
      <c r="AA13" s="302"/>
      <c r="AB13" s="302"/>
      <c r="AC13" s="302"/>
      <c r="AD13" s="302"/>
      <c r="AE13" s="302"/>
    </row>
    <row r="14" spans="1:46" s="2" customFormat="1">
      <c r="A14" s="302"/>
      <c r="B14" s="29"/>
      <c r="C14" s="302"/>
      <c r="D14" s="302"/>
      <c r="E14" s="302"/>
      <c r="F14" s="302"/>
      <c r="G14" s="302"/>
      <c r="H14" s="302"/>
      <c r="I14" s="302"/>
      <c r="J14" s="302"/>
      <c r="K14" s="302"/>
      <c r="L14" s="36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</row>
    <row r="15" spans="1:46" s="2" customFormat="1" ht="12" customHeight="1">
      <c r="A15" s="302"/>
      <c r="B15" s="29"/>
      <c r="C15" s="302"/>
      <c r="D15" s="305" t="s">
        <v>16</v>
      </c>
      <c r="E15" s="302"/>
      <c r="F15" s="290" t="s">
        <v>1</v>
      </c>
      <c r="G15" s="302"/>
      <c r="H15" s="302"/>
      <c r="I15" s="305" t="s">
        <v>17</v>
      </c>
      <c r="J15" s="290" t="s">
        <v>1</v>
      </c>
      <c r="K15" s="302"/>
      <c r="L15" s="36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</row>
    <row r="16" spans="1:46" s="2" customFormat="1" ht="12" customHeight="1">
      <c r="A16" s="302"/>
      <c r="B16" s="29"/>
      <c r="C16" s="302"/>
      <c r="D16" s="305" t="s">
        <v>18</v>
      </c>
      <c r="E16" s="302"/>
      <c r="F16" s="290" t="s">
        <v>19</v>
      </c>
      <c r="G16" s="302"/>
      <c r="H16" s="302"/>
      <c r="I16" s="305" t="s">
        <v>20</v>
      </c>
      <c r="J16" s="298" t="str">
        <f>'Rekapitulácia stavby'!AN8</f>
        <v>20. 4. 2021</v>
      </c>
      <c r="K16" s="302"/>
      <c r="L16" s="36"/>
      <c r="S16" s="302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</row>
    <row r="17" spans="1:31" s="2" customFormat="1" ht="10.9" customHeight="1">
      <c r="A17" s="302"/>
      <c r="B17" s="29"/>
      <c r="C17" s="302"/>
      <c r="D17" s="302"/>
      <c r="E17" s="302"/>
      <c r="F17" s="302"/>
      <c r="G17" s="302"/>
      <c r="H17" s="302"/>
      <c r="I17" s="302"/>
      <c r="J17" s="302"/>
      <c r="K17" s="302"/>
      <c r="L17" s="36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</row>
    <row r="18" spans="1:31" s="2" customFormat="1" ht="12" customHeight="1">
      <c r="A18" s="302"/>
      <c r="B18" s="29"/>
      <c r="C18" s="302"/>
      <c r="D18" s="305" t="s">
        <v>22</v>
      </c>
      <c r="E18" s="302"/>
      <c r="F18" s="302"/>
      <c r="G18" s="302"/>
      <c r="H18" s="302"/>
      <c r="I18" s="305" t="s">
        <v>23</v>
      </c>
      <c r="J18" s="290" t="s">
        <v>1</v>
      </c>
      <c r="K18" s="302"/>
      <c r="L18" s="36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</row>
    <row r="19" spans="1:31" s="2" customFormat="1" ht="18" customHeight="1">
      <c r="A19" s="302"/>
      <c r="B19" s="29"/>
      <c r="C19" s="302"/>
      <c r="D19" s="302"/>
      <c r="E19" s="290" t="s">
        <v>24</v>
      </c>
      <c r="F19" s="302"/>
      <c r="G19" s="302"/>
      <c r="H19" s="302"/>
      <c r="I19" s="305" t="s">
        <v>25</v>
      </c>
      <c r="J19" s="290" t="s">
        <v>1</v>
      </c>
      <c r="K19" s="302"/>
      <c r="L19" s="36"/>
      <c r="S19" s="302"/>
      <c r="T19" s="302"/>
      <c r="U19" s="302"/>
      <c r="V19" s="302"/>
      <c r="W19" s="302"/>
      <c r="X19" s="302"/>
      <c r="Y19" s="302"/>
      <c r="Z19" s="302"/>
      <c r="AA19" s="302"/>
      <c r="AB19" s="302"/>
      <c r="AC19" s="302"/>
      <c r="AD19" s="302"/>
      <c r="AE19" s="302"/>
    </row>
    <row r="20" spans="1:31" s="2" customFormat="1" ht="6.95" customHeight="1">
      <c r="A20" s="302"/>
      <c r="B20" s="29"/>
      <c r="C20" s="302"/>
      <c r="D20" s="302"/>
      <c r="E20" s="302"/>
      <c r="F20" s="302"/>
      <c r="G20" s="302"/>
      <c r="H20" s="302"/>
      <c r="I20" s="302"/>
      <c r="J20" s="302"/>
      <c r="K20" s="302"/>
      <c r="L20" s="36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</row>
    <row r="21" spans="1:31" s="2" customFormat="1" ht="12" customHeight="1">
      <c r="A21" s="302"/>
      <c r="B21" s="29"/>
      <c r="C21" s="302"/>
      <c r="D21" s="305" t="s">
        <v>26</v>
      </c>
      <c r="E21" s="302"/>
      <c r="F21" s="302"/>
      <c r="G21" s="302"/>
      <c r="H21" s="302"/>
      <c r="I21" s="305" t="s">
        <v>23</v>
      </c>
      <c r="J21" s="300" t="str">
        <f>'Rekapitulácia stavby'!AN13</f>
        <v>Vyplň údaj</v>
      </c>
      <c r="K21" s="302"/>
      <c r="L21" s="36"/>
      <c r="S21" s="302"/>
      <c r="T21" s="302"/>
      <c r="U21" s="302"/>
      <c r="V21" s="302"/>
      <c r="W21" s="302"/>
      <c r="X21" s="302"/>
      <c r="Y21" s="302"/>
      <c r="Z21" s="302"/>
      <c r="AA21" s="302"/>
      <c r="AB21" s="302"/>
      <c r="AC21" s="302"/>
      <c r="AD21" s="302"/>
      <c r="AE21" s="302"/>
    </row>
    <row r="22" spans="1:31" s="2" customFormat="1" ht="18" customHeight="1">
      <c r="A22" s="302"/>
      <c r="B22" s="29"/>
      <c r="C22" s="302"/>
      <c r="D22" s="302"/>
      <c r="E22" s="416" t="str">
        <f>'Rekapitulácia stavby'!E14</f>
        <v>Vyplň údaj</v>
      </c>
      <c r="F22" s="371"/>
      <c r="G22" s="371"/>
      <c r="H22" s="371"/>
      <c r="I22" s="305" t="s">
        <v>25</v>
      </c>
      <c r="J22" s="300" t="str">
        <f>'Rekapitulácia stavby'!AN14</f>
        <v>Vyplň údaj</v>
      </c>
      <c r="K22" s="302"/>
      <c r="L22" s="36"/>
      <c r="S22" s="302"/>
      <c r="T22" s="302"/>
      <c r="U22" s="302"/>
      <c r="V22" s="302"/>
      <c r="W22" s="302"/>
      <c r="X22" s="302"/>
      <c r="Y22" s="302"/>
      <c r="Z22" s="302"/>
      <c r="AA22" s="302"/>
      <c r="AB22" s="302"/>
      <c r="AC22" s="302"/>
      <c r="AD22" s="302"/>
      <c r="AE22" s="302"/>
    </row>
    <row r="23" spans="1:31" s="2" customFormat="1" ht="6.95" customHeight="1">
      <c r="A23" s="302"/>
      <c r="B23" s="29"/>
      <c r="C23" s="302"/>
      <c r="D23" s="302"/>
      <c r="E23" s="302"/>
      <c r="F23" s="302"/>
      <c r="G23" s="302"/>
      <c r="H23" s="302"/>
      <c r="I23" s="302"/>
      <c r="J23" s="302"/>
      <c r="K23" s="302"/>
      <c r="L23" s="36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</row>
    <row r="24" spans="1:31" s="2" customFormat="1" ht="12" customHeight="1">
      <c r="A24" s="302"/>
      <c r="B24" s="29"/>
      <c r="C24" s="302"/>
      <c r="D24" s="305" t="s">
        <v>28</v>
      </c>
      <c r="E24" s="302"/>
      <c r="F24" s="302"/>
      <c r="G24" s="302"/>
      <c r="H24" s="302"/>
      <c r="I24" s="305" t="s">
        <v>23</v>
      </c>
      <c r="J24" s="290" t="s">
        <v>1</v>
      </c>
      <c r="K24" s="302"/>
      <c r="L24" s="36"/>
      <c r="S24" s="302"/>
      <c r="T24" s="302"/>
      <c r="U24" s="302"/>
      <c r="V24" s="302"/>
      <c r="W24" s="302"/>
      <c r="X24" s="302"/>
      <c r="Y24" s="302"/>
      <c r="Z24" s="302"/>
      <c r="AA24" s="302"/>
      <c r="AB24" s="302"/>
      <c r="AC24" s="302"/>
      <c r="AD24" s="302"/>
      <c r="AE24" s="302"/>
    </row>
    <row r="25" spans="1:31" s="2" customFormat="1" ht="18" customHeight="1">
      <c r="A25" s="302"/>
      <c r="B25" s="29"/>
      <c r="C25" s="302"/>
      <c r="D25" s="302"/>
      <c r="E25" s="290" t="s">
        <v>29</v>
      </c>
      <c r="F25" s="302"/>
      <c r="G25" s="302"/>
      <c r="H25" s="302"/>
      <c r="I25" s="305" t="s">
        <v>25</v>
      </c>
      <c r="J25" s="290" t="s">
        <v>1</v>
      </c>
      <c r="K25" s="302"/>
      <c r="L25" s="36"/>
      <c r="S25" s="302"/>
      <c r="T25" s="302"/>
      <c r="U25" s="302"/>
      <c r="V25" s="302"/>
      <c r="W25" s="302"/>
      <c r="X25" s="302"/>
      <c r="Y25" s="302"/>
      <c r="Z25" s="302"/>
      <c r="AA25" s="302"/>
      <c r="AB25" s="302"/>
      <c r="AC25" s="302"/>
      <c r="AD25" s="302"/>
      <c r="AE25" s="302"/>
    </row>
    <row r="26" spans="1:31" s="2" customFormat="1" ht="6.95" customHeight="1">
      <c r="A26" s="302"/>
      <c r="B26" s="29"/>
      <c r="C26" s="302"/>
      <c r="D26" s="302"/>
      <c r="E26" s="302"/>
      <c r="F26" s="302"/>
      <c r="G26" s="302"/>
      <c r="H26" s="302"/>
      <c r="I26" s="302"/>
      <c r="J26" s="302"/>
      <c r="K26" s="302"/>
      <c r="L26" s="36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</row>
    <row r="27" spans="1:31" s="2" customFormat="1" ht="12" customHeight="1">
      <c r="A27" s="302"/>
      <c r="B27" s="29"/>
      <c r="C27" s="302"/>
      <c r="D27" s="305" t="s">
        <v>31</v>
      </c>
      <c r="E27" s="302"/>
      <c r="F27" s="302"/>
      <c r="G27" s="302"/>
      <c r="H27" s="302"/>
      <c r="I27" s="305" t="s">
        <v>23</v>
      </c>
      <c r="J27" s="290" t="s">
        <v>1</v>
      </c>
      <c r="K27" s="302"/>
      <c r="L27" s="36"/>
      <c r="S27" s="302"/>
      <c r="T27" s="302"/>
      <c r="U27" s="302"/>
      <c r="V27" s="302"/>
      <c r="W27" s="302"/>
      <c r="X27" s="302"/>
      <c r="Y27" s="302"/>
      <c r="Z27" s="302"/>
      <c r="AA27" s="302"/>
      <c r="AB27" s="302"/>
      <c r="AC27" s="302"/>
      <c r="AD27" s="302"/>
      <c r="AE27" s="302"/>
    </row>
    <row r="28" spans="1:31" s="2" customFormat="1" ht="18" customHeight="1">
      <c r="A28" s="302"/>
      <c r="B28" s="29"/>
      <c r="C28" s="302"/>
      <c r="D28" s="302"/>
      <c r="E28" s="290" t="s">
        <v>32</v>
      </c>
      <c r="F28" s="302"/>
      <c r="G28" s="302"/>
      <c r="H28" s="302"/>
      <c r="I28" s="305" t="s">
        <v>25</v>
      </c>
      <c r="J28" s="290" t="s">
        <v>1</v>
      </c>
      <c r="K28" s="302"/>
      <c r="L28" s="36"/>
      <c r="S28" s="302"/>
      <c r="T28" s="302"/>
      <c r="U28" s="302"/>
      <c r="V28" s="302"/>
      <c r="W28" s="302"/>
      <c r="X28" s="302"/>
      <c r="Y28" s="302"/>
      <c r="Z28" s="302"/>
      <c r="AA28" s="302"/>
      <c r="AB28" s="302"/>
      <c r="AC28" s="302"/>
      <c r="AD28" s="302"/>
      <c r="AE28" s="302"/>
    </row>
    <row r="29" spans="1:31" s="2" customFormat="1" ht="6.95" customHeight="1">
      <c r="A29" s="302"/>
      <c r="B29" s="29"/>
      <c r="C29" s="302"/>
      <c r="D29" s="302"/>
      <c r="E29" s="302"/>
      <c r="F29" s="302"/>
      <c r="G29" s="302"/>
      <c r="H29" s="302"/>
      <c r="I29" s="302"/>
      <c r="J29" s="302"/>
      <c r="K29" s="302"/>
      <c r="L29" s="36"/>
      <c r="S29" s="302"/>
      <c r="T29" s="302"/>
      <c r="U29" s="302"/>
      <c r="V29" s="302"/>
      <c r="W29" s="302"/>
      <c r="X29" s="302"/>
      <c r="Y29" s="302"/>
      <c r="Z29" s="302"/>
      <c r="AA29" s="302"/>
      <c r="AB29" s="302"/>
      <c r="AC29" s="302"/>
      <c r="AD29" s="302"/>
      <c r="AE29" s="302"/>
    </row>
    <row r="30" spans="1:31" s="2" customFormat="1" ht="12" customHeight="1">
      <c r="A30" s="302"/>
      <c r="B30" s="29"/>
      <c r="C30" s="302"/>
      <c r="D30" s="305" t="s">
        <v>33</v>
      </c>
      <c r="E30" s="302"/>
      <c r="F30" s="302"/>
      <c r="G30" s="302"/>
      <c r="H30" s="302"/>
      <c r="I30" s="302"/>
      <c r="J30" s="302"/>
      <c r="K30" s="302"/>
      <c r="L30" s="36"/>
      <c r="S30" s="302"/>
      <c r="T30" s="302"/>
      <c r="U30" s="302"/>
      <c r="V30" s="302"/>
      <c r="W30" s="302"/>
      <c r="X30" s="302"/>
      <c r="Y30" s="302"/>
      <c r="Z30" s="302"/>
      <c r="AA30" s="302"/>
      <c r="AB30" s="302"/>
      <c r="AC30" s="302"/>
      <c r="AD30" s="302"/>
      <c r="AE30" s="302"/>
    </row>
    <row r="31" spans="1:31" s="8" customFormat="1" ht="16.5" customHeight="1">
      <c r="A31" s="98"/>
      <c r="B31" s="99"/>
      <c r="C31" s="98"/>
      <c r="D31" s="98"/>
      <c r="E31" s="417" t="s">
        <v>142</v>
      </c>
      <c r="F31" s="417"/>
      <c r="G31" s="417"/>
      <c r="H31" s="417"/>
      <c r="I31" s="98"/>
      <c r="J31" s="98"/>
      <c r="K31" s="98"/>
      <c r="L31" s="100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</row>
    <row r="32" spans="1:31" s="2" customFormat="1" ht="6.95" customHeight="1">
      <c r="A32" s="302"/>
      <c r="B32" s="29"/>
      <c r="C32" s="302"/>
      <c r="D32" s="302"/>
      <c r="E32" s="302"/>
      <c r="F32" s="302"/>
      <c r="G32" s="302"/>
      <c r="H32" s="302"/>
      <c r="I32" s="302"/>
      <c r="J32" s="302"/>
      <c r="K32" s="302"/>
      <c r="L32" s="36"/>
      <c r="S32" s="302"/>
      <c r="T32" s="302"/>
      <c r="U32" s="302"/>
      <c r="V32" s="302"/>
      <c r="W32" s="302"/>
      <c r="X32" s="302"/>
      <c r="Y32" s="302"/>
      <c r="Z32" s="302"/>
      <c r="AA32" s="302"/>
      <c r="AB32" s="302"/>
      <c r="AC32" s="302"/>
      <c r="AD32" s="302"/>
      <c r="AE32" s="302"/>
    </row>
    <row r="33" spans="1:31" s="2" customFormat="1" ht="6.95" customHeight="1">
      <c r="A33" s="302"/>
      <c r="B33" s="29"/>
      <c r="C33" s="302"/>
      <c r="D33" s="59"/>
      <c r="E33" s="59"/>
      <c r="F33" s="59"/>
      <c r="G33" s="59"/>
      <c r="H33" s="59"/>
      <c r="I33" s="59"/>
      <c r="J33" s="59"/>
      <c r="K33" s="59"/>
      <c r="L33" s="36"/>
      <c r="S33" s="302"/>
      <c r="T33" s="302"/>
      <c r="U33" s="302"/>
      <c r="V33" s="302"/>
      <c r="W33" s="302"/>
      <c r="X33" s="302"/>
      <c r="Y33" s="302"/>
      <c r="Z33" s="302"/>
      <c r="AA33" s="302"/>
      <c r="AB33" s="302"/>
      <c r="AC33" s="302"/>
      <c r="AD33" s="302"/>
      <c r="AE33" s="302"/>
    </row>
    <row r="34" spans="1:31" s="2" customFormat="1" ht="14.45" customHeight="1">
      <c r="A34" s="302"/>
      <c r="B34" s="29"/>
      <c r="C34" s="302"/>
      <c r="D34" s="290" t="s">
        <v>143</v>
      </c>
      <c r="J34" s="289">
        <f>J101-J36</f>
        <v>0</v>
      </c>
      <c r="K34" s="302"/>
      <c r="L34" s="36"/>
      <c r="S34" s="302"/>
      <c r="T34" s="302"/>
      <c r="U34" s="302"/>
      <c r="V34" s="302"/>
      <c r="W34" s="302"/>
      <c r="X34" s="302"/>
      <c r="Y34" s="302"/>
      <c r="Z34" s="302"/>
      <c r="AA34" s="302"/>
      <c r="AB34" s="302"/>
      <c r="AC34" s="302"/>
      <c r="AD34" s="302"/>
      <c r="AE34" s="302"/>
    </row>
    <row r="35" spans="1:31" s="2" customFormat="1" ht="14.45" customHeight="1">
      <c r="A35" s="302"/>
      <c r="B35" s="29"/>
      <c r="C35" s="302"/>
      <c r="D35" s="28" t="s">
        <v>132</v>
      </c>
      <c r="J35" s="289">
        <f>J107</f>
        <v>0</v>
      </c>
      <c r="K35" s="302"/>
      <c r="L35" s="36"/>
      <c r="S35" s="302"/>
      <c r="T35" s="302"/>
      <c r="U35" s="302"/>
      <c r="V35" s="302"/>
      <c r="W35" s="302"/>
      <c r="X35" s="302"/>
      <c r="Y35" s="302"/>
      <c r="Z35" s="302"/>
      <c r="AA35" s="302"/>
      <c r="AB35" s="302"/>
      <c r="AC35" s="302"/>
      <c r="AD35" s="302"/>
      <c r="AE35" s="302"/>
    </row>
    <row r="36" spans="1:31" s="2" customFormat="1" ht="14.45" customHeight="1">
      <c r="A36" s="302"/>
      <c r="B36" s="29"/>
      <c r="C36" s="302"/>
      <c r="D36" s="223" t="s">
        <v>37</v>
      </c>
      <c r="J36" s="289">
        <v>0</v>
      </c>
      <c r="K36" s="302"/>
      <c r="L36" s="36"/>
      <c r="S36" s="302"/>
      <c r="T36" s="302"/>
      <c r="U36" s="302"/>
      <c r="V36" s="302"/>
      <c r="W36" s="302"/>
      <c r="X36" s="302"/>
      <c r="Y36" s="302"/>
      <c r="Z36" s="302"/>
      <c r="AA36" s="302"/>
      <c r="AB36" s="302"/>
      <c r="AC36" s="302"/>
      <c r="AD36" s="302"/>
      <c r="AE36" s="302"/>
    </row>
    <row r="37" spans="1:31" s="2" customFormat="1" ht="25.35" customHeight="1">
      <c r="A37" s="302"/>
      <c r="B37" s="29"/>
      <c r="C37" s="302"/>
      <c r="D37" s="101" t="s">
        <v>38</v>
      </c>
      <c r="J37" s="294">
        <f>ROUND(J34 + J35+J36, 2)</f>
        <v>0</v>
      </c>
      <c r="K37" s="302"/>
      <c r="L37" s="36"/>
      <c r="S37" s="302"/>
      <c r="T37" s="302"/>
      <c r="U37" s="302"/>
      <c r="V37" s="302"/>
      <c r="W37" s="302"/>
      <c r="X37" s="302"/>
      <c r="Y37" s="302"/>
      <c r="Z37" s="302"/>
      <c r="AA37" s="302"/>
      <c r="AB37" s="302"/>
      <c r="AC37" s="302"/>
      <c r="AD37" s="302"/>
      <c r="AE37" s="302"/>
    </row>
    <row r="38" spans="1:31" s="2" customFormat="1" ht="6.95" customHeight="1">
      <c r="A38" s="302"/>
      <c r="B38" s="29"/>
      <c r="C38" s="302"/>
      <c r="D38" s="49"/>
      <c r="E38" s="49"/>
      <c r="F38" s="49"/>
      <c r="G38" s="49"/>
      <c r="H38" s="49"/>
      <c r="I38" s="49"/>
      <c r="J38" s="49"/>
      <c r="K38" s="59"/>
      <c r="L38" s="36"/>
      <c r="S38" s="302"/>
      <c r="T38" s="302"/>
      <c r="U38" s="302"/>
      <c r="V38" s="302"/>
      <c r="W38" s="302"/>
      <c r="X38" s="302"/>
      <c r="Y38" s="302"/>
      <c r="Z38" s="302"/>
      <c r="AA38" s="302"/>
      <c r="AB38" s="302"/>
      <c r="AC38" s="302"/>
      <c r="AD38" s="302"/>
      <c r="AE38" s="302"/>
    </row>
    <row r="39" spans="1:31" s="2" customFormat="1" ht="14.45" customHeight="1">
      <c r="A39" s="302"/>
      <c r="B39" s="29"/>
      <c r="C39" s="302"/>
      <c r="F39" s="292" t="s">
        <v>40</v>
      </c>
      <c r="I39" s="292" t="s">
        <v>39</v>
      </c>
      <c r="J39" s="292" t="s">
        <v>41</v>
      </c>
      <c r="K39" s="302"/>
      <c r="L39" s="36"/>
      <c r="S39" s="302"/>
      <c r="T39" s="302"/>
      <c r="U39" s="302"/>
      <c r="V39" s="302"/>
      <c r="W39" s="302"/>
      <c r="X39" s="302"/>
      <c r="Y39" s="302"/>
      <c r="Z39" s="302"/>
      <c r="AA39" s="302"/>
      <c r="AB39" s="302"/>
      <c r="AC39" s="302"/>
      <c r="AD39" s="302"/>
      <c r="AE39" s="302"/>
    </row>
    <row r="40" spans="1:31" s="2" customFormat="1" ht="14.45" customHeight="1">
      <c r="A40" s="302"/>
      <c r="B40" s="29"/>
      <c r="C40" s="302"/>
      <c r="D40" s="306" t="s">
        <v>42</v>
      </c>
      <c r="E40" s="305" t="s">
        <v>43</v>
      </c>
      <c r="F40" s="102">
        <f>ROUND((SUM(BE115:BE122) + SUM(BE144:BE422)),  2)</f>
        <v>0</v>
      </c>
      <c r="I40" s="103">
        <v>0.2</v>
      </c>
      <c r="J40" s="102">
        <f>ROUND(((SUM(BE115:BE122) + SUM(BE144:BE422))*I40),  2)</f>
        <v>0</v>
      </c>
      <c r="K40" s="302"/>
      <c r="L40" s="36"/>
      <c r="S40" s="302"/>
      <c r="T40" s="302"/>
      <c r="U40" s="302"/>
      <c r="V40" s="302"/>
      <c r="W40" s="302"/>
      <c r="X40" s="302"/>
      <c r="Y40" s="302"/>
      <c r="Z40" s="302"/>
      <c r="AA40" s="302"/>
      <c r="AB40" s="302"/>
      <c r="AC40" s="302"/>
      <c r="AD40" s="302"/>
      <c r="AE40" s="302"/>
    </row>
    <row r="41" spans="1:31" s="2" customFormat="1" ht="14.45" customHeight="1">
      <c r="A41" s="302"/>
      <c r="B41" s="29"/>
      <c r="C41" s="302"/>
      <c r="E41" s="305" t="s">
        <v>44</v>
      </c>
      <c r="F41" s="102">
        <f>J34</f>
        <v>0</v>
      </c>
      <c r="I41" s="103">
        <v>0.2</v>
      </c>
      <c r="J41" s="102">
        <f>F41*0.2</f>
        <v>0</v>
      </c>
      <c r="K41" s="302"/>
      <c r="L41" s="36"/>
      <c r="S41" s="302"/>
      <c r="T41" s="302"/>
      <c r="U41" s="302"/>
      <c r="V41" s="302"/>
      <c r="W41" s="302"/>
      <c r="X41" s="302"/>
      <c r="Y41" s="302"/>
      <c r="Z41" s="302"/>
      <c r="AA41" s="302"/>
      <c r="AB41" s="302"/>
      <c r="AC41" s="302"/>
      <c r="AD41" s="302"/>
      <c r="AE41" s="302"/>
    </row>
    <row r="42" spans="1:31" s="2" customFormat="1" ht="14.45" hidden="1" customHeight="1">
      <c r="A42" s="302"/>
      <c r="B42" s="29"/>
      <c r="C42" s="302"/>
      <c r="D42" s="302"/>
      <c r="E42" s="305" t="s">
        <v>45</v>
      </c>
      <c r="F42" s="102">
        <f>ROUND((SUM(BG108:BG115) + SUM(BG139:BG201)),  2)</f>
        <v>0</v>
      </c>
      <c r="G42" s="302"/>
      <c r="H42" s="302"/>
      <c r="I42" s="103">
        <v>0.2</v>
      </c>
      <c r="J42" s="102">
        <f>0</f>
        <v>0</v>
      </c>
      <c r="K42" s="302"/>
      <c r="L42" s="36"/>
      <c r="S42" s="302"/>
      <c r="T42" s="302"/>
      <c r="U42" s="302"/>
      <c r="V42" s="302"/>
      <c r="W42" s="302"/>
      <c r="X42" s="302"/>
      <c r="Y42" s="302"/>
      <c r="Z42" s="302"/>
      <c r="AA42" s="302"/>
      <c r="AB42" s="302"/>
      <c r="AC42" s="302"/>
      <c r="AD42" s="302"/>
      <c r="AE42" s="302"/>
    </row>
    <row r="43" spans="1:31" s="2" customFormat="1" ht="14.45" hidden="1" customHeight="1">
      <c r="A43" s="302"/>
      <c r="B43" s="29"/>
      <c r="C43" s="302"/>
      <c r="D43" s="302"/>
      <c r="E43" s="305" t="s">
        <v>46</v>
      </c>
      <c r="F43" s="102">
        <f>ROUND((SUM(BH108:BH115) + SUM(BH139:BH201)),  2)</f>
        <v>0</v>
      </c>
      <c r="G43" s="302"/>
      <c r="H43" s="302"/>
      <c r="I43" s="103">
        <v>0.2</v>
      </c>
      <c r="J43" s="102">
        <f>0</f>
        <v>0</v>
      </c>
      <c r="K43" s="302"/>
      <c r="L43" s="36"/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</row>
    <row r="44" spans="1:31" s="2" customFormat="1" ht="14.45" hidden="1" customHeight="1">
      <c r="A44" s="302"/>
      <c r="B44" s="29"/>
      <c r="C44" s="302"/>
      <c r="D44" s="302"/>
      <c r="E44" s="305" t="s">
        <v>47</v>
      </c>
      <c r="F44" s="102">
        <f>ROUND((SUM(BI108:BI115) + SUM(BI139:BI201)),  2)</f>
        <v>0</v>
      </c>
      <c r="G44" s="302"/>
      <c r="H44" s="302"/>
      <c r="I44" s="103">
        <v>0</v>
      </c>
      <c r="J44" s="102">
        <f>0</f>
        <v>0</v>
      </c>
      <c r="K44" s="302"/>
      <c r="L44" s="36"/>
      <c r="S44" s="302"/>
      <c r="T44" s="302"/>
      <c r="U44" s="302"/>
      <c r="V44" s="302"/>
      <c r="W44" s="302"/>
      <c r="X44" s="302"/>
      <c r="Y44" s="302"/>
      <c r="Z44" s="302"/>
      <c r="AA44" s="302"/>
      <c r="AB44" s="302"/>
      <c r="AC44" s="302"/>
      <c r="AD44" s="302"/>
      <c r="AE44" s="302"/>
    </row>
    <row r="45" spans="1:31" s="2" customFormat="1" ht="6.95" customHeight="1">
      <c r="A45" s="302"/>
      <c r="B45" s="29"/>
      <c r="C45" s="302"/>
      <c r="D45" s="302"/>
      <c r="E45" s="302"/>
      <c r="F45" s="302"/>
      <c r="G45" s="302"/>
      <c r="H45" s="302"/>
      <c r="I45" s="302"/>
      <c r="J45" s="302"/>
      <c r="K45" s="302"/>
      <c r="L45" s="36"/>
      <c r="S45" s="302"/>
      <c r="T45" s="302"/>
      <c r="U45" s="302"/>
      <c r="V45" s="302"/>
      <c r="W45" s="302"/>
      <c r="X45" s="302"/>
      <c r="Y45" s="302"/>
      <c r="Z45" s="302"/>
      <c r="AA45" s="302"/>
      <c r="AB45" s="302"/>
      <c r="AC45" s="302"/>
      <c r="AD45" s="302"/>
      <c r="AE45" s="302"/>
    </row>
    <row r="46" spans="1:31" s="2" customFormat="1" ht="25.35" customHeight="1">
      <c r="A46" s="302"/>
      <c r="B46" s="29"/>
      <c r="C46" s="96"/>
      <c r="D46" s="104" t="s">
        <v>48</v>
      </c>
      <c r="E46" s="53"/>
      <c r="F46" s="53"/>
      <c r="G46" s="105" t="s">
        <v>49</v>
      </c>
      <c r="H46" s="106" t="s">
        <v>50</v>
      </c>
      <c r="I46" s="53"/>
      <c r="J46" s="107">
        <f>SUM(J37:J44)</f>
        <v>0</v>
      </c>
      <c r="K46" s="108"/>
      <c r="L46" s="36"/>
      <c r="S46" s="302"/>
      <c r="T46" s="302"/>
      <c r="U46" s="302"/>
      <c r="V46" s="302"/>
      <c r="W46" s="302"/>
      <c r="X46" s="302"/>
      <c r="Y46" s="302"/>
      <c r="Z46" s="302"/>
      <c r="AA46" s="302"/>
      <c r="AB46" s="302"/>
      <c r="AC46" s="302"/>
      <c r="AD46" s="302"/>
      <c r="AE46" s="302"/>
    </row>
    <row r="47" spans="1:31" s="2" customFormat="1" ht="14.45" customHeight="1">
      <c r="A47" s="302"/>
      <c r="B47" s="29"/>
      <c r="C47" s="302"/>
      <c r="D47" s="302"/>
      <c r="E47" s="302"/>
      <c r="F47" s="302"/>
      <c r="G47" s="302"/>
      <c r="H47" s="302"/>
      <c r="I47" s="302"/>
      <c r="J47" s="302"/>
      <c r="K47" s="302"/>
      <c r="L47" s="36"/>
      <c r="S47" s="302"/>
      <c r="T47" s="302"/>
      <c r="U47" s="302"/>
      <c r="V47" s="302"/>
      <c r="W47" s="302"/>
      <c r="X47" s="302"/>
      <c r="Y47" s="302"/>
      <c r="Z47" s="302"/>
      <c r="AA47" s="302"/>
      <c r="AB47" s="302"/>
      <c r="AC47" s="302"/>
      <c r="AD47" s="302"/>
      <c r="AE47" s="302"/>
    </row>
    <row r="48" spans="1:31" s="1" customFormat="1" ht="14.45" customHeight="1">
      <c r="A48" s="288"/>
      <c r="B48" s="21"/>
      <c r="C48" s="288"/>
      <c r="D48" s="288"/>
      <c r="E48" s="288"/>
      <c r="F48" s="288"/>
      <c r="G48" s="288"/>
      <c r="H48" s="288"/>
      <c r="I48" s="288"/>
      <c r="J48" s="288"/>
      <c r="K48" s="288"/>
      <c r="L48" s="21"/>
      <c r="M48" s="288"/>
      <c r="N48" s="288"/>
      <c r="O48" s="288"/>
      <c r="P48" s="288"/>
      <c r="Q48" s="288"/>
      <c r="R48" s="288"/>
      <c r="S48" s="288"/>
      <c r="T48" s="288"/>
      <c r="U48" s="288"/>
      <c r="V48" s="288"/>
      <c r="W48" s="288"/>
      <c r="X48" s="288"/>
      <c r="Y48" s="288"/>
      <c r="Z48" s="288"/>
      <c r="AA48" s="288"/>
      <c r="AB48" s="288"/>
      <c r="AC48" s="288"/>
      <c r="AD48" s="288"/>
      <c r="AE48" s="288"/>
    </row>
    <row r="49" spans="1:31" s="1" customFormat="1" ht="14.45" customHeight="1">
      <c r="A49" s="288"/>
      <c r="B49" s="21"/>
      <c r="C49" s="288"/>
      <c r="D49" s="288"/>
      <c r="E49" s="288"/>
      <c r="F49" s="288"/>
      <c r="G49" s="288"/>
      <c r="H49" s="288"/>
      <c r="I49" s="288"/>
      <c r="J49" s="288"/>
      <c r="K49" s="288"/>
      <c r="L49" s="21"/>
      <c r="M49" s="288"/>
      <c r="N49" s="288"/>
      <c r="O49" s="288"/>
      <c r="P49" s="288"/>
      <c r="Q49" s="288"/>
      <c r="R49" s="288"/>
      <c r="S49" s="288"/>
      <c r="T49" s="288"/>
      <c r="U49" s="288"/>
      <c r="V49" s="288"/>
      <c r="W49" s="288"/>
      <c r="X49" s="288"/>
      <c r="Y49" s="288"/>
      <c r="Z49" s="288"/>
      <c r="AA49" s="288"/>
      <c r="AB49" s="288"/>
      <c r="AC49" s="288"/>
      <c r="AD49" s="288"/>
      <c r="AE49" s="288"/>
    </row>
    <row r="50" spans="1:31" s="1" customFormat="1" ht="14.45" customHeight="1">
      <c r="A50" s="288"/>
      <c r="B50" s="21"/>
      <c r="C50" s="288"/>
      <c r="D50" s="288"/>
      <c r="E50" s="288"/>
      <c r="F50" s="288"/>
      <c r="G50" s="288"/>
      <c r="H50" s="288"/>
      <c r="I50" s="288"/>
      <c r="J50" s="288"/>
      <c r="K50" s="288"/>
      <c r="L50" s="21"/>
      <c r="M50" s="288"/>
      <c r="N50" s="288"/>
      <c r="O50" s="288"/>
      <c r="P50" s="288"/>
      <c r="Q50" s="288"/>
      <c r="R50" s="288"/>
      <c r="S50" s="288"/>
      <c r="T50" s="288"/>
      <c r="U50" s="288"/>
      <c r="V50" s="288"/>
      <c r="W50" s="288"/>
      <c r="X50" s="288"/>
      <c r="Y50" s="288"/>
      <c r="Z50" s="288"/>
      <c r="AA50" s="288"/>
      <c r="AB50" s="288"/>
      <c r="AC50" s="288"/>
      <c r="AD50" s="288"/>
      <c r="AE50" s="288"/>
    </row>
    <row r="51" spans="1:31" s="2" customFormat="1" ht="14.45" customHeight="1">
      <c r="B51" s="36"/>
      <c r="D51" s="37" t="s">
        <v>51</v>
      </c>
      <c r="E51" s="38"/>
      <c r="F51" s="38"/>
      <c r="G51" s="37" t="s">
        <v>52</v>
      </c>
      <c r="H51" s="38"/>
      <c r="I51" s="38"/>
      <c r="J51" s="38"/>
      <c r="K51" s="38"/>
      <c r="L51" s="36"/>
    </row>
    <row r="52" spans="1:31">
      <c r="A52" s="288"/>
      <c r="B52" s="21"/>
      <c r="C52" s="288"/>
      <c r="D52" s="288"/>
      <c r="E52" s="288"/>
      <c r="F52" s="288"/>
      <c r="G52" s="288"/>
      <c r="H52" s="288"/>
      <c r="I52" s="288"/>
      <c r="J52" s="288"/>
      <c r="K52" s="288"/>
      <c r="L52" s="21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</row>
    <row r="53" spans="1:31">
      <c r="A53" s="288"/>
      <c r="B53" s="21"/>
      <c r="C53" s="288"/>
      <c r="D53" s="288"/>
      <c r="E53" s="288"/>
      <c r="F53" s="288"/>
      <c r="G53" s="288"/>
      <c r="H53" s="288"/>
      <c r="I53" s="288"/>
      <c r="J53" s="288"/>
      <c r="K53" s="288"/>
      <c r="L53" s="21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288"/>
    </row>
    <row r="54" spans="1:31">
      <c r="A54" s="288"/>
      <c r="B54" s="21"/>
      <c r="C54" s="288"/>
      <c r="D54" s="288"/>
      <c r="E54" s="288"/>
      <c r="F54" s="288"/>
      <c r="G54" s="288"/>
      <c r="H54" s="288"/>
      <c r="I54" s="288"/>
      <c r="J54" s="288"/>
      <c r="K54" s="288"/>
      <c r="L54" s="21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  <c r="AE54" s="288"/>
    </row>
    <row r="55" spans="1:31">
      <c r="A55" s="288"/>
      <c r="B55" s="21"/>
      <c r="C55" s="288"/>
      <c r="D55" s="288"/>
      <c r="E55" s="288"/>
      <c r="F55" s="288"/>
      <c r="G55" s="288"/>
      <c r="H55" s="288"/>
      <c r="I55" s="288"/>
      <c r="J55" s="288"/>
      <c r="K55" s="288"/>
      <c r="L55" s="21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</row>
    <row r="56" spans="1:31">
      <c r="A56" s="288"/>
      <c r="B56" s="21"/>
      <c r="C56" s="288"/>
      <c r="D56" s="288"/>
      <c r="E56" s="288"/>
      <c r="F56" s="288"/>
      <c r="G56" s="288"/>
      <c r="H56" s="288"/>
      <c r="I56" s="288"/>
      <c r="J56" s="288"/>
      <c r="K56" s="288"/>
      <c r="L56" s="21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</row>
    <row r="57" spans="1:31">
      <c r="A57" s="288"/>
      <c r="B57" s="21"/>
      <c r="C57" s="288"/>
      <c r="D57" s="288"/>
      <c r="E57" s="288"/>
      <c r="F57" s="288"/>
      <c r="G57" s="288"/>
      <c r="H57" s="288"/>
      <c r="I57" s="288"/>
      <c r="J57" s="288"/>
      <c r="K57" s="288"/>
      <c r="L57" s="21"/>
      <c r="M57" s="288"/>
      <c r="N57" s="288"/>
      <c r="O57" s="288"/>
      <c r="P57" s="288"/>
      <c r="Q57" s="288"/>
      <c r="R57" s="288"/>
      <c r="S57" s="288"/>
      <c r="T57" s="288"/>
      <c r="U57" s="288"/>
      <c r="V57" s="288"/>
      <c r="W57" s="288"/>
      <c r="X57" s="288"/>
      <c r="Y57" s="288"/>
      <c r="Z57" s="288"/>
      <c r="AA57" s="288"/>
      <c r="AB57" s="288"/>
      <c r="AC57" s="288"/>
      <c r="AD57" s="288"/>
      <c r="AE57" s="288"/>
    </row>
    <row r="58" spans="1:31">
      <c r="A58" s="288"/>
      <c r="B58" s="21"/>
      <c r="C58" s="288"/>
      <c r="D58" s="288"/>
      <c r="E58" s="288"/>
      <c r="F58" s="288"/>
      <c r="G58" s="288"/>
      <c r="H58" s="288"/>
      <c r="I58" s="288"/>
      <c r="J58" s="288"/>
      <c r="K58" s="288"/>
      <c r="L58" s="21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</row>
    <row r="59" spans="1:31">
      <c r="A59" s="288"/>
      <c r="B59" s="21"/>
      <c r="C59" s="288"/>
      <c r="D59" s="288"/>
      <c r="E59" s="288"/>
      <c r="F59" s="288"/>
      <c r="G59" s="288"/>
      <c r="H59" s="288"/>
      <c r="I59" s="288"/>
      <c r="J59" s="288"/>
      <c r="K59" s="288"/>
      <c r="L59" s="21"/>
      <c r="M59" s="288"/>
      <c r="N59" s="288"/>
      <c r="O59" s="288"/>
      <c r="P59" s="288"/>
      <c r="Q59" s="288"/>
      <c r="R59" s="288"/>
      <c r="S59" s="288"/>
      <c r="T59" s="288"/>
      <c r="U59" s="288"/>
      <c r="V59" s="288"/>
      <c r="W59" s="288"/>
      <c r="X59" s="288"/>
      <c r="Y59" s="288"/>
      <c r="Z59" s="288"/>
      <c r="AA59" s="288"/>
      <c r="AB59" s="288"/>
      <c r="AC59" s="288"/>
      <c r="AD59" s="288"/>
      <c r="AE59" s="288"/>
    </row>
    <row r="60" spans="1:31">
      <c r="A60" s="288"/>
      <c r="B60" s="21"/>
      <c r="C60" s="288"/>
      <c r="D60" s="288"/>
      <c r="E60" s="288"/>
      <c r="F60" s="288"/>
      <c r="G60" s="288"/>
      <c r="H60" s="288"/>
      <c r="I60" s="288"/>
      <c r="J60" s="288"/>
      <c r="K60" s="288"/>
      <c r="L60" s="21"/>
      <c r="M60" s="288"/>
      <c r="N60" s="288"/>
      <c r="O60" s="288"/>
      <c r="P60" s="288"/>
      <c r="Q60" s="288"/>
      <c r="R60" s="288"/>
      <c r="S60" s="288"/>
      <c r="T60" s="288"/>
      <c r="U60" s="288"/>
      <c r="V60" s="288"/>
      <c r="W60" s="288"/>
      <c r="X60" s="288"/>
      <c r="Y60" s="288"/>
      <c r="Z60" s="288"/>
      <c r="AA60" s="288"/>
      <c r="AB60" s="288"/>
      <c r="AC60" s="288"/>
      <c r="AD60" s="288"/>
      <c r="AE60" s="288"/>
    </row>
    <row r="61" spans="1:31">
      <c r="A61" s="288"/>
      <c r="B61" s="21"/>
      <c r="C61" s="288"/>
      <c r="D61" s="288"/>
      <c r="E61" s="288"/>
      <c r="F61" s="288"/>
      <c r="G61" s="288"/>
      <c r="H61" s="288"/>
      <c r="I61" s="288"/>
      <c r="J61" s="288"/>
      <c r="K61" s="288"/>
      <c r="L61" s="21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</row>
    <row r="62" spans="1:31" s="2" customFormat="1" ht="12.75">
      <c r="A62" s="302"/>
      <c r="B62" s="29"/>
      <c r="C62" s="302"/>
      <c r="D62" s="39" t="s">
        <v>53</v>
      </c>
      <c r="E62" s="31"/>
      <c r="F62" s="109" t="s">
        <v>54</v>
      </c>
      <c r="G62" s="39" t="s">
        <v>53</v>
      </c>
      <c r="H62" s="31"/>
      <c r="I62" s="31"/>
      <c r="J62" s="110" t="s">
        <v>54</v>
      </c>
      <c r="K62" s="31"/>
      <c r="L62" s="36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</row>
    <row r="63" spans="1:31">
      <c r="A63" s="288"/>
      <c r="B63" s="21"/>
      <c r="C63" s="288"/>
      <c r="D63" s="288"/>
      <c r="E63" s="288"/>
      <c r="F63" s="288"/>
      <c r="G63" s="288"/>
      <c r="H63" s="288"/>
      <c r="I63" s="288"/>
      <c r="J63" s="288"/>
      <c r="K63" s="288"/>
      <c r="L63" s="21"/>
      <c r="M63" s="288"/>
      <c r="N63" s="288"/>
      <c r="O63" s="288"/>
      <c r="P63" s="288"/>
      <c r="Q63" s="288"/>
      <c r="R63" s="288"/>
      <c r="S63" s="288"/>
      <c r="T63" s="288"/>
      <c r="U63" s="288"/>
      <c r="V63" s="288"/>
      <c r="W63" s="288"/>
      <c r="X63" s="288"/>
      <c r="Y63" s="288"/>
      <c r="Z63" s="288"/>
      <c r="AA63" s="288"/>
      <c r="AB63" s="288"/>
      <c r="AC63" s="288"/>
      <c r="AD63" s="288"/>
      <c r="AE63" s="288"/>
    </row>
    <row r="64" spans="1:31">
      <c r="A64" s="288"/>
      <c r="B64" s="21"/>
      <c r="C64" s="288"/>
      <c r="D64" s="288"/>
      <c r="E64" s="288"/>
      <c r="F64" s="288"/>
      <c r="G64" s="288"/>
      <c r="H64" s="288"/>
      <c r="I64" s="288"/>
      <c r="J64" s="288"/>
      <c r="K64" s="288"/>
      <c r="L64" s="21"/>
      <c r="M64" s="288"/>
      <c r="N64" s="288"/>
      <c r="O64" s="288"/>
      <c r="P64" s="288"/>
      <c r="Q64" s="288"/>
      <c r="R64" s="288"/>
      <c r="S64" s="288"/>
      <c r="T64" s="288"/>
      <c r="U64" s="288"/>
      <c r="V64" s="288"/>
      <c r="W64" s="288"/>
      <c r="X64" s="288"/>
      <c r="Y64" s="288"/>
      <c r="Z64" s="288"/>
      <c r="AA64" s="288"/>
      <c r="AB64" s="288"/>
      <c r="AC64" s="288"/>
      <c r="AD64" s="288"/>
      <c r="AE64" s="288"/>
    </row>
    <row r="65" spans="1:31">
      <c r="A65" s="288"/>
      <c r="B65" s="21"/>
      <c r="C65" s="288"/>
      <c r="D65" s="288"/>
      <c r="E65" s="288"/>
      <c r="F65" s="288"/>
      <c r="G65" s="288"/>
      <c r="H65" s="288"/>
      <c r="I65" s="288"/>
      <c r="J65" s="288"/>
      <c r="K65" s="288"/>
      <c r="L65" s="21"/>
      <c r="M65" s="288"/>
      <c r="N65" s="288"/>
      <c r="O65" s="288"/>
      <c r="P65" s="288"/>
      <c r="Q65" s="288"/>
      <c r="R65" s="288"/>
      <c r="S65" s="288"/>
      <c r="T65" s="288"/>
      <c r="U65" s="288"/>
      <c r="V65" s="288"/>
      <c r="W65" s="288"/>
      <c r="X65" s="288"/>
      <c r="Y65" s="288"/>
      <c r="Z65" s="288"/>
      <c r="AA65" s="288"/>
      <c r="AB65" s="288"/>
      <c r="AC65" s="288"/>
      <c r="AD65" s="288"/>
      <c r="AE65" s="288"/>
    </row>
    <row r="66" spans="1:31" s="2" customFormat="1" ht="12.75">
      <c r="A66" s="302"/>
      <c r="B66" s="29"/>
      <c r="C66" s="302"/>
      <c r="D66" s="37" t="s">
        <v>55</v>
      </c>
      <c r="E66" s="40"/>
      <c r="F66" s="40"/>
      <c r="G66" s="37" t="s">
        <v>56</v>
      </c>
      <c r="H66" s="40"/>
      <c r="I66" s="40"/>
      <c r="J66" s="40"/>
      <c r="K66" s="40"/>
      <c r="L66" s="36"/>
      <c r="S66" s="302"/>
      <c r="T66" s="302"/>
      <c r="U66" s="302"/>
      <c r="V66" s="302"/>
      <c r="W66" s="302"/>
      <c r="X66" s="302"/>
      <c r="Y66" s="302"/>
      <c r="Z66" s="302"/>
      <c r="AA66" s="302"/>
      <c r="AB66" s="302"/>
      <c r="AC66" s="302"/>
      <c r="AD66" s="302"/>
      <c r="AE66" s="302"/>
    </row>
    <row r="67" spans="1:31">
      <c r="A67" s="288"/>
      <c r="B67" s="21"/>
      <c r="C67" s="288"/>
      <c r="D67" s="288"/>
      <c r="E67" s="288"/>
      <c r="F67" s="288"/>
      <c r="G67" s="288"/>
      <c r="H67" s="288"/>
      <c r="I67" s="288"/>
      <c r="J67" s="288"/>
      <c r="K67" s="288"/>
      <c r="L67" s="21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</row>
    <row r="68" spans="1:31">
      <c r="A68" s="288"/>
      <c r="B68" s="21"/>
      <c r="C68" s="288"/>
      <c r="D68" s="288"/>
      <c r="E68" s="288"/>
      <c r="F68" s="288"/>
      <c r="G68" s="288"/>
      <c r="H68" s="288"/>
      <c r="I68" s="288"/>
      <c r="J68" s="288"/>
      <c r="K68" s="288"/>
      <c r="L68" s="21"/>
      <c r="M68" s="288"/>
      <c r="N68" s="288"/>
      <c r="O68" s="288"/>
      <c r="P68" s="288"/>
      <c r="Q68" s="288"/>
      <c r="R68" s="288"/>
      <c r="S68" s="288"/>
      <c r="T68" s="288"/>
      <c r="U68" s="288"/>
      <c r="V68" s="288"/>
      <c r="W68" s="288"/>
      <c r="X68" s="288"/>
      <c r="Y68" s="288"/>
      <c r="Z68" s="288"/>
      <c r="AA68" s="288"/>
      <c r="AB68" s="288"/>
      <c r="AC68" s="288"/>
      <c r="AD68" s="288"/>
      <c r="AE68" s="288"/>
    </row>
    <row r="69" spans="1:31">
      <c r="A69" s="288"/>
      <c r="B69" s="21"/>
      <c r="C69" s="288"/>
      <c r="D69" s="288"/>
      <c r="E69" s="288"/>
      <c r="F69" s="288"/>
      <c r="G69" s="288"/>
      <c r="H69" s="288"/>
      <c r="I69" s="288"/>
      <c r="J69" s="288"/>
      <c r="K69" s="288"/>
      <c r="L69" s="21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288"/>
    </row>
    <row r="70" spans="1:31">
      <c r="A70" s="288"/>
      <c r="B70" s="21"/>
      <c r="C70" s="288"/>
      <c r="D70" s="288"/>
      <c r="E70" s="288"/>
      <c r="F70" s="288"/>
      <c r="G70" s="288"/>
      <c r="H70" s="288"/>
      <c r="I70" s="288"/>
      <c r="J70" s="288"/>
      <c r="K70" s="288"/>
      <c r="L70" s="21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288"/>
    </row>
    <row r="71" spans="1:31">
      <c r="A71" s="288"/>
      <c r="B71" s="21"/>
      <c r="C71" s="288"/>
      <c r="D71" s="288"/>
      <c r="E71" s="288"/>
      <c r="F71" s="288"/>
      <c r="G71" s="288"/>
      <c r="H71" s="288"/>
      <c r="I71" s="288"/>
      <c r="J71" s="288"/>
      <c r="K71" s="288"/>
      <c r="L71" s="21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</row>
    <row r="72" spans="1:31">
      <c r="A72" s="288"/>
      <c r="B72" s="21"/>
      <c r="C72" s="288"/>
      <c r="D72" s="288"/>
      <c r="E72" s="288"/>
      <c r="F72" s="288"/>
      <c r="G72" s="288"/>
      <c r="H72" s="288"/>
      <c r="I72" s="288"/>
      <c r="J72" s="288"/>
      <c r="K72" s="288"/>
      <c r="L72" s="21"/>
      <c r="M72" s="288"/>
      <c r="N72" s="288"/>
      <c r="O72" s="288"/>
      <c r="P72" s="288"/>
      <c r="Q72" s="288"/>
      <c r="R72" s="288"/>
      <c r="S72" s="288"/>
      <c r="T72" s="288"/>
      <c r="U72" s="288"/>
      <c r="V72" s="288"/>
      <c r="W72" s="288"/>
      <c r="X72" s="288"/>
      <c r="Y72" s="288"/>
      <c r="Z72" s="288"/>
      <c r="AA72" s="288"/>
      <c r="AB72" s="288"/>
      <c r="AC72" s="288"/>
      <c r="AD72" s="288"/>
      <c r="AE72" s="288"/>
    </row>
    <row r="73" spans="1:31">
      <c r="A73" s="288"/>
      <c r="B73" s="21"/>
      <c r="C73" s="288"/>
      <c r="D73" s="288"/>
      <c r="E73" s="288"/>
      <c r="F73" s="288"/>
      <c r="G73" s="288"/>
      <c r="H73" s="288"/>
      <c r="I73" s="288"/>
      <c r="J73" s="288"/>
      <c r="K73" s="288"/>
      <c r="L73" s="21"/>
      <c r="M73" s="288"/>
      <c r="N73" s="288"/>
      <c r="O73" s="288"/>
      <c r="P73" s="288"/>
      <c r="Q73" s="288"/>
      <c r="R73" s="288"/>
      <c r="S73" s="288"/>
      <c r="T73" s="288"/>
      <c r="U73" s="288"/>
      <c r="V73" s="288"/>
      <c r="W73" s="288"/>
      <c r="X73" s="288"/>
      <c r="Y73" s="288"/>
      <c r="Z73" s="288"/>
      <c r="AA73" s="288"/>
      <c r="AB73" s="288"/>
      <c r="AC73" s="288"/>
      <c r="AD73" s="288"/>
      <c r="AE73" s="288"/>
    </row>
    <row r="74" spans="1:31">
      <c r="A74" s="288"/>
      <c r="B74" s="21"/>
      <c r="C74" s="288"/>
      <c r="D74" s="288"/>
      <c r="E74" s="288"/>
      <c r="F74" s="288"/>
      <c r="G74" s="288"/>
      <c r="H74" s="288"/>
      <c r="I74" s="288"/>
      <c r="J74" s="288"/>
      <c r="K74" s="288"/>
      <c r="L74" s="21"/>
      <c r="M74" s="288"/>
      <c r="N74" s="288"/>
      <c r="O74" s="288"/>
      <c r="P74" s="288"/>
      <c r="Q74" s="288"/>
      <c r="R74" s="288"/>
      <c r="S74" s="288"/>
      <c r="T74" s="288"/>
      <c r="U74" s="288"/>
      <c r="V74" s="288"/>
      <c r="W74" s="288"/>
      <c r="X74" s="288"/>
      <c r="Y74" s="288"/>
      <c r="Z74" s="288"/>
      <c r="AA74" s="288"/>
      <c r="AB74" s="288"/>
      <c r="AC74" s="288"/>
      <c r="AD74" s="288"/>
      <c r="AE74" s="288"/>
    </row>
    <row r="75" spans="1:31">
      <c r="A75" s="288"/>
      <c r="B75" s="21"/>
      <c r="C75" s="288"/>
      <c r="D75" s="288"/>
      <c r="E75" s="288"/>
      <c r="F75" s="288"/>
      <c r="G75" s="288"/>
      <c r="H75" s="288"/>
      <c r="I75" s="288"/>
      <c r="J75" s="288"/>
      <c r="K75" s="288"/>
      <c r="L75" s="21"/>
      <c r="M75" s="288"/>
      <c r="N75" s="288"/>
      <c r="O75" s="288"/>
      <c r="P75" s="288"/>
      <c r="Q75" s="288"/>
      <c r="R75" s="288"/>
      <c r="S75" s="288"/>
      <c r="T75" s="288"/>
      <c r="U75" s="288"/>
      <c r="V75" s="288"/>
      <c r="W75" s="288"/>
      <c r="X75" s="288"/>
      <c r="Y75" s="288"/>
      <c r="Z75" s="288"/>
      <c r="AA75" s="288"/>
      <c r="AB75" s="288"/>
      <c r="AC75" s="288"/>
      <c r="AD75" s="288"/>
      <c r="AE75" s="288"/>
    </row>
    <row r="76" spans="1:31">
      <c r="A76" s="288"/>
      <c r="B76" s="21"/>
      <c r="C76" s="288"/>
      <c r="D76" s="288"/>
      <c r="E76" s="288"/>
      <c r="F76" s="288"/>
      <c r="G76" s="288"/>
      <c r="H76" s="288"/>
      <c r="I76" s="288"/>
      <c r="J76" s="288"/>
      <c r="K76" s="288"/>
      <c r="L76" s="21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288"/>
      <c r="AD76" s="288"/>
      <c r="AE76" s="288"/>
    </row>
    <row r="77" spans="1:31" s="2" customFormat="1" ht="12.75">
      <c r="A77" s="302"/>
      <c r="B77" s="29"/>
      <c r="C77" s="302"/>
      <c r="D77" s="39" t="s">
        <v>53</v>
      </c>
      <c r="E77" s="31"/>
      <c r="F77" s="109" t="s">
        <v>54</v>
      </c>
      <c r="G77" s="39" t="s">
        <v>53</v>
      </c>
      <c r="H77" s="31"/>
      <c r="I77" s="31"/>
      <c r="J77" s="110" t="s">
        <v>54</v>
      </c>
      <c r="K77" s="31"/>
      <c r="L77" s="36"/>
      <c r="S77" s="302"/>
      <c r="T77" s="302"/>
      <c r="U77" s="302"/>
      <c r="V77" s="302"/>
      <c r="W77" s="302"/>
      <c r="X77" s="302"/>
      <c r="Y77" s="302"/>
      <c r="Z77" s="302"/>
      <c r="AA77" s="302"/>
      <c r="AB77" s="302"/>
      <c r="AC77" s="302"/>
      <c r="AD77" s="302"/>
      <c r="AE77" s="302"/>
    </row>
    <row r="78" spans="1:31" s="2" customFormat="1" ht="14.45" customHeight="1">
      <c r="A78" s="302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36"/>
      <c r="S78" s="302"/>
      <c r="T78" s="302"/>
      <c r="U78" s="302"/>
      <c r="V78" s="302"/>
      <c r="W78" s="302"/>
      <c r="X78" s="302"/>
      <c r="Y78" s="302"/>
      <c r="Z78" s="302"/>
      <c r="AA78" s="302"/>
      <c r="AB78" s="302"/>
      <c r="AC78" s="302"/>
      <c r="AD78" s="302"/>
      <c r="AE78" s="302"/>
    </row>
    <row r="82" spans="1:31" s="2" customFormat="1" ht="6.95" customHeight="1">
      <c r="A82" s="30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36"/>
      <c r="S82" s="302"/>
      <c r="T82" s="302"/>
      <c r="U82" s="302"/>
      <c r="V82" s="302"/>
      <c r="W82" s="302"/>
      <c r="X82" s="302"/>
      <c r="Y82" s="302"/>
      <c r="Z82" s="302"/>
      <c r="AA82" s="302"/>
      <c r="AB82" s="302"/>
      <c r="AC82" s="302"/>
      <c r="AD82" s="302"/>
      <c r="AE82" s="302"/>
    </row>
    <row r="83" spans="1:31" s="2" customFormat="1" ht="24.95" customHeight="1">
      <c r="A83" s="302"/>
      <c r="B83" s="29"/>
      <c r="C83" s="22" t="s">
        <v>144</v>
      </c>
      <c r="D83" s="302"/>
      <c r="E83" s="302"/>
      <c r="F83" s="302"/>
      <c r="G83" s="302"/>
      <c r="H83" s="302"/>
      <c r="I83" s="302"/>
      <c r="J83" s="302"/>
      <c r="K83" s="302"/>
      <c r="L83" s="36"/>
      <c r="S83" s="302"/>
      <c r="T83" s="302"/>
      <c r="U83" s="302"/>
      <c r="V83" s="302"/>
      <c r="W83" s="302"/>
      <c r="X83" s="302"/>
      <c r="Y83" s="302"/>
      <c r="Z83" s="302"/>
      <c r="AA83" s="302"/>
      <c r="AB83" s="302"/>
      <c r="AC83" s="302"/>
      <c r="AD83" s="302"/>
      <c r="AE83" s="302"/>
    </row>
    <row r="84" spans="1:31" s="2" customFormat="1" ht="6.95" customHeight="1">
      <c r="A84" s="302"/>
      <c r="B84" s="29"/>
      <c r="C84" s="302"/>
      <c r="D84" s="302"/>
      <c r="E84" s="302"/>
      <c r="F84" s="302"/>
      <c r="G84" s="302"/>
      <c r="H84" s="302"/>
      <c r="I84" s="302"/>
      <c r="J84" s="302"/>
      <c r="K84" s="302"/>
      <c r="L84" s="36"/>
      <c r="S84" s="302"/>
      <c r="T84" s="302"/>
      <c r="U84" s="302"/>
      <c r="V84" s="302"/>
      <c r="W84" s="302"/>
      <c r="X84" s="302"/>
      <c r="Y84" s="302"/>
      <c r="Z84" s="302"/>
      <c r="AA84" s="302"/>
      <c r="AB84" s="302"/>
      <c r="AC84" s="302"/>
      <c r="AD84" s="302"/>
      <c r="AE84" s="302"/>
    </row>
    <row r="85" spans="1:31" s="2" customFormat="1" ht="12" customHeight="1">
      <c r="A85" s="302"/>
      <c r="B85" s="29"/>
      <c r="C85" s="305" t="s">
        <v>14</v>
      </c>
      <c r="D85" s="302"/>
      <c r="E85" s="302"/>
      <c r="F85" s="302"/>
      <c r="G85" s="302"/>
      <c r="H85" s="302"/>
      <c r="I85" s="302"/>
      <c r="J85" s="302"/>
      <c r="K85" s="302"/>
      <c r="L85" s="36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</row>
    <row r="86" spans="1:31" s="2" customFormat="1" ht="16.5" customHeight="1">
      <c r="A86" s="302"/>
      <c r="B86" s="29"/>
      <c r="C86" s="302"/>
      <c r="D86" s="302"/>
      <c r="E86" s="407" t="str">
        <f>E7</f>
        <v>Obnova sídliskového vnútrobloku Agátka v Trnave</v>
      </c>
      <c r="F86" s="415"/>
      <c r="G86" s="415"/>
      <c r="H86" s="415"/>
      <c r="I86" s="302"/>
      <c r="J86" s="302"/>
      <c r="K86" s="302"/>
      <c r="L86" s="36"/>
      <c r="S86" s="302"/>
      <c r="T86" s="302"/>
      <c r="U86" s="302"/>
      <c r="V86" s="302"/>
      <c r="W86" s="302"/>
      <c r="X86" s="302"/>
      <c r="Y86" s="302"/>
      <c r="Z86" s="302"/>
      <c r="AA86" s="302"/>
      <c r="AB86" s="302"/>
      <c r="AC86" s="302"/>
      <c r="AD86" s="302"/>
      <c r="AE86" s="302"/>
    </row>
    <row r="87" spans="1:31" s="1" customFormat="1" ht="12" customHeight="1">
      <c r="A87" s="288"/>
      <c r="B87" s="21"/>
      <c r="C87" s="305" t="s">
        <v>139</v>
      </c>
      <c r="D87" s="288"/>
      <c r="E87" s="288"/>
      <c r="F87" s="288"/>
      <c r="G87" s="288"/>
      <c r="H87" s="288"/>
      <c r="I87" s="288"/>
      <c r="J87" s="288"/>
      <c r="K87" s="288"/>
      <c r="L87" s="21"/>
      <c r="M87" s="288"/>
      <c r="N87" s="288"/>
      <c r="O87" s="288"/>
      <c r="P87" s="288"/>
      <c r="Q87" s="288"/>
      <c r="R87" s="288"/>
      <c r="S87" s="288"/>
      <c r="T87" s="288"/>
      <c r="U87" s="288"/>
      <c r="V87" s="288"/>
      <c r="W87" s="288"/>
      <c r="X87" s="288"/>
      <c r="Y87" s="288"/>
      <c r="Z87" s="288"/>
      <c r="AA87" s="288"/>
      <c r="AB87" s="288"/>
      <c r="AC87" s="288"/>
      <c r="AD87" s="288"/>
      <c r="AE87" s="288"/>
    </row>
    <row r="88" spans="1:31" s="1" customFormat="1" ht="16.5" customHeight="1">
      <c r="A88" s="288"/>
      <c r="B88" s="21"/>
      <c r="C88" s="288"/>
      <c r="D88" s="288"/>
      <c r="E88" s="407" t="s">
        <v>552</v>
      </c>
      <c r="F88" s="366"/>
      <c r="G88" s="366"/>
      <c r="H88" s="366"/>
      <c r="I88" s="288"/>
      <c r="J88" s="288"/>
      <c r="K88" s="288"/>
      <c r="L88" s="21"/>
      <c r="M88" s="288"/>
      <c r="N88" s="288"/>
      <c r="O88" s="288"/>
      <c r="P88" s="288"/>
      <c r="Q88" s="288"/>
      <c r="R88" s="288"/>
      <c r="S88" s="288"/>
      <c r="T88" s="288"/>
      <c r="U88" s="288"/>
      <c r="V88" s="288"/>
      <c r="W88" s="288"/>
      <c r="X88" s="288"/>
      <c r="Y88" s="288"/>
      <c r="Z88" s="288"/>
      <c r="AA88" s="288"/>
      <c r="AB88" s="288"/>
      <c r="AC88" s="288"/>
      <c r="AD88" s="288"/>
      <c r="AE88" s="288"/>
    </row>
    <row r="89" spans="1:31" s="1" customFormat="1" ht="12" customHeight="1">
      <c r="A89" s="288"/>
      <c r="B89" s="21"/>
      <c r="C89" s="305" t="s">
        <v>141</v>
      </c>
      <c r="D89" s="288"/>
      <c r="E89" s="288"/>
      <c r="F89" s="288"/>
      <c r="G89" s="288"/>
      <c r="H89" s="288"/>
      <c r="I89" s="288"/>
      <c r="J89" s="288"/>
      <c r="K89" s="288"/>
      <c r="L89" s="21"/>
      <c r="M89" s="288"/>
      <c r="N89" s="288"/>
      <c r="O89" s="288"/>
      <c r="P89" s="288"/>
      <c r="Q89" s="288"/>
      <c r="R89" s="288"/>
      <c r="S89" s="288"/>
      <c r="T89" s="288"/>
      <c r="U89" s="288"/>
      <c r="V89" s="288"/>
      <c r="W89" s="288"/>
      <c r="X89" s="288"/>
      <c r="Y89" s="288"/>
      <c r="Z89" s="288"/>
      <c r="AA89" s="288"/>
      <c r="AB89" s="288"/>
      <c r="AC89" s="288"/>
      <c r="AD89" s="288"/>
      <c r="AE89" s="288"/>
    </row>
    <row r="90" spans="1:31" s="2" customFormat="1" ht="16.5" customHeight="1">
      <c r="A90" s="302"/>
      <c r="B90" s="29"/>
      <c r="C90" s="302"/>
      <c r="D90" s="302"/>
      <c r="E90" s="420" t="s">
        <v>926</v>
      </c>
      <c r="F90" s="406"/>
      <c r="G90" s="406"/>
      <c r="H90" s="406"/>
      <c r="I90" s="302"/>
      <c r="J90" s="302"/>
      <c r="K90" s="302"/>
      <c r="L90" s="36"/>
      <c r="S90" s="302"/>
      <c r="T90" s="302"/>
      <c r="U90" s="302"/>
      <c r="V90" s="302"/>
      <c r="W90" s="302"/>
      <c r="X90" s="302"/>
      <c r="Y90" s="302"/>
      <c r="Z90" s="302"/>
      <c r="AA90" s="302"/>
      <c r="AB90" s="302"/>
      <c r="AC90" s="302"/>
      <c r="AD90" s="302"/>
      <c r="AE90" s="302"/>
    </row>
    <row r="91" spans="1:31" s="2" customFormat="1" ht="12" customHeight="1">
      <c r="A91" s="302"/>
      <c r="B91" s="29"/>
      <c r="C91" s="305" t="s">
        <v>551</v>
      </c>
      <c r="D91" s="302"/>
      <c r="E91" s="302"/>
      <c r="F91" s="302"/>
      <c r="G91" s="302"/>
      <c r="H91" s="302"/>
      <c r="I91" s="302"/>
      <c r="J91" s="302"/>
      <c r="K91" s="302"/>
      <c r="L91" s="36"/>
      <c r="S91" s="302"/>
      <c r="T91" s="302"/>
      <c r="U91" s="302"/>
      <c r="V91" s="302"/>
      <c r="W91" s="302"/>
      <c r="X91" s="302"/>
      <c r="Y91" s="302"/>
      <c r="Z91" s="302"/>
      <c r="AA91" s="302"/>
      <c r="AB91" s="302"/>
      <c r="AC91" s="302"/>
      <c r="AD91" s="302"/>
      <c r="AE91" s="302"/>
    </row>
    <row r="92" spans="1:31" s="2" customFormat="1" ht="16.5" customHeight="1">
      <c r="A92" s="302"/>
      <c r="B92" s="29"/>
      <c r="C92" s="302"/>
      <c r="D92" s="302"/>
      <c r="E92" s="384" t="str">
        <f>E13</f>
        <v>SO 03.4 Elektroinštalácia</v>
      </c>
      <c r="F92" s="406"/>
      <c r="G92" s="406"/>
      <c r="H92" s="406"/>
      <c r="I92" s="302"/>
      <c r="J92" s="302"/>
      <c r="K92" s="302"/>
      <c r="L92" s="36"/>
      <c r="S92" s="302"/>
      <c r="T92" s="302"/>
      <c r="U92" s="302"/>
      <c r="V92" s="302"/>
      <c r="W92" s="302"/>
      <c r="X92" s="302"/>
      <c r="Y92" s="302"/>
      <c r="Z92" s="302"/>
      <c r="AA92" s="302"/>
      <c r="AB92" s="302"/>
      <c r="AC92" s="302"/>
      <c r="AD92" s="302"/>
      <c r="AE92" s="302"/>
    </row>
    <row r="93" spans="1:31" s="2" customFormat="1" ht="6.95" customHeight="1">
      <c r="A93" s="302"/>
      <c r="B93" s="29"/>
      <c r="C93" s="302"/>
      <c r="D93" s="302"/>
      <c r="E93" s="302"/>
      <c r="F93" s="302"/>
      <c r="G93" s="302"/>
      <c r="H93" s="302"/>
      <c r="I93" s="302"/>
      <c r="J93" s="302"/>
      <c r="K93" s="302"/>
      <c r="L93" s="36"/>
      <c r="S93" s="302"/>
      <c r="T93" s="302"/>
      <c r="U93" s="302"/>
      <c r="V93" s="302"/>
      <c r="W93" s="302"/>
      <c r="X93" s="302"/>
      <c r="Y93" s="302"/>
      <c r="Z93" s="302"/>
      <c r="AA93" s="302"/>
      <c r="AB93" s="302"/>
      <c r="AC93" s="302"/>
      <c r="AD93" s="302"/>
      <c r="AE93" s="302"/>
    </row>
    <row r="94" spans="1:31" s="2" customFormat="1" ht="12" customHeight="1">
      <c r="A94" s="302"/>
      <c r="B94" s="29"/>
      <c r="C94" s="305" t="s">
        <v>18</v>
      </c>
      <c r="D94" s="302"/>
      <c r="E94" s="302"/>
      <c r="F94" s="290" t="str">
        <f>F16</f>
        <v xml:space="preserve"> </v>
      </c>
      <c r="G94" s="302"/>
      <c r="H94" s="302"/>
      <c r="I94" s="305" t="s">
        <v>20</v>
      </c>
      <c r="J94" s="298" t="str">
        <f>IF(J16="","",J16)</f>
        <v>20. 4. 2021</v>
      </c>
      <c r="K94" s="302"/>
      <c r="L94" s="36"/>
      <c r="S94" s="302"/>
      <c r="T94" s="302"/>
      <c r="U94" s="302"/>
      <c r="V94" s="302"/>
      <c r="W94" s="302"/>
      <c r="X94" s="302"/>
      <c r="Y94" s="302"/>
      <c r="Z94" s="302"/>
      <c r="AA94" s="302"/>
      <c r="AB94" s="302"/>
      <c r="AC94" s="302"/>
      <c r="AD94" s="302"/>
      <c r="AE94" s="302"/>
    </row>
    <row r="95" spans="1:31" s="2" customFormat="1" ht="6.95" customHeight="1">
      <c r="A95" s="302"/>
      <c r="B95" s="29"/>
      <c r="C95" s="302"/>
      <c r="D95" s="302"/>
      <c r="E95" s="302"/>
      <c r="F95" s="302"/>
      <c r="G95" s="302"/>
      <c r="H95" s="302"/>
      <c r="I95" s="302"/>
      <c r="J95" s="302"/>
      <c r="K95" s="302"/>
      <c r="L95" s="36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</row>
    <row r="96" spans="1:31" s="2" customFormat="1" ht="25.7" customHeight="1">
      <c r="A96" s="302"/>
      <c r="B96" s="29"/>
      <c r="C96" s="305" t="s">
        <v>22</v>
      </c>
      <c r="D96" s="302"/>
      <c r="E96" s="302"/>
      <c r="F96" s="290" t="str">
        <f>E19</f>
        <v>Mesto Trnava</v>
      </c>
      <c r="G96" s="302"/>
      <c r="H96" s="302"/>
      <c r="I96" s="305" t="s">
        <v>28</v>
      </c>
      <c r="J96" s="301" t="str">
        <f>E25</f>
        <v>Ing. Ivana Štigová Kučírková, MSc.</v>
      </c>
      <c r="K96" s="302"/>
      <c r="L96" s="36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</row>
    <row r="97" spans="1:65" s="2" customFormat="1" ht="15.2" customHeight="1">
      <c r="A97" s="302"/>
      <c r="B97" s="29"/>
      <c r="C97" s="305" t="s">
        <v>26</v>
      </c>
      <c r="D97" s="302"/>
      <c r="E97" s="302"/>
      <c r="F97" s="290" t="str">
        <f>IF(E22="","",E22)</f>
        <v>Vyplň údaj</v>
      </c>
      <c r="G97" s="302"/>
      <c r="H97" s="302"/>
      <c r="I97" s="305" t="s">
        <v>31</v>
      </c>
      <c r="J97" s="301" t="str">
        <f>E28</f>
        <v>Rosoft, s.r.o.</v>
      </c>
      <c r="K97" s="302"/>
      <c r="L97" s="36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</row>
    <row r="98" spans="1:65" s="2" customFormat="1" ht="10.35" customHeight="1">
      <c r="A98" s="302"/>
      <c r="B98" s="29"/>
      <c r="C98" s="302"/>
      <c r="D98" s="302"/>
      <c r="E98" s="302"/>
      <c r="F98" s="302"/>
      <c r="G98" s="302"/>
      <c r="H98" s="302"/>
      <c r="I98" s="302"/>
      <c r="J98" s="302"/>
      <c r="K98" s="302"/>
      <c r="L98" s="36"/>
      <c r="S98" s="302"/>
      <c r="T98" s="302"/>
      <c r="U98" s="302"/>
      <c r="V98" s="302"/>
      <c r="W98" s="302"/>
      <c r="X98" s="302"/>
      <c r="Y98" s="302"/>
      <c r="Z98" s="302"/>
      <c r="AA98" s="302"/>
      <c r="AB98" s="302"/>
      <c r="AC98" s="302"/>
      <c r="AD98" s="302"/>
      <c r="AE98" s="302"/>
    </row>
    <row r="99" spans="1:65" s="2" customFormat="1" ht="29.25" customHeight="1">
      <c r="A99" s="302"/>
      <c r="B99" s="29"/>
      <c r="C99" s="111" t="s">
        <v>145</v>
      </c>
      <c r="D99" s="96"/>
      <c r="E99" s="96"/>
      <c r="F99" s="96"/>
      <c r="G99" s="96"/>
      <c r="H99" s="96"/>
      <c r="I99" s="96"/>
      <c r="J99" s="112" t="s">
        <v>146</v>
      </c>
      <c r="K99" s="96"/>
      <c r="L99" s="36"/>
      <c r="S99" s="302"/>
      <c r="T99" s="302"/>
      <c r="U99" s="302"/>
      <c r="V99" s="302"/>
      <c r="W99" s="302"/>
      <c r="X99" s="302"/>
      <c r="Y99" s="302"/>
      <c r="Z99" s="302"/>
      <c r="AA99" s="302"/>
      <c r="AB99" s="302"/>
      <c r="AC99" s="302"/>
      <c r="AD99" s="302"/>
      <c r="AE99" s="302"/>
    </row>
    <row r="100" spans="1:65" s="2" customFormat="1" ht="10.35" customHeight="1">
      <c r="A100" s="302"/>
      <c r="B100" s="29"/>
      <c r="C100" s="302"/>
      <c r="D100" s="302"/>
      <c r="E100" s="302"/>
      <c r="F100" s="302"/>
      <c r="G100" s="302"/>
      <c r="H100" s="302"/>
      <c r="I100" s="302"/>
      <c r="J100" s="302"/>
      <c r="K100" s="302"/>
      <c r="L100" s="36"/>
      <c r="S100" s="302"/>
      <c r="T100" s="302"/>
      <c r="U100" s="302"/>
      <c r="V100" s="302"/>
      <c r="W100" s="302"/>
      <c r="X100" s="302"/>
      <c r="Y100" s="302"/>
      <c r="Z100" s="302"/>
      <c r="AA100" s="302"/>
      <c r="AB100" s="302"/>
      <c r="AC100" s="302"/>
      <c r="AD100" s="302"/>
      <c r="AE100" s="302"/>
    </row>
    <row r="101" spans="1:65" s="2" customFormat="1" ht="22.9" customHeight="1">
      <c r="A101" s="302"/>
      <c r="B101" s="29"/>
      <c r="C101" s="113" t="s">
        <v>147</v>
      </c>
      <c r="D101" s="302"/>
      <c r="E101" s="302"/>
      <c r="F101" s="302"/>
      <c r="G101" s="302"/>
      <c r="H101" s="302"/>
      <c r="I101" s="302"/>
      <c r="J101" s="294">
        <f>J139</f>
        <v>0</v>
      </c>
      <c r="K101" s="302"/>
      <c r="L101" s="36"/>
      <c r="S101" s="302"/>
      <c r="T101" s="302"/>
      <c r="U101" s="302"/>
      <c r="V101" s="302"/>
      <c r="W101" s="302"/>
      <c r="X101" s="302"/>
      <c r="Y101" s="302"/>
      <c r="Z101" s="302"/>
      <c r="AA101" s="302"/>
      <c r="AB101" s="302"/>
      <c r="AC101" s="302"/>
      <c r="AD101" s="302"/>
      <c r="AE101" s="302"/>
      <c r="AU101" s="18" t="s">
        <v>148</v>
      </c>
    </row>
    <row r="102" spans="1:65" s="9" customFormat="1" ht="24.95" customHeight="1">
      <c r="B102" s="114"/>
      <c r="D102" s="115" t="s">
        <v>1372</v>
      </c>
      <c r="E102" s="116"/>
      <c r="F102" s="116"/>
      <c r="G102" s="116"/>
      <c r="H102" s="116"/>
      <c r="I102" s="116"/>
      <c r="J102" s="117">
        <f>J140</f>
        <v>0</v>
      </c>
      <c r="L102" s="114"/>
    </row>
    <row r="103" spans="1:65" s="10" customFormat="1" ht="19.899999999999999" customHeight="1">
      <c r="A103" s="285"/>
      <c r="B103" s="118"/>
      <c r="C103" s="285"/>
      <c r="D103" s="119" t="s">
        <v>1665</v>
      </c>
      <c r="E103" s="120"/>
      <c r="F103" s="120"/>
      <c r="G103" s="120"/>
      <c r="H103" s="120"/>
      <c r="I103" s="120"/>
      <c r="J103" s="121">
        <f>J141</f>
        <v>0</v>
      </c>
      <c r="K103" s="285"/>
      <c r="L103" s="118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  <c r="AA103" s="285"/>
      <c r="AB103" s="285"/>
      <c r="AC103" s="285"/>
      <c r="AD103" s="285"/>
      <c r="AE103" s="285"/>
      <c r="AF103" s="285"/>
      <c r="AG103" s="285"/>
      <c r="AH103" s="285"/>
      <c r="AI103" s="285"/>
      <c r="AJ103" s="285"/>
      <c r="AK103" s="285"/>
      <c r="AL103" s="285"/>
      <c r="AM103" s="285"/>
      <c r="AN103" s="285"/>
      <c r="AO103" s="285"/>
      <c r="AP103" s="285"/>
      <c r="AQ103" s="285"/>
      <c r="AR103" s="285"/>
      <c r="AS103" s="285"/>
      <c r="AT103" s="285"/>
      <c r="AU103" s="285"/>
      <c r="AV103" s="285"/>
      <c r="AW103" s="285"/>
      <c r="AX103" s="285"/>
      <c r="AY103" s="285"/>
      <c r="AZ103" s="285"/>
      <c r="BA103" s="285"/>
      <c r="BB103" s="285"/>
      <c r="BC103" s="285"/>
      <c r="BD103" s="285"/>
      <c r="BE103" s="285"/>
      <c r="BF103" s="285"/>
      <c r="BG103" s="285"/>
      <c r="BH103" s="285"/>
      <c r="BI103" s="285"/>
      <c r="BJ103" s="285"/>
      <c r="BK103" s="285"/>
      <c r="BL103" s="285"/>
      <c r="BM103" s="285"/>
    </row>
    <row r="104" spans="1:65" s="10" customFormat="1" ht="19.899999999999999" customHeight="1">
      <c r="A104" s="285"/>
      <c r="B104" s="118"/>
      <c r="C104" s="285"/>
      <c r="D104" s="119" t="s">
        <v>1666</v>
      </c>
      <c r="E104" s="120"/>
      <c r="F104" s="120"/>
      <c r="G104" s="120"/>
      <c r="H104" s="120"/>
      <c r="I104" s="120"/>
      <c r="J104" s="121">
        <f>J188</f>
        <v>0</v>
      </c>
      <c r="K104" s="285"/>
      <c r="L104" s="118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  <c r="AA104" s="285"/>
      <c r="AB104" s="285"/>
      <c r="AC104" s="285"/>
      <c r="AD104" s="285"/>
      <c r="AE104" s="285"/>
      <c r="AF104" s="285"/>
      <c r="AG104" s="285"/>
      <c r="AH104" s="285"/>
      <c r="AI104" s="285"/>
      <c r="AJ104" s="285"/>
      <c r="AK104" s="285"/>
      <c r="AL104" s="285"/>
      <c r="AM104" s="285"/>
      <c r="AN104" s="285"/>
      <c r="AO104" s="285"/>
      <c r="AP104" s="285"/>
      <c r="AQ104" s="285"/>
      <c r="AR104" s="285"/>
      <c r="AS104" s="285"/>
      <c r="AT104" s="285"/>
      <c r="AU104" s="285"/>
      <c r="AV104" s="285"/>
      <c r="AW104" s="285"/>
      <c r="AX104" s="285"/>
      <c r="AY104" s="285"/>
      <c r="AZ104" s="285"/>
      <c r="BA104" s="285"/>
      <c r="BB104" s="285"/>
      <c r="BC104" s="285"/>
      <c r="BD104" s="285"/>
      <c r="BE104" s="285"/>
      <c r="BF104" s="285"/>
      <c r="BG104" s="285"/>
      <c r="BH104" s="285"/>
      <c r="BI104" s="285"/>
      <c r="BJ104" s="285"/>
      <c r="BK104" s="285"/>
      <c r="BL104" s="285"/>
      <c r="BM104" s="285"/>
    </row>
    <row r="105" spans="1:65" s="10" customFormat="1" ht="19.899999999999999" customHeight="1">
      <c r="A105" s="285"/>
      <c r="B105" s="118"/>
      <c r="C105" s="285"/>
      <c r="D105" s="119" t="s">
        <v>1667</v>
      </c>
      <c r="E105" s="120"/>
      <c r="F105" s="120"/>
      <c r="G105" s="120"/>
      <c r="H105" s="120"/>
      <c r="I105" s="120"/>
      <c r="J105" s="121">
        <f>J194</f>
        <v>0</v>
      </c>
      <c r="K105" s="285"/>
      <c r="L105" s="118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  <c r="AA105" s="285"/>
      <c r="AB105" s="285"/>
      <c r="AC105" s="285"/>
      <c r="AD105" s="285"/>
      <c r="AE105" s="285"/>
      <c r="AF105" s="285"/>
      <c r="AG105" s="285"/>
      <c r="AH105" s="285"/>
      <c r="AI105" s="285"/>
      <c r="AJ105" s="285"/>
      <c r="AK105" s="285"/>
      <c r="AL105" s="285"/>
      <c r="AM105" s="285"/>
      <c r="AN105" s="285"/>
      <c r="AO105" s="285"/>
      <c r="AP105" s="285"/>
      <c r="AQ105" s="285"/>
      <c r="AR105" s="285"/>
      <c r="AS105" s="285"/>
      <c r="AT105" s="285"/>
      <c r="AU105" s="285"/>
      <c r="AV105" s="285"/>
      <c r="AW105" s="285"/>
      <c r="AX105" s="285"/>
      <c r="AY105" s="285"/>
      <c r="AZ105" s="285"/>
      <c r="BA105" s="285"/>
      <c r="BB105" s="285"/>
      <c r="BC105" s="285"/>
      <c r="BD105" s="285"/>
      <c r="BE105" s="285"/>
      <c r="BF105" s="285"/>
      <c r="BG105" s="285"/>
      <c r="BH105" s="285"/>
      <c r="BI105" s="285"/>
      <c r="BJ105" s="285"/>
      <c r="BK105" s="285"/>
      <c r="BL105" s="285"/>
      <c r="BM105" s="285"/>
    </row>
    <row r="106" spans="1:65" s="2" customFormat="1" ht="21.75" customHeight="1">
      <c r="A106" s="302"/>
      <c r="B106" s="29"/>
      <c r="C106" s="302"/>
      <c r="D106" s="302"/>
      <c r="E106" s="302"/>
      <c r="F106" s="302"/>
      <c r="G106" s="302"/>
      <c r="H106" s="302"/>
      <c r="I106" s="302"/>
      <c r="J106" s="302"/>
      <c r="K106" s="302"/>
      <c r="L106" s="36"/>
      <c r="S106" s="302"/>
      <c r="T106" s="302"/>
      <c r="U106" s="302"/>
      <c r="V106" s="302"/>
      <c r="W106" s="302"/>
      <c r="X106" s="302"/>
      <c r="Y106" s="302"/>
      <c r="Z106" s="302"/>
      <c r="AA106" s="302"/>
      <c r="AB106" s="302"/>
      <c r="AC106" s="302"/>
      <c r="AD106" s="302"/>
      <c r="AE106" s="302"/>
    </row>
    <row r="107" spans="1:65" s="2" customFormat="1" ht="6.95" customHeight="1">
      <c r="A107" s="302"/>
      <c r="B107" s="29"/>
      <c r="C107" s="302"/>
      <c r="D107" s="302"/>
      <c r="E107" s="302"/>
      <c r="F107" s="302"/>
      <c r="G107" s="302"/>
      <c r="H107" s="302"/>
      <c r="I107" s="302"/>
      <c r="J107" s="302"/>
      <c r="K107" s="302"/>
      <c r="L107" s="36"/>
      <c r="S107" s="302"/>
      <c r="T107" s="302"/>
      <c r="U107" s="302"/>
      <c r="V107" s="302"/>
      <c r="W107" s="302"/>
      <c r="X107" s="302"/>
      <c r="Y107" s="302"/>
      <c r="Z107" s="302"/>
      <c r="AA107" s="302"/>
      <c r="AB107" s="302"/>
      <c r="AC107" s="302"/>
      <c r="AD107" s="302"/>
      <c r="AE107" s="302"/>
    </row>
    <row r="108" spans="1:65" s="2" customFormat="1" ht="29.25" customHeight="1">
      <c r="A108" s="302"/>
      <c r="B108" s="29"/>
      <c r="C108" s="113" t="s">
        <v>161</v>
      </c>
      <c r="D108" s="302"/>
      <c r="E108" s="302"/>
      <c r="F108" s="302"/>
      <c r="G108" s="302"/>
      <c r="H108" s="302"/>
      <c r="I108" s="302"/>
      <c r="J108" s="122">
        <f>ROUND(J109 + J110 + J111 + J112 + J113 + J114,2)</f>
        <v>0</v>
      </c>
      <c r="K108" s="302"/>
      <c r="L108" s="36"/>
      <c r="N108" s="123" t="s">
        <v>42</v>
      </c>
      <c r="S108" s="302"/>
      <c r="T108" s="302"/>
      <c r="U108" s="302"/>
      <c r="V108" s="302"/>
      <c r="W108" s="302"/>
      <c r="X108" s="302"/>
      <c r="Y108" s="302"/>
      <c r="Z108" s="302"/>
      <c r="AA108" s="302"/>
      <c r="AB108" s="302"/>
      <c r="AC108" s="302"/>
      <c r="AD108" s="302"/>
      <c r="AE108" s="302"/>
    </row>
    <row r="109" spans="1:65" s="2" customFormat="1" ht="18" customHeight="1">
      <c r="A109" s="302"/>
      <c r="B109" s="124"/>
      <c r="C109" s="125"/>
      <c r="D109" s="379" t="s">
        <v>162</v>
      </c>
      <c r="E109" s="414"/>
      <c r="F109" s="414"/>
      <c r="G109" s="125"/>
      <c r="H109" s="125"/>
      <c r="I109" s="125"/>
      <c r="J109" s="293">
        <v>0</v>
      </c>
      <c r="K109" s="125"/>
      <c r="L109" s="126"/>
      <c r="M109" s="127"/>
      <c r="N109" s="128" t="s">
        <v>44</v>
      </c>
      <c r="O109" s="127"/>
      <c r="P109" s="127"/>
      <c r="Q109" s="127"/>
      <c r="R109" s="127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7"/>
      <c r="AG109" s="127"/>
      <c r="AH109" s="127"/>
      <c r="AI109" s="127"/>
      <c r="AJ109" s="127"/>
      <c r="AK109" s="127"/>
      <c r="AL109" s="127"/>
      <c r="AM109" s="127"/>
      <c r="AN109" s="127"/>
      <c r="AO109" s="127"/>
      <c r="AP109" s="127"/>
      <c r="AQ109" s="127"/>
      <c r="AR109" s="127"/>
      <c r="AS109" s="127"/>
      <c r="AT109" s="127"/>
      <c r="AU109" s="127"/>
      <c r="AV109" s="127"/>
      <c r="AW109" s="127"/>
      <c r="AX109" s="127"/>
      <c r="AY109" s="129" t="s">
        <v>163</v>
      </c>
      <c r="AZ109" s="127"/>
      <c r="BA109" s="127"/>
      <c r="BB109" s="127"/>
      <c r="BC109" s="127"/>
      <c r="BD109" s="127"/>
      <c r="BE109" s="130">
        <f t="shared" ref="BE109:BE114" si="0">IF(N109="základná",J109,0)</f>
        <v>0</v>
      </c>
      <c r="BF109" s="130">
        <f t="shared" ref="BF109:BF114" si="1">IF(N109="znížená",J109,0)</f>
        <v>0</v>
      </c>
      <c r="BG109" s="130">
        <f t="shared" ref="BG109:BG114" si="2">IF(N109="zákl. prenesená",J109,0)</f>
        <v>0</v>
      </c>
      <c r="BH109" s="130">
        <f t="shared" ref="BH109:BH114" si="3">IF(N109="zníž. prenesená",J109,0)</f>
        <v>0</v>
      </c>
      <c r="BI109" s="130">
        <f t="shared" ref="BI109:BI114" si="4">IF(N109="nulová",J109,0)</f>
        <v>0</v>
      </c>
      <c r="BJ109" s="129" t="s">
        <v>91</v>
      </c>
      <c r="BK109" s="127"/>
      <c r="BL109" s="127"/>
      <c r="BM109" s="127"/>
    </row>
    <row r="110" spans="1:65" s="2" customFormat="1" ht="18" customHeight="1">
      <c r="A110" s="302"/>
      <c r="B110" s="124"/>
      <c r="C110" s="125"/>
      <c r="D110" s="379" t="s">
        <v>164</v>
      </c>
      <c r="E110" s="414"/>
      <c r="F110" s="414"/>
      <c r="G110" s="125"/>
      <c r="H110" s="125"/>
      <c r="I110" s="125"/>
      <c r="J110" s="293">
        <v>0</v>
      </c>
      <c r="K110" s="125"/>
      <c r="L110" s="126"/>
      <c r="M110" s="127"/>
      <c r="N110" s="128" t="s">
        <v>44</v>
      </c>
      <c r="O110" s="127"/>
      <c r="P110" s="127"/>
      <c r="Q110" s="127"/>
      <c r="R110" s="127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7"/>
      <c r="AG110" s="127"/>
      <c r="AH110" s="127"/>
      <c r="AI110" s="127"/>
      <c r="AJ110" s="127"/>
      <c r="AK110" s="127"/>
      <c r="AL110" s="127"/>
      <c r="AM110" s="127"/>
      <c r="AN110" s="127"/>
      <c r="AO110" s="127"/>
      <c r="AP110" s="127"/>
      <c r="AQ110" s="127"/>
      <c r="AR110" s="127"/>
      <c r="AS110" s="127"/>
      <c r="AT110" s="127"/>
      <c r="AU110" s="127"/>
      <c r="AV110" s="127"/>
      <c r="AW110" s="127"/>
      <c r="AX110" s="127"/>
      <c r="AY110" s="129" t="s">
        <v>163</v>
      </c>
      <c r="AZ110" s="127"/>
      <c r="BA110" s="127"/>
      <c r="BB110" s="127"/>
      <c r="BC110" s="127"/>
      <c r="BD110" s="127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91</v>
      </c>
      <c r="BK110" s="127"/>
      <c r="BL110" s="127"/>
      <c r="BM110" s="127"/>
    </row>
    <row r="111" spans="1:65" s="2" customFormat="1" ht="18" customHeight="1">
      <c r="A111" s="302"/>
      <c r="B111" s="124"/>
      <c r="C111" s="125"/>
      <c r="D111" s="379" t="s">
        <v>165</v>
      </c>
      <c r="E111" s="414"/>
      <c r="F111" s="414"/>
      <c r="G111" s="125"/>
      <c r="H111" s="125"/>
      <c r="I111" s="125"/>
      <c r="J111" s="293">
        <v>0</v>
      </c>
      <c r="K111" s="125"/>
      <c r="L111" s="126"/>
      <c r="M111" s="127"/>
      <c r="N111" s="128" t="s">
        <v>44</v>
      </c>
      <c r="O111" s="127"/>
      <c r="P111" s="127"/>
      <c r="Q111" s="127"/>
      <c r="R111" s="127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7"/>
      <c r="AG111" s="127"/>
      <c r="AH111" s="127"/>
      <c r="AI111" s="127"/>
      <c r="AJ111" s="127"/>
      <c r="AK111" s="127"/>
      <c r="AL111" s="127"/>
      <c r="AM111" s="127"/>
      <c r="AN111" s="127"/>
      <c r="AO111" s="127"/>
      <c r="AP111" s="127"/>
      <c r="AQ111" s="127"/>
      <c r="AR111" s="127"/>
      <c r="AS111" s="127"/>
      <c r="AT111" s="127"/>
      <c r="AU111" s="127"/>
      <c r="AV111" s="127"/>
      <c r="AW111" s="127"/>
      <c r="AX111" s="127"/>
      <c r="AY111" s="129" t="s">
        <v>163</v>
      </c>
      <c r="AZ111" s="127"/>
      <c r="BA111" s="127"/>
      <c r="BB111" s="127"/>
      <c r="BC111" s="127"/>
      <c r="BD111" s="127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91</v>
      </c>
      <c r="BK111" s="127"/>
      <c r="BL111" s="127"/>
      <c r="BM111" s="127"/>
    </row>
    <row r="112" spans="1:65" s="2" customFormat="1" ht="18" customHeight="1">
      <c r="A112" s="302"/>
      <c r="B112" s="124"/>
      <c r="C112" s="125"/>
      <c r="D112" s="379" t="s">
        <v>166</v>
      </c>
      <c r="E112" s="414"/>
      <c r="F112" s="414"/>
      <c r="G112" s="125"/>
      <c r="H112" s="125"/>
      <c r="I112" s="125"/>
      <c r="J112" s="293">
        <v>0</v>
      </c>
      <c r="K112" s="125"/>
      <c r="L112" s="126"/>
      <c r="M112" s="127"/>
      <c r="N112" s="128" t="s">
        <v>44</v>
      </c>
      <c r="O112" s="127"/>
      <c r="P112" s="127"/>
      <c r="Q112" s="127"/>
      <c r="R112" s="127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7"/>
      <c r="AG112" s="127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27"/>
      <c r="AS112" s="127"/>
      <c r="AT112" s="127"/>
      <c r="AU112" s="127"/>
      <c r="AV112" s="127"/>
      <c r="AW112" s="127"/>
      <c r="AX112" s="127"/>
      <c r="AY112" s="129" t="s">
        <v>163</v>
      </c>
      <c r="AZ112" s="127"/>
      <c r="BA112" s="127"/>
      <c r="BB112" s="127"/>
      <c r="BC112" s="127"/>
      <c r="BD112" s="127"/>
      <c r="BE112" s="130">
        <f t="shared" si="0"/>
        <v>0</v>
      </c>
      <c r="BF112" s="130">
        <f t="shared" si="1"/>
        <v>0</v>
      </c>
      <c r="BG112" s="130">
        <f t="shared" si="2"/>
        <v>0</v>
      </c>
      <c r="BH112" s="130">
        <f t="shared" si="3"/>
        <v>0</v>
      </c>
      <c r="BI112" s="130">
        <f t="shared" si="4"/>
        <v>0</v>
      </c>
      <c r="BJ112" s="129" t="s">
        <v>91</v>
      </c>
      <c r="BK112" s="127"/>
      <c r="BL112" s="127"/>
      <c r="BM112" s="127"/>
    </row>
    <row r="113" spans="1:65" s="2" customFormat="1" ht="18" customHeight="1">
      <c r="A113" s="302"/>
      <c r="B113" s="124"/>
      <c r="C113" s="125"/>
      <c r="D113" s="379" t="s">
        <v>167</v>
      </c>
      <c r="E113" s="414"/>
      <c r="F113" s="414"/>
      <c r="G113" s="125"/>
      <c r="H113" s="125"/>
      <c r="I113" s="125"/>
      <c r="J113" s="293">
        <v>0</v>
      </c>
      <c r="K113" s="125"/>
      <c r="L113" s="126"/>
      <c r="M113" s="127"/>
      <c r="N113" s="128" t="s">
        <v>44</v>
      </c>
      <c r="O113" s="127"/>
      <c r="P113" s="127"/>
      <c r="Q113" s="127"/>
      <c r="R113" s="127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7"/>
      <c r="AG113" s="127"/>
      <c r="AH113" s="127"/>
      <c r="AI113" s="127"/>
      <c r="AJ113" s="127"/>
      <c r="AK113" s="127"/>
      <c r="AL113" s="127"/>
      <c r="AM113" s="127"/>
      <c r="AN113" s="127"/>
      <c r="AO113" s="127"/>
      <c r="AP113" s="127"/>
      <c r="AQ113" s="127"/>
      <c r="AR113" s="127"/>
      <c r="AS113" s="127"/>
      <c r="AT113" s="127"/>
      <c r="AU113" s="127"/>
      <c r="AV113" s="127"/>
      <c r="AW113" s="127"/>
      <c r="AX113" s="127"/>
      <c r="AY113" s="129" t="s">
        <v>163</v>
      </c>
      <c r="AZ113" s="127"/>
      <c r="BA113" s="127"/>
      <c r="BB113" s="127"/>
      <c r="BC113" s="127"/>
      <c r="BD113" s="127"/>
      <c r="BE113" s="130">
        <f t="shared" si="0"/>
        <v>0</v>
      </c>
      <c r="BF113" s="130">
        <f t="shared" si="1"/>
        <v>0</v>
      </c>
      <c r="BG113" s="130">
        <f t="shared" si="2"/>
        <v>0</v>
      </c>
      <c r="BH113" s="130">
        <f t="shared" si="3"/>
        <v>0</v>
      </c>
      <c r="BI113" s="130">
        <f t="shared" si="4"/>
        <v>0</v>
      </c>
      <c r="BJ113" s="129" t="s">
        <v>91</v>
      </c>
      <c r="BK113" s="127"/>
      <c r="BL113" s="127"/>
      <c r="BM113" s="127"/>
    </row>
    <row r="114" spans="1:65" s="2" customFormat="1" ht="18" customHeight="1">
      <c r="A114" s="302"/>
      <c r="B114" s="124"/>
      <c r="C114" s="125"/>
      <c r="D114" s="304" t="s">
        <v>168</v>
      </c>
      <c r="E114" s="125"/>
      <c r="F114" s="125"/>
      <c r="G114" s="125"/>
      <c r="H114" s="125"/>
      <c r="I114" s="125"/>
      <c r="J114" s="293">
        <f>ROUND(J34*T114,2)</f>
        <v>0</v>
      </c>
      <c r="K114" s="125"/>
      <c r="L114" s="126"/>
      <c r="M114" s="127"/>
      <c r="N114" s="128" t="s">
        <v>44</v>
      </c>
      <c r="O114" s="127"/>
      <c r="P114" s="127"/>
      <c r="Q114" s="127"/>
      <c r="R114" s="127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9" t="s">
        <v>169</v>
      </c>
      <c r="AZ114" s="127"/>
      <c r="BA114" s="127"/>
      <c r="BB114" s="127"/>
      <c r="BC114" s="127"/>
      <c r="BD114" s="127"/>
      <c r="BE114" s="130">
        <f t="shared" si="0"/>
        <v>0</v>
      </c>
      <c r="BF114" s="130">
        <f t="shared" si="1"/>
        <v>0</v>
      </c>
      <c r="BG114" s="130">
        <f t="shared" si="2"/>
        <v>0</v>
      </c>
      <c r="BH114" s="130">
        <f t="shared" si="3"/>
        <v>0</v>
      </c>
      <c r="BI114" s="130">
        <f t="shared" si="4"/>
        <v>0</v>
      </c>
      <c r="BJ114" s="129" t="s">
        <v>91</v>
      </c>
      <c r="BK114" s="127"/>
      <c r="BL114" s="127"/>
      <c r="BM114" s="127"/>
    </row>
    <row r="115" spans="1:65" s="2" customFormat="1">
      <c r="A115" s="302"/>
      <c r="B115" s="29"/>
      <c r="C115" s="302"/>
      <c r="D115" s="302"/>
      <c r="E115" s="302"/>
      <c r="F115" s="302"/>
      <c r="G115" s="302"/>
      <c r="H115" s="302"/>
      <c r="I115" s="302"/>
      <c r="J115" s="302"/>
      <c r="K115" s="302"/>
      <c r="L115" s="36"/>
      <c r="S115" s="302"/>
      <c r="T115" s="302"/>
      <c r="U115" s="302"/>
      <c r="V115" s="302"/>
      <c r="W115" s="302"/>
      <c r="X115" s="302"/>
      <c r="Y115" s="302"/>
      <c r="Z115" s="302"/>
      <c r="AA115" s="302"/>
      <c r="AB115" s="302"/>
      <c r="AC115" s="302"/>
      <c r="AD115" s="302"/>
      <c r="AE115" s="302"/>
    </row>
    <row r="116" spans="1:65" s="2" customFormat="1" ht="29.25" customHeight="1">
      <c r="A116" s="302"/>
      <c r="B116" s="29"/>
      <c r="C116" s="95" t="s">
        <v>137</v>
      </c>
      <c r="D116" s="96"/>
      <c r="E116" s="96"/>
      <c r="F116" s="96"/>
      <c r="G116" s="96"/>
      <c r="H116" s="96"/>
      <c r="I116" s="96"/>
      <c r="J116" s="296">
        <f>ROUND(J101+J108,2)</f>
        <v>0</v>
      </c>
      <c r="K116" s="96"/>
      <c r="L116" s="36"/>
      <c r="S116" s="302"/>
      <c r="T116" s="302"/>
      <c r="U116" s="302"/>
      <c r="V116" s="302"/>
      <c r="W116" s="302"/>
      <c r="X116" s="302"/>
      <c r="Y116" s="302"/>
      <c r="Z116" s="302"/>
      <c r="AA116" s="302"/>
      <c r="AB116" s="302"/>
      <c r="AC116" s="302"/>
      <c r="AD116" s="302"/>
      <c r="AE116" s="302"/>
    </row>
    <row r="117" spans="1:65" s="2" customFormat="1" ht="6.95" customHeight="1">
      <c r="A117" s="302"/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6"/>
      <c r="S117" s="302"/>
      <c r="T117" s="302"/>
      <c r="U117" s="302"/>
      <c r="V117" s="302"/>
      <c r="W117" s="302"/>
      <c r="X117" s="302"/>
      <c r="Y117" s="302"/>
      <c r="Z117" s="302"/>
      <c r="AA117" s="302"/>
      <c r="AB117" s="302"/>
      <c r="AC117" s="302"/>
      <c r="AD117" s="302"/>
      <c r="AE117" s="302"/>
    </row>
    <row r="121" spans="1:65" s="2" customFormat="1" ht="6.95" customHeight="1">
      <c r="A121" s="302"/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36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</row>
    <row r="122" spans="1:65" s="2" customFormat="1" ht="24.95" customHeight="1">
      <c r="A122" s="302"/>
      <c r="B122" s="29"/>
      <c r="C122" s="22" t="s">
        <v>170</v>
      </c>
      <c r="D122" s="302"/>
      <c r="E122" s="302"/>
      <c r="F122" s="302"/>
      <c r="G122" s="302"/>
      <c r="H122" s="302"/>
      <c r="I122" s="302"/>
      <c r="J122" s="302"/>
      <c r="K122" s="302"/>
      <c r="L122" s="36"/>
      <c r="S122" s="302"/>
      <c r="T122" s="302"/>
      <c r="U122" s="302"/>
      <c r="V122" s="302"/>
      <c r="W122" s="302"/>
      <c r="X122" s="302"/>
      <c r="Y122" s="302"/>
      <c r="Z122" s="302"/>
      <c r="AA122" s="302"/>
      <c r="AB122" s="302"/>
      <c r="AC122" s="302"/>
      <c r="AD122" s="302"/>
      <c r="AE122" s="302"/>
    </row>
    <row r="123" spans="1:65" s="2" customFormat="1" ht="6.95" customHeight="1">
      <c r="A123" s="302"/>
      <c r="B123" s="29"/>
      <c r="C123" s="302"/>
      <c r="D123" s="302"/>
      <c r="E123" s="302"/>
      <c r="F123" s="302"/>
      <c r="G123" s="302"/>
      <c r="H123" s="302"/>
      <c r="I123" s="302"/>
      <c r="J123" s="302"/>
      <c r="K123" s="302"/>
      <c r="L123" s="36"/>
      <c r="S123" s="302"/>
      <c r="T123" s="302"/>
      <c r="U123" s="302"/>
      <c r="V123" s="302"/>
      <c r="W123" s="302"/>
      <c r="X123" s="302"/>
      <c r="Y123" s="302"/>
      <c r="Z123" s="302"/>
      <c r="AA123" s="302"/>
      <c r="AB123" s="302"/>
      <c r="AC123" s="302"/>
      <c r="AD123" s="302"/>
      <c r="AE123" s="302"/>
    </row>
    <row r="124" spans="1:65" s="2" customFormat="1" ht="12" customHeight="1">
      <c r="A124" s="302"/>
      <c r="B124" s="29"/>
      <c r="C124" s="305" t="s">
        <v>14</v>
      </c>
      <c r="D124" s="302"/>
      <c r="E124" s="302"/>
      <c r="F124" s="302"/>
      <c r="G124" s="302"/>
      <c r="H124" s="302"/>
      <c r="I124" s="302"/>
      <c r="J124" s="302"/>
      <c r="K124" s="302"/>
      <c r="L124" s="36"/>
      <c r="S124" s="302"/>
      <c r="T124" s="302"/>
      <c r="U124" s="302"/>
      <c r="V124" s="302"/>
      <c r="W124" s="302"/>
      <c r="X124" s="302"/>
      <c r="Y124" s="302"/>
      <c r="Z124" s="302"/>
      <c r="AA124" s="302"/>
      <c r="AB124" s="302"/>
      <c r="AC124" s="302"/>
      <c r="AD124" s="302"/>
      <c r="AE124" s="302"/>
    </row>
    <row r="125" spans="1:65" s="2" customFormat="1" ht="16.5" customHeight="1">
      <c r="A125" s="302"/>
      <c r="B125" s="29"/>
      <c r="C125" s="302"/>
      <c r="D125" s="302"/>
      <c r="E125" s="407" t="str">
        <f>E7</f>
        <v>Obnova sídliskového vnútrobloku Agátka v Trnave</v>
      </c>
      <c r="F125" s="415"/>
      <c r="G125" s="415"/>
      <c r="H125" s="415"/>
      <c r="I125" s="302"/>
      <c r="J125" s="302"/>
      <c r="K125" s="302"/>
      <c r="L125" s="36"/>
      <c r="S125" s="302"/>
      <c r="T125" s="302"/>
      <c r="U125" s="302"/>
      <c r="V125" s="302"/>
      <c r="W125" s="302"/>
      <c r="X125" s="302"/>
      <c r="Y125" s="302"/>
      <c r="Z125" s="302"/>
      <c r="AA125" s="302"/>
      <c r="AB125" s="302"/>
      <c r="AC125" s="302"/>
      <c r="AD125" s="302"/>
      <c r="AE125" s="302"/>
    </row>
    <row r="126" spans="1:65" s="1" customFormat="1" ht="12" customHeight="1">
      <c r="A126" s="288"/>
      <c r="B126" s="21"/>
      <c r="C126" s="305" t="s">
        <v>139</v>
      </c>
      <c r="D126" s="288"/>
      <c r="E126" s="288"/>
      <c r="F126" s="288"/>
      <c r="G126" s="288"/>
      <c r="H126" s="288"/>
      <c r="I126" s="288"/>
      <c r="J126" s="288"/>
      <c r="K126" s="288"/>
      <c r="L126" s="21"/>
      <c r="M126" s="288"/>
      <c r="N126" s="288"/>
      <c r="O126" s="288"/>
      <c r="P126" s="288"/>
      <c r="Q126" s="288"/>
      <c r="R126" s="288"/>
      <c r="S126" s="288"/>
      <c r="T126" s="288"/>
      <c r="U126" s="288"/>
      <c r="V126" s="288"/>
      <c r="W126" s="288"/>
      <c r="X126" s="288"/>
      <c r="Y126" s="288"/>
      <c r="Z126" s="288"/>
      <c r="AA126" s="288"/>
      <c r="AB126" s="288"/>
      <c r="AC126" s="288"/>
      <c r="AD126" s="288"/>
      <c r="AE126" s="288"/>
      <c r="AF126" s="288"/>
      <c r="AG126" s="288"/>
      <c r="AH126" s="288"/>
      <c r="AI126" s="288"/>
      <c r="AJ126" s="288"/>
      <c r="AK126" s="288"/>
      <c r="AL126" s="288"/>
      <c r="AM126" s="288"/>
      <c r="AN126" s="288"/>
      <c r="AO126" s="288"/>
      <c r="AP126" s="288"/>
      <c r="AQ126" s="288"/>
      <c r="AR126" s="288"/>
      <c r="AS126" s="288"/>
      <c r="AT126" s="288"/>
      <c r="AU126" s="288"/>
      <c r="AV126" s="288"/>
      <c r="AW126" s="288"/>
      <c r="AX126" s="288"/>
      <c r="AY126" s="288"/>
      <c r="AZ126" s="288"/>
      <c r="BA126" s="288"/>
      <c r="BB126" s="288"/>
      <c r="BC126" s="288"/>
      <c r="BD126" s="288"/>
      <c r="BE126" s="288"/>
      <c r="BF126" s="288"/>
      <c r="BG126" s="288"/>
      <c r="BH126" s="288"/>
      <c r="BI126" s="288"/>
      <c r="BJ126" s="288"/>
      <c r="BK126" s="288"/>
      <c r="BL126" s="288"/>
      <c r="BM126" s="288"/>
    </row>
    <row r="127" spans="1:65" s="1" customFormat="1" ht="16.5" customHeight="1">
      <c r="A127" s="288"/>
      <c r="B127" s="21"/>
      <c r="C127" s="288"/>
      <c r="D127" s="288"/>
      <c r="E127" s="407" t="s">
        <v>552</v>
      </c>
      <c r="F127" s="366"/>
      <c r="G127" s="366"/>
      <c r="H127" s="366"/>
      <c r="I127" s="288"/>
      <c r="J127" s="288"/>
      <c r="K127" s="288"/>
      <c r="L127" s="21"/>
      <c r="M127" s="288"/>
      <c r="N127" s="288"/>
      <c r="O127" s="288"/>
      <c r="P127" s="288"/>
      <c r="Q127" s="288"/>
      <c r="R127" s="288"/>
      <c r="S127" s="288"/>
      <c r="T127" s="288"/>
      <c r="U127" s="288"/>
      <c r="V127" s="288"/>
      <c r="W127" s="288"/>
      <c r="X127" s="288"/>
      <c r="Y127" s="288"/>
      <c r="Z127" s="288"/>
      <c r="AA127" s="288"/>
      <c r="AB127" s="288"/>
      <c r="AC127" s="288"/>
      <c r="AD127" s="288"/>
      <c r="AE127" s="288"/>
      <c r="AF127" s="288"/>
      <c r="AG127" s="288"/>
      <c r="AH127" s="288"/>
      <c r="AI127" s="288"/>
      <c r="AJ127" s="288"/>
      <c r="AK127" s="288"/>
      <c r="AL127" s="288"/>
      <c r="AM127" s="288"/>
      <c r="AN127" s="288"/>
      <c r="AO127" s="288"/>
      <c r="AP127" s="288"/>
      <c r="AQ127" s="288"/>
      <c r="AR127" s="288"/>
      <c r="AS127" s="288"/>
      <c r="AT127" s="288"/>
      <c r="AU127" s="288"/>
      <c r="AV127" s="288"/>
      <c r="AW127" s="288"/>
      <c r="AX127" s="288"/>
      <c r="AY127" s="288"/>
      <c r="AZ127" s="288"/>
      <c r="BA127" s="288"/>
      <c r="BB127" s="288"/>
      <c r="BC127" s="288"/>
      <c r="BD127" s="288"/>
      <c r="BE127" s="288"/>
      <c r="BF127" s="288"/>
      <c r="BG127" s="288"/>
      <c r="BH127" s="288"/>
      <c r="BI127" s="288"/>
      <c r="BJ127" s="288"/>
      <c r="BK127" s="288"/>
      <c r="BL127" s="288"/>
      <c r="BM127" s="288"/>
    </row>
    <row r="128" spans="1:65" s="1" customFormat="1" ht="12" customHeight="1">
      <c r="A128" s="288"/>
      <c r="B128" s="21"/>
      <c r="C128" s="305" t="s">
        <v>141</v>
      </c>
      <c r="D128" s="288"/>
      <c r="E128" s="288"/>
      <c r="F128" s="288"/>
      <c r="G128" s="288"/>
      <c r="H128" s="288"/>
      <c r="I128" s="288"/>
      <c r="J128" s="288"/>
      <c r="K128" s="288"/>
      <c r="L128" s="21"/>
      <c r="M128" s="288"/>
      <c r="N128" s="288"/>
      <c r="O128" s="288"/>
      <c r="P128" s="288"/>
      <c r="Q128" s="288"/>
      <c r="R128" s="288"/>
      <c r="S128" s="288"/>
      <c r="T128" s="288"/>
      <c r="U128" s="288"/>
      <c r="V128" s="288"/>
      <c r="W128" s="288"/>
      <c r="X128" s="288"/>
      <c r="Y128" s="288"/>
      <c r="Z128" s="288"/>
      <c r="AA128" s="288"/>
      <c r="AB128" s="288"/>
      <c r="AC128" s="288"/>
      <c r="AD128" s="288"/>
      <c r="AE128" s="288"/>
      <c r="AF128" s="288"/>
      <c r="AG128" s="288"/>
      <c r="AH128" s="288"/>
      <c r="AI128" s="288"/>
      <c r="AJ128" s="288"/>
      <c r="AK128" s="288"/>
      <c r="AL128" s="288"/>
      <c r="AM128" s="288"/>
      <c r="AN128" s="288"/>
      <c r="AO128" s="288"/>
      <c r="AP128" s="288"/>
      <c r="AQ128" s="288"/>
      <c r="AR128" s="288"/>
      <c r="AS128" s="288"/>
      <c r="AT128" s="288"/>
      <c r="AU128" s="288"/>
      <c r="AV128" s="288"/>
      <c r="AW128" s="288"/>
      <c r="AX128" s="288"/>
      <c r="AY128" s="288"/>
      <c r="AZ128" s="288"/>
      <c r="BA128" s="288"/>
      <c r="BB128" s="288"/>
      <c r="BC128" s="288"/>
      <c r="BD128" s="288"/>
      <c r="BE128" s="288"/>
      <c r="BF128" s="288"/>
      <c r="BG128" s="288"/>
      <c r="BH128" s="288"/>
      <c r="BI128" s="288"/>
      <c r="BJ128" s="288"/>
      <c r="BK128" s="288"/>
      <c r="BL128" s="288"/>
      <c r="BM128" s="288"/>
    </row>
    <row r="129" spans="1:65" s="2" customFormat="1" ht="16.5" customHeight="1">
      <c r="A129" s="302"/>
      <c r="B129" s="29"/>
      <c r="C129" s="302"/>
      <c r="D129" s="302"/>
      <c r="E129" s="420" t="s">
        <v>926</v>
      </c>
      <c r="F129" s="406"/>
      <c r="G129" s="406"/>
      <c r="H129" s="406"/>
      <c r="I129" s="302"/>
      <c r="J129" s="302"/>
      <c r="K129" s="302"/>
      <c r="L129" s="36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2"/>
      <c r="AC129" s="302"/>
      <c r="AD129" s="302"/>
      <c r="AE129" s="302"/>
    </row>
    <row r="130" spans="1:65" s="2" customFormat="1" ht="12" customHeight="1">
      <c r="A130" s="302"/>
      <c r="B130" s="29"/>
      <c r="C130" s="305" t="s">
        <v>551</v>
      </c>
      <c r="D130" s="302"/>
      <c r="E130" s="302"/>
      <c r="F130" s="302"/>
      <c r="G130" s="302"/>
      <c r="H130" s="302"/>
      <c r="I130" s="302"/>
      <c r="J130" s="302"/>
      <c r="K130" s="302"/>
      <c r="L130" s="36"/>
      <c r="S130" s="302"/>
      <c r="T130" s="302"/>
      <c r="U130" s="302"/>
      <c r="V130" s="302"/>
      <c r="W130" s="302"/>
      <c r="X130" s="302"/>
      <c r="Y130" s="302"/>
      <c r="Z130" s="302"/>
      <c r="AA130" s="302"/>
      <c r="AB130" s="302"/>
      <c r="AC130" s="302"/>
      <c r="AD130" s="302"/>
      <c r="AE130" s="302"/>
    </row>
    <row r="131" spans="1:65" s="2" customFormat="1" ht="16.5" customHeight="1">
      <c r="A131" s="302"/>
      <c r="B131" s="29"/>
      <c r="C131" s="302"/>
      <c r="D131" s="302"/>
      <c r="E131" s="384" t="str">
        <f>E13</f>
        <v>SO 03.4 Elektroinštalácia</v>
      </c>
      <c r="F131" s="406"/>
      <c r="G131" s="406"/>
      <c r="H131" s="406"/>
      <c r="I131" s="302"/>
      <c r="J131" s="302"/>
      <c r="K131" s="302"/>
      <c r="L131" s="36"/>
      <c r="S131" s="302"/>
      <c r="T131" s="302"/>
      <c r="U131" s="302"/>
      <c r="V131" s="302"/>
      <c r="W131" s="302"/>
      <c r="X131" s="302"/>
      <c r="Y131" s="302"/>
      <c r="Z131" s="302"/>
      <c r="AA131" s="302"/>
      <c r="AB131" s="302"/>
      <c r="AC131" s="302"/>
      <c r="AD131" s="302"/>
      <c r="AE131" s="302"/>
    </row>
    <row r="132" spans="1:65" s="2" customFormat="1" ht="6.95" customHeight="1">
      <c r="A132" s="302"/>
      <c r="B132" s="29"/>
      <c r="C132" s="302"/>
      <c r="D132" s="302"/>
      <c r="E132" s="302"/>
      <c r="F132" s="302"/>
      <c r="G132" s="302"/>
      <c r="H132" s="302"/>
      <c r="I132" s="302"/>
      <c r="J132" s="302"/>
      <c r="K132" s="302"/>
      <c r="L132" s="36"/>
      <c r="S132" s="302"/>
      <c r="T132" s="302"/>
      <c r="U132" s="302"/>
      <c r="V132" s="302"/>
      <c r="W132" s="302"/>
      <c r="X132" s="302"/>
      <c r="Y132" s="302"/>
      <c r="Z132" s="302"/>
      <c r="AA132" s="302"/>
      <c r="AB132" s="302"/>
      <c r="AC132" s="302"/>
      <c r="AD132" s="302"/>
      <c r="AE132" s="302"/>
    </row>
    <row r="133" spans="1:65" s="2" customFormat="1" ht="12" customHeight="1">
      <c r="A133" s="302"/>
      <c r="B133" s="29"/>
      <c r="C133" s="305" t="s">
        <v>18</v>
      </c>
      <c r="D133" s="302"/>
      <c r="E133" s="302"/>
      <c r="F133" s="290" t="str">
        <f>F16</f>
        <v xml:space="preserve"> </v>
      </c>
      <c r="G133" s="302"/>
      <c r="H133" s="302"/>
      <c r="I133" s="305" t="s">
        <v>20</v>
      </c>
      <c r="J133" s="298" t="str">
        <f>IF(J16="","",J16)</f>
        <v>20. 4. 2021</v>
      </c>
      <c r="K133" s="302"/>
      <c r="L133" s="36"/>
      <c r="S133" s="302"/>
      <c r="T133" s="302"/>
      <c r="U133" s="302"/>
      <c r="V133" s="302"/>
      <c r="W133" s="302"/>
      <c r="X133" s="302"/>
      <c r="Y133" s="302"/>
      <c r="Z133" s="302"/>
      <c r="AA133" s="302"/>
      <c r="AB133" s="302"/>
      <c r="AC133" s="302"/>
      <c r="AD133" s="302"/>
      <c r="AE133" s="302"/>
    </row>
    <row r="134" spans="1:65" s="2" customFormat="1" ht="6.95" customHeight="1">
      <c r="A134" s="302"/>
      <c r="B134" s="29"/>
      <c r="C134" s="302"/>
      <c r="D134" s="302"/>
      <c r="E134" s="302"/>
      <c r="F134" s="302"/>
      <c r="G134" s="302"/>
      <c r="H134" s="302"/>
      <c r="I134" s="302"/>
      <c r="J134" s="302"/>
      <c r="K134" s="302"/>
      <c r="L134" s="36"/>
      <c r="S134" s="302"/>
      <c r="T134" s="302"/>
      <c r="U134" s="302"/>
      <c r="V134" s="302"/>
      <c r="W134" s="302"/>
      <c r="X134" s="302"/>
      <c r="Y134" s="302"/>
      <c r="Z134" s="302"/>
      <c r="AA134" s="302"/>
      <c r="AB134" s="302"/>
      <c r="AC134" s="302"/>
      <c r="AD134" s="302"/>
      <c r="AE134" s="302"/>
    </row>
    <row r="135" spans="1:65" s="2" customFormat="1" ht="25.7" customHeight="1">
      <c r="A135" s="302"/>
      <c r="B135" s="29"/>
      <c r="C135" s="305" t="s">
        <v>22</v>
      </c>
      <c r="D135" s="302"/>
      <c r="E135" s="302"/>
      <c r="F135" s="290" t="str">
        <f>E19</f>
        <v>Mesto Trnava</v>
      </c>
      <c r="G135" s="302"/>
      <c r="H135" s="302"/>
      <c r="I135" s="305" t="s">
        <v>28</v>
      </c>
      <c r="J135" s="301" t="str">
        <f>E25</f>
        <v>Ing. Ivana Štigová Kučírková, MSc.</v>
      </c>
      <c r="K135" s="302"/>
      <c r="L135" s="36"/>
      <c r="S135" s="302"/>
      <c r="T135" s="302"/>
      <c r="U135" s="302"/>
      <c r="V135" s="302"/>
      <c r="W135" s="302"/>
      <c r="X135" s="302"/>
      <c r="Y135" s="302"/>
      <c r="Z135" s="302"/>
      <c r="AA135" s="302"/>
      <c r="AB135" s="302"/>
      <c r="AC135" s="302"/>
      <c r="AD135" s="302"/>
      <c r="AE135" s="302"/>
    </row>
    <row r="136" spans="1:65" s="2" customFormat="1" ht="15.2" customHeight="1">
      <c r="A136" s="302"/>
      <c r="B136" s="29"/>
      <c r="C136" s="305" t="s">
        <v>26</v>
      </c>
      <c r="D136" s="302"/>
      <c r="E136" s="302"/>
      <c r="F136" s="290" t="str">
        <f>IF(E22="","",E22)</f>
        <v>Vyplň údaj</v>
      </c>
      <c r="G136" s="302"/>
      <c r="H136" s="302"/>
      <c r="I136" s="305" t="s">
        <v>31</v>
      </c>
      <c r="J136" s="301" t="str">
        <f>E28</f>
        <v>Rosoft, s.r.o.</v>
      </c>
      <c r="K136" s="302"/>
      <c r="L136" s="36"/>
      <c r="S136" s="302"/>
      <c r="T136" s="302"/>
      <c r="U136" s="302"/>
      <c r="V136" s="302"/>
      <c r="W136" s="302"/>
      <c r="X136" s="302"/>
      <c r="Y136" s="302"/>
      <c r="Z136" s="302"/>
      <c r="AA136" s="302"/>
      <c r="AB136" s="302"/>
      <c r="AC136" s="302"/>
      <c r="AD136" s="302"/>
      <c r="AE136" s="302"/>
    </row>
    <row r="137" spans="1:65" s="2" customFormat="1" ht="10.35" customHeight="1">
      <c r="A137" s="302"/>
      <c r="B137" s="29"/>
      <c r="C137" s="302"/>
      <c r="D137" s="302"/>
      <c r="E137" s="302"/>
      <c r="F137" s="302"/>
      <c r="G137" s="302"/>
      <c r="H137" s="302"/>
      <c r="I137" s="302"/>
      <c r="J137" s="302"/>
      <c r="K137" s="302"/>
      <c r="L137" s="36"/>
      <c r="S137" s="302"/>
      <c r="T137" s="302"/>
      <c r="U137" s="302"/>
      <c r="V137" s="302"/>
      <c r="W137" s="302"/>
      <c r="X137" s="302"/>
      <c r="Y137" s="302"/>
      <c r="Z137" s="302"/>
      <c r="AA137" s="302"/>
      <c r="AB137" s="302"/>
      <c r="AC137" s="302"/>
      <c r="AD137" s="302"/>
      <c r="AE137" s="302"/>
    </row>
    <row r="138" spans="1:65" s="11" customFormat="1" ht="29.25" customHeight="1">
      <c r="A138" s="131"/>
      <c r="B138" s="132"/>
      <c r="C138" s="133" t="s">
        <v>171</v>
      </c>
      <c r="D138" s="134" t="s">
        <v>63</v>
      </c>
      <c r="E138" s="134" t="s">
        <v>59</v>
      </c>
      <c r="F138" s="134" t="s">
        <v>60</v>
      </c>
      <c r="G138" s="134" t="s">
        <v>172</v>
      </c>
      <c r="H138" s="134" t="s">
        <v>173</v>
      </c>
      <c r="I138" s="134" t="s">
        <v>174</v>
      </c>
      <c r="J138" s="135" t="s">
        <v>146</v>
      </c>
      <c r="K138" s="136" t="s">
        <v>175</v>
      </c>
      <c r="L138" s="137"/>
      <c r="M138" s="55" t="s">
        <v>1</v>
      </c>
      <c r="N138" s="56" t="s">
        <v>42</v>
      </c>
      <c r="O138" s="56" t="s">
        <v>176</v>
      </c>
      <c r="P138" s="56" t="s">
        <v>177</v>
      </c>
      <c r="Q138" s="56" t="s">
        <v>178</v>
      </c>
      <c r="R138" s="56" t="s">
        <v>179</v>
      </c>
      <c r="S138" s="56" t="s">
        <v>180</v>
      </c>
      <c r="T138" s="57" t="s">
        <v>181</v>
      </c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131"/>
    </row>
    <row r="139" spans="1:65" s="2" customFormat="1" ht="22.9" customHeight="1">
      <c r="A139" s="302"/>
      <c r="B139" s="29"/>
      <c r="C139" s="62" t="s">
        <v>143</v>
      </c>
      <c r="D139" s="302"/>
      <c r="E139" s="302"/>
      <c r="F139" s="302"/>
      <c r="G139" s="302"/>
      <c r="H139" s="302"/>
      <c r="I139" s="302"/>
      <c r="J139" s="138">
        <f>BK139</f>
        <v>0</v>
      </c>
      <c r="K139" s="302"/>
      <c r="L139" s="29"/>
      <c r="M139" s="58"/>
      <c r="N139" s="49"/>
      <c r="O139" s="59"/>
      <c r="P139" s="139">
        <f>P140</f>
        <v>0</v>
      </c>
      <c r="Q139" s="59"/>
      <c r="R139" s="139">
        <f>R140</f>
        <v>6.2810000000000005E-2</v>
      </c>
      <c r="S139" s="59"/>
      <c r="T139" s="140">
        <f>T140</f>
        <v>0</v>
      </c>
      <c r="U139" s="302"/>
      <c r="V139" s="302"/>
      <c r="W139" s="302"/>
      <c r="X139" s="302"/>
      <c r="Y139" s="302"/>
      <c r="Z139" s="302"/>
      <c r="AA139" s="302"/>
      <c r="AB139" s="302"/>
      <c r="AC139" s="302"/>
      <c r="AD139" s="302"/>
      <c r="AE139" s="302"/>
      <c r="AT139" s="18" t="s">
        <v>77</v>
      </c>
      <c r="AU139" s="18" t="s">
        <v>148</v>
      </c>
      <c r="BK139" s="141">
        <f>BK140</f>
        <v>0</v>
      </c>
    </row>
    <row r="140" spans="1:65" s="12" customFormat="1" ht="25.9" customHeight="1">
      <c r="B140" s="142"/>
      <c r="D140" s="143" t="s">
        <v>77</v>
      </c>
      <c r="E140" s="144" t="s">
        <v>236</v>
      </c>
      <c r="F140" s="144" t="s">
        <v>1406</v>
      </c>
      <c r="I140" s="145"/>
      <c r="J140" s="146">
        <f>BK140</f>
        <v>0</v>
      </c>
      <c r="L140" s="142"/>
      <c r="M140" s="147"/>
      <c r="N140" s="148"/>
      <c r="O140" s="148"/>
      <c r="P140" s="149">
        <f>P141+P188+P194</f>
        <v>0</v>
      </c>
      <c r="Q140" s="148"/>
      <c r="R140" s="149">
        <f>R141+R188+R194</f>
        <v>6.2810000000000005E-2</v>
      </c>
      <c r="S140" s="148"/>
      <c r="T140" s="150">
        <f>T141+T188+T194</f>
        <v>0</v>
      </c>
      <c r="AR140" s="143" t="s">
        <v>97</v>
      </c>
      <c r="AT140" s="151" t="s">
        <v>77</v>
      </c>
      <c r="AU140" s="151" t="s">
        <v>78</v>
      </c>
      <c r="AY140" s="143" t="s">
        <v>184</v>
      </c>
      <c r="BK140" s="152">
        <f>BK141+BK188+BK194</f>
        <v>0</v>
      </c>
    </row>
    <row r="141" spans="1:65" s="12" customFormat="1" ht="22.9" customHeight="1">
      <c r="B141" s="142"/>
      <c r="D141" s="143" t="s">
        <v>77</v>
      </c>
      <c r="E141" s="153" t="s">
        <v>1668</v>
      </c>
      <c r="F141" s="153" t="s">
        <v>1669</v>
      </c>
      <c r="I141" s="145"/>
      <c r="J141" s="154">
        <f>BK141</f>
        <v>0</v>
      </c>
      <c r="L141" s="309" t="s">
        <v>554</v>
      </c>
      <c r="M141" s="147"/>
      <c r="N141" s="148"/>
      <c r="O141" s="148"/>
      <c r="P141" s="149">
        <f>SUM(P142:P187)</f>
        <v>0</v>
      </c>
      <c r="Q141" s="148"/>
      <c r="R141" s="149">
        <f>SUM(R142:R187)</f>
        <v>5.6090000000000001E-2</v>
      </c>
      <c r="S141" s="148"/>
      <c r="T141" s="150">
        <f>SUM(T142:T187)</f>
        <v>0</v>
      </c>
      <c r="AR141" s="143" t="s">
        <v>97</v>
      </c>
      <c r="AT141" s="151" t="s">
        <v>77</v>
      </c>
      <c r="AU141" s="151" t="s">
        <v>85</v>
      </c>
      <c r="AY141" s="143" t="s">
        <v>184</v>
      </c>
      <c r="BK141" s="152">
        <f>SUM(BK142:BK187)</f>
        <v>0</v>
      </c>
    </row>
    <row r="142" spans="1:65" s="2" customFormat="1" ht="21.75" customHeight="1">
      <c r="A142" s="302"/>
      <c r="B142" s="124"/>
      <c r="C142" s="155" t="s">
        <v>85</v>
      </c>
      <c r="D142" s="155" t="s">
        <v>187</v>
      </c>
      <c r="E142" s="156" t="s">
        <v>1670</v>
      </c>
      <c r="F142" s="157" t="s">
        <v>1671</v>
      </c>
      <c r="G142" s="158" t="s">
        <v>360</v>
      </c>
      <c r="H142" s="159">
        <v>55</v>
      </c>
      <c r="I142" s="160"/>
      <c r="J142" s="161">
        <f t="shared" ref="J142:J187" si="5">ROUND(I142*H142,2)</f>
        <v>0</v>
      </c>
      <c r="K142" s="162"/>
      <c r="L142" s="250"/>
      <c r="M142" s="163" t="s">
        <v>1</v>
      </c>
      <c r="N142" s="164" t="s">
        <v>44</v>
      </c>
      <c r="O142" s="51"/>
      <c r="P142" s="165">
        <f t="shared" ref="P142:P187" si="6">O142*H142</f>
        <v>0</v>
      </c>
      <c r="Q142" s="165">
        <v>0</v>
      </c>
      <c r="R142" s="165">
        <f t="shared" ref="R142:R187" si="7">Q142*H142</f>
        <v>0</v>
      </c>
      <c r="S142" s="165">
        <v>0</v>
      </c>
      <c r="T142" s="166">
        <f t="shared" ref="T142:T187" si="8">S142*H142</f>
        <v>0</v>
      </c>
      <c r="U142" s="302"/>
      <c r="V142" s="302"/>
      <c r="W142" s="302"/>
      <c r="X142" s="302"/>
      <c r="Y142" s="302"/>
      <c r="Z142" s="302"/>
      <c r="AA142" s="302"/>
      <c r="AB142" s="302"/>
      <c r="AC142" s="302"/>
      <c r="AD142" s="302"/>
      <c r="AE142" s="302"/>
      <c r="AR142" s="167" t="s">
        <v>500</v>
      </c>
      <c r="AT142" s="167" t="s">
        <v>187</v>
      </c>
      <c r="AU142" s="167" t="s">
        <v>91</v>
      </c>
      <c r="AY142" s="18" t="s">
        <v>184</v>
      </c>
      <c r="BE142" s="92">
        <f t="shared" ref="BE142:BE187" si="9">IF(N142="základná",J142,0)</f>
        <v>0</v>
      </c>
      <c r="BF142" s="92">
        <f t="shared" ref="BF142:BF187" si="10">IF(N142="znížená",J142,0)</f>
        <v>0</v>
      </c>
      <c r="BG142" s="92">
        <f t="shared" ref="BG142:BG187" si="11">IF(N142="zákl. prenesená",J142,0)</f>
        <v>0</v>
      </c>
      <c r="BH142" s="92">
        <f t="shared" ref="BH142:BH187" si="12">IF(N142="zníž. prenesená",J142,0)</f>
        <v>0</v>
      </c>
      <c r="BI142" s="92">
        <f t="shared" ref="BI142:BI187" si="13">IF(N142="nulová",J142,0)</f>
        <v>0</v>
      </c>
      <c r="BJ142" s="18" t="s">
        <v>91</v>
      </c>
      <c r="BK142" s="92">
        <f t="shared" ref="BK142:BK187" si="14">ROUND(I142*H142,2)</f>
        <v>0</v>
      </c>
      <c r="BL142" s="18" t="s">
        <v>500</v>
      </c>
      <c r="BM142" s="167" t="s">
        <v>1672</v>
      </c>
    </row>
    <row r="143" spans="1:65" s="2" customFormat="1" ht="16.5" customHeight="1">
      <c r="A143" s="302"/>
      <c r="B143" s="124"/>
      <c r="C143" s="192" t="s">
        <v>91</v>
      </c>
      <c r="D143" s="192" t="s">
        <v>236</v>
      </c>
      <c r="E143" s="193" t="s">
        <v>1673</v>
      </c>
      <c r="F143" s="194" t="s">
        <v>1674</v>
      </c>
      <c r="G143" s="195" t="s">
        <v>360</v>
      </c>
      <c r="H143" s="196">
        <v>55</v>
      </c>
      <c r="I143" s="197"/>
      <c r="J143" s="198">
        <f t="shared" si="5"/>
        <v>0</v>
      </c>
      <c r="K143" s="199"/>
      <c r="L143" s="250"/>
      <c r="M143" s="201" t="s">
        <v>1</v>
      </c>
      <c r="N143" s="202" t="s">
        <v>44</v>
      </c>
      <c r="O143" s="51"/>
      <c r="P143" s="165">
        <f t="shared" si="6"/>
        <v>0</v>
      </c>
      <c r="Q143" s="165">
        <v>0</v>
      </c>
      <c r="R143" s="165">
        <f t="shared" si="7"/>
        <v>0</v>
      </c>
      <c r="S143" s="165">
        <v>0</v>
      </c>
      <c r="T143" s="166">
        <f t="shared" si="8"/>
        <v>0</v>
      </c>
      <c r="U143" s="302"/>
      <c r="V143" s="302"/>
      <c r="W143" s="302"/>
      <c r="X143" s="302"/>
      <c r="Y143" s="302"/>
      <c r="Z143" s="302"/>
      <c r="AA143" s="302"/>
      <c r="AB143" s="302"/>
      <c r="AC143" s="302"/>
      <c r="AD143" s="302"/>
      <c r="AE143" s="302"/>
      <c r="AR143" s="167" t="s">
        <v>1560</v>
      </c>
      <c r="AT143" s="167" t="s">
        <v>236</v>
      </c>
      <c r="AU143" s="167" t="s">
        <v>91</v>
      </c>
      <c r="AY143" s="18" t="s">
        <v>184</v>
      </c>
      <c r="BE143" s="92">
        <f t="shared" si="9"/>
        <v>0</v>
      </c>
      <c r="BF143" s="92">
        <f t="shared" si="10"/>
        <v>0</v>
      </c>
      <c r="BG143" s="92">
        <f t="shared" si="11"/>
        <v>0</v>
      </c>
      <c r="BH143" s="92">
        <f t="shared" si="12"/>
        <v>0</v>
      </c>
      <c r="BI143" s="92">
        <f t="shared" si="13"/>
        <v>0</v>
      </c>
      <c r="BJ143" s="18" t="s">
        <v>91</v>
      </c>
      <c r="BK143" s="92">
        <f t="shared" si="14"/>
        <v>0</v>
      </c>
      <c r="BL143" s="18" t="s">
        <v>1560</v>
      </c>
      <c r="BM143" s="167" t="s">
        <v>1675</v>
      </c>
    </row>
    <row r="144" spans="1:65" s="2" customFormat="1" ht="21.75" customHeight="1">
      <c r="A144" s="302"/>
      <c r="B144" s="124"/>
      <c r="C144" s="155" t="s">
        <v>97</v>
      </c>
      <c r="D144" s="155" t="s">
        <v>187</v>
      </c>
      <c r="E144" s="156" t="s">
        <v>1676</v>
      </c>
      <c r="F144" s="157" t="s">
        <v>1677</v>
      </c>
      <c r="G144" s="158" t="s">
        <v>360</v>
      </c>
      <c r="H144" s="159">
        <v>11</v>
      </c>
      <c r="I144" s="160"/>
      <c r="J144" s="161">
        <f t="shared" si="5"/>
        <v>0</v>
      </c>
      <c r="K144" s="162"/>
      <c r="L144" s="250"/>
      <c r="M144" s="163" t="s">
        <v>1</v>
      </c>
      <c r="N144" s="164" t="s">
        <v>44</v>
      </c>
      <c r="O144" s="51"/>
      <c r="P144" s="165">
        <f t="shared" si="6"/>
        <v>0</v>
      </c>
      <c r="Q144" s="165">
        <v>0</v>
      </c>
      <c r="R144" s="165">
        <f t="shared" si="7"/>
        <v>0</v>
      </c>
      <c r="S144" s="165">
        <v>0</v>
      </c>
      <c r="T144" s="166">
        <f t="shared" si="8"/>
        <v>0</v>
      </c>
      <c r="U144" s="302"/>
      <c r="V144" s="302"/>
      <c r="W144" s="302"/>
      <c r="X144" s="302"/>
      <c r="Y144" s="302"/>
      <c r="Z144" s="302"/>
      <c r="AA144" s="302"/>
      <c r="AB144" s="302"/>
      <c r="AC144" s="302"/>
      <c r="AD144" s="302"/>
      <c r="AE144" s="302"/>
      <c r="AR144" s="167" t="s">
        <v>500</v>
      </c>
      <c r="AT144" s="167" t="s">
        <v>187</v>
      </c>
      <c r="AU144" s="167" t="s">
        <v>91</v>
      </c>
      <c r="AY144" s="18" t="s">
        <v>184</v>
      </c>
      <c r="BE144" s="92">
        <f t="shared" si="9"/>
        <v>0</v>
      </c>
      <c r="BF144" s="92">
        <f t="shared" si="10"/>
        <v>0</v>
      </c>
      <c r="BG144" s="92">
        <f t="shared" si="11"/>
        <v>0</v>
      </c>
      <c r="BH144" s="92">
        <f t="shared" si="12"/>
        <v>0</v>
      </c>
      <c r="BI144" s="92">
        <f t="shared" si="13"/>
        <v>0</v>
      </c>
      <c r="BJ144" s="18" t="s">
        <v>91</v>
      </c>
      <c r="BK144" s="92">
        <f t="shared" si="14"/>
        <v>0</v>
      </c>
      <c r="BL144" s="18" t="s">
        <v>500</v>
      </c>
      <c r="BM144" s="167" t="s">
        <v>1678</v>
      </c>
    </row>
    <row r="145" spans="1:65" s="2" customFormat="1" ht="16.5" customHeight="1">
      <c r="A145" s="302"/>
      <c r="B145" s="124"/>
      <c r="C145" s="192" t="s">
        <v>191</v>
      </c>
      <c r="D145" s="192" t="s">
        <v>236</v>
      </c>
      <c r="E145" s="193" t="s">
        <v>1679</v>
      </c>
      <c r="F145" s="194" t="s">
        <v>1680</v>
      </c>
      <c r="G145" s="195" t="s">
        <v>360</v>
      </c>
      <c r="H145" s="196">
        <v>11</v>
      </c>
      <c r="I145" s="197"/>
      <c r="J145" s="198">
        <f t="shared" si="5"/>
        <v>0</v>
      </c>
      <c r="K145" s="199"/>
      <c r="L145" s="250"/>
      <c r="M145" s="201" t="s">
        <v>1</v>
      </c>
      <c r="N145" s="202" t="s">
        <v>44</v>
      </c>
      <c r="O145" s="51"/>
      <c r="P145" s="165">
        <f t="shared" si="6"/>
        <v>0</v>
      </c>
      <c r="Q145" s="165">
        <v>0</v>
      </c>
      <c r="R145" s="165">
        <f t="shared" si="7"/>
        <v>0</v>
      </c>
      <c r="S145" s="165">
        <v>0</v>
      </c>
      <c r="T145" s="166">
        <f t="shared" si="8"/>
        <v>0</v>
      </c>
      <c r="U145" s="302"/>
      <c r="V145" s="302"/>
      <c r="W145" s="302"/>
      <c r="X145" s="302"/>
      <c r="Y145" s="302"/>
      <c r="Z145" s="302"/>
      <c r="AA145" s="302"/>
      <c r="AB145" s="302"/>
      <c r="AC145" s="302"/>
      <c r="AD145" s="302"/>
      <c r="AE145" s="302"/>
      <c r="AR145" s="167" t="s">
        <v>1560</v>
      </c>
      <c r="AT145" s="167" t="s">
        <v>236</v>
      </c>
      <c r="AU145" s="167" t="s">
        <v>91</v>
      </c>
      <c r="AY145" s="18" t="s">
        <v>184</v>
      </c>
      <c r="BE145" s="92">
        <f t="shared" si="9"/>
        <v>0</v>
      </c>
      <c r="BF145" s="92">
        <f t="shared" si="10"/>
        <v>0</v>
      </c>
      <c r="BG145" s="92">
        <f t="shared" si="11"/>
        <v>0</v>
      </c>
      <c r="BH145" s="92">
        <f t="shared" si="12"/>
        <v>0</v>
      </c>
      <c r="BI145" s="92">
        <f t="shared" si="13"/>
        <v>0</v>
      </c>
      <c r="BJ145" s="18" t="s">
        <v>91</v>
      </c>
      <c r="BK145" s="92">
        <f t="shared" si="14"/>
        <v>0</v>
      </c>
      <c r="BL145" s="18" t="s">
        <v>1560</v>
      </c>
      <c r="BM145" s="167" t="s">
        <v>1681</v>
      </c>
    </row>
    <row r="146" spans="1:65" s="2" customFormat="1" ht="16.5" customHeight="1">
      <c r="A146" s="302"/>
      <c r="B146" s="124"/>
      <c r="C146" s="155" t="s">
        <v>212</v>
      </c>
      <c r="D146" s="155" t="s">
        <v>187</v>
      </c>
      <c r="E146" s="156" t="s">
        <v>1682</v>
      </c>
      <c r="F146" s="157" t="s">
        <v>1683</v>
      </c>
      <c r="G146" s="158" t="s">
        <v>244</v>
      </c>
      <c r="H146" s="159">
        <v>1</v>
      </c>
      <c r="I146" s="160"/>
      <c r="J146" s="161">
        <f t="shared" si="5"/>
        <v>0</v>
      </c>
      <c r="K146" s="162"/>
      <c r="L146" s="250"/>
      <c r="M146" s="163" t="s">
        <v>1</v>
      </c>
      <c r="N146" s="164" t="s">
        <v>44</v>
      </c>
      <c r="O146" s="51"/>
      <c r="P146" s="165">
        <f t="shared" si="6"/>
        <v>0</v>
      </c>
      <c r="Q146" s="165">
        <v>0</v>
      </c>
      <c r="R146" s="165">
        <f t="shared" si="7"/>
        <v>0</v>
      </c>
      <c r="S146" s="165">
        <v>0</v>
      </c>
      <c r="T146" s="166">
        <f t="shared" si="8"/>
        <v>0</v>
      </c>
      <c r="U146" s="302"/>
      <c r="V146" s="302"/>
      <c r="W146" s="302"/>
      <c r="X146" s="302"/>
      <c r="Y146" s="302"/>
      <c r="Z146" s="302"/>
      <c r="AA146" s="302"/>
      <c r="AB146" s="302"/>
      <c r="AC146" s="302"/>
      <c r="AD146" s="302"/>
      <c r="AE146" s="302"/>
      <c r="AR146" s="167" t="s">
        <v>500</v>
      </c>
      <c r="AT146" s="167" t="s">
        <v>187</v>
      </c>
      <c r="AU146" s="167" t="s">
        <v>91</v>
      </c>
      <c r="AY146" s="18" t="s">
        <v>184</v>
      </c>
      <c r="BE146" s="92">
        <f t="shared" si="9"/>
        <v>0</v>
      </c>
      <c r="BF146" s="92">
        <f t="shared" si="10"/>
        <v>0</v>
      </c>
      <c r="BG146" s="92">
        <f t="shared" si="11"/>
        <v>0</v>
      </c>
      <c r="BH146" s="92">
        <f t="shared" si="12"/>
        <v>0</v>
      </c>
      <c r="BI146" s="92">
        <f t="shared" si="13"/>
        <v>0</v>
      </c>
      <c r="BJ146" s="18" t="s">
        <v>91</v>
      </c>
      <c r="BK146" s="92">
        <f t="shared" si="14"/>
        <v>0</v>
      </c>
      <c r="BL146" s="18" t="s">
        <v>500</v>
      </c>
      <c r="BM146" s="167" t="s">
        <v>1684</v>
      </c>
    </row>
    <row r="147" spans="1:65" s="2" customFormat="1" ht="16.5" customHeight="1">
      <c r="A147" s="302"/>
      <c r="B147" s="124"/>
      <c r="C147" s="155" t="s">
        <v>218</v>
      </c>
      <c r="D147" s="155" t="s">
        <v>187</v>
      </c>
      <c r="E147" s="156" t="s">
        <v>1685</v>
      </c>
      <c r="F147" s="157" t="s">
        <v>1686</v>
      </c>
      <c r="G147" s="158" t="s">
        <v>244</v>
      </c>
      <c r="H147" s="159">
        <v>1</v>
      </c>
      <c r="I147" s="160"/>
      <c r="J147" s="161">
        <f t="shared" si="5"/>
        <v>0</v>
      </c>
      <c r="K147" s="162"/>
      <c r="L147" s="250"/>
      <c r="M147" s="163" t="s">
        <v>1</v>
      </c>
      <c r="N147" s="164" t="s">
        <v>44</v>
      </c>
      <c r="O147" s="51"/>
      <c r="P147" s="165">
        <f t="shared" si="6"/>
        <v>0</v>
      </c>
      <c r="Q147" s="165">
        <v>0</v>
      </c>
      <c r="R147" s="165">
        <f t="shared" si="7"/>
        <v>0</v>
      </c>
      <c r="S147" s="165">
        <v>0</v>
      </c>
      <c r="T147" s="166">
        <f t="shared" si="8"/>
        <v>0</v>
      </c>
      <c r="U147" s="302"/>
      <c r="V147" s="302"/>
      <c r="W147" s="302"/>
      <c r="X147" s="302"/>
      <c r="Y147" s="302"/>
      <c r="Z147" s="302"/>
      <c r="AA147" s="302"/>
      <c r="AB147" s="302"/>
      <c r="AC147" s="302"/>
      <c r="AD147" s="302"/>
      <c r="AE147" s="302"/>
      <c r="AR147" s="167" t="s">
        <v>500</v>
      </c>
      <c r="AT147" s="167" t="s">
        <v>187</v>
      </c>
      <c r="AU147" s="167" t="s">
        <v>91</v>
      </c>
      <c r="AY147" s="18" t="s">
        <v>184</v>
      </c>
      <c r="BE147" s="92">
        <f t="shared" si="9"/>
        <v>0</v>
      </c>
      <c r="BF147" s="92">
        <f t="shared" si="10"/>
        <v>0</v>
      </c>
      <c r="BG147" s="92">
        <f t="shared" si="11"/>
        <v>0</v>
      </c>
      <c r="BH147" s="92">
        <f t="shared" si="12"/>
        <v>0</v>
      </c>
      <c r="BI147" s="92">
        <f t="shared" si="13"/>
        <v>0</v>
      </c>
      <c r="BJ147" s="18" t="s">
        <v>91</v>
      </c>
      <c r="BK147" s="92">
        <f t="shared" si="14"/>
        <v>0</v>
      </c>
      <c r="BL147" s="18" t="s">
        <v>500</v>
      </c>
      <c r="BM147" s="167" t="s">
        <v>1687</v>
      </c>
    </row>
    <row r="148" spans="1:65" s="2" customFormat="1" ht="16.5" customHeight="1">
      <c r="A148" s="302"/>
      <c r="B148" s="124"/>
      <c r="C148" s="155" t="s">
        <v>222</v>
      </c>
      <c r="D148" s="155" t="s">
        <v>187</v>
      </c>
      <c r="E148" s="156" t="s">
        <v>1688</v>
      </c>
      <c r="F148" s="157" t="s">
        <v>1689</v>
      </c>
      <c r="G148" s="158" t="s">
        <v>244</v>
      </c>
      <c r="H148" s="159">
        <v>1</v>
      </c>
      <c r="I148" s="160"/>
      <c r="J148" s="161">
        <f t="shared" si="5"/>
        <v>0</v>
      </c>
      <c r="K148" s="162"/>
      <c r="L148" s="250"/>
      <c r="M148" s="163" t="s">
        <v>1</v>
      </c>
      <c r="N148" s="164" t="s">
        <v>44</v>
      </c>
      <c r="O148" s="51"/>
      <c r="P148" s="165">
        <f t="shared" si="6"/>
        <v>0</v>
      </c>
      <c r="Q148" s="165">
        <v>0</v>
      </c>
      <c r="R148" s="165">
        <f t="shared" si="7"/>
        <v>0</v>
      </c>
      <c r="S148" s="165">
        <v>0</v>
      </c>
      <c r="T148" s="166">
        <f t="shared" si="8"/>
        <v>0</v>
      </c>
      <c r="U148" s="302"/>
      <c r="V148" s="302"/>
      <c r="W148" s="302"/>
      <c r="X148" s="302"/>
      <c r="Y148" s="302"/>
      <c r="Z148" s="302"/>
      <c r="AA148" s="302"/>
      <c r="AB148" s="302"/>
      <c r="AC148" s="302"/>
      <c r="AD148" s="302"/>
      <c r="AE148" s="302"/>
      <c r="AR148" s="167" t="s">
        <v>500</v>
      </c>
      <c r="AT148" s="167" t="s">
        <v>187</v>
      </c>
      <c r="AU148" s="167" t="s">
        <v>91</v>
      </c>
      <c r="AY148" s="18" t="s">
        <v>184</v>
      </c>
      <c r="BE148" s="92">
        <f t="shared" si="9"/>
        <v>0</v>
      </c>
      <c r="BF148" s="92">
        <f t="shared" si="10"/>
        <v>0</v>
      </c>
      <c r="BG148" s="92">
        <f t="shared" si="11"/>
        <v>0</v>
      </c>
      <c r="BH148" s="92">
        <f t="shared" si="12"/>
        <v>0</v>
      </c>
      <c r="BI148" s="92">
        <f t="shared" si="13"/>
        <v>0</v>
      </c>
      <c r="BJ148" s="18" t="s">
        <v>91</v>
      </c>
      <c r="BK148" s="92">
        <f t="shared" si="14"/>
        <v>0</v>
      </c>
      <c r="BL148" s="18" t="s">
        <v>500</v>
      </c>
      <c r="BM148" s="167" t="s">
        <v>1690</v>
      </c>
    </row>
    <row r="149" spans="1:65" s="2" customFormat="1" ht="16.5" customHeight="1">
      <c r="A149" s="302"/>
      <c r="B149" s="124"/>
      <c r="C149" s="155" t="s">
        <v>229</v>
      </c>
      <c r="D149" s="155" t="s">
        <v>187</v>
      </c>
      <c r="E149" s="156" t="s">
        <v>1691</v>
      </c>
      <c r="F149" s="157" t="s">
        <v>1692</v>
      </c>
      <c r="G149" s="158" t="s">
        <v>244</v>
      </c>
      <c r="H149" s="159">
        <v>10</v>
      </c>
      <c r="I149" s="160"/>
      <c r="J149" s="161">
        <f t="shared" si="5"/>
        <v>0</v>
      </c>
      <c r="K149" s="162"/>
      <c r="L149" s="250"/>
      <c r="M149" s="163" t="s">
        <v>1</v>
      </c>
      <c r="N149" s="164" t="s">
        <v>44</v>
      </c>
      <c r="O149" s="51"/>
      <c r="P149" s="165">
        <f t="shared" si="6"/>
        <v>0</v>
      </c>
      <c r="Q149" s="165">
        <v>0</v>
      </c>
      <c r="R149" s="165">
        <f t="shared" si="7"/>
        <v>0</v>
      </c>
      <c r="S149" s="165">
        <v>0</v>
      </c>
      <c r="T149" s="166">
        <f t="shared" si="8"/>
        <v>0</v>
      </c>
      <c r="U149" s="302"/>
      <c r="V149" s="302"/>
      <c r="W149" s="302"/>
      <c r="X149" s="302"/>
      <c r="Y149" s="302"/>
      <c r="Z149" s="302"/>
      <c r="AA149" s="302"/>
      <c r="AB149" s="302"/>
      <c r="AC149" s="302"/>
      <c r="AD149" s="302"/>
      <c r="AE149" s="302"/>
      <c r="AR149" s="167" t="s">
        <v>500</v>
      </c>
      <c r="AT149" s="167" t="s">
        <v>187</v>
      </c>
      <c r="AU149" s="167" t="s">
        <v>91</v>
      </c>
      <c r="AY149" s="18" t="s">
        <v>184</v>
      </c>
      <c r="BE149" s="92">
        <f t="shared" si="9"/>
        <v>0</v>
      </c>
      <c r="BF149" s="92">
        <f t="shared" si="10"/>
        <v>0</v>
      </c>
      <c r="BG149" s="92">
        <f t="shared" si="11"/>
        <v>0</v>
      </c>
      <c r="BH149" s="92">
        <f t="shared" si="12"/>
        <v>0</v>
      </c>
      <c r="BI149" s="92">
        <f t="shared" si="13"/>
        <v>0</v>
      </c>
      <c r="BJ149" s="18" t="s">
        <v>91</v>
      </c>
      <c r="BK149" s="92">
        <f t="shared" si="14"/>
        <v>0</v>
      </c>
      <c r="BL149" s="18" t="s">
        <v>500</v>
      </c>
      <c r="BM149" s="167" t="s">
        <v>1693</v>
      </c>
    </row>
    <row r="150" spans="1:65" s="2" customFormat="1" ht="16.5" customHeight="1">
      <c r="A150" s="302"/>
      <c r="B150" s="124"/>
      <c r="C150" s="192" t="s">
        <v>235</v>
      </c>
      <c r="D150" s="192" t="s">
        <v>236</v>
      </c>
      <c r="E150" s="193" t="s">
        <v>1694</v>
      </c>
      <c r="F150" s="194" t="s">
        <v>1695</v>
      </c>
      <c r="G150" s="195" t="s">
        <v>244</v>
      </c>
      <c r="H150" s="196">
        <v>6</v>
      </c>
      <c r="I150" s="197"/>
      <c r="J150" s="198">
        <f t="shared" si="5"/>
        <v>0</v>
      </c>
      <c r="K150" s="199"/>
      <c r="L150" s="250"/>
      <c r="M150" s="201" t="s">
        <v>1</v>
      </c>
      <c r="N150" s="202" t="s">
        <v>44</v>
      </c>
      <c r="O150" s="51"/>
      <c r="P150" s="165">
        <f t="shared" si="6"/>
        <v>0</v>
      </c>
      <c r="Q150" s="165">
        <v>3.0000000000000001E-5</v>
      </c>
      <c r="R150" s="165">
        <f t="shared" si="7"/>
        <v>1.8000000000000001E-4</v>
      </c>
      <c r="S150" s="165">
        <v>0</v>
      </c>
      <c r="T150" s="166">
        <f t="shared" si="8"/>
        <v>0</v>
      </c>
      <c r="U150" s="302"/>
      <c r="V150" s="302"/>
      <c r="W150" s="302"/>
      <c r="X150" s="302"/>
      <c r="Y150" s="302"/>
      <c r="Z150" s="302"/>
      <c r="AA150" s="302"/>
      <c r="AB150" s="302"/>
      <c r="AC150" s="302"/>
      <c r="AD150" s="302"/>
      <c r="AE150" s="302"/>
      <c r="AR150" s="167" t="s">
        <v>1560</v>
      </c>
      <c r="AT150" s="167" t="s">
        <v>236</v>
      </c>
      <c r="AU150" s="167" t="s">
        <v>91</v>
      </c>
      <c r="AY150" s="18" t="s">
        <v>184</v>
      </c>
      <c r="BE150" s="92">
        <f t="shared" si="9"/>
        <v>0</v>
      </c>
      <c r="BF150" s="92">
        <f t="shared" si="10"/>
        <v>0</v>
      </c>
      <c r="BG150" s="92">
        <f t="shared" si="11"/>
        <v>0</v>
      </c>
      <c r="BH150" s="92">
        <f t="shared" si="12"/>
        <v>0</v>
      </c>
      <c r="BI150" s="92">
        <f t="shared" si="13"/>
        <v>0</v>
      </c>
      <c r="BJ150" s="18" t="s">
        <v>91</v>
      </c>
      <c r="BK150" s="92">
        <f t="shared" si="14"/>
        <v>0</v>
      </c>
      <c r="BL150" s="18" t="s">
        <v>1560</v>
      </c>
      <c r="BM150" s="167" t="s">
        <v>1696</v>
      </c>
    </row>
    <row r="151" spans="1:65" s="2" customFormat="1" ht="16.5" customHeight="1">
      <c r="A151" s="302"/>
      <c r="B151" s="124"/>
      <c r="C151" s="192" t="s">
        <v>241</v>
      </c>
      <c r="D151" s="192" t="s">
        <v>236</v>
      </c>
      <c r="E151" s="193" t="s">
        <v>1697</v>
      </c>
      <c r="F151" s="194" t="s">
        <v>1698</v>
      </c>
      <c r="G151" s="195" t="s">
        <v>244</v>
      </c>
      <c r="H151" s="196">
        <v>4</v>
      </c>
      <c r="I151" s="197"/>
      <c r="J151" s="198">
        <f t="shared" si="5"/>
        <v>0</v>
      </c>
      <c r="K151" s="199"/>
      <c r="L151" s="250"/>
      <c r="M151" s="201" t="s">
        <v>1</v>
      </c>
      <c r="N151" s="202" t="s">
        <v>44</v>
      </c>
      <c r="O151" s="51"/>
      <c r="P151" s="165">
        <f t="shared" si="6"/>
        <v>0</v>
      </c>
      <c r="Q151" s="165">
        <v>3.0000000000000001E-5</v>
      </c>
      <c r="R151" s="165">
        <f t="shared" si="7"/>
        <v>1.2E-4</v>
      </c>
      <c r="S151" s="165">
        <v>0</v>
      </c>
      <c r="T151" s="166">
        <f t="shared" si="8"/>
        <v>0</v>
      </c>
      <c r="U151" s="302"/>
      <c r="V151" s="302"/>
      <c r="W151" s="302"/>
      <c r="X151" s="302"/>
      <c r="Y151" s="302"/>
      <c r="Z151" s="302"/>
      <c r="AA151" s="302"/>
      <c r="AB151" s="302"/>
      <c r="AC151" s="302"/>
      <c r="AD151" s="302"/>
      <c r="AE151" s="302"/>
      <c r="AR151" s="167" t="s">
        <v>1560</v>
      </c>
      <c r="AT151" s="167" t="s">
        <v>236</v>
      </c>
      <c r="AU151" s="167" t="s">
        <v>91</v>
      </c>
      <c r="AY151" s="18" t="s">
        <v>184</v>
      </c>
      <c r="BE151" s="92">
        <f t="shared" si="9"/>
        <v>0</v>
      </c>
      <c r="BF151" s="92">
        <f t="shared" si="10"/>
        <v>0</v>
      </c>
      <c r="BG151" s="92">
        <f t="shared" si="11"/>
        <v>0</v>
      </c>
      <c r="BH151" s="92">
        <f t="shared" si="12"/>
        <v>0</v>
      </c>
      <c r="BI151" s="92">
        <f t="shared" si="13"/>
        <v>0</v>
      </c>
      <c r="BJ151" s="18" t="s">
        <v>91</v>
      </c>
      <c r="BK151" s="92">
        <f t="shared" si="14"/>
        <v>0</v>
      </c>
      <c r="BL151" s="18" t="s">
        <v>1560</v>
      </c>
      <c r="BM151" s="167" t="s">
        <v>1699</v>
      </c>
    </row>
    <row r="152" spans="1:65" s="2" customFormat="1" ht="16.5" customHeight="1">
      <c r="A152" s="302"/>
      <c r="B152" s="124"/>
      <c r="C152" s="155" t="s">
        <v>248</v>
      </c>
      <c r="D152" s="155" t="s">
        <v>187</v>
      </c>
      <c r="E152" s="156" t="s">
        <v>1700</v>
      </c>
      <c r="F152" s="157" t="s">
        <v>1701</v>
      </c>
      <c r="G152" s="158" t="s">
        <v>244</v>
      </c>
      <c r="H152" s="159">
        <v>4</v>
      </c>
      <c r="I152" s="160"/>
      <c r="J152" s="161">
        <f t="shared" si="5"/>
        <v>0</v>
      </c>
      <c r="K152" s="162"/>
      <c r="L152" s="250"/>
      <c r="M152" s="163" t="s">
        <v>1</v>
      </c>
      <c r="N152" s="164" t="s">
        <v>44</v>
      </c>
      <c r="O152" s="51"/>
      <c r="P152" s="165">
        <f t="shared" si="6"/>
        <v>0</v>
      </c>
      <c r="Q152" s="165">
        <v>0</v>
      </c>
      <c r="R152" s="165">
        <f t="shared" si="7"/>
        <v>0</v>
      </c>
      <c r="S152" s="165">
        <v>0</v>
      </c>
      <c r="T152" s="166">
        <f t="shared" si="8"/>
        <v>0</v>
      </c>
      <c r="U152" s="302"/>
      <c r="V152" s="302"/>
      <c r="W152" s="302"/>
      <c r="X152" s="302"/>
      <c r="Y152" s="302"/>
      <c r="Z152" s="302"/>
      <c r="AA152" s="302"/>
      <c r="AB152" s="302"/>
      <c r="AC152" s="302"/>
      <c r="AD152" s="302"/>
      <c r="AE152" s="302"/>
      <c r="AR152" s="167" t="s">
        <v>500</v>
      </c>
      <c r="AT152" s="167" t="s">
        <v>187</v>
      </c>
      <c r="AU152" s="167" t="s">
        <v>91</v>
      </c>
      <c r="AY152" s="18" t="s">
        <v>184</v>
      </c>
      <c r="BE152" s="92">
        <f t="shared" si="9"/>
        <v>0</v>
      </c>
      <c r="BF152" s="92">
        <f t="shared" si="10"/>
        <v>0</v>
      </c>
      <c r="BG152" s="92">
        <f t="shared" si="11"/>
        <v>0</v>
      </c>
      <c r="BH152" s="92">
        <f t="shared" si="12"/>
        <v>0</v>
      </c>
      <c r="BI152" s="92">
        <f t="shared" si="13"/>
        <v>0</v>
      </c>
      <c r="BJ152" s="18" t="s">
        <v>91</v>
      </c>
      <c r="BK152" s="92">
        <f t="shared" si="14"/>
        <v>0</v>
      </c>
      <c r="BL152" s="18" t="s">
        <v>500</v>
      </c>
      <c r="BM152" s="167" t="s">
        <v>1702</v>
      </c>
    </row>
    <row r="153" spans="1:65" s="2" customFormat="1" ht="21.75" customHeight="1">
      <c r="A153" s="302"/>
      <c r="B153" s="124"/>
      <c r="C153" s="192" t="s">
        <v>252</v>
      </c>
      <c r="D153" s="192" t="s">
        <v>236</v>
      </c>
      <c r="E153" s="193" t="s">
        <v>1703</v>
      </c>
      <c r="F153" s="194" t="s">
        <v>1704</v>
      </c>
      <c r="G153" s="195" t="s">
        <v>244</v>
      </c>
      <c r="H153" s="196">
        <v>3</v>
      </c>
      <c r="I153" s="197"/>
      <c r="J153" s="198">
        <f t="shared" si="5"/>
        <v>0</v>
      </c>
      <c r="K153" s="199"/>
      <c r="L153" s="250"/>
      <c r="M153" s="201" t="s">
        <v>1</v>
      </c>
      <c r="N153" s="202" t="s">
        <v>44</v>
      </c>
      <c r="O153" s="51"/>
      <c r="P153" s="165">
        <f t="shared" si="6"/>
        <v>0</v>
      </c>
      <c r="Q153" s="165">
        <v>1.4999999999999999E-4</v>
      </c>
      <c r="R153" s="165">
        <f t="shared" si="7"/>
        <v>4.4999999999999999E-4</v>
      </c>
      <c r="S153" s="165">
        <v>0</v>
      </c>
      <c r="T153" s="166">
        <f t="shared" si="8"/>
        <v>0</v>
      </c>
      <c r="U153" s="302"/>
      <c r="V153" s="302"/>
      <c r="W153" s="302"/>
      <c r="X153" s="302"/>
      <c r="Y153" s="302"/>
      <c r="Z153" s="302"/>
      <c r="AA153" s="302"/>
      <c r="AB153" s="302"/>
      <c r="AC153" s="302"/>
      <c r="AD153" s="302"/>
      <c r="AE153" s="302"/>
      <c r="AR153" s="167" t="s">
        <v>1560</v>
      </c>
      <c r="AT153" s="167" t="s">
        <v>236</v>
      </c>
      <c r="AU153" s="167" t="s">
        <v>91</v>
      </c>
      <c r="AY153" s="18" t="s">
        <v>184</v>
      </c>
      <c r="BE153" s="92">
        <f t="shared" si="9"/>
        <v>0</v>
      </c>
      <c r="BF153" s="92">
        <f t="shared" si="10"/>
        <v>0</v>
      </c>
      <c r="BG153" s="92">
        <f t="shared" si="11"/>
        <v>0</v>
      </c>
      <c r="BH153" s="92">
        <f t="shared" si="12"/>
        <v>0</v>
      </c>
      <c r="BI153" s="92">
        <f t="shared" si="13"/>
        <v>0</v>
      </c>
      <c r="BJ153" s="18" t="s">
        <v>91</v>
      </c>
      <c r="BK153" s="92">
        <f t="shared" si="14"/>
        <v>0</v>
      </c>
      <c r="BL153" s="18" t="s">
        <v>1560</v>
      </c>
      <c r="BM153" s="167" t="s">
        <v>1705</v>
      </c>
    </row>
    <row r="154" spans="1:65" s="2" customFormat="1" ht="21.75" customHeight="1">
      <c r="A154" s="302"/>
      <c r="B154" s="124"/>
      <c r="C154" s="192" t="s">
        <v>256</v>
      </c>
      <c r="D154" s="192" t="s">
        <v>236</v>
      </c>
      <c r="E154" s="193" t="s">
        <v>1706</v>
      </c>
      <c r="F154" s="194" t="s">
        <v>1707</v>
      </c>
      <c r="G154" s="195" t="s">
        <v>244</v>
      </c>
      <c r="H154" s="196">
        <v>1</v>
      </c>
      <c r="I154" s="197"/>
      <c r="J154" s="198">
        <f t="shared" si="5"/>
        <v>0</v>
      </c>
      <c r="K154" s="199"/>
      <c r="L154" s="250"/>
      <c r="M154" s="201" t="s">
        <v>1</v>
      </c>
      <c r="N154" s="202" t="s">
        <v>44</v>
      </c>
      <c r="O154" s="51"/>
      <c r="P154" s="165">
        <f t="shared" si="6"/>
        <v>0</v>
      </c>
      <c r="Q154" s="165">
        <v>1.4999999999999999E-4</v>
      </c>
      <c r="R154" s="165">
        <f t="shared" si="7"/>
        <v>1.4999999999999999E-4</v>
      </c>
      <c r="S154" s="165">
        <v>0</v>
      </c>
      <c r="T154" s="166">
        <f t="shared" si="8"/>
        <v>0</v>
      </c>
      <c r="U154" s="302"/>
      <c r="V154" s="302"/>
      <c r="W154" s="302"/>
      <c r="X154" s="302"/>
      <c r="Y154" s="302"/>
      <c r="Z154" s="302"/>
      <c r="AA154" s="302"/>
      <c r="AB154" s="302"/>
      <c r="AC154" s="302"/>
      <c r="AD154" s="302"/>
      <c r="AE154" s="302"/>
      <c r="AR154" s="167" t="s">
        <v>1560</v>
      </c>
      <c r="AT154" s="167" t="s">
        <v>236</v>
      </c>
      <c r="AU154" s="167" t="s">
        <v>91</v>
      </c>
      <c r="AY154" s="18" t="s">
        <v>184</v>
      </c>
      <c r="BE154" s="92">
        <f t="shared" si="9"/>
        <v>0</v>
      </c>
      <c r="BF154" s="92">
        <f t="shared" si="10"/>
        <v>0</v>
      </c>
      <c r="BG154" s="92">
        <f t="shared" si="11"/>
        <v>0</v>
      </c>
      <c r="BH154" s="92">
        <f t="shared" si="12"/>
        <v>0</v>
      </c>
      <c r="BI154" s="92">
        <f t="shared" si="13"/>
        <v>0</v>
      </c>
      <c r="BJ154" s="18" t="s">
        <v>91</v>
      </c>
      <c r="BK154" s="92">
        <f t="shared" si="14"/>
        <v>0</v>
      </c>
      <c r="BL154" s="18" t="s">
        <v>1560</v>
      </c>
      <c r="BM154" s="167" t="s">
        <v>1708</v>
      </c>
    </row>
    <row r="155" spans="1:65" s="2" customFormat="1" ht="21.75" customHeight="1">
      <c r="A155" s="302"/>
      <c r="B155" s="124"/>
      <c r="C155" s="155" t="s">
        <v>263</v>
      </c>
      <c r="D155" s="155" t="s">
        <v>187</v>
      </c>
      <c r="E155" s="156" t="s">
        <v>1709</v>
      </c>
      <c r="F155" s="157" t="s">
        <v>1710</v>
      </c>
      <c r="G155" s="158" t="s">
        <v>244</v>
      </c>
      <c r="H155" s="159">
        <v>1</v>
      </c>
      <c r="I155" s="160"/>
      <c r="J155" s="161">
        <f t="shared" si="5"/>
        <v>0</v>
      </c>
      <c r="K155" s="162"/>
      <c r="L155" s="250"/>
      <c r="M155" s="163" t="s">
        <v>1</v>
      </c>
      <c r="N155" s="164" t="s">
        <v>44</v>
      </c>
      <c r="O155" s="51"/>
      <c r="P155" s="165">
        <f t="shared" si="6"/>
        <v>0</v>
      </c>
      <c r="Q155" s="165">
        <v>0</v>
      </c>
      <c r="R155" s="165">
        <f t="shared" si="7"/>
        <v>0</v>
      </c>
      <c r="S155" s="165">
        <v>0</v>
      </c>
      <c r="T155" s="166">
        <f t="shared" si="8"/>
        <v>0</v>
      </c>
      <c r="U155" s="302"/>
      <c r="V155" s="302"/>
      <c r="W155" s="302"/>
      <c r="X155" s="302"/>
      <c r="Y155" s="302"/>
      <c r="Z155" s="302"/>
      <c r="AA155" s="302"/>
      <c r="AB155" s="302"/>
      <c r="AC155" s="302"/>
      <c r="AD155" s="302"/>
      <c r="AE155" s="302"/>
      <c r="AR155" s="167" t="s">
        <v>500</v>
      </c>
      <c r="AT155" s="167" t="s">
        <v>187</v>
      </c>
      <c r="AU155" s="167" t="s">
        <v>91</v>
      </c>
      <c r="AY155" s="18" t="s">
        <v>184</v>
      </c>
      <c r="BE155" s="92">
        <f t="shared" si="9"/>
        <v>0</v>
      </c>
      <c r="BF155" s="92">
        <f t="shared" si="10"/>
        <v>0</v>
      </c>
      <c r="BG155" s="92">
        <f t="shared" si="11"/>
        <v>0</v>
      </c>
      <c r="BH155" s="92">
        <f t="shared" si="12"/>
        <v>0</v>
      </c>
      <c r="BI155" s="92">
        <f t="shared" si="13"/>
        <v>0</v>
      </c>
      <c r="BJ155" s="18" t="s">
        <v>91</v>
      </c>
      <c r="BK155" s="92">
        <f t="shared" si="14"/>
        <v>0</v>
      </c>
      <c r="BL155" s="18" t="s">
        <v>500</v>
      </c>
      <c r="BM155" s="167" t="s">
        <v>1711</v>
      </c>
    </row>
    <row r="156" spans="1:65" s="2" customFormat="1" ht="16.5" customHeight="1">
      <c r="A156" s="302"/>
      <c r="B156" s="124"/>
      <c r="C156" s="192" t="s">
        <v>268</v>
      </c>
      <c r="D156" s="192" t="s">
        <v>236</v>
      </c>
      <c r="E156" s="193" t="s">
        <v>1712</v>
      </c>
      <c r="F156" s="194" t="s">
        <v>1713</v>
      </c>
      <c r="G156" s="195" t="s">
        <v>244</v>
      </c>
      <c r="H156" s="196">
        <v>1</v>
      </c>
      <c r="I156" s="197"/>
      <c r="J156" s="198">
        <f t="shared" si="5"/>
        <v>0</v>
      </c>
      <c r="K156" s="199"/>
      <c r="L156" s="250"/>
      <c r="M156" s="201" t="s">
        <v>1</v>
      </c>
      <c r="N156" s="202" t="s">
        <v>44</v>
      </c>
      <c r="O156" s="51"/>
      <c r="P156" s="165">
        <f t="shared" si="6"/>
        <v>0</v>
      </c>
      <c r="Q156" s="165">
        <v>0</v>
      </c>
      <c r="R156" s="165">
        <f t="shared" si="7"/>
        <v>0</v>
      </c>
      <c r="S156" s="165">
        <v>0</v>
      </c>
      <c r="T156" s="166">
        <f t="shared" si="8"/>
        <v>0</v>
      </c>
      <c r="U156" s="302"/>
      <c r="V156" s="302"/>
      <c r="W156" s="302"/>
      <c r="X156" s="302"/>
      <c r="Y156" s="302"/>
      <c r="Z156" s="302"/>
      <c r="AA156" s="302"/>
      <c r="AB156" s="302"/>
      <c r="AC156" s="302"/>
      <c r="AD156" s="302"/>
      <c r="AE156" s="302"/>
      <c r="AR156" s="167" t="s">
        <v>1560</v>
      </c>
      <c r="AT156" s="167" t="s">
        <v>236</v>
      </c>
      <c r="AU156" s="167" t="s">
        <v>91</v>
      </c>
      <c r="AY156" s="18" t="s">
        <v>184</v>
      </c>
      <c r="BE156" s="92">
        <f t="shared" si="9"/>
        <v>0</v>
      </c>
      <c r="BF156" s="92">
        <f t="shared" si="10"/>
        <v>0</v>
      </c>
      <c r="BG156" s="92">
        <f t="shared" si="11"/>
        <v>0</v>
      </c>
      <c r="BH156" s="92">
        <f t="shared" si="12"/>
        <v>0</v>
      </c>
      <c r="BI156" s="92">
        <f t="shared" si="13"/>
        <v>0</v>
      </c>
      <c r="BJ156" s="18" t="s">
        <v>91</v>
      </c>
      <c r="BK156" s="92">
        <f t="shared" si="14"/>
        <v>0</v>
      </c>
      <c r="BL156" s="18" t="s">
        <v>1560</v>
      </c>
      <c r="BM156" s="167" t="s">
        <v>1714</v>
      </c>
    </row>
    <row r="157" spans="1:65" s="2" customFormat="1" ht="21.75" customHeight="1">
      <c r="A157" s="302"/>
      <c r="B157" s="124"/>
      <c r="C157" s="155" t="s">
        <v>272</v>
      </c>
      <c r="D157" s="155" t="s">
        <v>187</v>
      </c>
      <c r="E157" s="156" t="s">
        <v>1715</v>
      </c>
      <c r="F157" s="157" t="s">
        <v>1716</v>
      </c>
      <c r="G157" s="158" t="s">
        <v>244</v>
      </c>
      <c r="H157" s="159">
        <v>2</v>
      </c>
      <c r="I157" s="160"/>
      <c r="J157" s="161">
        <f t="shared" si="5"/>
        <v>0</v>
      </c>
      <c r="K157" s="162"/>
      <c r="L157" s="250"/>
      <c r="M157" s="163" t="s">
        <v>1</v>
      </c>
      <c r="N157" s="164" t="s">
        <v>44</v>
      </c>
      <c r="O157" s="51"/>
      <c r="P157" s="165">
        <f t="shared" si="6"/>
        <v>0</v>
      </c>
      <c r="Q157" s="165">
        <v>0</v>
      </c>
      <c r="R157" s="165">
        <f t="shared" si="7"/>
        <v>0</v>
      </c>
      <c r="S157" s="165">
        <v>0</v>
      </c>
      <c r="T157" s="166">
        <f t="shared" si="8"/>
        <v>0</v>
      </c>
      <c r="U157" s="302"/>
      <c r="V157" s="302"/>
      <c r="W157" s="302"/>
      <c r="X157" s="302"/>
      <c r="Y157" s="302"/>
      <c r="Z157" s="302"/>
      <c r="AA157" s="302"/>
      <c r="AB157" s="302"/>
      <c r="AC157" s="302"/>
      <c r="AD157" s="302"/>
      <c r="AE157" s="302"/>
      <c r="AR157" s="167" t="s">
        <v>500</v>
      </c>
      <c r="AT157" s="167" t="s">
        <v>187</v>
      </c>
      <c r="AU157" s="167" t="s">
        <v>91</v>
      </c>
      <c r="AY157" s="18" t="s">
        <v>184</v>
      </c>
      <c r="BE157" s="92">
        <f t="shared" si="9"/>
        <v>0</v>
      </c>
      <c r="BF157" s="92">
        <f t="shared" si="10"/>
        <v>0</v>
      </c>
      <c r="BG157" s="92">
        <f t="shared" si="11"/>
        <v>0</v>
      </c>
      <c r="BH157" s="92">
        <f t="shared" si="12"/>
        <v>0</v>
      </c>
      <c r="BI157" s="92">
        <f t="shared" si="13"/>
        <v>0</v>
      </c>
      <c r="BJ157" s="18" t="s">
        <v>91</v>
      </c>
      <c r="BK157" s="92">
        <f t="shared" si="14"/>
        <v>0</v>
      </c>
      <c r="BL157" s="18" t="s">
        <v>500</v>
      </c>
      <c r="BM157" s="167" t="s">
        <v>1717</v>
      </c>
    </row>
    <row r="158" spans="1:65" s="2" customFormat="1" ht="16.5" customHeight="1">
      <c r="A158" s="302"/>
      <c r="B158" s="124"/>
      <c r="C158" s="192" t="s">
        <v>276</v>
      </c>
      <c r="D158" s="192" t="s">
        <v>236</v>
      </c>
      <c r="E158" s="193" t="s">
        <v>1718</v>
      </c>
      <c r="F158" s="194" t="s">
        <v>1719</v>
      </c>
      <c r="G158" s="195" t="s">
        <v>244</v>
      </c>
      <c r="H158" s="196">
        <v>2</v>
      </c>
      <c r="I158" s="197"/>
      <c r="J158" s="198">
        <f t="shared" si="5"/>
        <v>0</v>
      </c>
      <c r="K158" s="199"/>
      <c r="L158" s="250"/>
      <c r="M158" s="201" t="s">
        <v>1</v>
      </c>
      <c r="N158" s="202" t="s">
        <v>44</v>
      </c>
      <c r="O158" s="51"/>
      <c r="P158" s="165">
        <f t="shared" si="6"/>
        <v>0</v>
      </c>
      <c r="Q158" s="165">
        <v>0</v>
      </c>
      <c r="R158" s="165">
        <f t="shared" si="7"/>
        <v>0</v>
      </c>
      <c r="S158" s="165">
        <v>0</v>
      </c>
      <c r="T158" s="166">
        <f t="shared" si="8"/>
        <v>0</v>
      </c>
      <c r="U158" s="302"/>
      <c r="V158" s="302"/>
      <c r="W158" s="302"/>
      <c r="X158" s="302"/>
      <c r="Y158" s="302"/>
      <c r="Z158" s="302"/>
      <c r="AA158" s="302"/>
      <c r="AB158" s="302"/>
      <c r="AC158" s="302"/>
      <c r="AD158" s="302"/>
      <c r="AE158" s="302"/>
      <c r="AR158" s="167" t="s">
        <v>1560</v>
      </c>
      <c r="AT158" s="167" t="s">
        <v>236</v>
      </c>
      <c r="AU158" s="167" t="s">
        <v>91</v>
      </c>
      <c r="AY158" s="18" t="s">
        <v>184</v>
      </c>
      <c r="BE158" s="92">
        <f t="shared" si="9"/>
        <v>0</v>
      </c>
      <c r="BF158" s="92">
        <f t="shared" si="10"/>
        <v>0</v>
      </c>
      <c r="BG158" s="92">
        <f t="shared" si="11"/>
        <v>0</v>
      </c>
      <c r="BH158" s="92">
        <f t="shared" si="12"/>
        <v>0</v>
      </c>
      <c r="BI158" s="92">
        <f t="shared" si="13"/>
        <v>0</v>
      </c>
      <c r="BJ158" s="18" t="s">
        <v>91</v>
      </c>
      <c r="BK158" s="92">
        <f t="shared" si="14"/>
        <v>0</v>
      </c>
      <c r="BL158" s="18" t="s">
        <v>1560</v>
      </c>
      <c r="BM158" s="167" t="s">
        <v>1720</v>
      </c>
    </row>
    <row r="159" spans="1:65" s="2" customFormat="1" ht="16.5" customHeight="1">
      <c r="A159" s="302"/>
      <c r="B159" s="124"/>
      <c r="C159" s="155" t="s">
        <v>280</v>
      </c>
      <c r="D159" s="155" t="s">
        <v>187</v>
      </c>
      <c r="E159" s="156" t="s">
        <v>1721</v>
      </c>
      <c r="F159" s="157" t="s">
        <v>1722</v>
      </c>
      <c r="G159" s="158" t="s">
        <v>244</v>
      </c>
      <c r="H159" s="159">
        <v>3</v>
      </c>
      <c r="I159" s="160"/>
      <c r="J159" s="161">
        <f t="shared" si="5"/>
        <v>0</v>
      </c>
      <c r="K159" s="162"/>
      <c r="L159" s="250"/>
      <c r="M159" s="163" t="s">
        <v>1</v>
      </c>
      <c r="N159" s="164" t="s">
        <v>44</v>
      </c>
      <c r="O159" s="51"/>
      <c r="P159" s="165">
        <f t="shared" si="6"/>
        <v>0</v>
      </c>
      <c r="Q159" s="165">
        <v>0</v>
      </c>
      <c r="R159" s="165">
        <f t="shared" si="7"/>
        <v>0</v>
      </c>
      <c r="S159" s="165">
        <v>0</v>
      </c>
      <c r="T159" s="166">
        <f t="shared" si="8"/>
        <v>0</v>
      </c>
      <c r="U159" s="302"/>
      <c r="V159" s="302"/>
      <c r="W159" s="302"/>
      <c r="X159" s="302"/>
      <c r="Y159" s="302"/>
      <c r="Z159" s="302"/>
      <c r="AA159" s="302"/>
      <c r="AB159" s="302"/>
      <c r="AC159" s="302"/>
      <c r="AD159" s="302"/>
      <c r="AE159" s="302"/>
      <c r="AR159" s="167" t="s">
        <v>500</v>
      </c>
      <c r="AT159" s="167" t="s">
        <v>187</v>
      </c>
      <c r="AU159" s="167" t="s">
        <v>91</v>
      </c>
      <c r="AY159" s="18" t="s">
        <v>184</v>
      </c>
      <c r="BE159" s="92">
        <f t="shared" si="9"/>
        <v>0</v>
      </c>
      <c r="BF159" s="92">
        <f t="shared" si="10"/>
        <v>0</v>
      </c>
      <c r="BG159" s="92">
        <f t="shared" si="11"/>
        <v>0</v>
      </c>
      <c r="BH159" s="92">
        <f t="shared" si="12"/>
        <v>0</v>
      </c>
      <c r="BI159" s="92">
        <f t="shared" si="13"/>
        <v>0</v>
      </c>
      <c r="BJ159" s="18" t="s">
        <v>91</v>
      </c>
      <c r="BK159" s="92">
        <f t="shared" si="14"/>
        <v>0</v>
      </c>
      <c r="BL159" s="18" t="s">
        <v>500</v>
      </c>
      <c r="BM159" s="167" t="s">
        <v>1723</v>
      </c>
    </row>
    <row r="160" spans="1:65" s="2" customFormat="1" ht="21.75" customHeight="1">
      <c r="A160" s="302"/>
      <c r="B160" s="124"/>
      <c r="C160" s="192" t="s">
        <v>228</v>
      </c>
      <c r="D160" s="192" t="s">
        <v>236</v>
      </c>
      <c r="E160" s="193" t="s">
        <v>1724</v>
      </c>
      <c r="F160" s="194" t="s">
        <v>1725</v>
      </c>
      <c r="G160" s="195" t="s">
        <v>244</v>
      </c>
      <c r="H160" s="196">
        <v>3</v>
      </c>
      <c r="I160" s="197"/>
      <c r="J160" s="198">
        <f t="shared" si="5"/>
        <v>0</v>
      </c>
      <c r="K160" s="199"/>
      <c r="L160" s="250"/>
      <c r="M160" s="201" t="s">
        <v>1</v>
      </c>
      <c r="N160" s="202" t="s">
        <v>44</v>
      </c>
      <c r="O160" s="51"/>
      <c r="P160" s="165">
        <f t="shared" si="6"/>
        <v>0</v>
      </c>
      <c r="Q160" s="165">
        <v>3.5000000000000001E-3</v>
      </c>
      <c r="R160" s="165">
        <f t="shared" si="7"/>
        <v>1.0500000000000001E-2</v>
      </c>
      <c r="S160" s="165">
        <v>0</v>
      </c>
      <c r="T160" s="166">
        <f t="shared" si="8"/>
        <v>0</v>
      </c>
      <c r="U160" s="302"/>
      <c r="V160" s="302"/>
      <c r="W160" s="302"/>
      <c r="X160" s="302"/>
      <c r="Y160" s="302"/>
      <c r="Z160" s="302"/>
      <c r="AA160" s="302"/>
      <c r="AB160" s="302"/>
      <c r="AC160" s="302"/>
      <c r="AD160" s="302"/>
      <c r="AE160" s="302"/>
      <c r="AR160" s="167" t="s">
        <v>1560</v>
      </c>
      <c r="AT160" s="167" t="s">
        <v>236</v>
      </c>
      <c r="AU160" s="167" t="s">
        <v>91</v>
      </c>
      <c r="AY160" s="18" t="s">
        <v>184</v>
      </c>
      <c r="BE160" s="92">
        <f t="shared" si="9"/>
        <v>0</v>
      </c>
      <c r="BF160" s="92">
        <f t="shared" si="10"/>
        <v>0</v>
      </c>
      <c r="BG160" s="92">
        <f t="shared" si="11"/>
        <v>0</v>
      </c>
      <c r="BH160" s="92">
        <f t="shared" si="12"/>
        <v>0</v>
      </c>
      <c r="BI160" s="92">
        <f t="shared" si="13"/>
        <v>0</v>
      </c>
      <c r="BJ160" s="18" t="s">
        <v>91</v>
      </c>
      <c r="BK160" s="92">
        <f t="shared" si="14"/>
        <v>0</v>
      </c>
      <c r="BL160" s="18" t="s">
        <v>1560</v>
      </c>
      <c r="BM160" s="167" t="s">
        <v>1726</v>
      </c>
    </row>
    <row r="161" spans="1:65" s="2" customFormat="1" ht="16.5" customHeight="1">
      <c r="A161" s="302"/>
      <c r="B161" s="124"/>
      <c r="C161" s="155" t="s">
        <v>7</v>
      </c>
      <c r="D161" s="155" t="s">
        <v>187</v>
      </c>
      <c r="E161" s="156" t="s">
        <v>1727</v>
      </c>
      <c r="F161" s="157" t="s">
        <v>1728</v>
      </c>
      <c r="G161" s="158" t="s">
        <v>244</v>
      </c>
      <c r="H161" s="159">
        <v>3</v>
      </c>
      <c r="I161" s="160"/>
      <c r="J161" s="161">
        <f t="shared" si="5"/>
        <v>0</v>
      </c>
      <c r="K161" s="162"/>
      <c r="L161" s="250"/>
      <c r="M161" s="163" t="s">
        <v>1</v>
      </c>
      <c r="N161" s="164" t="s">
        <v>44</v>
      </c>
      <c r="O161" s="51"/>
      <c r="P161" s="165">
        <f t="shared" si="6"/>
        <v>0</v>
      </c>
      <c r="Q161" s="165">
        <v>0</v>
      </c>
      <c r="R161" s="165">
        <f t="shared" si="7"/>
        <v>0</v>
      </c>
      <c r="S161" s="165">
        <v>0</v>
      </c>
      <c r="T161" s="166">
        <f t="shared" si="8"/>
        <v>0</v>
      </c>
      <c r="U161" s="302"/>
      <c r="V161" s="302"/>
      <c r="W161" s="302"/>
      <c r="X161" s="302"/>
      <c r="Y161" s="302"/>
      <c r="Z161" s="302"/>
      <c r="AA161" s="302"/>
      <c r="AB161" s="302"/>
      <c r="AC161" s="302"/>
      <c r="AD161" s="302"/>
      <c r="AE161" s="302"/>
      <c r="AR161" s="167" t="s">
        <v>500</v>
      </c>
      <c r="AT161" s="167" t="s">
        <v>187</v>
      </c>
      <c r="AU161" s="167" t="s">
        <v>91</v>
      </c>
      <c r="AY161" s="18" t="s">
        <v>184</v>
      </c>
      <c r="BE161" s="92">
        <f t="shared" si="9"/>
        <v>0</v>
      </c>
      <c r="BF161" s="92">
        <f t="shared" si="10"/>
        <v>0</v>
      </c>
      <c r="BG161" s="92">
        <f t="shared" si="11"/>
        <v>0</v>
      </c>
      <c r="BH161" s="92">
        <f t="shared" si="12"/>
        <v>0</v>
      </c>
      <c r="BI161" s="92">
        <f t="shared" si="13"/>
        <v>0</v>
      </c>
      <c r="BJ161" s="18" t="s">
        <v>91</v>
      </c>
      <c r="BK161" s="92">
        <f t="shared" si="14"/>
        <v>0</v>
      </c>
      <c r="BL161" s="18" t="s">
        <v>500</v>
      </c>
      <c r="BM161" s="167" t="s">
        <v>1729</v>
      </c>
    </row>
    <row r="162" spans="1:65" s="2" customFormat="1" ht="21.75" customHeight="1">
      <c r="A162" s="302"/>
      <c r="B162" s="124"/>
      <c r="C162" s="425" t="s">
        <v>290</v>
      </c>
      <c r="D162" s="425" t="s">
        <v>236</v>
      </c>
      <c r="E162" s="426" t="s">
        <v>1730</v>
      </c>
      <c r="F162" s="427" t="s">
        <v>1731</v>
      </c>
      <c r="G162" s="428" t="s">
        <v>244</v>
      </c>
      <c r="H162" s="429">
        <v>3</v>
      </c>
      <c r="I162" s="430"/>
      <c r="J162" s="430">
        <f t="shared" si="5"/>
        <v>0</v>
      </c>
      <c r="K162" s="199"/>
      <c r="L162" s="250"/>
      <c r="M162" s="201" t="s">
        <v>1</v>
      </c>
      <c r="N162" s="202" t="s">
        <v>44</v>
      </c>
      <c r="O162" s="51"/>
      <c r="P162" s="165">
        <f t="shared" si="6"/>
        <v>0</v>
      </c>
      <c r="Q162" s="165">
        <v>3.5000000000000001E-3</v>
      </c>
      <c r="R162" s="165">
        <f t="shared" si="7"/>
        <v>1.0500000000000001E-2</v>
      </c>
      <c r="S162" s="165">
        <v>0</v>
      </c>
      <c r="T162" s="166">
        <f t="shared" si="8"/>
        <v>0</v>
      </c>
      <c r="U162" s="302"/>
      <c r="V162" s="302"/>
      <c r="W162" s="302"/>
      <c r="X162" s="302"/>
      <c r="Y162" s="302"/>
      <c r="Z162" s="302"/>
      <c r="AA162" s="302"/>
      <c r="AB162" s="302"/>
      <c r="AC162" s="302"/>
      <c r="AD162" s="302"/>
      <c r="AE162" s="302"/>
      <c r="AR162" s="167" t="s">
        <v>1560</v>
      </c>
      <c r="AT162" s="167" t="s">
        <v>236</v>
      </c>
      <c r="AU162" s="167" t="s">
        <v>91</v>
      </c>
      <c r="AY162" s="18" t="s">
        <v>184</v>
      </c>
      <c r="BE162" s="92">
        <f t="shared" si="9"/>
        <v>0</v>
      </c>
      <c r="BF162" s="92">
        <f t="shared" si="10"/>
        <v>0</v>
      </c>
      <c r="BG162" s="92">
        <f t="shared" si="11"/>
        <v>0</v>
      </c>
      <c r="BH162" s="92">
        <f t="shared" si="12"/>
        <v>0</v>
      </c>
      <c r="BI162" s="92">
        <f t="shared" si="13"/>
        <v>0</v>
      </c>
      <c r="BJ162" s="18" t="s">
        <v>91</v>
      </c>
      <c r="BK162" s="92">
        <f t="shared" si="14"/>
        <v>0</v>
      </c>
      <c r="BL162" s="18" t="s">
        <v>1560</v>
      </c>
      <c r="BM162" s="167" t="s">
        <v>1732</v>
      </c>
    </row>
    <row r="163" spans="1:65" s="2" customFormat="1" ht="21.75" customHeight="1">
      <c r="A163" s="302"/>
      <c r="B163" s="124"/>
      <c r="C163" s="155" t="s">
        <v>295</v>
      </c>
      <c r="D163" s="155" t="s">
        <v>187</v>
      </c>
      <c r="E163" s="156" t="s">
        <v>1733</v>
      </c>
      <c r="F163" s="157" t="s">
        <v>1734</v>
      </c>
      <c r="G163" s="158" t="s">
        <v>360</v>
      </c>
      <c r="H163" s="159">
        <v>28</v>
      </c>
      <c r="I163" s="160"/>
      <c r="J163" s="161">
        <f t="shared" si="5"/>
        <v>0</v>
      </c>
      <c r="K163" s="162"/>
      <c r="L163" s="250"/>
      <c r="M163" s="163" t="s">
        <v>1</v>
      </c>
      <c r="N163" s="164" t="s">
        <v>44</v>
      </c>
      <c r="O163" s="51"/>
      <c r="P163" s="165">
        <f t="shared" si="6"/>
        <v>0</v>
      </c>
      <c r="Q163" s="165">
        <v>0</v>
      </c>
      <c r="R163" s="165">
        <f t="shared" si="7"/>
        <v>0</v>
      </c>
      <c r="S163" s="165">
        <v>0</v>
      </c>
      <c r="T163" s="166">
        <f t="shared" si="8"/>
        <v>0</v>
      </c>
      <c r="U163" s="302"/>
      <c r="V163" s="302"/>
      <c r="W163" s="302"/>
      <c r="X163" s="302"/>
      <c r="Y163" s="302"/>
      <c r="Z163" s="302"/>
      <c r="AA163" s="302"/>
      <c r="AB163" s="302"/>
      <c r="AC163" s="302"/>
      <c r="AD163" s="302"/>
      <c r="AE163" s="302"/>
      <c r="AR163" s="167" t="s">
        <v>500</v>
      </c>
      <c r="AT163" s="167" t="s">
        <v>187</v>
      </c>
      <c r="AU163" s="167" t="s">
        <v>91</v>
      </c>
      <c r="AY163" s="18" t="s">
        <v>184</v>
      </c>
      <c r="BE163" s="92">
        <f t="shared" si="9"/>
        <v>0</v>
      </c>
      <c r="BF163" s="92">
        <f t="shared" si="10"/>
        <v>0</v>
      </c>
      <c r="BG163" s="92">
        <f t="shared" si="11"/>
        <v>0</v>
      </c>
      <c r="BH163" s="92">
        <f t="shared" si="12"/>
        <v>0</v>
      </c>
      <c r="BI163" s="92">
        <f t="shared" si="13"/>
        <v>0</v>
      </c>
      <c r="BJ163" s="18" t="s">
        <v>91</v>
      </c>
      <c r="BK163" s="92">
        <f t="shared" si="14"/>
        <v>0</v>
      </c>
      <c r="BL163" s="18" t="s">
        <v>500</v>
      </c>
      <c r="BM163" s="167" t="s">
        <v>1735</v>
      </c>
    </row>
    <row r="164" spans="1:65" s="2" customFormat="1" ht="16.5" customHeight="1">
      <c r="A164" s="302"/>
      <c r="B164" s="124"/>
      <c r="C164" s="192" t="s">
        <v>299</v>
      </c>
      <c r="D164" s="192" t="s">
        <v>236</v>
      </c>
      <c r="E164" s="193" t="s">
        <v>1736</v>
      </c>
      <c r="F164" s="194" t="s">
        <v>1737</v>
      </c>
      <c r="G164" s="195" t="s">
        <v>360</v>
      </c>
      <c r="H164" s="196">
        <v>28</v>
      </c>
      <c r="I164" s="197"/>
      <c r="J164" s="198">
        <f t="shared" si="5"/>
        <v>0</v>
      </c>
      <c r="K164" s="199"/>
      <c r="L164" s="250"/>
      <c r="M164" s="201" t="s">
        <v>1</v>
      </c>
      <c r="N164" s="202" t="s">
        <v>44</v>
      </c>
      <c r="O164" s="51"/>
      <c r="P164" s="165">
        <f t="shared" si="6"/>
        <v>0</v>
      </c>
      <c r="Q164" s="165">
        <v>1.3999999999999999E-4</v>
      </c>
      <c r="R164" s="165">
        <f t="shared" si="7"/>
        <v>3.9199999999999999E-3</v>
      </c>
      <c r="S164" s="165">
        <v>0</v>
      </c>
      <c r="T164" s="166">
        <f t="shared" si="8"/>
        <v>0</v>
      </c>
      <c r="U164" s="302"/>
      <c r="V164" s="302"/>
      <c r="W164" s="302"/>
      <c r="X164" s="302"/>
      <c r="Y164" s="302"/>
      <c r="Z164" s="302"/>
      <c r="AA164" s="302"/>
      <c r="AB164" s="302"/>
      <c r="AC164" s="302"/>
      <c r="AD164" s="302"/>
      <c r="AE164" s="302"/>
      <c r="AR164" s="167" t="s">
        <v>1560</v>
      </c>
      <c r="AT164" s="167" t="s">
        <v>236</v>
      </c>
      <c r="AU164" s="167" t="s">
        <v>91</v>
      </c>
      <c r="AY164" s="18" t="s">
        <v>184</v>
      </c>
      <c r="BE164" s="92">
        <f t="shared" si="9"/>
        <v>0</v>
      </c>
      <c r="BF164" s="92">
        <f t="shared" si="10"/>
        <v>0</v>
      </c>
      <c r="BG164" s="92">
        <f t="shared" si="11"/>
        <v>0</v>
      </c>
      <c r="BH164" s="92">
        <f t="shared" si="12"/>
        <v>0</v>
      </c>
      <c r="BI164" s="92">
        <f t="shared" si="13"/>
        <v>0</v>
      </c>
      <c r="BJ164" s="18" t="s">
        <v>91</v>
      </c>
      <c r="BK164" s="92">
        <f t="shared" si="14"/>
        <v>0</v>
      </c>
      <c r="BL164" s="18" t="s">
        <v>1560</v>
      </c>
      <c r="BM164" s="167" t="s">
        <v>1738</v>
      </c>
    </row>
    <row r="165" spans="1:65" s="2" customFormat="1" ht="21.75" customHeight="1">
      <c r="A165" s="302"/>
      <c r="B165" s="124"/>
      <c r="C165" s="155" t="s">
        <v>304</v>
      </c>
      <c r="D165" s="155" t="s">
        <v>187</v>
      </c>
      <c r="E165" s="156" t="s">
        <v>1739</v>
      </c>
      <c r="F165" s="157" t="s">
        <v>1740</v>
      </c>
      <c r="G165" s="158" t="s">
        <v>360</v>
      </c>
      <c r="H165" s="159">
        <v>6</v>
      </c>
      <c r="I165" s="160"/>
      <c r="J165" s="161">
        <f t="shared" si="5"/>
        <v>0</v>
      </c>
      <c r="K165" s="162"/>
      <c r="L165" s="250"/>
      <c r="M165" s="163" t="s">
        <v>1</v>
      </c>
      <c r="N165" s="164" t="s">
        <v>44</v>
      </c>
      <c r="O165" s="51"/>
      <c r="P165" s="165">
        <f t="shared" si="6"/>
        <v>0</v>
      </c>
      <c r="Q165" s="165">
        <v>0</v>
      </c>
      <c r="R165" s="165">
        <f t="shared" si="7"/>
        <v>0</v>
      </c>
      <c r="S165" s="165">
        <v>0</v>
      </c>
      <c r="T165" s="166">
        <f t="shared" si="8"/>
        <v>0</v>
      </c>
      <c r="U165" s="302"/>
      <c r="V165" s="302"/>
      <c r="W165" s="302"/>
      <c r="X165" s="302"/>
      <c r="Y165" s="302"/>
      <c r="Z165" s="302"/>
      <c r="AA165" s="302"/>
      <c r="AB165" s="302"/>
      <c r="AC165" s="302"/>
      <c r="AD165" s="302"/>
      <c r="AE165" s="302"/>
      <c r="AR165" s="167" t="s">
        <v>500</v>
      </c>
      <c r="AT165" s="167" t="s">
        <v>187</v>
      </c>
      <c r="AU165" s="167" t="s">
        <v>91</v>
      </c>
      <c r="AY165" s="18" t="s">
        <v>184</v>
      </c>
      <c r="BE165" s="92">
        <f t="shared" si="9"/>
        <v>0</v>
      </c>
      <c r="BF165" s="92">
        <f t="shared" si="10"/>
        <v>0</v>
      </c>
      <c r="BG165" s="92">
        <f t="shared" si="11"/>
        <v>0</v>
      </c>
      <c r="BH165" s="92">
        <f t="shared" si="12"/>
        <v>0</v>
      </c>
      <c r="BI165" s="92">
        <f t="shared" si="13"/>
        <v>0</v>
      </c>
      <c r="BJ165" s="18" t="s">
        <v>91</v>
      </c>
      <c r="BK165" s="92">
        <f t="shared" si="14"/>
        <v>0</v>
      </c>
      <c r="BL165" s="18" t="s">
        <v>500</v>
      </c>
      <c r="BM165" s="167" t="s">
        <v>1741</v>
      </c>
    </row>
    <row r="166" spans="1:65" s="2" customFormat="1" ht="16.5" customHeight="1">
      <c r="A166" s="302"/>
      <c r="B166" s="124"/>
      <c r="C166" s="192" t="s">
        <v>308</v>
      </c>
      <c r="D166" s="192" t="s">
        <v>236</v>
      </c>
      <c r="E166" s="193" t="s">
        <v>1742</v>
      </c>
      <c r="F166" s="194" t="s">
        <v>1743</v>
      </c>
      <c r="G166" s="195" t="s">
        <v>360</v>
      </c>
      <c r="H166" s="196">
        <v>6</v>
      </c>
      <c r="I166" s="197"/>
      <c r="J166" s="198">
        <f t="shared" si="5"/>
        <v>0</v>
      </c>
      <c r="K166" s="199"/>
      <c r="L166" s="250"/>
      <c r="M166" s="201" t="s">
        <v>1</v>
      </c>
      <c r="N166" s="202" t="s">
        <v>44</v>
      </c>
      <c r="O166" s="51"/>
      <c r="P166" s="165">
        <f t="shared" si="6"/>
        <v>0</v>
      </c>
      <c r="Q166" s="165">
        <v>1.9000000000000001E-4</v>
      </c>
      <c r="R166" s="165">
        <f t="shared" si="7"/>
        <v>1.14E-3</v>
      </c>
      <c r="S166" s="165">
        <v>0</v>
      </c>
      <c r="T166" s="166">
        <f t="shared" si="8"/>
        <v>0</v>
      </c>
      <c r="U166" s="302"/>
      <c r="V166" s="302"/>
      <c r="W166" s="302"/>
      <c r="X166" s="302"/>
      <c r="Y166" s="302"/>
      <c r="Z166" s="302"/>
      <c r="AA166" s="302"/>
      <c r="AB166" s="302"/>
      <c r="AC166" s="302"/>
      <c r="AD166" s="302"/>
      <c r="AE166" s="302"/>
      <c r="AR166" s="167" t="s">
        <v>1560</v>
      </c>
      <c r="AT166" s="167" t="s">
        <v>236</v>
      </c>
      <c r="AU166" s="167" t="s">
        <v>91</v>
      </c>
      <c r="AY166" s="18" t="s">
        <v>184</v>
      </c>
      <c r="BE166" s="92">
        <f t="shared" si="9"/>
        <v>0</v>
      </c>
      <c r="BF166" s="92">
        <f t="shared" si="10"/>
        <v>0</v>
      </c>
      <c r="BG166" s="92">
        <f t="shared" si="11"/>
        <v>0</v>
      </c>
      <c r="BH166" s="92">
        <f t="shared" si="12"/>
        <v>0</v>
      </c>
      <c r="BI166" s="92">
        <f t="shared" si="13"/>
        <v>0</v>
      </c>
      <c r="BJ166" s="18" t="s">
        <v>91</v>
      </c>
      <c r="BK166" s="92">
        <f t="shared" si="14"/>
        <v>0</v>
      </c>
      <c r="BL166" s="18" t="s">
        <v>1560</v>
      </c>
      <c r="BM166" s="167" t="s">
        <v>1744</v>
      </c>
    </row>
    <row r="167" spans="1:65" s="2" customFormat="1" ht="21.75" customHeight="1">
      <c r="A167" s="302"/>
      <c r="B167" s="124"/>
      <c r="C167" s="155" t="s">
        <v>312</v>
      </c>
      <c r="D167" s="155" t="s">
        <v>187</v>
      </c>
      <c r="E167" s="156" t="s">
        <v>1745</v>
      </c>
      <c r="F167" s="157" t="s">
        <v>1746</v>
      </c>
      <c r="G167" s="158" t="s">
        <v>360</v>
      </c>
      <c r="H167" s="159">
        <v>17</v>
      </c>
      <c r="I167" s="160"/>
      <c r="J167" s="161">
        <f t="shared" si="5"/>
        <v>0</v>
      </c>
      <c r="K167" s="162"/>
      <c r="L167" s="250"/>
      <c r="M167" s="163" t="s">
        <v>1</v>
      </c>
      <c r="N167" s="164" t="s">
        <v>44</v>
      </c>
      <c r="O167" s="51"/>
      <c r="P167" s="165">
        <f t="shared" si="6"/>
        <v>0</v>
      </c>
      <c r="Q167" s="165">
        <v>0</v>
      </c>
      <c r="R167" s="165">
        <f t="shared" si="7"/>
        <v>0</v>
      </c>
      <c r="S167" s="165">
        <v>0</v>
      </c>
      <c r="T167" s="166">
        <f t="shared" si="8"/>
        <v>0</v>
      </c>
      <c r="U167" s="302"/>
      <c r="V167" s="302"/>
      <c r="W167" s="302"/>
      <c r="X167" s="302"/>
      <c r="Y167" s="302"/>
      <c r="Z167" s="302"/>
      <c r="AA167" s="302"/>
      <c r="AB167" s="302"/>
      <c r="AC167" s="302"/>
      <c r="AD167" s="302"/>
      <c r="AE167" s="302"/>
      <c r="AR167" s="167" t="s">
        <v>500</v>
      </c>
      <c r="AT167" s="167" t="s">
        <v>187</v>
      </c>
      <c r="AU167" s="167" t="s">
        <v>91</v>
      </c>
      <c r="AY167" s="18" t="s">
        <v>184</v>
      </c>
      <c r="BE167" s="92">
        <f t="shared" si="9"/>
        <v>0</v>
      </c>
      <c r="BF167" s="92">
        <f t="shared" si="10"/>
        <v>0</v>
      </c>
      <c r="BG167" s="92">
        <f t="shared" si="11"/>
        <v>0</v>
      </c>
      <c r="BH167" s="92">
        <f t="shared" si="12"/>
        <v>0</v>
      </c>
      <c r="BI167" s="92">
        <f t="shared" si="13"/>
        <v>0</v>
      </c>
      <c r="BJ167" s="18" t="s">
        <v>91</v>
      </c>
      <c r="BK167" s="92">
        <f t="shared" si="14"/>
        <v>0</v>
      </c>
      <c r="BL167" s="18" t="s">
        <v>500</v>
      </c>
      <c r="BM167" s="167" t="s">
        <v>1747</v>
      </c>
    </row>
    <row r="168" spans="1:65" s="2" customFormat="1" ht="16.5" customHeight="1">
      <c r="A168" s="302"/>
      <c r="B168" s="124"/>
      <c r="C168" s="192" t="s">
        <v>316</v>
      </c>
      <c r="D168" s="192" t="s">
        <v>236</v>
      </c>
      <c r="E168" s="193" t="s">
        <v>1748</v>
      </c>
      <c r="F168" s="194" t="s">
        <v>1749</v>
      </c>
      <c r="G168" s="195" t="s">
        <v>360</v>
      </c>
      <c r="H168" s="196">
        <v>17</v>
      </c>
      <c r="I168" s="197"/>
      <c r="J168" s="198">
        <f t="shared" si="5"/>
        <v>0</v>
      </c>
      <c r="K168" s="199"/>
      <c r="L168" s="250"/>
      <c r="M168" s="201" t="s">
        <v>1</v>
      </c>
      <c r="N168" s="202" t="s">
        <v>44</v>
      </c>
      <c r="O168" s="51"/>
      <c r="P168" s="165">
        <f t="shared" si="6"/>
        <v>0</v>
      </c>
      <c r="Q168" s="165">
        <v>1.9000000000000001E-4</v>
      </c>
      <c r="R168" s="165">
        <f t="shared" si="7"/>
        <v>3.2300000000000002E-3</v>
      </c>
      <c r="S168" s="165">
        <v>0</v>
      </c>
      <c r="T168" s="166">
        <f t="shared" si="8"/>
        <v>0</v>
      </c>
      <c r="U168" s="302"/>
      <c r="V168" s="302"/>
      <c r="W168" s="302"/>
      <c r="X168" s="302"/>
      <c r="Y168" s="302"/>
      <c r="Z168" s="302"/>
      <c r="AA168" s="302"/>
      <c r="AB168" s="302"/>
      <c r="AC168" s="302"/>
      <c r="AD168" s="302"/>
      <c r="AE168" s="302"/>
      <c r="AR168" s="167" t="s">
        <v>1560</v>
      </c>
      <c r="AT168" s="167" t="s">
        <v>236</v>
      </c>
      <c r="AU168" s="167" t="s">
        <v>91</v>
      </c>
      <c r="AY168" s="18" t="s">
        <v>184</v>
      </c>
      <c r="BE168" s="92">
        <f t="shared" si="9"/>
        <v>0</v>
      </c>
      <c r="BF168" s="92">
        <f t="shared" si="10"/>
        <v>0</v>
      </c>
      <c r="BG168" s="92">
        <f t="shared" si="11"/>
        <v>0</v>
      </c>
      <c r="BH168" s="92">
        <f t="shared" si="12"/>
        <v>0</v>
      </c>
      <c r="BI168" s="92">
        <f t="shared" si="13"/>
        <v>0</v>
      </c>
      <c r="BJ168" s="18" t="s">
        <v>91</v>
      </c>
      <c r="BK168" s="92">
        <f t="shared" si="14"/>
        <v>0</v>
      </c>
      <c r="BL168" s="18" t="s">
        <v>1560</v>
      </c>
      <c r="BM168" s="167" t="s">
        <v>1750</v>
      </c>
    </row>
    <row r="169" spans="1:65" s="2" customFormat="1" ht="21.75" customHeight="1">
      <c r="A169" s="302"/>
      <c r="B169" s="124"/>
      <c r="C169" s="155" t="s">
        <v>320</v>
      </c>
      <c r="D169" s="155" t="s">
        <v>187</v>
      </c>
      <c r="E169" s="156" t="s">
        <v>1751</v>
      </c>
      <c r="F169" s="157" t="s">
        <v>1752</v>
      </c>
      <c r="G169" s="158" t="s">
        <v>360</v>
      </c>
      <c r="H169" s="159">
        <v>35</v>
      </c>
      <c r="I169" s="160"/>
      <c r="J169" s="161">
        <f t="shared" si="5"/>
        <v>0</v>
      </c>
      <c r="K169" s="162"/>
      <c r="L169" s="250"/>
      <c r="M169" s="163" t="s">
        <v>1</v>
      </c>
      <c r="N169" s="164" t="s">
        <v>44</v>
      </c>
      <c r="O169" s="51"/>
      <c r="P169" s="165">
        <f t="shared" si="6"/>
        <v>0</v>
      </c>
      <c r="Q169" s="165">
        <v>0</v>
      </c>
      <c r="R169" s="165">
        <f t="shared" si="7"/>
        <v>0</v>
      </c>
      <c r="S169" s="165">
        <v>0</v>
      </c>
      <c r="T169" s="166">
        <f t="shared" si="8"/>
        <v>0</v>
      </c>
      <c r="U169" s="302"/>
      <c r="V169" s="302"/>
      <c r="W169" s="302"/>
      <c r="X169" s="302"/>
      <c r="Y169" s="302"/>
      <c r="Z169" s="302"/>
      <c r="AA169" s="302"/>
      <c r="AB169" s="302"/>
      <c r="AC169" s="302"/>
      <c r="AD169" s="302"/>
      <c r="AE169" s="302"/>
      <c r="AR169" s="167" t="s">
        <v>500</v>
      </c>
      <c r="AT169" s="167" t="s">
        <v>187</v>
      </c>
      <c r="AU169" s="167" t="s">
        <v>91</v>
      </c>
      <c r="AY169" s="18" t="s">
        <v>184</v>
      </c>
      <c r="BE169" s="92">
        <f t="shared" si="9"/>
        <v>0</v>
      </c>
      <c r="BF169" s="92">
        <f t="shared" si="10"/>
        <v>0</v>
      </c>
      <c r="BG169" s="92">
        <f t="shared" si="11"/>
        <v>0</v>
      </c>
      <c r="BH169" s="92">
        <f t="shared" si="12"/>
        <v>0</v>
      </c>
      <c r="BI169" s="92">
        <f t="shared" si="13"/>
        <v>0</v>
      </c>
      <c r="BJ169" s="18" t="s">
        <v>91</v>
      </c>
      <c r="BK169" s="92">
        <f t="shared" si="14"/>
        <v>0</v>
      </c>
      <c r="BL169" s="18" t="s">
        <v>500</v>
      </c>
      <c r="BM169" s="167" t="s">
        <v>1753</v>
      </c>
    </row>
    <row r="170" spans="1:65" s="2" customFormat="1" ht="16.5" customHeight="1">
      <c r="A170" s="302"/>
      <c r="B170" s="124"/>
      <c r="C170" s="192" t="s">
        <v>324</v>
      </c>
      <c r="D170" s="192" t="s">
        <v>236</v>
      </c>
      <c r="E170" s="193" t="s">
        <v>1754</v>
      </c>
      <c r="F170" s="194" t="s">
        <v>1755</v>
      </c>
      <c r="G170" s="195" t="s">
        <v>360</v>
      </c>
      <c r="H170" s="196">
        <v>35</v>
      </c>
      <c r="I170" s="197"/>
      <c r="J170" s="198">
        <f t="shared" si="5"/>
        <v>0</v>
      </c>
      <c r="K170" s="199"/>
      <c r="L170" s="250"/>
      <c r="M170" s="201" t="s">
        <v>1</v>
      </c>
      <c r="N170" s="202" t="s">
        <v>44</v>
      </c>
      <c r="O170" s="51"/>
      <c r="P170" s="165">
        <f t="shared" si="6"/>
        <v>0</v>
      </c>
      <c r="Q170" s="165">
        <v>7.3999999999999999E-4</v>
      </c>
      <c r="R170" s="165">
        <f t="shared" si="7"/>
        <v>2.5899999999999999E-2</v>
      </c>
      <c r="S170" s="165">
        <v>0</v>
      </c>
      <c r="T170" s="166">
        <f t="shared" si="8"/>
        <v>0</v>
      </c>
      <c r="U170" s="302"/>
      <c r="V170" s="302"/>
      <c r="W170" s="302"/>
      <c r="X170" s="302"/>
      <c r="Y170" s="302"/>
      <c r="Z170" s="302"/>
      <c r="AA170" s="302"/>
      <c r="AB170" s="302"/>
      <c r="AC170" s="302"/>
      <c r="AD170" s="302"/>
      <c r="AE170" s="302"/>
      <c r="AR170" s="167" t="s">
        <v>1560</v>
      </c>
      <c r="AT170" s="167" t="s">
        <v>236</v>
      </c>
      <c r="AU170" s="167" t="s">
        <v>91</v>
      </c>
      <c r="AY170" s="18" t="s">
        <v>184</v>
      </c>
      <c r="BE170" s="92">
        <f t="shared" si="9"/>
        <v>0</v>
      </c>
      <c r="BF170" s="92">
        <f t="shared" si="10"/>
        <v>0</v>
      </c>
      <c r="BG170" s="92">
        <f t="shared" si="11"/>
        <v>0</v>
      </c>
      <c r="BH170" s="92">
        <f t="shared" si="12"/>
        <v>0</v>
      </c>
      <c r="BI170" s="92">
        <f t="shared" si="13"/>
        <v>0</v>
      </c>
      <c r="BJ170" s="18" t="s">
        <v>91</v>
      </c>
      <c r="BK170" s="92">
        <f t="shared" si="14"/>
        <v>0</v>
      </c>
      <c r="BL170" s="18" t="s">
        <v>1560</v>
      </c>
      <c r="BM170" s="167" t="s">
        <v>1756</v>
      </c>
    </row>
    <row r="171" spans="1:65" s="2" customFormat="1" ht="16.5" customHeight="1">
      <c r="A171" s="302"/>
      <c r="B171" s="124"/>
      <c r="C171" s="155" t="s">
        <v>328</v>
      </c>
      <c r="D171" s="155" t="s">
        <v>187</v>
      </c>
      <c r="E171" s="156" t="s">
        <v>1757</v>
      </c>
      <c r="F171" s="157" t="s">
        <v>1758</v>
      </c>
      <c r="G171" s="158" t="s">
        <v>244</v>
      </c>
      <c r="H171" s="159">
        <v>2</v>
      </c>
      <c r="I171" s="160"/>
      <c r="J171" s="161">
        <f t="shared" si="5"/>
        <v>0</v>
      </c>
      <c r="K171" s="162"/>
      <c r="L171" s="250"/>
      <c r="M171" s="163" t="s">
        <v>1</v>
      </c>
      <c r="N171" s="164" t="s">
        <v>44</v>
      </c>
      <c r="O171" s="51"/>
      <c r="P171" s="165">
        <f t="shared" si="6"/>
        <v>0</v>
      </c>
      <c r="Q171" s="165">
        <v>0</v>
      </c>
      <c r="R171" s="165">
        <f t="shared" si="7"/>
        <v>0</v>
      </c>
      <c r="S171" s="165">
        <v>0</v>
      </c>
      <c r="T171" s="166">
        <f t="shared" si="8"/>
        <v>0</v>
      </c>
      <c r="U171" s="302"/>
      <c r="V171" s="302"/>
      <c r="W171" s="302"/>
      <c r="X171" s="302"/>
      <c r="Y171" s="302"/>
      <c r="Z171" s="302"/>
      <c r="AA171" s="302"/>
      <c r="AB171" s="302"/>
      <c r="AC171" s="302"/>
      <c r="AD171" s="302"/>
      <c r="AE171" s="302"/>
      <c r="AR171" s="167" t="s">
        <v>500</v>
      </c>
      <c r="AT171" s="167" t="s">
        <v>187</v>
      </c>
      <c r="AU171" s="167" t="s">
        <v>91</v>
      </c>
      <c r="AY171" s="18" t="s">
        <v>184</v>
      </c>
      <c r="BE171" s="92">
        <f t="shared" si="9"/>
        <v>0</v>
      </c>
      <c r="BF171" s="92">
        <f t="shared" si="10"/>
        <v>0</v>
      </c>
      <c r="BG171" s="92">
        <f t="shared" si="11"/>
        <v>0</v>
      </c>
      <c r="BH171" s="92">
        <f t="shared" si="12"/>
        <v>0</v>
      </c>
      <c r="BI171" s="92">
        <f t="shared" si="13"/>
        <v>0</v>
      </c>
      <c r="BJ171" s="18" t="s">
        <v>91</v>
      </c>
      <c r="BK171" s="92">
        <f t="shared" si="14"/>
        <v>0</v>
      </c>
      <c r="BL171" s="18" t="s">
        <v>500</v>
      </c>
      <c r="BM171" s="167" t="s">
        <v>1759</v>
      </c>
    </row>
    <row r="172" spans="1:65" s="2" customFormat="1" ht="16.5" customHeight="1">
      <c r="A172" s="302"/>
      <c r="B172" s="124"/>
      <c r="C172" s="155" t="s">
        <v>332</v>
      </c>
      <c r="D172" s="155" t="s">
        <v>187</v>
      </c>
      <c r="E172" s="156" t="s">
        <v>1760</v>
      </c>
      <c r="F172" s="157" t="s">
        <v>1761</v>
      </c>
      <c r="G172" s="158" t="s">
        <v>244</v>
      </c>
      <c r="H172" s="159">
        <v>98</v>
      </c>
      <c r="I172" s="160"/>
      <c r="J172" s="161">
        <f t="shared" si="5"/>
        <v>0</v>
      </c>
      <c r="K172" s="162"/>
      <c r="L172" s="250"/>
      <c r="M172" s="163" t="s">
        <v>1</v>
      </c>
      <c r="N172" s="164" t="s">
        <v>44</v>
      </c>
      <c r="O172" s="51"/>
      <c r="P172" s="165">
        <f t="shared" si="6"/>
        <v>0</v>
      </c>
      <c r="Q172" s="165">
        <v>0</v>
      </c>
      <c r="R172" s="165">
        <f t="shared" si="7"/>
        <v>0</v>
      </c>
      <c r="S172" s="165">
        <v>0</v>
      </c>
      <c r="T172" s="166">
        <f t="shared" si="8"/>
        <v>0</v>
      </c>
      <c r="U172" s="302"/>
      <c r="V172" s="302"/>
      <c r="W172" s="302"/>
      <c r="X172" s="302"/>
      <c r="Y172" s="302"/>
      <c r="Z172" s="302"/>
      <c r="AA172" s="302"/>
      <c r="AB172" s="302"/>
      <c r="AC172" s="302"/>
      <c r="AD172" s="302"/>
      <c r="AE172" s="302"/>
      <c r="AR172" s="167" t="s">
        <v>500</v>
      </c>
      <c r="AT172" s="167" t="s">
        <v>187</v>
      </c>
      <c r="AU172" s="167" t="s">
        <v>91</v>
      </c>
      <c r="AY172" s="18" t="s">
        <v>184</v>
      </c>
      <c r="BE172" s="92">
        <f t="shared" si="9"/>
        <v>0</v>
      </c>
      <c r="BF172" s="92">
        <f t="shared" si="10"/>
        <v>0</v>
      </c>
      <c r="BG172" s="92">
        <f t="shared" si="11"/>
        <v>0</v>
      </c>
      <c r="BH172" s="92">
        <f t="shared" si="12"/>
        <v>0</v>
      </c>
      <c r="BI172" s="92">
        <f t="shared" si="13"/>
        <v>0</v>
      </c>
      <c r="BJ172" s="18" t="s">
        <v>91</v>
      </c>
      <c r="BK172" s="92">
        <f t="shared" si="14"/>
        <v>0</v>
      </c>
      <c r="BL172" s="18" t="s">
        <v>500</v>
      </c>
      <c r="BM172" s="167" t="s">
        <v>1762</v>
      </c>
    </row>
    <row r="173" spans="1:65" s="2" customFormat="1" ht="16.5" customHeight="1">
      <c r="A173" s="302"/>
      <c r="B173" s="124"/>
      <c r="C173" s="155" t="s">
        <v>336</v>
      </c>
      <c r="D173" s="155" t="s">
        <v>187</v>
      </c>
      <c r="E173" s="156" t="s">
        <v>1763</v>
      </c>
      <c r="F173" s="157" t="s">
        <v>1764</v>
      </c>
      <c r="G173" s="158" t="s">
        <v>244</v>
      </c>
      <c r="H173" s="159">
        <v>25</v>
      </c>
      <c r="I173" s="160"/>
      <c r="J173" s="161">
        <f t="shared" si="5"/>
        <v>0</v>
      </c>
      <c r="K173" s="162"/>
      <c r="L173" s="250"/>
      <c r="M173" s="163" t="s">
        <v>1</v>
      </c>
      <c r="N173" s="164" t="s">
        <v>44</v>
      </c>
      <c r="O173" s="51"/>
      <c r="P173" s="165">
        <f t="shared" si="6"/>
        <v>0</v>
      </c>
      <c r="Q173" s="165">
        <v>0</v>
      </c>
      <c r="R173" s="165">
        <f t="shared" si="7"/>
        <v>0</v>
      </c>
      <c r="S173" s="165">
        <v>0</v>
      </c>
      <c r="T173" s="166">
        <f t="shared" si="8"/>
        <v>0</v>
      </c>
      <c r="U173" s="302"/>
      <c r="V173" s="302"/>
      <c r="W173" s="302"/>
      <c r="X173" s="302"/>
      <c r="Y173" s="302"/>
      <c r="Z173" s="302"/>
      <c r="AA173" s="302"/>
      <c r="AB173" s="302"/>
      <c r="AC173" s="302"/>
      <c r="AD173" s="302"/>
      <c r="AE173" s="302"/>
      <c r="AR173" s="167" t="s">
        <v>500</v>
      </c>
      <c r="AT173" s="167" t="s">
        <v>187</v>
      </c>
      <c r="AU173" s="167" t="s">
        <v>91</v>
      </c>
      <c r="AY173" s="18" t="s">
        <v>184</v>
      </c>
      <c r="BE173" s="92">
        <f t="shared" si="9"/>
        <v>0</v>
      </c>
      <c r="BF173" s="92">
        <f t="shared" si="10"/>
        <v>0</v>
      </c>
      <c r="BG173" s="92">
        <f t="shared" si="11"/>
        <v>0</v>
      </c>
      <c r="BH173" s="92">
        <f t="shared" si="12"/>
        <v>0</v>
      </c>
      <c r="BI173" s="92">
        <f t="shared" si="13"/>
        <v>0</v>
      </c>
      <c r="BJ173" s="18" t="s">
        <v>91</v>
      </c>
      <c r="BK173" s="92">
        <f t="shared" si="14"/>
        <v>0</v>
      </c>
      <c r="BL173" s="18" t="s">
        <v>500</v>
      </c>
      <c r="BM173" s="167" t="s">
        <v>1765</v>
      </c>
    </row>
    <row r="174" spans="1:65" s="2" customFormat="1" ht="16.5" customHeight="1">
      <c r="A174" s="302"/>
      <c r="B174" s="124"/>
      <c r="C174" s="155" t="s">
        <v>340</v>
      </c>
      <c r="D174" s="155" t="s">
        <v>187</v>
      </c>
      <c r="E174" s="156" t="s">
        <v>1766</v>
      </c>
      <c r="F174" s="157" t="s">
        <v>1767</v>
      </c>
      <c r="G174" s="158" t="s">
        <v>244</v>
      </c>
      <c r="H174" s="159">
        <v>6</v>
      </c>
      <c r="I174" s="160"/>
      <c r="J174" s="161">
        <f t="shared" si="5"/>
        <v>0</v>
      </c>
      <c r="K174" s="162"/>
      <c r="L174" s="250"/>
      <c r="M174" s="163" t="s">
        <v>1</v>
      </c>
      <c r="N174" s="164" t="s">
        <v>44</v>
      </c>
      <c r="O174" s="51"/>
      <c r="P174" s="165">
        <f t="shared" si="6"/>
        <v>0</v>
      </c>
      <c r="Q174" s="165">
        <v>0</v>
      </c>
      <c r="R174" s="165">
        <f t="shared" si="7"/>
        <v>0</v>
      </c>
      <c r="S174" s="165">
        <v>0</v>
      </c>
      <c r="T174" s="166">
        <f t="shared" si="8"/>
        <v>0</v>
      </c>
      <c r="U174" s="302"/>
      <c r="V174" s="302"/>
      <c r="W174" s="302"/>
      <c r="X174" s="302"/>
      <c r="Y174" s="302"/>
      <c r="Z174" s="302"/>
      <c r="AA174" s="302"/>
      <c r="AB174" s="302"/>
      <c r="AC174" s="302"/>
      <c r="AD174" s="302"/>
      <c r="AE174" s="302"/>
      <c r="AR174" s="167" t="s">
        <v>500</v>
      </c>
      <c r="AT174" s="167" t="s">
        <v>187</v>
      </c>
      <c r="AU174" s="167" t="s">
        <v>91</v>
      </c>
      <c r="AY174" s="18" t="s">
        <v>184</v>
      </c>
      <c r="BE174" s="92">
        <f t="shared" si="9"/>
        <v>0</v>
      </c>
      <c r="BF174" s="92">
        <f t="shared" si="10"/>
        <v>0</v>
      </c>
      <c r="BG174" s="92">
        <f t="shared" si="11"/>
        <v>0</v>
      </c>
      <c r="BH174" s="92">
        <f t="shared" si="12"/>
        <v>0</v>
      </c>
      <c r="BI174" s="92">
        <f t="shared" si="13"/>
        <v>0</v>
      </c>
      <c r="BJ174" s="18" t="s">
        <v>91</v>
      </c>
      <c r="BK174" s="92">
        <f t="shared" si="14"/>
        <v>0</v>
      </c>
      <c r="BL174" s="18" t="s">
        <v>500</v>
      </c>
      <c r="BM174" s="167" t="s">
        <v>1768</v>
      </c>
    </row>
    <row r="175" spans="1:65" s="2" customFormat="1" ht="16.5" customHeight="1">
      <c r="A175" s="302"/>
      <c r="B175" s="124"/>
      <c r="C175" s="155" t="s">
        <v>344</v>
      </c>
      <c r="D175" s="155" t="s">
        <v>187</v>
      </c>
      <c r="E175" s="156" t="s">
        <v>1769</v>
      </c>
      <c r="F175" s="157" t="s">
        <v>1770</v>
      </c>
      <c r="G175" s="158" t="s">
        <v>244</v>
      </c>
      <c r="H175" s="159">
        <v>3</v>
      </c>
      <c r="I175" s="160"/>
      <c r="J175" s="161">
        <f t="shared" si="5"/>
        <v>0</v>
      </c>
      <c r="K175" s="162"/>
      <c r="L175" s="250"/>
      <c r="M175" s="163" t="s">
        <v>1</v>
      </c>
      <c r="N175" s="164" t="s">
        <v>44</v>
      </c>
      <c r="O175" s="51"/>
      <c r="P175" s="165">
        <f t="shared" si="6"/>
        <v>0</v>
      </c>
      <c r="Q175" s="165">
        <v>0</v>
      </c>
      <c r="R175" s="165">
        <f t="shared" si="7"/>
        <v>0</v>
      </c>
      <c r="S175" s="165">
        <v>0</v>
      </c>
      <c r="T175" s="166">
        <f t="shared" si="8"/>
        <v>0</v>
      </c>
      <c r="U175" s="302"/>
      <c r="V175" s="302"/>
      <c r="W175" s="302"/>
      <c r="X175" s="302"/>
      <c r="Y175" s="302"/>
      <c r="Z175" s="302"/>
      <c r="AA175" s="302"/>
      <c r="AB175" s="302"/>
      <c r="AC175" s="302"/>
      <c r="AD175" s="302"/>
      <c r="AE175" s="302"/>
      <c r="AR175" s="167" t="s">
        <v>500</v>
      </c>
      <c r="AT175" s="167" t="s">
        <v>187</v>
      </c>
      <c r="AU175" s="167" t="s">
        <v>91</v>
      </c>
      <c r="AY175" s="18" t="s">
        <v>184</v>
      </c>
      <c r="BE175" s="92">
        <f t="shared" si="9"/>
        <v>0</v>
      </c>
      <c r="BF175" s="92">
        <f t="shared" si="10"/>
        <v>0</v>
      </c>
      <c r="BG175" s="92">
        <f t="shared" si="11"/>
        <v>0</v>
      </c>
      <c r="BH175" s="92">
        <f t="shared" si="12"/>
        <v>0</v>
      </c>
      <c r="BI175" s="92">
        <f t="shared" si="13"/>
        <v>0</v>
      </c>
      <c r="BJ175" s="18" t="s">
        <v>91</v>
      </c>
      <c r="BK175" s="92">
        <f t="shared" si="14"/>
        <v>0</v>
      </c>
      <c r="BL175" s="18" t="s">
        <v>500</v>
      </c>
      <c r="BM175" s="167" t="s">
        <v>1771</v>
      </c>
    </row>
    <row r="176" spans="1:65" s="2" customFormat="1" ht="16.5" customHeight="1">
      <c r="A176" s="302"/>
      <c r="B176" s="124"/>
      <c r="C176" s="155" t="s">
        <v>348</v>
      </c>
      <c r="D176" s="155" t="s">
        <v>187</v>
      </c>
      <c r="E176" s="156" t="s">
        <v>1772</v>
      </c>
      <c r="F176" s="157" t="s">
        <v>1773</v>
      </c>
      <c r="G176" s="158" t="s">
        <v>244</v>
      </c>
      <c r="H176" s="159">
        <v>1</v>
      </c>
      <c r="I176" s="160"/>
      <c r="J176" s="161">
        <f t="shared" si="5"/>
        <v>0</v>
      </c>
      <c r="K176" s="162"/>
      <c r="L176" s="250"/>
      <c r="M176" s="163" t="s">
        <v>1</v>
      </c>
      <c r="N176" s="164" t="s">
        <v>44</v>
      </c>
      <c r="O176" s="51"/>
      <c r="P176" s="165">
        <f t="shared" si="6"/>
        <v>0</v>
      </c>
      <c r="Q176" s="165">
        <v>0</v>
      </c>
      <c r="R176" s="165">
        <f t="shared" si="7"/>
        <v>0</v>
      </c>
      <c r="S176" s="165">
        <v>0</v>
      </c>
      <c r="T176" s="166">
        <f t="shared" si="8"/>
        <v>0</v>
      </c>
      <c r="U176" s="302"/>
      <c r="V176" s="302"/>
      <c r="W176" s="302"/>
      <c r="X176" s="302"/>
      <c r="Y176" s="302"/>
      <c r="Z176" s="302"/>
      <c r="AA176" s="302"/>
      <c r="AB176" s="302"/>
      <c r="AC176" s="302"/>
      <c r="AD176" s="302"/>
      <c r="AE176" s="302"/>
      <c r="AR176" s="167" t="s">
        <v>500</v>
      </c>
      <c r="AT176" s="167" t="s">
        <v>187</v>
      </c>
      <c r="AU176" s="167" t="s">
        <v>91</v>
      </c>
      <c r="AY176" s="18" t="s">
        <v>184</v>
      </c>
      <c r="BE176" s="92">
        <f t="shared" si="9"/>
        <v>0</v>
      </c>
      <c r="BF176" s="92">
        <f t="shared" si="10"/>
        <v>0</v>
      </c>
      <c r="BG176" s="92">
        <f t="shared" si="11"/>
        <v>0</v>
      </c>
      <c r="BH176" s="92">
        <f t="shared" si="12"/>
        <v>0</v>
      </c>
      <c r="BI176" s="92">
        <f t="shared" si="13"/>
        <v>0</v>
      </c>
      <c r="BJ176" s="18" t="s">
        <v>91</v>
      </c>
      <c r="BK176" s="92">
        <f t="shared" si="14"/>
        <v>0</v>
      </c>
      <c r="BL176" s="18" t="s">
        <v>500</v>
      </c>
      <c r="BM176" s="167" t="s">
        <v>1774</v>
      </c>
    </row>
    <row r="177" spans="1:65" s="2" customFormat="1" ht="16.5" customHeight="1">
      <c r="A177" s="302"/>
      <c r="B177" s="124"/>
      <c r="C177" s="155" t="s">
        <v>352</v>
      </c>
      <c r="D177" s="155" t="s">
        <v>187</v>
      </c>
      <c r="E177" s="156" t="s">
        <v>1775</v>
      </c>
      <c r="F177" s="157" t="s">
        <v>1776</v>
      </c>
      <c r="G177" s="158" t="s">
        <v>244</v>
      </c>
      <c r="H177" s="159">
        <v>1</v>
      </c>
      <c r="I177" s="160"/>
      <c r="J177" s="161">
        <f t="shared" si="5"/>
        <v>0</v>
      </c>
      <c r="K177" s="162"/>
      <c r="L177" s="250"/>
      <c r="M177" s="163" t="s">
        <v>1</v>
      </c>
      <c r="N177" s="164" t="s">
        <v>44</v>
      </c>
      <c r="O177" s="51"/>
      <c r="P177" s="165">
        <f t="shared" si="6"/>
        <v>0</v>
      </c>
      <c r="Q177" s="165">
        <v>0</v>
      </c>
      <c r="R177" s="165">
        <f t="shared" si="7"/>
        <v>0</v>
      </c>
      <c r="S177" s="165">
        <v>0</v>
      </c>
      <c r="T177" s="166">
        <f t="shared" si="8"/>
        <v>0</v>
      </c>
      <c r="U177" s="302"/>
      <c r="V177" s="302"/>
      <c r="W177" s="302"/>
      <c r="X177" s="302"/>
      <c r="Y177" s="302"/>
      <c r="Z177" s="302"/>
      <c r="AA177" s="302"/>
      <c r="AB177" s="302"/>
      <c r="AC177" s="302"/>
      <c r="AD177" s="302"/>
      <c r="AE177" s="302"/>
      <c r="AR177" s="167" t="s">
        <v>500</v>
      </c>
      <c r="AT177" s="167" t="s">
        <v>187</v>
      </c>
      <c r="AU177" s="167" t="s">
        <v>91</v>
      </c>
      <c r="AY177" s="18" t="s">
        <v>184</v>
      </c>
      <c r="BE177" s="92">
        <f t="shared" si="9"/>
        <v>0</v>
      </c>
      <c r="BF177" s="92">
        <f t="shared" si="10"/>
        <v>0</v>
      </c>
      <c r="BG177" s="92">
        <f t="shared" si="11"/>
        <v>0</v>
      </c>
      <c r="BH177" s="92">
        <f t="shared" si="12"/>
        <v>0</v>
      </c>
      <c r="BI177" s="92">
        <f t="shared" si="13"/>
        <v>0</v>
      </c>
      <c r="BJ177" s="18" t="s">
        <v>91</v>
      </c>
      <c r="BK177" s="92">
        <f t="shared" si="14"/>
        <v>0</v>
      </c>
      <c r="BL177" s="18" t="s">
        <v>500</v>
      </c>
      <c r="BM177" s="167" t="s">
        <v>1777</v>
      </c>
    </row>
    <row r="178" spans="1:65" s="2" customFormat="1" ht="16.5" customHeight="1">
      <c r="A178" s="302"/>
      <c r="B178" s="124"/>
      <c r="C178" s="155" t="s">
        <v>357</v>
      </c>
      <c r="D178" s="155" t="s">
        <v>187</v>
      </c>
      <c r="E178" s="156" t="s">
        <v>1778</v>
      </c>
      <c r="F178" s="157" t="s">
        <v>1779</v>
      </c>
      <c r="G178" s="158" t="s">
        <v>244</v>
      </c>
      <c r="H178" s="159">
        <v>1</v>
      </c>
      <c r="I178" s="160"/>
      <c r="J178" s="161">
        <f t="shared" si="5"/>
        <v>0</v>
      </c>
      <c r="K178" s="162"/>
      <c r="L178" s="250"/>
      <c r="M178" s="163" t="s">
        <v>1</v>
      </c>
      <c r="N178" s="164" t="s">
        <v>44</v>
      </c>
      <c r="O178" s="51"/>
      <c r="P178" s="165">
        <f t="shared" si="6"/>
        <v>0</v>
      </c>
      <c r="Q178" s="165">
        <v>0</v>
      </c>
      <c r="R178" s="165">
        <f t="shared" si="7"/>
        <v>0</v>
      </c>
      <c r="S178" s="165">
        <v>0</v>
      </c>
      <c r="T178" s="166">
        <f t="shared" si="8"/>
        <v>0</v>
      </c>
      <c r="U178" s="302"/>
      <c r="V178" s="302"/>
      <c r="W178" s="302"/>
      <c r="X178" s="302"/>
      <c r="Y178" s="302"/>
      <c r="Z178" s="302"/>
      <c r="AA178" s="302"/>
      <c r="AB178" s="302"/>
      <c r="AC178" s="302"/>
      <c r="AD178" s="302"/>
      <c r="AE178" s="302"/>
      <c r="AR178" s="167" t="s">
        <v>500</v>
      </c>
      <c r="AT178" s="167" t="s">
        <v>187</v>
      </c>
      <c r="AU178" s="167" t="s">
        <v>91</v>
      </c>
      <c r="AY178" s="18" t="s">
        <v>184</v>
      </c>
      <c r="BE178" s="92">
        <f t="shared" si="9"/>
        <v>0</v>
      </c>
      <c r="BF178" s="92">
        <f t="shared" si="10"/>
        <v>0</v>
      </c>
      <c r="BG178" s="92">
        <f t="shared" si="11"/>
        <v>0</v>
      </c>
      <c r="BH178" s="92">
        <f t="shared" si="12"/>
        <v>0</v>
      </c>
      <c r="BI178" s="92">
        <f t="shared" si="13"/>
        <v>0</v>
      </c>
      <c r="BJ178" s="18" t="s">
        <v>91</v>
      </c>
      <c r="BK178" s="92">
        <f t="shared" si="14"/>
        <v>0</v>
      </c>
      <c r="BL178" s="18" t="s">
        <v>500</v>
      </c>
      <c r="BM178" s="167" t="s">
        <v>1780</v>
      </c>
    </row>
    <row r="179" spans="1:65" s="2" customFormat="1" ht="21.75" customHeight="1">
      <c r="A179" s="302"/>
      <c r="B179" s="124"/>
      <c r="C179" s="431" t="s">
        <v>363</v>
      </c>
      <c r="D179" s="431" t="s">
        <v>187</v>
      </c>
      <c r="E179" s="432" t="s">
        <v>1781</v>
      </c>
      <c r="F179" s="433" t="s">
        <v>1782</v>
      </c>
      <c r="G179" s="434" t="s">
        <v>244</v>
      </c>
      <c r="H179" s="435">
        <v>3</v>
      </c>
      <c r="I179" s="436"/>
      <c r="J179" s="436">
        <f t="shared" si="5"/>
        <v>0</v>
      </c>
      <c r="K179" s="162"/>
      <c r="L179" s="250"/>
      <c r="M179" s="163" t="s">
        <v>1</v>
      </c>
      <c r="N179" s="164" t="s">
        <v>44</v>
      </c>
      <c r="O179" s="51"/>
      <c r="P179" s="165">
        <f t="shared" si="6"/>
        <v>0</v>
      </c>
      <c r="Q179" s="165">
        <v>0</v>
      </c>
      <c r="R179" s="165">
        <f t="shared" si="7"/>
        <v>0</v>
      </c>
      <c r="S179" s="165">
        <v>0</v>
      </c>
      <c r="T179" s="166">
        <f t="shared" si="8"/>
        <v>0</v>
      </c>
      <c r="U179" s="302"/>
      <c r="V179" s="302"/>
      <c r="W179" s="302"/>
      <c r="X179" s="302"/>
      <c r="Y179" s="302"/>
      <c r="Z179" s="302"/>
      <c r="AA179" s="302"/>
      <c r="AB179" s="302"/>
      <c r="AC179" s="302"/>
      <c r="AD179" s="302"/>
      <c r="AE179" s="302"/>
      <c r="AR179" s="167" t="s">
        <v>500</v>
      </c>
      <c r="AT179" s="167" t="s">
        <v>187</v>
      </c>
      <c r="AU179" s="167" t="s">
        <v>91</v>
      </c>
      <c r="AY179" s="18" t="s">
        <v>184</v>
      </c>
      <c r="BE179" s="92">
        <f t="shared" si="9"/>
        <v>0</v>
      </c>
      <c r="BF179" s="92">
        <f t="shared" si="10"/>
        <v>0</v>
      </c>
      <c r="BG179" s="92">
        <f t="shared" si="11"/>
        <v>0</v>
      </c>
      <c r="BH179" s="92">
        <f t="shared" si="12"/>
        <v>0</v>
      </c>
      <c r="BI179" s="92">
        <f t="shared" si="13"/>
        <v>0</v>
      </c>
      <c r="BJ179" s="18" t="s">
        <v>91</v>
      </c>
      <c r="BK179" s="92">
        <f t="shared" si="14"/>
        <v>0</v>
      </c>
      <c r="BL179" s="18" t="s">
        <v>500</v>
      </c>
      <c r="BM179" s="167" t="s">
        <v>1783</v>
      </c>
    </row>
    <row r="180" spans="1:65" s="2" customFormat="1" ht="21.75" customHeight="1">
      <c r="A180" s="302"/>
      <c r="B180" s="124"/>
      <c r="C180" s="431" t="s">
        <v>367</v>
      </c>
      <c r="D180" s="431" t="s">
        <v>187</v>
      </c>
      <c r="E180" s="432" t="s">
        <v>1784</v>
      </c>
      <c r="F180" s="433" t="s">
        <v>1785</v>
      </c>
      <c r="G180" s="434" t="s">
        <v>244</v>
      </c>
      <c r="H180" s="435">
        <v>3</v>
      </c>
      <c r="I180" s="436"/>
      <c r="J180" s="436">
        <f t="shared" si="5"/>
        <v>0</v>
      </c>
      <c r="K180" s="162"/>
      <c r="L180" s="250"/>
      <c r="M180" s="163" t="s">
        <v>1</v>
      </c>
      <c r="N180" s="164" t="s">
        <v>44</v>
      </c>
      <c r="O180" s="51"/>
      <c r="P180" s="165">
        <f t="shared" si="6"/>
        <v>0</v>
      </c>
      <c r="Q180" s="165">
        <v>0</v>
      </c>
      <c r="R180" s="165">
        <f t="shared" si="7"/>
        <v>0</v>
      </c>
      <c r="S180" s="165">
        <v>0</v>
      </c>
      <c r="T180" s="166">
        <f t="shared" si="8"/>
        <v>0</v>
      </c>
      <c r="U180" s="302"/>
      <c r="V180" s="302"/>
      <c r="W180" s="302"/>
      <c r="X180" s="302"/>
      <c r="Y180" s="302"/>
      <c r="Z180" s="302"/>
      <c r="AA180" s="302"/>
      <c r="AB180" s="302"/>
      <c r="AC180" s="302"/>
      <c r="AD180" s="302"/>
      <c r="AE180" s="302"/>
      <c r="AR180" s="167" t="s">
        <v>500</v>
      </c>
      <c r="AT180" s="167" t="s">
        <v>187</v>
      </c>
      <c r="AU180" s="167" t="s">
        <v>91</v>
      </c>
      <c r="AY180" s="18" t="s">
        <v>184</v>
      </c>
      <c r="BE180" s="92">
        <f t="shared" si="9"/>
        <v>0</v>
      </c>
      <c r="BF180" s="92">
        <f t="shared" si="10"/>
        <v>0</v>
      </c>
      <c r="BG180" s="92">
        <f t="shared" si="11"/>
        <v>0</v>
      </c>
      <c r="BH180" s="92">
        <f t="shared" si="12"/>
        <v>0</v>
      </c>
      <c r="BI180" s="92">
        <f t="shared" si="13"/>
        <v>0</v>
      </c>
      <c r="BJ180" s="18" t="s">
        <v>91</v>
      </c>
      <c r="BK180" s="92">
        <f t="shared" si="14"/>
        <v>0</v>
      </c>
      <c r="BL180" s="18" t="s">
        <v>500</v>
      </c>
      <c r="BM180" s="167" t="s">
        <v>1786</v>
      </c>
    </row>
    <row r="181" spans="1:65" s="2" customFormat="1" ht="16.5" customHeight="1">
      <c r="A181" s="302"/>
      <c r="B181" s="124"/>
      <c r="C181" s="155" t="s">
        <v>376</v>
      </c>
      <c r="D181" s="155" t="s">
        <v>187</v>
      </c>
      <c r="E181" s="156" t="s">
        <v>1787</v>
      </c>
      <c r="F181" s="157" t="s">
        <v>1788</v>
      </c>
      <c r="G181" s="158" t="s">
        <v>244</v>
      </c>
      <c r="H181" s="159">
        <v>15</v>
      </c>
      <c r="I181" s="160"/>
      <c r="J181" s="161">
        <f t="shared" si="5"/>
        <v>0</v>
      </c>
      <c r="K181" s="162"/>
      <c r="L181" s="250"/>
      <c r="M181" s="163" t="s">
        <v>1</v>
      </c>
      <c r="N181" s="164" t="s">
        <v>44</v>
      </c>
      <c r="O181" s="51"/>
      <c r="P181" s="165">
        <f t="shared" si="6"/>
        <v>0</v>
      </c>
      <c r="Q181" s="165">
        <v>0</v>
      </c>
      <c r="R181" s="165">
        <f t="shared" si="7"/>
        <v>0</v>
      </c>
      <c r="S181" s="165">
        <v>0</v>
      </c>
      <c r="T181" s="166">
        <f t="shared" si="8"/>
        <v>0</v>
      </c>
      <c r="U181" s="302"/>
      <c r="V181" s="302"/>
      <c r="W181" s="302"/>
      <c r="X181" s="302"/>
      <c r="Y181" s="302"/>
      <c r="Z181" s="302"/>
      <c r="AA181" s="302"/>
      <c r="AB181" s="302"/>
      <c r="AC181" s="302"/>
      <c r="AD181" s="302"/>
      <c r="AE181" s="302"/>
      <c r="AR181" s="167" t="s">
        <v>500</v>
      </c>
      <c r="AT181" s="167" t="s">
        <v>187</v>
      </c>
      <c r="AU181" s="167" t="s">
        <v>91</v>
      </c>
      <c r="AY181" s="18" t="s">
        <v>184</v>
      </c>
      <c r="BE181" s="92">
        <f t="shared" si="9"/>
        <v>0</v>
      </c>
      <c r="BF181" s="92">
        <f t="shared" si="10"/>
        <v>0</v>
      </c>
      <c r="BG181" s="92">
        <f t="shared" si="11"/>
        <v>0</v>
      </c>
      <c r="BH181" s="92">
        <f t="shared" si="12"/>
        <v>0</v>
      </c>
      <c r="BI181" s="92">
        <f t="shared" si="13"/>
        <v>0</v>
      </c>
      <c r="BJ181" s="18" t="s">
        <v>91</v>
      </c>
      <c r="BK181" s="92">
        <f t="shared" si="14"/>
        <v>0</v>
      </c>
      <c r="BL181" s="18" t="s">
        <v>500</v>
      </c>
      <c r="BM181" s="167" t="s">
        <v>1789</v>
      </c>
    </row>
    <row r="182" spans="1:65" s="2" customFormat="1" ht="16.5" customHeight="1">
      <c r="A182" s="302"/>
      <c r="B182" s="124"/>
      <c r="C182" s="155" t="s">
        <v>381</v>
      </c>
      <c r="D182" s="155" t="s">
        <v>187</v>
      </c>
      <c r="E182" s="156" t="s">
        <v>1790</v>
      </c>
      <c r="F182" s="157" t="s">
        <v>1791</v>
      </c>
      <c r="G182" s="158" t="s">
        <v>244</v>
      </c>
      <c r="H182" s="159">
        <v>7</v>
      </c>
      <c r="I182" s="160"/>
      <c r="J182" s="161">
        <f t="shared" si="5"/>
        <v>0</v>
      </c>
      <c r="K182" s="162"/>
      <c r="L182" s="250"/>
      <c r="M182" s="163" t="s">
        <v>1</v>
      </c>
      <c r="N182" s="164" t="s">
        <v>44</v>
      </c>
      <c r="O182" s="51"/>
      <c r="P182" s="165">
        <f t="shared" si="6"/>
        <v>0</v>
      </c>
      <c r="Q182" s="165">
        <v>0</v>
      </c>
      <c r="R182" s="165">
        <f t="shared" si="7"/>
        <v>0</v>
      </c>
      <c r="S182" s="165">
        <v>0</v>
      </c>
      <c r="T182" s="166">
        <f t="shared" si="8"/>
        <v>0</v>
      </c>
      <c r="U182" s="302"/>
      <c r="V182" s="302"/>
      <c r="W182" s="302"/>
      <c r="X182" s="302"/>
      <c r="Y182" s="302"/>
      <c r="Z182" s="302"/>
      <c r="AA182" s="302"/>
      <c r="AB182" s="302"/>
      <c r="AC182" s="302"/>
      <c r="AD182" s="302"/>
      <c r="AE182" s="302"/>
      <c r="AR182" s="167" t="s">
        <v>500</v>
      </c>
      <c r="AT182" s="167" t="s">
        <v>187</v>
      </c>
      <c r="AU182" s="167" t="s">
        <v>91</v>
      </c>
      <c r="AY182" s="18" t="s">
        <v>184</v>
      </c>
      <c r="BE182" s="92">
        <f t="shared" si="9"/>
        <v>0</v>
      </c>
      <c r="BF182" s="92">
        <f t="shared" si="10"/>
        <v>0</v>
      </c>
      <c r="BG182" s="92">
        <f t="shared" si="11"/>
        <v>0</v>
      </c>
      <c r="BH182" s="92">
        <f t="shared" si="12"/>
        <v>0</v>
      </c>
      <c r="BI182" s="92">
        <f t="shared" si="13"/>
        <v>0</v>
      </c>
      <c r="BJ182" s="18" t="s">
        <v>91</v>
      </c>
      <c r="BK182" s="92">
        <f t="shared" si="14"/>
        <v>0</v>
      </c>
      <c r="BL182" s="18" t="s">
        <v>500</v>
      </c>
      <c r="BM182" s="167" t="s">
        <v>1792</v>
      </c>
    </row>
    <row r="183" spans="1:65" s="2" customFormat="1" ht="16.5" customHeight="1">
      <c r="A183" s="302"/>
      <c r="B183" s="124"/>
      <c r="C183" s="192" t="s">
        <v>386</v>
      </c>
      <c r="D183" s="192" t="s">
        <v>236</v>
      </c>
      <c r="E183" s="193" t="s">
        <v>1793</v>
      </c>
      <c r="F183" s="194" t="s">
        <v>1794</v>
      </c>
      <c r="G183" s="195" t="s">
        <v>511</v>
      </c>
      <c r="H183" s="220"/>
      <c r="I183" s="197"/>
      <c r="J183" s="198">
        <f t="shared" si="5"/>
        <v>0</v>
      </c>
      <c r="K183" s="199"/>
      <c r="L183" s="250"/>
      <c r="M183" s="201" t="s">
        <v>1</v>
      </c>
      <c r="N183" s="202" t="s">
        <v>44</v>
      </c>
      <c r="O183" s="51"/>
      <c r="P183" s="165">
        <f t="shared" si="6"/>
        <v>0</v>
      </c>
      <c r="Q183" s="165">
        <v>0</v>
      </c>
      <c r="R183" s="165">
        <f t="shared" si="7"/>
        <v>0</v>
      </c>
      <c r="S183" s="165">
        <v>0</v>
      </c>
      <c r="T183" s="166">
        <f t="shared" si="8"/>
        <v>0</v>
      </c>
      <c r="U183" s="302"/>
      <c r="V183" s="302"/>
      <c r="W183" s="302"/>
      <c r="X183" s="302"/>
      <c r="Y183" s="302"/>
      <c r="Z183" s="302"/>
      <c r="AA183" s="302"/>
      <c r="AB183" s="302"/>
      <c r="AC183" s="302"/>
      <c r="AD183" s="302"/>
      <c r="AE183" s="302"/>
      <c r="AR183" s="167" t="s">
        <v>1795</v>
      </c>
      <c r="AT183" s="167" t="s">
        <v>236</v>
      </c>
      <c r="AU183" s="167" t="s">
        <v>91</v>
      </c>
      <c r="AY183" s="18" t="s">
        <v>184</v>
      </c>
      <c r="BE183" s="92">
        <f t="shared" si="9"/>
        <v>0</v>
      </c>
      <c r="BF183" s="92">
        <f t="shared" si="10"/>
        <v>0</v>
      </c>
      <c r="BG183" s="92">
        <f t="shared" si="11"/>
        <v>0</v>
      </c>
      <c r="BH183" s="92">
        <f t="shared" si="12"/>
        <v>0</v>
      </c>
      <c r="BI183" s="92">
        <f t="shared" si="13"/>
        <v>0</v>
      </c>
      <c r="BJ183" s="18" t="s">
        <v>91</v>
      </c>
      <c r="BK183" s="92">
        <f t="shared" si="14"/>
        <v>0</v>
      </c>
      <c r="BL183" s="18" t="s">
        <v>500</v>
      </c>
      <c r="BM183" s="167" t="s">
        <v>1796</v>
      </c>
    </row>
    <row r="184" spans="1:65" s="2" customFormat="1" ht="16.5" customHeight="1">
      <c r="A184" s="302"/>
      <c r="B184" s="124"/>
      <c r="C184" s="192" t="s">
        <v>391</v>
      </c>
      <c r="D184" s="192" t="s">
        <v>236</v>
      </c>
      <c r="E184" s="193" t="s">
        <v>1797</v>
      </c>
      <c r="F184" s="194" t="s">
        <v>1798</v>
      </c>
      <c r="G184" s="195" t="s">
        <v>511</v>
      </c>
      <c r="H184" s="220"/>
      <c r="I184" s="197"/>
      <c r="J184" s="198">
        <f t="shared" si="5"/>
        <v>0</v>
      </c>
      <c r="K184" s="199"/>
      <c r="L184" s="250"/>
      <c r="M184" s="201" t="s">
        <v>1</v>
      </c>
      <c r="N184" s="202" t="s">
        <v>44</v>
      </c>
      <c r="O184" s="51"/>
      <c r="P184" s="165">
        <f t="shared" si="6"/>
        <v>0</v>
      </c>
      <c r="Q184" s="165">
        <v>0</v>
      </c>
      <c r="R184" s="165">
        <f t="shared" si="7"/>
        <v>0</v>
      </c>
      <c r="S184" s="165">
        <v>0</v>
      </c>
      <c r="T184" s="166">
        <f t="shared" si="8"/>
        <v>0</v>
      </c>
      <c r="U184" s="302"/>
      <c r="V184" s="302"/>
      <c r="W184" s="302"/>
      <c r="X184" s="302"/>
      <c r="Y184" s="302"/>
      <c r="Z184" s="302"/>
      <c r="AA184" s="302"/>
      <c r="AB184" s="302"/>
      <c r="AC184" s="302"/>
      <c r="AD184" s="302"/>
      <c r="AE184" s="302"/>
      <c r="AR184" s="167" t="s">
        <v>1795</v>
      </c>
      <c r="AT184" s="167" t="s">
        <v>236</v>
      </c>
      <c r="AU184" s="167" t="s">
        <v>91</v>
      </c>
      <c r="AY184" s="18" t="s">
        <v>184</v>
      </c>
      <c r="BE184" s="92">
        <f t="shared" si="9"/>
        <v>0</v>
      </c>
      <c r="BF184" s="92">
        <f t="shared" si="10"/>
        <v>0</v>
      </c>
      <c r="BG184" s="92">
        <f t="shared" si="11"/>
        <v>0</v>
      </c>
      <c r="BH184" s="92">
        <f t="shared" si="12"/>
        <v>0</v>
      </c>
      <c r="BI184" s="92">
        <f t="shared" si="13"/>
        <v>0</v>
      </c>
      <c r="BJ184" s="18" t="s">
        <v>91</v>
      </c>
      <c r="BK184" s="92">
        <f t="shared" si="14"/>
        <v>0</v>
      </c>
      <c r="BL184" s="18" t="s">
        <v>500</v>
      </c>
      <c r="BM184" s="167" t="s">
        <v>1799</v>
      </c>
    </row>
    <row r="185" spans="1:65" s="2" customFormat="1" ht="16.5" customHeight="1">
      <c r="A185" s="302"/>
      <c r="B185" s="124"/>
      <c r="C185" s="192" t="s">
        <v>396</v>
      </c>
      <c r="D185" s="192" t="s">
        <v>236</v>
      </c>
      <c r="E185" s="193" t="s">
        <v>1800</v>
      </c>
      <c r="F185" s="194" t="s">
        <v>1801</v>
      </c>
      <c r="G185" s="195" t="s">
        <v>244</v>
      </c>
      <c r="H185" s="196">
        <v>1</v>
      </c>
      <c r="I185" s="197"/>
      <c r="J185" s="198">
        <f t="shared" si="5"/>
        <v>0</v>
      </c>
      <c r="K185" s="199"/>
      <c r="L185" s="250"/>
      <c r="M185" s="201" t="s">
        <v>1</v>
      </c>
      <c r="N185" s="202" t="s">
        <v>44</v>
      </c>
      <c r="O185" s="51"/>
      <c r="P185" s="165">
        <f t="shared" si="6"/>
        <v>0</v>
      </c>
      <c r="Q185" s="165">
        <v>0</v>
      </c>
      <c r="R185" s="165">
        <f t="shared" si="7"/>
        <v>0</v>
      </c>
      <c r="S185" s="165">
        <v>0</v>
      </c>
      <c r="T185" s="166">
        <f t="shared" si="8"/>
        <v>0</v>
      </c>
      <c r="U185" s="302"/>
      <c r="V185" s="302"/>
      <c r="W185" s="302"/>
      <c r="X185" s="302"/>
      <c r="Y185" s="302"/>
      <c r="Z185" s="302"/>
      <c r="AA185" s="302"/>
      <c r="AB185" s="302"/>
      <c r="AC185" s="302"/>
      <c r="AD185" s="302"/>
      <c r="AE185" s="302"/>
      <c r="AR185" s="167" t="s">
        <v>1795</v>
      </c>
      <c r="AT185" s="167" t="s">
        <v>236</v>
      </c>
      <c r="AU185" s="167" t="s">
        <v>91</v>
      </c>
      <c r="AY185" s="18" t="s">
        <v>184</v>
      </c>
      <c r="BE185" s="92">
        <f t="shared" si="9"/>
        <v>0</v>
      </c>
      <c r="BF185" s="92">
        <f t="shared" si="10"/>
        <v>0</v>
      </c>
      <c r="BG185" s="92">
        <f t="shared" si="11"/>
        <v>0</v>
      </c>
      <c r="BH185" s="92">
        <f t="shared" si="12"/>
        <v>0</v>
      </c>
      <c r="BI185" s="92">
        <f t="shared" si="13"/>
        <v>0</v>
      </c>
      <c r="BJ185" s="18" t="s">
        <v>91</v>
      </c>
      <c r="BK185" s="92">
        <f t="shared" si="14"/>
        <v>0</v>
      </c>
      <c r="BL185" s="18" t="s">
        <v>500</v>
      </c>
      <c r="BM185" s="167" t="s">
        <v>1802</v>
      </c>
    </row>
    <row r="186" spans="1:65" s="2" customFormat="1" ht="16.5" customHeight="1">
      <c r="A186" s="302"/>
      <c r="B186" s="124"/>
      <c r="C186" s="192" t="s">
        <v>402</v>
      </c>
      <c r="D186" s="192" t="s">
        <v>236</v>
      </c>
      <c r="E186" s="193" t="s">
        <v>1803</v>
      </c>
      <c r="F186" s="194" t="s">
        <v>1804</v>
      </c>
      <c r="G186" s="195" t="s">
        <v>244</v>
      </c>
      <c r="H186" s="196">
        <v>1</v>
      </c>
      <c r="I186" s="197"/>
      <c r="J186" s="198">
        <f t="shared" si="5"/>
        <v>0</v>
      </c>
      <c r="K186" s="199"/>
      <c r="L186" s="250"/>
      <c r="M186" s="201" t="s">
        <v>1</v>
      </c>
      <c r="N186" s="202" t="s">
        <v>44</v>
      </c>
      <c r="O186" s="51"/>
      <c r="P186" s="165">
        <f t="shared" si="6"/>
        <v>0</v>
      </c>
      <c r="Q186" s="165">
        <v>0</v>
      </c>
      <c r="R186" s="165">
        <f t="shared" si="7"/>
        <v>0</v>
      </c>
      <c r="S186" s="165">
        <v>0</v>
      </c>
      <c r="T186" s="166">
        <f t="shared" si="8"/>
        <v>0</v>
      </c>
      <c r="U186" s="302"/>
      <c r="V186" s="302"/>
      <c r="W186" s="302"/>
      <c r="X186" s="302"/>
      <c r="Y186" s="302"/>
      <c r="Z186" s="302"/>
      <c r="AA186" s="302"/>
      <c r="AB186" s="302"/>
      <c r="AC186" s="302"/>
      <c r="AD186" s="302"/>
      <c r="AE186" s="302"/>
      <c r="AR186" s="167" t="s">
        <v>1795</v>
      </c>
      <c r="AT186" s="167" t="s">
        <v>236</v>
      </c>
      <c r="AU186" s="167" t="s">
        <v>91</v>
      </c>
      <c r="AY186" s="18" t="s">
        <v>184</v>
      </c>
      <c r="BE186" s="92">
        <f t="shared" si="9"/>
        <v>0</v>
      </c>
      <c r="BF186" s="92">
        <f t="shared" si="10"/>
        <v>0</v>
      </c>
      <c r="BG186" s="92">
        <f t="shared" si="11"/>
        <v>0</v>
      </c>
      <c r="BH186" s="92">
        <f t="shared" si="12"/>
        <v>0</v>
      </c>
      <c r="BI186" s="92">
        <f t="shared" si="13"/>
        <v>0</v>
      </c>
      <c r="BJ186" s="18" t="s">
        <v>91</v>
      </c>
      <c r="BK186" s="92">
        <f t="shared" si="14"/>
        <v>0</v>
      </c>
      <c r="BL186" s="18" t="s">
        <v>500</v>
      </c>
      <c r="BM186" s="167" t="s">
        <v>1805</v>
      </c>
    </row>
    <row r="187" spans="1:65" s="2" customFormat="1" ht="16.5" customHeight="1">
      <c r="A187" s="302"/>
      <c r="B187" s="124"/>
      <c r="C187" s="192" t="s">
        <v>409</v>
      </c>
      <c r="D187" s="192" t="s">
        <v>236</v>
      </c>
      <c r="E187" s="193" t="s">
        <v>1806</v>
      </c>
      <c r="F187" s="194" t="s">
        <v>1807</v>
      </c>
      <c r="G187" s="195" t="s">
        <v>244</v>
      </c>
      <c r="H187" s="196">
        <v>1</v>
      </c>
      <c r="I187" s="197"/>
      <c r="J187" s="198">
        <f t="shared" si="5"/>
        <v>0</v>
      </c>
      <c r="K187" s="199"/>
      <c r="L187" s="250"/>
      <c r="M187" s="201" t="s">
        <v>1</v>
      </c>
      <c r="N187" s="202" t="s">
        <v>44</v>
      </c>
      <c r="O187" s="51"/>
      <c r="P187" s="165">
        <f t="shared" si="6"/>
        <v>0</v>
      </c>
      <c r="Q187" s="165">
        <v>0</v>
      </c>
      <c r="R187" s="165">
        <f t="shared" si="7"/>
        <v>0</v>
      </c>
      <c r="S187" s="165">
        <v>0</v>
      </c>
      <c r="T187" s="166">
        <f t="shared" si="8"/>
        <v>0</v>
      </c>
      <c r="U187" s="302"/>
      <c r="V187" s="302"/>
      <c r="W187" s="302"/>
      <c r="X187" s="302"/>
      <c r="Y187" s="302"/>
      <c r="Z187" s="302"/>
      <c r="AA187" s="302"/>
      <c r="AB187" s="302"/>
      <c r="AC187" s="302"/>
      <c r="AD187" s="302"/>
      <c r="AE187" s="302"/>
      <c r="AR187" s="167" t="s">
        <v>1795</v>
      </c>
      <c r="AT187" s="167" t="s">
        <v>236</v>
      </c>
      <c r="AU187" s="167" t="s">
        <v>91</v>
      </c>
      <c r="AY187" s="18" t="s">
        <v>184</v>
      </c>
      <c r="BE187" s="92">
        <f t="shared" si="9"/>
        <v>0</v>
      </c>
      <c r="BF187" s="92">
        <f t="shared" si="10"/>
        <v>0</v>
      </c>
      <c r="BG187" s="92">
        <f t="shared" si="11"/>
        <v>0</v>
      </c>
      <c r="BH187" s="92">
        <f t="shared" si="12"/>
        <v>0</v>
      </c>
      <c r="BI187" s="92">
        <f t="shared" si="13"/>
        <v>0</v>
      </c>
      <c r="BJ187" s="18" t="s">
        <v>91</v>
      </c>
      <c r="BK187" s="92">
        <f t="shared" si="14"/>
        <v>0</v>
      </c>
      <c r="BL187" s="18" t="s">
        <v>500</v>
      </c>
      <c r="BM187" s="167" t="s">
        <v>1808</v>
      </c>
    </row>
    <row r="188" spans="1:65" s="12" customFormat="1" ht="22.9" customHeight="1">
      <c r="B188" s="142"/>
      <c r="D188" s="143" t="s">
        <v>77</v>
      </c>
      <c r="E188" s="153" t="s">
        <v>1809</v>
      </c>
      <c r="F188" s="153" t="s">
        <v>1810</v>
      </c>
      <c r="I188" s="145"/>
      <c r="J188" s="154">
        <f>BK188</f>
        <v>0</v>
      </c>
      <c r="L188" s="250"/>
      <c r="M188" s="147"/>
      <c r="N188" s="148"/>
      <c r="O188" s="148"/>
      <c r="P188" s="149">
        <f>SUM(P189:P193)</f>
        <v>0</v>
      </c>
      <c r="Q188" s="148"/>
      <c r="R188" s="149">
        <f>SUM(R189:R193)</f>
        <v>0</v>
      </c>
      <c r="S188" s="148"/>
      <c r="T188" s="150">
        <f>SUM(T189:T193)</f>
        <v>0</v>
      </c>
      <c r="AR188" s="143" t="s">
        <v>97</v>
      </c>
      <c r="AT188" s="151" t="s">
        <v>77</v>
      </c>
      <c r="AU188" s="151" t="s">
        <v>85</v>
      </c>
      <c r="AY188" s="143" t="s">
        <v>184</v>
      </c>
      <c r="BK188" s="152">
        <f>SUM(BK189:BK193)</f>
        <v>0</v>
      </c>
    </row>
    <row r="189" spans="1:65" s="2" customFormat="1" ht="21.75" customHeight="1">
      <c r="A189" s="302"/>
      <c r="B189" s="124"/>
      <c r="C189" s="155" t="s">
        <v>415</v>
      </c>
      <c r="D189" s="155" t="s">
        <v>187</v>
      </c>
      <c r="E189" s="156" t="s">
        <v>1811</v>
      </c>
      <c r="F189" s="157" t="s">
        <v>1812</v>
      </c>
      <c r="G189" s="158" t="s">
        <v>360</v>
      </c>
      <c r="H189" s="159">
        <v>10</v>
      </c>
      <c r="I189" s="160"/>
      <c r="J189" s="161">
        <f>ROUND(I189*H189,2)</f>
        <v>0</v>
      </c>
      <c r="K189" s="162"/>
      <c r="L189" s="250"/>
      <c r="M189" s="163" t="s">
        <v>1</v>
      </c>
      <c r="N189" s="164" t="s">
        <v>44</v>
      </c>
      <c r="O189" s="51"/>
      <c r="P189" s="165">
        <f>O189*H189</f>
        <v>0</v>
      </c>
      <c r="Q189" s="165">
        <v>0</v>
      </c>
      <c r="R189" s="165">
        <f>Q189*H189</f>
        <v>0</v>
      </c>
      <c r="S189" s="165">
        <v>0</v>
      </c>
      <c r="T189" s="166">
        <f>S189*H189</f>
        <v>0</v>
      </c>
      <c r="U189" s="302"/>
      <c r="V189" s="302"/>
      <c r="W189" s="302"/>
      <c r="X189" s="302"/>
      <c r="Y189" s="302"/>
      <c r="Z189" s="302"/>
      <c r="AA189" s="302"/>
      <c r="AB189" s="302"/>
      <c r="AC189" s="302"/>
      <c r="AD189" s="302"/>
      <c r="AE189" s="302"/>
      <c r="AR189" s="167" t="s">
        <v>500</v>
      </c>
      <c r="AT189" s="167" t="s">
        <v>187</v>
      </c>
      <c r="AU189" s="167" t="s">
        <v>91</v>
      </c>
      <c r="AY189" s="18" t="s">
        <v>184</v>
      </c>
      <c r="BE189" s="92">
        <f>IF(N189="základná",J189,0)</f>
        <v>0</v>
      </c>
      <c r="BF189" s="92">
        <f>IF(N189="znížená",J189,0)</f>
        <v>0</v>
      </c>
      <c r="BG189" s="92">
        <f>IF(N189="zákl. prenesená",J189,0)</f>
        <v>0</v>
      </c>
      <c r="BH189" s="92">
        <f>IF(N189="zníž. prenesená",J189,0)</f>
        <v>0</v>
      </c>
      <c r="BI189" s="92">
        <f>IF(N189="nulová",J189,0)</f>
        <v>0</v>
      </c>
      <c r="BJ189" s="18" t="s">
        <v>91</v>
      </c>
      <c r="BK189" s="92">
        <f>ROUND(I189*H189,2)</f>
        <v>0</v>
      </c>
      <c r="BL189" s="18" t="s">
        <v>500</v>
      </c>
      <c r="BM189" s="167" t="s">
        <v>1813</v>
      </c>
    </row>
    <row r="190" spans="1:65" s="2" customFormat="1" ht="21.75" customHeight="1">
      <c r="A190" s="302"/>
      <c r="B190" s="124"/>
      <c r="C190" s="155" t="s">
        <v>420</v>
      </c>
      <c r="D190" s="155" t="s">
        <v>187</v>
      </c>
      <c r="E190" s="156" t="s">
        <v>1814</v>
      </c>
      <c r="F190" s="157" t="s">
        <v>1815</v>
      </c>
      <c r="G190" s="158" t="s">
        <v>360</v>
      </c>
      <c r="H190" s="159">
        <v>38</v>
      </c>
      <c r="I190" s="160"/>
      <c r="J190" s="161">
        <f>ROUND(I190*H190,2)</f>
        <v>0</v>
      </c>
      <c r="K190" s="162"/>
      <c r="L190" s="250"/>
      <c r="M190" s="163" t="s">
        <v>1</v>
      </c>
      <c r="N190" s="164" t="s">
        <v>44</v>
      </c>
      <c r="O190" s="51"/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U190" s="302"/>
      <c r="V190" s="302"/>
      <c r="W190" s="302"/>
      <c r="X190" s="302"/>
      <c r="Y190" s="302"/>
      <c r="Z190" s="302"/>
      <c r="AA190" s="302"/>
      <c r="AB190" s="302"/>
      <c r="AC190" s="302"/>
      <c r="AD190" s="302"/>
      <c r="AE190" s="302"/>
      <c r="AR190" s="167" t="s">
        <v>500</v>
      </c>
      <c r="AT190" s="167" t="s">
        <v>187</v>
      </c>
      <c r="AU190" s="167" t="s">
        <v>91</v>
      </c>
      <c r="AY190" s="18" t="s">
        <v>184</v>
      </c>
      <c r="BE190" s="92">
        <f>IF(N190="základná",J190,0)</f>
        <v>0</v>
      </c>
      <c r="BF190" s="92">
        <f>IF(N190="znížená",J190,0)</f>
        <v>0</v>
      </c>
      <c r="BG190" s="92">
        <f>IF(N190="zákl. prenesená",J190,0)</f>
        <v>0</v>
      </c>
      <c r="BH190" s="92">
        <f>IF(N190="zníž. prenesená",J190,0)</f>
        <v>0</v>
      </c>
      <c r="BI190" s="92">
        <f>IF(N190="nulová",J190,0)</f>
        <v>0</v>
      </c>
      <c r="BJ190" s="18" t="s">
        <v>91</v>
      </c>
      <c r="BK190" s="92">
        <f>ROUND(I190*H190,2)</f>
        <v>0</v>
      </c>
      <c r="BL190" s="18" t="s">
        <v>500</v>
      </c>
      <c r="BM190" s="167" t="s">
        <v>1816</v>
      </c>
    </row>
    <row r="191" spans="1:65" s="2" customFormat="1" ht="21.75" customHeight="1">
      <c r="A191" s="302"/>
      <c r="B191" s="124"/>
      <c r="C191" s="155" t="s">
        <v>424</v>
      </c>
      <c r="D191" s="155" t="s">
        <v>187</v>
      </c>
      <c r="E191" s="156" t="s">
        <v>1817</v>
      </c>
      <c r="F191" s="157" t="s">
        <v>1818</v>
      </c>
      <c r="G191" s="158" t="s">
        <v>360</v>
      </c>
      <c r="H191" s="159">
        <v>5</v>
      </c>
      <c r="I191" s="160"/>
      <c r="J191" s="161">
        <f>ROUND(I191*H191,2)</f>
        <v>0</v>
      </c>
      <c r="K191" s="162"/>
      <c r="L191" s="250"/>
      <c r="M191" s="163" t="s">
        <v>1</v>
      </c>
      <c r="N191" s="164" t="s">
        <v>44</v>
      </c>
      <c r="O191" s="51"/>
      <c r="P191" s="165">
        <f>O191*H191</f>
        <v>0</v>
      </c>
      <c r="Q191" s="165">
        <v>0</v>
      </c>
      <c r="R191" s="165">
        <f>Q191*H191</f>
        <v>0</v>
      </c>
      <c r="S191" s="165">
        <v>0</v>
      </c>
      <c r="T191" s="166">
        <f>S191*H191</f>
        <v>0</v>
      </c>
      <c r="U191" s="302"/>
      <c r="V191" s="302"/>
      <c r="W191" s="302"/>
      <c r="X191" s="302"/>
      <c r="Y191" s="302"/>
      <c r="Z191" s="302"/>
      <c r="AA191" s="302"/>
      <c r="AB191" s="302"/>
      <c r="AC191" s="302"/>
      <c r="AD191" s="302"/>
      <c r="AE191" s="302"/>
      <c r="AR191" s="167" t="s">
        <v>500</v>
      </c>
      <c r="AT191" s="167" t="s">
        <v>187</v>
      </c>
      <c r="AU191" s="167" t="s">
        <v>91</v>
      </c>
      <c r="AY191" s="18" t="s">
        <v>184</v>
      </c>
      <c r="BE191" s="92">
        <f>IF(N191="základná",J191,0)</f>
        <v>0</v>
      </c>
      <c r="BF191" s="92">
        <f>IF(N191="znížená",J191,0)</f>
        <v>0</v>
      </c>
      <c r="BG191" s="92">
        <f>IF(N191="zákl. prenesená",J191,0)</f>
        <v>0</v>
      </c>
      <c r="BH191" s="92">
        <f>IF(N191="zníž. prenesená",J191,0)</f>
        <v>0</v>
      </c>
      <c r="BI191" s="92">
        <f>IF(N191="nulová",J191,0)</f>
        <v>0</v>
      </c>
      <c r="BJ191" s="18" t="s">
        <v>91</v>
      </c>
      <c r="BK191" s="92">
        <f>ROUND(I191*H191,2)</f>
        <v>0</v>
      </c>
      <c r="BL191" s="18" t="s">
        <v>500</v>
      </c>
      <c r="BM191" s="167" t="s">
        <v>1819</v>
      </c>
    </row>
    <row r="192" spans="1:65" s="2" customFormat="1" ht="21.75" customHeight="1">
      <c r="A192" s="302"/>
      <c r="B192" s="124"/>
      <c r="C192" s="155" t="s">
        <v>430</v>
      </c>
      <c r="D192" s="155" t="s">
        <v>187</v>
      </c>
      <c r="E192" s="156" t="s">
        <v>1820</v>
      </c>
      <c r="F192" s="157" t="s">
        <v>1821</v>
      </c>
      <c r="G192" s="158" t="s">
        <v>360</v>
      </c>
      <c r="H192" s="159">
        <v>18</v>
      </c>
      <c r="I192" s="160"/>
      <c r="J192" s="161">
        <f>ROUND(I192*H192,2)</f>
        <v>0</v>
      </c>
      <c r="K192" s="162"/>
      <c r="L192" s="250"/>
      <c r="M192" s="163" t="s">
        <v>1</v>
      </c>
      <c r="N192" s="164" t="s">
        <v>44</v>
      </c>
      <c r="O192" s="51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302"/>
      <c r="V192" s="302"/>
      <c r="W192" s="302"/>
      <c r="X192" s="302"/>
      <c r="Y192" s="302"/>
      <c r="Z192" s="302"/>
      <c r="AA192" s="302"/>
      <c r="AB192" s="302"/>
      <c r="AC192" s="302"/>
      <c r="AD192" s="302"/>
      <c r="AE192" s="302"/>
      <c r="AR192" s="167" t="s">
        <v>500</v>
      </c>
      <c r="AT192" s="167" t="s">
        <v>187</v>
      </c>
      <c r="AU192" s="167" t="s">
        <v>91</v>
      </c>
      <c r="AY192" s="18" t="s">
        <v>184</v>
      </c>
      <c r="BE192" s="92">
        <f>IF(N192="základná",J192,0)</f>
        <v>0</v>
      </c>
      <c r="BF192" s="92">
        <f>IF(N192="znížená",J192,0)</f>
        <v>0</v>
      </c>
      <c r="BG192" s="92">
        <f>IF(N192="zákl. prenesená",J192,0)</f>
        <v>0</v>
      </c>
      <c r="BH192" s="92">
        <f>IF(N192="zníž. prenesená",J192,0)</f>
        <v>0</v>
      </c>
      <c r="BI192" s="92">
        <f>IF(N192="nulová",J192,0)</f>
        <v>0</v>
      </c>
      <c r="BJ192" s="18" t="s">
        <v>91</v>
      </c>
      <c r="BK192" s="92">
        <f>ROUND(I192*H192,2)</f>
        <v>0</v>
      </c>
      <c r="BL192" s="18" t="s">
        <v>500</v>
      </c>
      <c r="BM192" s="167" t="s">
        <v>1822</v>
      </c>
    </row>
    <row r="193" spans="1:65" s="2" customFormat="1" ht="16.5" customHeight="1">
      <c r="A193" s="302"/>
      <c r="B193" s="124"/>
      <c r="C193" s="155" t="s">
        <v>436</v>
      </c>
      <c r="D193" s="155" t="s">
        <v>187</v>
      </c>
      <c r="E193" s="156" t="s">
        <v>1823</v>
      </c>
      <c r="F193" s="157" t="s">
        <v>1824</v>
      </c>
      <c r="G193" s="158" t="s">
        <v>360</v>
      </c>
      <c r="H193" s="159">
        <v>15</v>
      </c>
      <c r="I193" s="160"/>
      <c r="J193" s="161">
        <f>ROUND(I193*H193,2)</f>
        <v>0</v>
      </c>
      <c r="K193" s="162"/>
      <c r="L193" s="250"/>
      <c r="M193" s="163" t="s">
        <v>1</v>
      </c>
      <c r="N193" s="164" t="s">
        <v>44</v>
      </c>
      <c r="O193" s="51"/>
      <c r="P193" s="165">
        <f>O193*H193</f>
        <v>0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U193" s="302"/>
      <c r="V193" s="302"/>
      <c r="W193" s="302"/>
      <c r="X193" s="302"/>
      <c r="Y193" s="302"/>
      <c r="Z193" s="302"/>
      <c r="AA193" s="302"/>
      <c r="AB193" s="302"/>
      <c r="AC193" s="302"/>
      <c r="AD193" s="302"/>
      <c r="AE193" s="302"/>
      <c r="AR193" s="167" t="s">
        <v>500</v>
      </c>
      <c r="AT193" s="167" t="s">
        <v>187</v>
      </c>
      <c r="AU193" s="167" t="s">
        <v>91</v>
      </c>
      <c r="AY193" s="18" t="s">
        <v>184</v>
      </c>
      <c r="BE193" s="92">
        <f>IF(N193="základná",J193,0)</f>
        <v>0</v>
      </c>
      <c r="BF193" s="92">
        <f>IF(N193="znížená",J193,0)</f>
        <v>0</v>
      </c>
      <c r="BG193" s="92">
        <f>IF(N193="zákl. prenesená",J193,0)</f>
        <v>0</v>
      </c>
      <c r="BH193" s="92">
        <f>IF(N193="zníž. prenesená",J193,0)</f>
        <v>0</v>
      </c>
      <c r="BI193" s="92">
        <f>IF(N193="nulová",J193,0)</f>
        <v>0</v>
      </c>
      <c r="BJ193" s="18" t="s">
        <v>91</v>
      </c>
      <c r="BK193" s="92">
        <f>ROUND(I193*H193,2)</f>
        <v>0</v>
      </c>
      <c r="BL193" s="18" t="s">
        <v>500</v>
      </c>
      <c r="BM193" s="167" t="s">
        <v>1825</v>
      </c>
    </row>
    <row r="194" spans="1:65" s="12" customFormat="1" ht="22.9" customHeight="1">
      <c r="B194" s="142"/>
      <c r="D194" s="143" t="s">
        <v>77</v>
      </c>
      <c r="E194" s="153" t="s">
        <v>1826</v>
      </c>
      <c r="F194" s="153" t="s">
        <v>1827</v>
      </c>
      <c r="I194" s="145"/>
      <c r="J194" s="154">
        <f>BK194</f>
        <v>0</v>
      </c>
      <c r="L194" s="250"/>
      <c r="M194" s="147"/>
      <c r="N194" s="148"/>
      <c r="O194" s="148"/>
      <c r="P194" s="149">
        <f>SUM(P195:P201)</f>
        <v>0</v>
      </c>
      <c r="Q194" s="148"/>
      <c r="R194" s="149">
        <f>SUM(R195:R201)</f>
        <v>6.7200000000000003E-3</v>
      </c>
      <c r="S194" s="148"/>
      <c r="T194" s="150">
        <f>SUM(T195:T201)</f>
        <v>0</v>
      </c>
      <c r="AR194" s="143" t="s">
        <v>97</v>
      </c>
      <c r="AT194" s="151" t="s">
        <v>77</v>
      </c>
      <c r="AU194" s="151" t="s">
        <v>85</v>
      </c>
      <c r="AY194" s="143" t="s">
        <v>184</v>
      </c>
      <c r="BK194" s="152">
        <f>SUM(BK195:BK201)</f>
        <v>0</v>
      </c>
    </row>
    <row r="195" spans="1:65" s="2" customFormat="1" ht="16.5" customHeight="1">
      <c r="A195" s="302"/>
      <c r="B195" s="124"/>
      <c r="C195" s="155" t="s">
        <v>441</v>
      </c>
      <c r="D195" s="155" t="s">
        <v>187</v>
      </c>
      <c r="E195" s="156" t="s">
        <v>1828</v>
      </c>
      <c r="F195" s="157" t="s">
        <v>1829</v>
      </c>
      <c r="G195" s="158" t="s">
        <v>244</v>
      </c>
      <c r="H195" s="159">
        <v>1</v>
      </c>
      <c r="I195" s="160"/>
      <c r="J195" s="161">
        <f t="shared" ref="J195:J201" si="15">ROUND(I195*H195,2)</f>
        <v>0</v>
      </c>
      <c r="K195" s="162"/>
      <c r="L195" s="250"/>
      <c r="M195" s="163" t="s">
        <v>1</v>
      </c>
      <c r="N195" s="164" t="s">
        <v>44</v>
      </c>
      <c r="O195" s="51"/>
      <c r="P195" s="165">
        <f t="shared" ref="P195:P201" si="16">O195*H195</f>
        <v>0</v>
      </c>
      <c r="Q195" s="165">
        <v>0</v>
      </c>
      <c r="R195" s="165">
        <f t="shared" ref="R195:R201" si="17">Q195*H195</f>
        <v>0</v>
      </c>
      <c r="S195" s="165">
        <v>0</v>
      </c>
      <c r="T195" s="166">
        <f t="shared" ref="T195:T201" si="18">S195*H195</f>
        <v>0</v>
      </c>
      <c r="U195" s="302"/>
      <c r="V195" s="302"/>
      <c r="W195" s="302"/>
      <c r="X195" s="302"/>
      <c r="Y195" s="302"/>
      <c r="Z195" s="302"/>
      <c r="AA195" s="302"/>
      <c r="AB195" s="302"/>
      <c r="AC195" s="302"/>
      <c r="AD195" s="302"/>
      <c r="AE195" s="302"/>
      <c r="AR195" s="167" t="s">
        <v>500</v>
      </c>
      <c r="AT195" s="167" t="s">
        <v>187</v>
      </c>
      <c r="AU195" s="167" t="s">
        <v>91</v>
      </c>
      <c r="AY195" s="18" t="s">
        <v>184</v>
      </c>
      <c r="BE195" s="92">
        <f t="shared" ref="BE195:BE201" si="19">IF(N195="základná",J195,0)</f>
        <v>0</v>
      </c>
      <c r="BF195" s="92">
        <f t="shared" ref="BF195:BF201" si="20">IF(N195="znížená",J195,0)</f>
        <v>0</v>
      </c>
      <c r="BG195" s="92">
        <f t="shared" ref="BG195:BG201" si="21">IF(N195="zákl. prenesená",J195,0)</f>
        <v>0</v>
      </c>
      <c r="BH195" s="92">
        <f t="shared" ref="BH195:BH201" si="22">IF(N195="zníž. prenesená",J195,0)</f>
        <v>0</v>
      </c>
      <c r="BI195" s="92">
        <f t="shared" ref="BI195:BI201" si="23">IF(N195="nulová",J195,0)</f>
        <v>0</v>
      </c>
      <c r="BJ195" s="18" t="s">
        <v>91</v>
      </c>
      <c r="BK195" s="92">
        <f t="shared" ref="BK195:BK201" si="24">ROUND(I195*H195,2)</f>
        <v>0</v>
      </c>
      <c r="BL195" s="18" t="s">
        <v>500</v>
      </c>
      <c r="BM195" s="167" t="s">
        <v>1830</v>
      </c>
    </row>
    <row r="196" spans="1:65" s="2" customFormat="1" ht="21.75" customHeight="1">
      <c r="A196" s="302"/>
      <c r="B196" s="124"/>
      <c r="C196" s="155" t="s">
        <v>446</v>
      </c>
      <c r="D196" s="155" t="s">
        <v>187</v>
      </c>
      <c r="E196" s="156" t="s">
        <v>1831</v>
      </c>
      <c r="F196" s="157" t="s">
        <v>1832</v>
      </c>
      <c r="G196" s="158" t="s">
        <v>360</v>
      </c>
      <c r="H196" s="159">
        <v>75</v>
      </c>
      <c r="I196" s="160"/>
      <c r="J196" s="161">
        <f t="shared" si="15"/>
        <v>0</v>
      </c>
      <c r="K196" s="162"/>
      <c r="L196" s="250"/>
      <c r="M196" s="163" t="s">
        <v>1</v>
      </c>
      <c r="N196" s="164" t="s">
        <v>44</v>
      </c>
      <c r="O196" s="51"/>
      <c r="P196" s="165">
        <f t="shared" si="16"/>
        <v>0</v>
      </c>
      <c r="Q196" s="165">
        <v>0</v>
      </c>
      <c r="R196" s="165">
        <f t="shared" si="17"/>
        <v>0</v>
      </c>
      <c r="S196" s="165">
        <v>0</v>
      </c>
      <c r="T196" s="166">
        <f t="shared" si="18"/>
        <v>0</v>
      </c>
      <c r="U196" s="302"/>
      <c r="V196" s="302"/>
      <c r="W196" s="302"/>
      <c r="X196" s="302"/>
      <c r="Y196" s="302"/>
      <c r="Z196" s="302"/>
      <c r="AA196" s="302"/>
      <c r="AB196" s="302"/>
      <c r="AC196" s="302"/>
      <c r="AD196" s="302"/>
      <c r="AE196" s="302"/>
      <c r="AR196" s="167" t="s">
        <v>500</v>
      </c>
      <c r="AT196" s="167" t="s">
        <v>187</v>
      </c>
      <c r="AU196" s="167" t="s">
        <v>91</v>
      </c>
      <c r="AY196" s="18" t="s">
        <v>184</v>
      </c>
      <c r="BE196" s="92">
        <f t="shared" si="19"/>
        <v>0</v>
      </c>
      <c r="BF196" s="92">
        <f t="shared" si="20"/>
        <v>0</v>
      </c>
      <c r="BG196" s="92">
        <f t="shared" si="21"/>
        <v>0</v>
      </c>
      <c r="BH196" s="92">
        <f t="shared" si="22"/>
        <v>0</v>
      </c>
      <c r="BI196" s="92">
        <f t="shared" si="23"/>
        <v>0</v>
      </c>
      <c r="BJ196" s="18" t="s">
        <v>91</v>
      </c>
      <c r="BK196" s="92">
        <f t="shared" si="24"/>
        <v>0</v>
      </c>
      <c r="BL196" s="18" t="s">
        <v>500</v>
      </c>
      <c r="BM196" s="167" t="s">
        <v>1833</v>
      </c>
    </row>
    <row r="197" spans="1:65" s="2" customFormat="1" ht="21.75" customHeight="1">
      <c r="A197" s="302"/>
      <c r="B197" s="124"/>
      <c r="C197" s="155" t="s">
        <v>451</v>
      </c>
      <c r="D197" s="155" t="s">
        <v>187</v>
      </c>
      <c r="E197" s="156" t="s">
        <v>1834</v>
      </c>
      <c r="F197" s="157" t="s">
        <v>1835</v>
      </c>
      <c r="G197" s="158" t="s">
        <v>360</v>
      </c>
      <c r="H197" s="159">
        <v>75</v>
      </c>
      <c r="I197" s="160"/>
      <c r="J197" s="161">
        <f t="shared" si="15"/>
        <v>0</v>
      </c>
      <c r="K197" s="162"/>
      <c r="L197" s="250"/>
      <c r="M197" s="163" t="s">
        <v>1</v>
      </c>
      <c r="N197" s="164" t="s">
        <v>44</v>
      </c>
      <c r="O197" s="51"/>
      <c r="P197" s="165">
        <f t="shared" si="16"/>
        <v>0</v>
      </c>
      <c r="Q197" s="165">
        <v>0</v>
      </c>
      <c r="R197" s="165">
        <f t="shared" si="17"/>
        <v>0</v>
      </c>
      <c r="S197" s="165">
        <v>0</v>
      </c>
      <c r="T197" s="166">
        <f t="shared" si="18"/>
        <v>0</v>
      </c>
      <c r="U197" s="302"/>
      <c r="V197" s="302"/>
      <c r="W197" s="302"/>
      <c r="X197" s="302"/>
      <c r="Y197" s="302"/>
      <c r="Z197" s="302"/>
      <c r="AA197" s="302"/>
      <c r="AB197" s="302"/>
      <c r="AC197" s="302"/>
      <c r="AD197" s="302"/>
      <c r="AE197" s="302"/>
      <c r="AR197" s="167" t="s">
        <v>500</v>
      </c>
      <c r="AT197" s="167" t="s">
        <v>187</v>
      </c>
      <c r="AU197" s="167" t="s">
        <v>91</v>
      </c>
      <c r="AY197" s="18" t="s">
        <v>184</v>
      </c>
      <c r="BE197" s="92">
        <f t="shared" si="19"/>
        <v>0</v>
      </c>
      <c r="BF197" s="92">
        <f t="shared" si="20"/>
        <v>0</v>
      </c>
      <c r="BG197" s="92">
        <f t="shared" si="21"/>
        <v>0</v>
      </c>
      <c r="BH197" s="92">
        <f t="shared" si="22"/>
        <v>0</v>
      </c>
      <c r="BI197" s="92">
        <f t="shared" si="23"/>
        <v>0</v>
      </c>
      <c r="BJ197" s="18" t="s">
        <v>91</v>
      </c>
      <c r="BK197" s="92">
        <f t="shared" si="24"/>
        <v>0</v>
      </c>
      <c r="BL197" s="18" t="s">
        <v>500</v>
      </c>
      <c r="BM197" s="167" t="s">
        <v>1836</v>
      </c>
    </row>
    <row r="198" spans="1:65" s="2" customFormat="1" ht="21.75" customHeight="1">
      <c r="A198" s="302"/>
      <c r="B198" s="124"/>
      <c r="C198" s="155" t="s">
        <v>456</v>
      </c>
      <c r="D198" s="155" t="s">
        <v>187</v>
      </c>
      <c r="E198" s="156" t="s">
        <v>1837</v>
      </c>
      <c r="F198" s="157" t="s">
        <v>1838</v>
      </c>
      <c r="G198" s="158" t="s">
        <v>360</v>
      </c>
      <c r="H198" s="159">
        <v>32</v>
      </c>
      <c r="I198" s="160"/>
      <c r="J198" s="161">
        <f t="shared" si="15"/>
        <v>0</v>
      </c>
      <c r="K198" s="162"/>
      <c r="L198" s="250"/>
      <c r="M198" s="163" t="s">
        <v>1</v>
      </c>
      <c r="N198" s="164" t="s">
        <v>44</v>
      </c>
      <c r="O198" s="51"/>
      <c r="P198" s="165">
        <f t="shared" si="16"/>
        <v>0</v>
      </c>
      <c r="Q198" s="165">
        <v>0</v>
      </c>
      <c r="R198" s="165">
        <f t="shared" si="17"/>
        <v>0</v>
      </c>
      <c r="S198" s="165">
        <v>0</v>
      </c>
      <c r="T198" s="166">
        <f t="shared" si="18"/>
        <v>0</v>
      </c>
      <c r="U198" s="302"/>
      <c r="V198" s="302"/>
      <c r="W198" s="302"/>
      <c r="X198" s="302"/>
      <c r="Y198" s="302"/>
      <c r="Z198" s="302"/>
      <c r="AA198" s="302"/>
      <c r="AB198" s="302"/>
      <c r="AC198" s="302"/>
      <c r="AD198" s="302"/>
      <c r="AE198" s="302"/>
      <c r="AR198" s="167" t="s">
        <v>500</v>
      </c>
      <c r="AT198" s="167" t="s">
        <v>187</v>
      </c>
      <c r="AU198" s="167" t="s">
        <v>91</v>
      </c>
      <c r="AY198" s="18" t="s">
        <v>184</v>
      </c>
      <c r="BE198" s="92">
        <f t="shared" si="19"/>
        <v>0</v>
      </c>
      <c r="BF198" s="92">
        <f t="shared" si="20"/>
        <v>0</v>
      </c>
      <c r="BG198" s="92">
        <f t="shared" si="21"/>
        <v>0</v>
      </c>
      <c r="BH198" s="92">
        <f t="shared" si="22"/>
        <v>0</v>
      </c>
      <c r="BI198" s="92">
        <f t="shared" si="23"/>
        <v>0</v>
      </c>
      <c r="BJ198" s="18" t="s">
        <v>91</v>
      </c>
      <c r="BK198" s="92">
        <f t="shared" si="24"/>
        <v>0</v>
      </c>
      <c r="BL198" s="18" t="s">
        <v>500</v>
      </c>
      <c r="BM198" s="167" t="s">
        <v>1839</v>
      </c>
    </row>
    <row r="199" spans="1:65" s="2" customFormat="1" ht="21.75" customHeight="1">
      <c r="A199" s="302"/>
      <c r="B199" s="124"/>
      <c r="C199" s="192" t="s">
        <v>460</v>
      </c>
      <c r="D199" s="192" t="s">
        <v>236</v>
      </c>
      <c r="E199" s="193" t="s">
        <v>1840</v>
      </c>
      <c r="F199" s="194" t="s">
        <v>1841</v>
      </c>
      <c r="G199" s="195" t="s">
        <v>360</v>
      </c>
      <c r="H199" s="196">
        <v>32</v>
      </c>
      <c r="I199" s="197"/>
      <c r="J199" s="198">
        <f t="shared" si="15"/>
        <v>0</v>
      </c>
      <c r="K199" s="199"/>
      <c r="L199" s="250"/>
      <c r="M199" s="201" t="s">
        <v>1</v>
      </c>
      <c r="N199" s="202" t="s">
        <v>44</v>
      </c>
      <c r="O199" s="51"/>
      <c r="P199" s="165">
        <f t="shared" si="16"/>
        <v>0</v>
      </c>
      <c r="Q199" s="165">
        <v>2.1000000000000001E-4</v>
      </c>
      <c r="R199" s="165">
        <f t="shared" si="17"/>
        <v>6.7200000000000003E-3</v>
      </c>
      <c r="S199" s="165">
        <v>0</v>
      </c>
      <c r="T199" s="166">
        <f t="shared" si="18"/>
        <v>0</v>
      </c>
      <c r="U199" s="302"/>
      <c r="V199" s="302"/>
      <c r="W199" s="302"/>
      <c r="X199" s="302"/>
      <c r="Y199" s="302"/>
      <c r="Z199" s="302"/>
      <c r="AA199" s="302"/>
      <c r="AB199" s="302"/>
      <c r="AC199" s="302"/>
      <c r="AD199" s="302"/>
      <c r="AE199" s="302"/>
      <c r="AR199" s="167" t="s">
        <v>1560</v>
      </c>
      <c r="AT199" s="167" t="s">
        <v>236</v>
      </c>
      <c r="AU199" s="167" t="s">
        <v>91</v>
      </c>
      <c r="AY199" s="18" t="s">
        <v>184</v>
      </c>
      <c r="BE199" s="92">
        <f t="shared" si="19"/>
        <v>0</v>
      </c>
      <c r="BF199" s="92">
        <f t="shared" si="20"/>
        <v>0</v>
      </c>
      <c r="BG199" s="92">
        <f t="shared" si="21"/>
        <v>0</v>
      </c>
      <c r="BH199" s="92">
        <f t="shared" si="22"/>
        <v>0</v>
      </c>
      <c r="BI199" s="92">
        <f t="shared" si="23"/>
        <v>0</v>
      </c>
      <c r="BJ199" s="18" t="s">
        <v>91</v>
      </c>
      <c r="BK199" s="92">
        <f t="shared" si="24"/>
        <v>0</v>
      </c>
      <c r="BL199" s="18" t="s">
        <v>1560</v>
      </c>
      <c r="BM199" s="167" t="s">
        <v>1842</v>
      </c>
    </row>
    <row r="200" spans="1:65" s="2" customFormat="1" ht="33" customHeight="1">
      <c r="A200" s="302"/>
      <c r="B200" s="124"/>
      <c r="C200" s="155" t="s">
        <v>466</v>
      </c>
      <c r="D200" s="155" t="s">
        <v>187</v>
      </c>
      <c r="E200" s="156" t="s">
        <v>1843</v>
      </c>
      <c r="F200" s="157" t="s">
        <v>1844</v>
      </c>
      <c r="G200" s="158" t="s">
        <v>360</v>
      </c>
      <c r="H200" s="159">
        <v>75</v>
      </c>
      <c r="I200" s="160"/>
      <c r="J200" s="161">
        <f t="shared" si="15"/>
        <v>0</v>
      </c>
      <c r="K200" s="162"/>
      <c r="L200" s="250"/>
      <c r="M200" s="163" t="s">
        <v>1</v>
      </c>
      <c r="N200" s="164" t="s">
        <v>44</v>
      </c>
      <c r="O200" s="51"/>
      <c r="P200" s="165">
        <f t="shared" si="16"/>
        <v>0</v>
      </c>
      <c r="Q200" s="165">
        <v>0</v>
      </c>
      <c r="R200" s="165">
        <f t="shared" si="17"/>
        <v>0</v>
      </c>
      <c r="S200" s="165">
        <v>0</v>
      </c>
      <c r="T200" s="166">
        <f t="shared" si="18"/>
        <v>0</v>
      </c>
      <c r="U200" s="302"/>
      <c r="V200" s="302"/>
      <c r="W200" s="302"/>
      <c r="X200" s="302"/>
      <c r="Y200" s="302"/>
      <c r="Z200" s="302"/>
      <c r="AA200" s="302"/>
      <c r="AB200" s="302"/>
      <c r="AC200" s="302"/>
      <c r="AD200" s="302"/>
      <c r="AE200" s="302"/>
      <c r="AR200" s="167" t="s">
        <v>500</v>
      </c>
      <c r="AT200" s="167" t="s">
        <v>187</v>
      </c>
      <c r="AU200" s="167" t="s">
        <v>91</v>
      </c>
      <c r="AY200" s="18" t="s">
        <v>184</v>
      </c>
      <c r="BE200" s="92">
        <f t="shared" si="19"/>
        <v>0</v>
      </c>
      <c r="BF200" s="92">
        <f t="shared" si="20"/>
        <v>0</v>
      </c>
      <c r="BG200" s="92">
        <f t="shared" si="21"/>
        <v>0</v>
      </c>
      <c r="BH200" s="92">
        <f t="shared" si="22"/>
        <v>0</v>
      </c>
      <c r="BI200" s="92">
        <f t="shared" si="23"/>
        <v>0</v>
      </c>
      <c r="BJ200" s="18" t="s">
        <v>91</v>
      </c>
      <c r="BK200" s="92">
        <f t="shared" si="24"/>
        <v>0</v>
      </c>
      <c r="BL200" s="18" t="s">
        <v>500</v>
      </c>
      <c r="BM200" s="167" t="s">
        <v>1845</v>
      </c>
    </row>
    <row r="201" spans="1:65" s="2" customFormat="1" ht="33" customHeight="1">
      <c r="A201" s="302"/>
      <c r="B201" s="124"/>
      <c r="C201" s="155" t="s">
        <v>472</v>
      </c>
      <c r="D201" s="155" t="s">
        <v>187</v>
      </c>
      <c r="E201" s="156" t="s">
        <v>1846</v>
      </c>
      <c r="F201" s="157" t="s">
        <v>1847</v>
      </c>
      <c r="G201" s="158" t="s">
        <v>225</v>
      </c>
      <c r="H201" s="159">
        <v>26.3</v>
      </c>
      <c r="I201" s="160"/>
      <c r="J201" s="161">
        <f t="shared" si="15"/>
        <v>0</v>
      </c>
      <c r="K201" s="162"/>
      <c r="L201" s="250"/>
      <c r="M201" s="208" t="s">
        <v>1</v>
      </c>
      <c r="N201" s="209" t="s">
        <v>44</v>
      </c>
      <c r="O201" s="210"/>
      <c r="P201" s="211">
        <f t="shared" si="16"/>
        <v>0</v>
      </c>
      <c r="Q201" s="211">
        <v>0</v>
      </c>
      <c r="R201" s="211">
        <f t="shared" si="17"/>
        <v>0</v>
      </c>
      <c r="S201" s="211">
        <v>0</v>
      </c>
      <c r="T201" s="212">
        <f t="shared" si="18"/>
        <v>0</v>
      </c>
      <c r="U201" s="302"/>
      <c r="V201" s="302"/>
      <c r="W201" s="302"/>
      <c r="X201" s="302"/>
      <c r="Y201" s="302"/>
      <c r="Z201" s="302"/>
      <c r="AA201" s="302"/>
      <c r="AB201" s="302"/>
      <c r="AC201" s="302"/>
      <c r="AD201" s="302"/>
      <c r="AE201" s="302"/>
      <c r="AR201" s="167" t="s">
        <v>500</v>
      </c>
      <c r="AT201" s="167" t="s">
        <v>187</v>
      </c>
      <c r="AU201" s="167" t="s">
        <v>91</v>
      </c>
      <c r="AY201" s="18" t="s">
        <v>184</v>
      </c>
      <c r="BE201" s="92">
        <f t="shared" si="19"/>
        <v>0</v>
      </c>
      <c r="BF201" s="92">
        <f t="shared" si="20"/>
        <v>0</v>
      </c>
      <c r="BG201" s="92">
        <f t="shared" si="21"/>
        <v>0</v>
      </c>
      <c r="BH201" s="92">
        <f t="shared" si="22"/>
        <v>0</v>
      </c>
      <c r="BI201" s="92">
        <f t="shared" si="23"/>
        <v>0</v>
      </c>
      <c r="BJ201" s="18" t="s">
        <v>91</v>
      </c>
      <c r="BK201" s="92">
        <f t="shared" si="24"/>
        <v>0</v>
      </c>
      <c r="BL201" s="18" t="s">
        <v>500</v>
      </c>
      <c r="BM201" s="167" t="s">
        <v>1848</v>
      </c>
    </row>
    <row r="202" spans="1:65" s="2" customFormat="1" ht="6.95" customHeight="1">
      <c r="A202" s="302"/>
      <c r="B202" s="41"/>
      <c r="C202" s="42"/>
      <c r="D202" s="42"/>
      <c r="E202" s="42"/>
      <c r="F202" s="42"/>
      <c r="G202" s="42"/>
      <c r="H202" s="42"/>
      <c r="I202" s="42"/>
      <c r="J202" s="42"/>
      <c r="K202" s="42"/>
      <c r="L202" s="29"/>
      <c r="M202" s="302"/>
      <c r="O202" s="302"/>
      <c r="P202" s="302"/>
      <c r="Q202" s="302"/>
      <c r="R202" s="302"/>
      <c r="S202" s="302"/>
      <c r="T202" s="302"/>
      <c r="U202" s="302"/>
      <c r="V202" s="302"/>
      <c r="W202" s="302"/>
      <c r="X202" s="302"/>
      <c r="Y202" s="302"/>
      <c r="Z202" s="302"/>
      <c r="AA202" s="302"/>
      <c r="AB202" s="302"/>
      <c r="AC202" s="302"/>
      <c r="AD202" s="302"/>
      <c r="AE202" s="302"/>
    </row>
  </sheetData>
  <autoFilter ref="C138:K201" xr:uid="{00000000-0009-0000-0000-000008000000}"/>
  <mergeCells count="20">
    <mergeCell ref="E125:H125"/>
    <mergeCell ref="E129:H129"/>
    <mergeCell ref="E127:H127"/>
    <mergeCell ref="E131:H131"/>
    <mergeCell ref="D113:F113"/>
    <mergeCell ref="L2:V2"/>
    <mergeCell ref="D109:F109"/>
    <mergeCell ref="D110:F110"/>
    <mergeCell ref="D111:F111"/>
    <mergeCell ref="D112:F112"/>
    <mergeCell ref="E31:H31"/>
    <mergeCell ref="E86:H86"/>
    <mergeCell ref="E90:H90"/>
    <mergeCell ref="E88:H88"/>
    <mergeCell ref="E92:H92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24</vt:i4>
      </vt:variant>
    </vt:vector>
  </HeadingPairs>
  <TitlesOfParts>
    <vt:vector size="37" baseType="lpstr">
      <vt:lpstr>Rekapitulácia stavby</vt:lpstr>
      <vt:lpstr>SO 01 - SO 01 Krajinná ar...</vt:lpstr>
      <vt:lpstr>SO 02 - SO 02 Stavebná časť</vt:lpstr>
      <vt:lpstr>SO-02.5 - SO-02.5 - Ihris...</vt:lpstr>
      <vt:lpstr>SO 03a - SO 03.1-2 Staveb...</vt:lpstr>
      <vt:lpstr>SO-03.3b - SO-03.3 - VP -...</vt:lpstr>
      <vt:lpstr>SO 03.3a - SO-03.3 - SK -...</vt:lpstr>
      <vt:lpstr>SO 03.3c - SO-03.3 - ZTI ...</vt:lpstr>
      <vt:lpstr>SO 03b - SO 03.4 Elektroi...</vt:lpstr>
      <vt:lpstr>SO03c - SO 03.4 Bleskozvod</vt:lpstr>
      <vt:lpstr>SO 03d - SO 03.5 Vzduchot...</vt:lpstr>
      <vt:lpstr>SO 03e - SO 03.6 Prekládk...</vt:lpstr>
      <vt:lpstr>Poznámky</vt:lpstr>
      <vt:lpstr>'Rekapitulácia stavby'!Názvy_tlače</vt:lpstr>
      <vt:lpstr>'SO 01 - SO 01 Krajinná ar...'!Názvy_tlače</vt:lpstr>
      <vt:lpstr>'SO 02 - SO 02 Stavebná časť'!Názvy_tlače</vt:lpstr>
      <vt:lpstr>'SO 03.3a - SO-03.3 - SK -...'!Názvy_tlače</vt:lpstr>
      <vt:lpstr>'SO 03.3c - SO-03.3 - ZTI ...'!Názvy_tlače</vt:lpstr>
      <vt:lpstr>'SO 03a - SO 03.1-2 Staveb...'!Názvy_tlače</vt:lpstr>
      <vt:lpstr>'SO 03b - SO 03.4 Elektroi...'!Názvy_tlače</vt:lpstr>
      <vt:lpstr>'SO 03d - SO 03.5 Vzduchot...'!Názvy_tlače</vt:lpstr>
      <vt:lpstr>'SO 03e - SO 03.6 Prekládk...'!Názvy_tlače</vt:lpstr>
      <vt:lpstr>'SO-02.5 - SO-02.5 - Ihris...'!Názvy_tlače</vt:lpstr>
      <vt:lpstr>'SO-03.3b - SO-03.3 - VP -...'!Názvy_tlače</vt:lpstr>
      <vt:lpstr>'SO03c - SO 03.4 Bleskozvod'!Názvy_tlače</vt:lpstr>
      <vt:lpstr>'Rekapitulácia stavby'!Oblasť_tlače</vt:lpstr>
      <vt:lpstr>'SO 01 - SO 01 Krajinná ar...'!Oblasť_tlače</vt:lpstr>
      <vt:lpstr>'SO 02 - SO 02 Stavebná časť'!Oblasť_tlače</vt:lpstr>
      <vt:lpstr>'SO 03.3a - SO-03.3 - SK -...'!Oblasť_tlače</vt:lpstr>
      <vt:lpstr>'SO 03.3c - SO-03.3 - ZTI ...'!Oblasť_tlače</vt:lpstr>
      <vt:lpstr>'SO 03a - SO 03.1-2 Staveb...'!Oblasť_tlače</vt:lpstr>
      <vt:lpstr>'SO 03b - SO 03.4 Elektroi...'!Oblasť_tlače</vt:lpstr>
      <vt:lpstr>'SO 03d - SO 03.5 Vzduchot...'!Oblasť_tlače</vt:lpstr>
      <vt:lpstr>'SO 03e - SO 03.6 Prekládk...'!Oblasť_tlače</vt:lpstr>
      <vt:lpstr>'SO-02.5 - SO-02.5 - Ihris...'!Oblasť_tlače</vt:lpstr>
      <vt:lpstr>'SO-03.3b - SO-03.3 - VP -...'!Oblasť_tlače</vt:lpstr>
      <vt:lpstr>'SO03c - SO 03.4 Bleskozvod'!Oblasť_tlače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Lucia Paulovicova</dc:creator>
  <cp:keywords/>
  <dc:description/>
  <cp:lastModifiedBy>Ing. Ľubica Augustínová</cp:lastModifiedBy>
  <cp:revision/>
  <dcterms:created xsi:type="dcterms:W3CDTF">2021-04-20T11:40:30Z</dcterms:created>
  <dcterms:modified xsi:type="dcterms:W3CDTF">2021-06-24T10:31:00Z</dcterms:modified>
  <cp:category/>
  <cp:contentStatus/>
</cp:coreProperties>
</file>