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ivanastigova/Desktop/2020/AGATKA 2020/AGATKA FINAL DRS/DRS Agatka_zona A-C-D-E_final/+++++++ EXPED 20_4_2021/"/>
    </mc:Choice>
  </mc:AlternateContent>
  <xr:revisionPtr revIDLastSave="0" documentId="8_{245F4452-DA23-214E-9560-E0092E0B3293}" xr6:coauthVersionLast="47" xr6:coauthVersionMax="47" xr10:uidLastSave="{00000000-0000-0000-0000-000000000000}"/>
  <bookViews>
    <workbookView xWindow="0" yWindow="500" windowWidth="28800" windowHeight="16720" activeTab="3" xr2:uid="{00000000-000D-0000-FFFF-FFFF00000000}"/>
  </bookViews>
  <sheets>
    <sheet name="Rekapitulácia stavby" sheetId="1" r:id="rId1"/>
    <sheet name="SO 01e - SO 01 Krajinná a..." sheetId="2" r:id="rId2"/>
    <sheet name="SO 02e - SO 02 Rekonštruk..." sheetId="3" r:id="rId3"/>
    <sheet name="SO 03e - SO 03 Výstavba k..." sheetId="4" r:id="rId4"/>
    <sheet name="SO 04e - SO-04 Výstavba c..." sheetId="5" r:id="rId5"/>
    <sheet name="SO 05e - SO 05 Verejne os..." sheetId="6" r:id="rId6"/>
    <sheet name="Poznámky" sheetId="7" r:id="rId7"/>
  </sheets>
  <definedNames>
    <definedName name="_xlnm._FilterDatabase" localSheetId="1" hidden="1">'SO 01e - SO 01 Krajinná a...'!$C$141:$K$420</definedName>
    <definedName name="_xlnm._FilterDatabase" localSheetId="2" hidden="1">'SO 02e - SO 02 Rekonštruk...'!$C$140:$K$235</definedName>
    <definedName name="_xlnm._FilterDatabase" localSheetId="3" hidden="1">'SO 03e - SO 03 Výstavba k...'!$C$145:$K$261</definedName>
    <definedName name="_xlnm._FilterDatabase" localSheetId="4" hidden="1">'SO 04e - SO-04 Výstavba c...'!$C$135:$K$261</definedName>
    <definedName name="_xlnm._FilterDatabase" localSheetId="5" hidden="1">'SO 05e - SO 05 Verejne os...'!$C$133:$K$180</definedName>
    <definedName name="_xlnm.Print_Area" localSheetId="0">'Rekapitulácia stavby'!$D$4:$AO$77,'Rekapitulácia stavby'!$C$83:$AQ$109</definedName>
    <definedName name="_xlnm.Print_Area" localSheetId="1">'SO 01e - SO 01 Krajinná a...'!$C$4:$J$77,'SO 01e - SO 01 Krajinná a...'!$C$83:$J$121,'SO 01e - SO 01 Krajinná a...'!$C$127:$J$420</definedName>
    <definedName name="_xlnm.Print_Area" localSheetId="2">'SO 02e - SO 02 Rekonštruk...'!$C$4:$J$77,'SO 02e - SO 02 Rekonštruk...'!$C$83:$J$120,'SO 02e - SO 02 Rekonštruk...'!$C$126:$J$235</definedName>
    <definedName name="_xlnm.Print_Area" localSheetId="3">'SO 03e - SO 03 Výstavba k...'!$C$4:$J$77,'SO 03e - SO 03 Výstavba k...'!$C$83:$J$125,'SO 03e - SO 03 Výstavba k...'!$C$131:$J$261</definedName>
    <definedName name="_xlnm.Print_Area" localSheetId="4">'SO 04e - SO-04 Výstavba c...'!$C$4:$J$77,'SO 04e - SO-04 Výstavba c...'!$C$83:$J$115,'SO 04e - SO-04 Výstavba c...'!$C$121:$J$261</definedName>
    <definedName name="_xlnm.Print_Area" localSheetId="5">'SO 05e - SO 05 Verejne os...'!$C$4:$J$77,'SO 05e - SO 05 Verejne os...'!$C$83:$J$113,'SO 05e - SO 05 Verejne os...'!$C$119:$J$180</definedName>
    <definedName name="_xlnm.Print_Titles" localSheetId="0">'Rekapitulácia stavby'!$93:$93</definedName>
    <definedName name="_xlnm.Print_Titles" localSheetId="1">'SO 01e - SO 01 Krajinná a...'!$141:$141</definedName>
    <definedName name="_xlnm.Print_Titles" localSheetId="2">'SO 02e - SO 02 Rekonštruk...'!$140:$140</definedName>
    <definedName name="_xlnm.Print_Titles" localSheetId="3">'SO 03e - SO 03 Výstavba k...'!$145:$145</definedName>
    <definedName name="_xlnm.Print_Titles" localSheetId="4">'SO 04e - SO-04 Výstavba c...'!$135:$135</definedName>
    <definedName name="_xlnm.Print_Titles" localSheetId="5">'SO 05e - SO 05 Verejne os...'!$133:$133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5" l="1"/>
  <c r="J42" i="6" l="1"/>
  <c r="J41" i="6"/>
  <c r="AY101" i="1" s="1"/>
  <c r="J40" i="6"/>
  <c r="AX101" i="1" s="1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F38" i="6" s="1"/>
  <c r="T151" i="6"/>
  <c r="R151" i="6"/>
  <c r="P151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J131" i="6"/>
  <c r="J130" i="6"/>
  <c r="F130" i="6"/>
  <c r="F128" i="6"/>
  <c r="E126" i="6"/>
  <c r="BI111" i="6"/>
  <c r="BH111" i="6"/>
  <c r="BG111" i="6"/>
  <c r="BE111" i="6"/>
  <c r="BI110" i="6"/>
  <c r="BH110" i="6"/>
  <c r="BG110" i="6"/>
  <c r="BF110" i="6"/>
  <c r="BE110" i="6"/>
  <c r="BI109" i="6"/>
  <c r="BH109" i="6"/>
  <c r="BG109" i="6"/>
  <c r="BF109" i="6"/>
  <c r="BE109" i="6"/>
  <c r="BI108" i="6"/>
  <c r="BH108" i="6"/>
  <c r="BG108" i="6"/>
  <c r="BF108" i="6"/>
  <c r="BE108" i="6"/>
  <c r="BI107" i="6"/>
  <c r="BH107" i="6"/>
  <c r="BG107" i="6"/>
  <c r="BF107" i="6"/>
  <c r="BE107" i="6"/>
  <c r="BI106" i="6"/>
  <c r="BH106" i="6"/>
  <c r="BG106" i="6"/>
  <c r="BF106" i="6"/>
  <c r="BE106" i="6"/>
  <c r="J95" i="6"/>
  <c r="J94" i="6"/>
  <c r="F94" i="6"/>
  <c r="F92" i="6"/>
  <c r="E90" i="6"/>
  <c r="J20" i="6"/>
  <c r="E20" i="6"/>
  <c r="F131" i="6"/>
  <c r="J19" i="6"/>
  <c r="J14" i="6"/>
  <c r="J128" i="6" s="1"/>
  <c r="E7" i="6"/>
  <c r="E122" i="6" s="1"/>
  <c r="J42" i="5"/>
  <c r="J41" i="5"/>
  <c r="AY100" i="1" s="1"/>
  <c r="J40" i="5"/>
  <c r="AX100" i="1" s="1"/>
  <c r="BI261" i="5"/>
  <c r="BH261" i="5"/>
  <c r="BG261" i="5"/>
  <c r="BE261" i="5"/>
  <c r="T261" i="5"/>
  <c r="T260" i="5"/>
  <c r="R261" i="5"/>
  <c r="R260" i="5" s="1"/>
  <c r="P261" i="5"/>
  <c r="P260" i="5" s="1"/>
  <c r="BI259" i="5"/>
  <c r="BH259" i="5"/>
  <c r="BG259" i="5"/>
  <c r="BE259" i="5"/>
  <c r="T259" i="5"/>
  <c r="R259" i="5"/>
  <c r="P259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47" i="5"/>
  <c r="BH247" i="5"/>
  <c r="BG247" i="5"/>
  <c r="BE247" i="5"/>
  <c r="T247" i="5"/>
  <c r="R247" i="5"/>
  <c r="P247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2" i="5"/>
  <c r="BH222" i="5"/>
  <c r="BG222" i="5"/>
  <c r="BE222" i="5"/>
  <c r="T222" i="5"/>
  <c r="R222" i="5"/>
  <c r="P222" i="5"/>
  <c r="BI219" i="5"/>
  <c r="BH219" i="5"/>
  <c r="BG219" i="5"/>
  <c r="BE219" i="5"/>
  <c r="T219" i="5"/>
  <c r="R219" i="5"/>
  <c r="P219" i="5"/>
  <c r="BI214" i="5"/>
  <c r="BH214" i="5"/>
  <c r="BG214" i="5"/>
  <c r="BE214" i="5"/>
  <c r="T214" i="5"/>
  <c r="R214" i="5"/>
  <c r="P214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2" i="5"/>
  <c r="BH192" i="5"/>
  <c r="BG192" i="5"/>
  <c r="BE192" i="5"/>
  <c r="T192" i="5"/>
  <c r="R192" i="5"/>
  <c r="P192" i="5"/>
  <c r="BI188" i="5"/>
  <c r="BH188" i="5"/>
  <c r="BG188" i="5"/>
  <c r="BE188" i="5"/>
  <c r="T188" i="5"/>
  <c r="R188" i="5"/>
  <c r="P188" i="5"/>
  <c r="BI183" i="5"/>
  <c r="BH183" i="5"/>
  <c r="BG183" i="5"/>
  <c r="BE183" i="5"/>
  <c r="T183" i="5"/>
  <c r="R183" i="5"/>
  <c r="P183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55" i="5"/>
  <c r="BH155" i="5"/>
  <c r="BG155" i="5"/>
  <c r="BE155" i="5"/>
  <c r="T155" i="5"/>
  <c r="R155" i="5"/>
  <c r="P155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9" i="5"/>
  <c r="BH139" i="5"/>
  <c r="BG139" i="5"/>
  <c r="BE139" i="5"/>
  <c r="T139" i="5"/>
  <c r="R139" i="5"/>
  <c r="P139" i="5"/>
  <c r="J133" i="5"/>
  <c r="J132" i="5"/>
  <c r="F132" i="5"/>
  <c r="F130" i="5"/>
  <c r="E128" i="5"/>
  <c r="BI113" i="5"/>
  <c r="BH113" i="5"/>
  <c r="BG113" i="5"/>
  <c r="BE113" i="5"/>
  <c r="BI112" i="5"/>
  <c r="BH112" i="5"/>
  <c r="BG112" i="5"/>
  <c r="BF112" i="5"/>
  <c r="BE112" i="5"/>
  <c r="BI111" i="5"/>
  <c r="BH111" i="5"/>
  <c r="BG111" i="5"/>
  <c r="BF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J38" i="5" s="1"/>
  <c r="J95" i="5"/>
  <c r="J94" i="5"/>
  <c r="F94" i="5"/>
  <c r="F92" i="5"/>
  <c r="E90" i="5"/>
  <c r="J20" i="5"/>
  <c r="E20" i="5"/>
  <c r="F95" i="5" s="1"/>
  <c r="J19" i="5"/>
  <c r="J14" i="5"/>
  <c r="J92" i="5" s="1"/>
  <c r="E7" i="5"/>
  <c r="E124" i="5" s="1"/>
  <c r="J42" i="4"/>
  <c r="J41" i="4"/>
  <c r="AY99" i="1" s="1"/>
  <c r="J40" i="4"/>
  <c r="AX99" i="1" s="1"/>
  <c r="BI256" i="4"/>
  <c r="BH256" i="4"/>
  <c r="BG256" i="4"/>
  <c r="BE256" i="4"/>
  <c r="T256" i="4"/>
  <c r="T255" i="4" s="1"/>
  <c r="R256" i="4"/>
  <c r="R255" i="4" s="1"/>
  <c r="P256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32" i="4"/>
  <c r="BH232" i="4"/>
  <c r="BG232" i="4"/>
  <c r="BE232" i="4"/>
  <c r="T232" i="4"/>
  <c r="R232" i="4"/>
  <c r="P232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2" i="4"/>
  <c r="BH222" i="4"/>
  <c r="BG222" i="4"/>
  <c r="BE222" i="4"/>
  <c r="T222" i="4"/>
  <c r="T221" i="4"/>
  <c r="R222" i="4"/>
  <c r="R221" i="4" s="1"/>
  <c r="P222" i="4"/>
  <c r="P221" i="4" s="1"/>
  <c r="BI220" i="4"/>
  <c r="BH220" i="4"/>
  <c r="BG220" i="4"/>
  <c r="BE220" i="4"/>
  <c r="T220" i="4"/>
  <c r="T219" i="4" s="1"/>
  <c r="R220" i="4"/>
  <c r="R219" i="4" s="1"/>
  <c r="P220" i="4"/>
  <c r="P219" i="4" s="1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09" i="4"/>
  <c r="BH209" i="4"/>
  <c r="BG209" i="4"/>
  <c r="BE209" i="4"/>
  <c r="T209" i="4"/>
  <c r="T208" i="4" s="1"/>
  <c r="R209" i="4"/>
  <c r="R208" i="4" s="1"/>
  <c r="P209" i="4"/>
  <c r="P208" i="4" s="1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0" i="4"/>
  <c r="BH190" i="4"/>
  <c r="BG190" i="4"/>
  <c r="BE190" i="4"/>
  <c r="T190" i="4"/>
  <c r="R190" i="4"/>
  <c r="P190" i="4"/>
  <c r="BI184" i="4"/>
  <c r="BH184" i="4"/>
  <c r="BG184" i="4"/>
  <c r="BE184" i="4"/>
  <c r="T184" i="4"/>
  <c r="R184" i="4"/>
  <c r="P184" i="4"/>
  <c r="BI178" i="4"/>
  <c r="BH178" i="4"/>
  <c r="BG178" i="4"/>
  <c r="BE178" i="4"/>
  <c r="T178" i="4"/>
  <c r="R178" i="4"/>
  <c r="P178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J143" i="4"/>
  <c r="J142" i="4"/>
  <c r="F142" i="4"/>
  <c r="F140" i="4"/>
  <c r="E138" i="4"/>
  <c r="BI123" i="4"/>
  <c r="BH123" i="4"/>
  <c r="BG123" i="4"/>
  <c r="BE123" i="4"/>
  <c r="BI122" i="4"/>
  <c r="BH122" i="4"/>
  <c r="BG122" i="4"/>
  <c r="BF122" i="4"/>
  <c r="BE122" i="4"/>
  <c r="BI121" i="4"/>
  <c r="BH121" i="4"/>
  <c r="BG121" i="4"/>
  <c r="BF121" i="4"/>
  <c r="BE121" i="4"/>
  <c r="BI120" i="4"/>
  <c r="BH120" i="4"/>
  <c r="BG120" i="4"/>
  <c r="BF120" i="4"/>
  <c r="BE120" i="4"/>
  <c r="BI119" i="4"/>
  <c r="BH119" i="4"/>
  <c r="BG119" i="4"/>
  <c r="BF119" i="4"/>
  <c r="BE119" i="4"/>
  <c r="BI118" i="4"/>
  <c r="BH118" i="4"/>
  <c r="BG118" i="4"/>
  <c r="BF118" i="4"/>
  <c r="BE118" i="4"/>
  <c r="J95" i="4"/>
  <c r="J94" i="4"/>
  <c r="F94" i="4"/>
  <c r="F92" i="4"/>
  <c r="E90" i="4"/>
  <c r="J20" i="4"/>
  <c r="E20" i="4"/>
  <c r="F143" i="4" s="1"/>
  <c r="J19" i="4"/>
  <c r="J14" i="4"/>
  <c r="J140" i="4" s="1"/>
  <c r="E7" i="4"/>
  <c r="E134" i="4" s="1"/>
  <c r="J42" i="3"/>
  <c r="J41" i="3"/>
  <c r="AY98" i="1" s="1"/>
  <c r="J40" i="3"/>
  <c r="AX98" i="1" s="1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6" i="3"/>
  <c r="BH226" i="3"/>
  <c r="BG226" i="3"/>
  <c r="BE226" i="3"/>
  <c r="T226" i="3"/>
  <c r="T225" i="3" s="1"/>
  <c r="R226" i="3"/>
  <c r="R225" i="3" s="1"/>
  <c r="P226" i="3"/>
  <c r="P225" i="3" s="1"/>
  <c r="BI224" i="3"/>
  <c r="BH224" i="3"/>
  <c r="BG224" i="3"/>
  <c r="BE224" i="3"/>
  <c r="T224" i="3"/>
  <c r="T223" i="3" s="1"/>
  <c r="R224" i="3"/>
  <c r="R223" i="3" s="1"/>
  <c r="P224" i="3"/>
  <c r="P223" i="3"/>
  <c r="BI222" i="3"/>
  <c r="BH222" i="3"/>
  <c r="BG222" i="3"/>
  <c r="BE222" i="3"/>
  <c r="T222" i="3"/>
  <c r="R222" i="3"/>
  <c r="P222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2" i="3"/>
  <c r="BH152" i="3"/>
  <c r="BG152" i="3"/>
  <c r="BE152" i="3"/>
  <c r="T152" i="3"/>
  <c r="R152" i="3"/>
  <c r="P152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J138" i="3"/>
  <c r="J137" i="3"/>
  <c r="F137" i="3"/>
  <c r="F135" i="3"/>
  <c r="E133" i="3"/>
  <c r="BI118" i="3"/>
  <c r="BH118" i="3"/>
  <c r="BG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J95" i="3"/>
  <c r="J94" i="3"/>
  <c r="F94" i="3"/>
  <c r="F92" i="3"/>
  <c r="E90" i="3"/>
  <c r="J20" i="3"/>
  <c r="E20" i="3"/>
  <c r="F138" i="3" s="1"/>
  <c r="J19" i="3"/>
  <c r="J14" i="3"/>
  <c r="J135" i="3" s="1"/>
  <c r="E7" i="3"/>
  <c r="E129" i="3" s="1"/>
  <c r="J42" i="2"/>
  <c r="J41" i="2"/>
  <c r="AY97" i="1" s="1"/>
  <c r="J40" i="2"/>
  <c r="AX97" i="1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T412" i="2" s="1"/>
  <c r="R413" i="2"/>
  <c r="R412" i="2" s="1"/>
  <c r="P413" i="2"/>
  <c r="P412" i="2" s="1"/>
  <c r="BI411" i="2"/>
  <c r="BH411" i="2"/>
  <c r="BG411" i="2"/>
  <c r="BE411" i="2"/>
  <c r="T411" i="2"/>
  <c r="T410" i="2" s="1"/>
  <c r="R411" i="2"/>
  <c r="R410" i="2" s="1"/>
  <c r="P411" i="2"/>
  <c r="P410" i="2" s="1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T348" i="2" s="1"/>
  <c r="R349" i="2"/>
  <c r="R348" i="2" s="1"/>
  <c r="P349" i="2"/>
  <c r="P348" i="2" s="1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08" i="2"/>
  <c r="BH208" i="2"/>
  <c r="BG208" i="2"/>
  <c r="BE208" i="2"/>
  <c r="T208" i="2"/>
  <c r="R208" i="2"/>
  <c r="P208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9" i="2"/>
  <c r="J138" i="2"/>
  <c r="F138" i="2"/>
  <c r="F136" i="2"/>
  <c r="E134" i="2"/>
  <c r="BI119" i="2"/>
  <c r="BH119" i="2"/>
  <c r="BG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J95" i="2"/>
  <c r="J94" i="2"/>
  <c r="F94" i="2"/>
  <c r="F92" i="2"/>
  <c r="E90" i="2"/>
  <c r="J20" i="2"/>
  <c r="E20" i="2"/>
  <c r="F139" i="2" s="1"/>
  <c r="J19" i="2"/>
  <c r="J14" i="2"/>
  <c r="J92" i="2" s="1"/>
  <c r="E7" i="2"/>
  <c r="E130" i="2" s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L91" i="1"/>
  <c r="AM91" i="1"/>
  <c r="AM90" i="1"/>
  <c r="L90" i="1"/>
  <c r="AM88" i="1"/>
  <c r="L88" i="1"/>
  <c r="L86" i="1"/>
  <c r="L85" i="1"/>
  <c r="J180" i="6"/>
  <c r="J176" i="6"/>
  <c r="BK174" i="6"/>
  <c r="BK173" i="6"/>
  <c r="BK172" i="6"/>
  <c r="BK169" i="6"/>
  <c r="J168" i="6"/>
  <c r="BK167" i="6"/>
  <c r="J165" i="6"/>
  <c r="BK164" i="6"/>
  <c r="J164" i="6"/>
  <c r="BK163" i="6"/>
  <c r="J163" i="6"/>
  <c r="BK162" i="6"/>
  <c r="BK161" i="6"/>
  <c r="BK160" i="6"/>
  <c r="J159" i="6"/>
  <c r="J158" i="6"/>
  <c r="BK157" i="6"/>
  <c r="BK156" i="6"/>
  <c r="J153" i="6"/>
  <c r="J151" i="6"/>
  <c r="BK148" i="6"/>
  <c r="BK146" i="6"/>
  <c r="J145" i="6"/>
  <c r="BK144" i="6"/>
  <c r="BK143" i="6"/>
  <c r="BK142" i="6"/>
  <c r="BK141" i="6"/>
  <c r="BK140" i="6"/>
  <c r="J140" i="6"/>
  <c r="J139" i="6"/>
  <c r="J138" i="6"/>
  <c r="BK137" i="6"/>
  <c r="J261" i="5"/>
  <c r="BK259" i="5"/>
  <c r="BK255" i="5"/>
  <c r="BK254" i="5"/>
  <c r="BK252" i="5"/>
  <c r="BK251" i="5"/>
  <c r="BK247" i="5"/>
  <c r="BK243" i="5"/>
  <c r="BK242" i="5"/>
  <c r="J240" i="5"/>
  <c r="J239" i="5"/>
  <c r="J238" i="5"/>
  <c r="J236" i="5"/>
  <c r="J235" i="5"/>
  <c r="J234" i="5"/>
  <c r="BK233" i="5"/>
  <c r="BK232" i="5"/>
  <c r="BK231" i="5"/>
  <c r="J230" i="5"/>
  <c r="J229" i="5"/>
  <c r="J228" i="5"/>
  <c r="J227" i="5"/>
  <c r="BK226" i="5"/>
  <c r="J222" i="5"/>
  <c r="J219" i="5"/>
  <c r="J214" i="5"/>
  <c r="J208" i="5"/>
  <c r="J192" i="5"/>
  <c r="J188" i="5"/>
  <c r="J183" i="5"/>
  <c r="BK178" i="5"/>
  <c r="BK175" i="5"/>
  <c r="BK173" i="5"/>
  <c r="BK171" i="5"/>
  <c r="J170" i="5"/>
  <c r="BK166" i="5"/>
  <c r="BK165" i="5"/>
  <c r="BK163" i="5"/>
  <c r="BK155" i="5"/>
  <c r="BK149" i="5"/>
  <c r="BK147" i="5"/>
  <c r="J146" i="5"/>
  <c r="BK144" i="5"/>
  <c r="J143" i="5"/>
  <c r="J142" i="5"/>
  <c r="J139" i="5"/>
  <c r="BK256" i="4"/>
  <c r="BK254" i="4"/>
  <c r="BK253" i="4"/>
  <c r="BK252" i="4"/>
  <c r="BK250" i="4"/>
  <c r="J248" i="4"/>
  <c r="J247" i="4"/>
  <c r="BK245" i="4"/>
  <c r="BK242" i="4"/>
  <c r="BK241" i="4"/>
  <c r="BK236" i="4"/>
  <c r="J234" i="4"/>
  <c r="BK232" i="4"/>
  <c r="BK227" i="4"/>
  <c r="BK226" i="4"/>
  <c r="J225" i="4"/>
  <c r="J222" i="4"/>
  <c r="BK218" i="4"/>
  <c r="BK216" i="4"/>
  <c r="BK213" i="4"/>
  <c r="J212" i="4"/>
  <c r="J209" i="4"/>
  <c r="J205" i="4"/>
  <c r="J204" i="4"/>
  <c r="BK203" i="4"/>
  <c r="BK201" i="4"/>
  <c r="BK200" i="4"/>
  <c r="J198" i="4"/>
  <c r="J190" i="4"/>
  <c r="BK178" i="4"/>
  <c r="BK173" i="4"/>
  <c r="BK171" i="4"/>
  <c r="BK169" i="4"/>
  <c r="J167" i="4"/>
  <c r="J161" i="4"/>
  <c r="BK155" i="4"/>
  <c r="BK153" i="4"/>
  <c r="J234" i="3"/>
  <c r="J233" i="3"/>
  <c r="J230" i="3"/>
  <c r="J229" i="3"/>
  <c r="J226" i="3"/>
  <c r="J224" i="3"/>
  <c r="J222" i="3"/>
  <c r="J218" i="3"/>
  <c r="J213" i="3"/>
  <c r="BK207" i="3"/>
  <c r="BK204" i="3"/>
  <c r="J204" i="3"/>
  <c r="BK203" i="3"/>
  <c r="J203" i="3"/>
  <c r="J201" i="3"/>
  <c r="BK200" i="3"/>
  <c r="J198" i="3"/>
  <c r="BK196" i="3"/>
  <c r="BK194" i="3"/>
  <c r="J193" i="3"/>
  <c r="J190" i="3"/>
  <c r="BK186" i="3"/>
  <c r="J181" i="3"/>
  <c r="J178" i="3"/>
  <c r="J174" i="3"/>
  <c r="BK172" i="3"/>
  <c r="BK171" i="3"/>
  <c r="J165" i="3"/>
  <c r="J159" i="3"/>
  <c r="BK155" i="3"/>
  <c r="BK420" i="2"/>
  <c r="BK419" i="2"/>
  <c r="BK418" i="2"/>
  <c r="BK416" i="2"/>
  <c r="BK413" i="2"/>
  <c r="J411" i="2"/>
  <c r="J409" i="2"/>
  <c r="J406" i="2"/>
  <c r="BK405" i="2"/>
  <c r="BK402" i="2"/>
  <c r="J401" i="2"/>
  <c r="J396" i="2"/>
  <c r="BK394" i="2"/>
  <c r="J393" i="2"/>
  <c r="J392" i="2"/>
  <c r="J384" i="2"/>
  <c r="BK380" i="2"/>
  <c r="J379" i="2"/>
  <c r="J377" i="2"/>
  <c r="BK375" i="2"/>
  <c r="BK370" i="2"/>
  <c r="J367" i="2"/>
  <c r="BK361" i="2"/>
  <c r="BK358" i="2"/>
  <c r="BK354" i="2"/>
  <c r="BK353" i="2"/>
  <c r="J352" i="2"/>
  <c r="BK349" i="2"/>
  <c r="BK335" i="2"/>
  <c r="J330" i="2"/>
  <c r="BK328" i="2"/>
  <c r="BK327" i="2"/>
  <c r="BK325" i="2"/>
  <c r="J321" i="2"/>
  <c r="BK319" i="2"/>
  <c r="J318" i="2"/>
  <c r="J317" i="2"/>
  <c r="BK315" i="2"/>
  <c r="J313" i="2"/>
  <c r="BK312" i="2"/>
  <c r="J311" i="2"/>
  <c r="J310" i="2"/>
  <c r="BK309" i="2"/>
  <c r="J309" i="2"/>
  <c r="BK308" i="2"/>
  <c r="J308" i="2"/>
  <c r="BK307" i="2"/>
  <c r="J307" i="2"/>
  <c r="J306" i="2"/>
  <c r="J305" i="2"/>
  <c r="BK304" i="2"/>
  <c r="J304" i="2"/>
  <c r="BK303" i="2"/>
  <c r="J303" i="2"/>
  <c r="BK302" i="2"/>
  <c r="J302" i="2"/>
  <c r="BK301" i="2"/>
  <c r="J301" i="2"/>
  <c r="BK300" i="2"/>
  <c r="J300" i="2"/>
  <c r="BK299" i="2"/>
  <c r="J299" i="2"/>
  <c r="BK298" i="2"/>
  <c r="J298" i="2"/>
  <c r="BK297" i="2"/>
  <c r="J297" i="2"/>
  <c r="BK296" i="2"/>
  <c r="J296" i="2"/>
  <c r="BK295" i="2"/>
  <c r="J295" i="2"/>
  <c r="J294" i="2"/>
  <c r="BK293" i="2"/>
  <c r="J293" i="2"/>
  <c r="BK288" i="2"/>
  <c r="J288" i="2"/>
  <c r="BK286" i="2"/>
  <c r="J286" i="2"/>
  <c r="BK284" i="2"/>
  <c r="BK283" i="2"/>
  <c r="J283" i="2"/>
  <c r="BK282" i="2"/>
  <c r="J282" i="2"/>
  <c r="BK281" i="2"/>
  <c r="J281" i="2"/>
  <c r="BK280" i="2"/>
  <c r="BK279" i="2"/>
  <c r="J279" i="2"/>
  <c r="BK278" i="2"/>
  <c r="J278" i="2"/>
  <c r="BK276" i="2"/>
  <c r="J276" i="2"/>
  <c r="BK274" i="2"/>
  <c r="J274" i="2"/>
  <c r="BK272" i="2"/>
  <c r="J272" i="2"/>
  <c r="BK268" i="2"/>
  <c r="J268" i="2"/>
  <c r="BK261" i="2"/>
  <c r="J261" i="2"/>
  <c r="BK259" i="2"/>
  <c r="J259" i="2"/>
  <c r="BK257" i="2"/>
  <c r="J257" i="2"/>
  <c r="BK253" i="2"/>
  <c r="J253" i="2"/>
  <c r="BK251" i="2"/>
  <c r="J251" i="2"/>
  <c r="BK250" i="2"/>
  <c r="J250" i="2"/>
  <c r="BK249" i="2"/>
  <c r="J249" i="2"/>
  <c r="BK246" i="2"/>
  <c r="J246" i="2"/>
  <c r="BK245" i="2"/>
  <c r="J245" i="2"/>
  <c r="BK243" i="2"/>
  <c r="J243" i="2"/>
  <c r="BK241" i="2"/>
  <c r="J241" i="2"/>
  <c r="BK240" i="2"/>
  <c r="J240" i="2"/>
  <c r="BK236" i="2"/>
  <c r="J234" i="2"/>
  <c r="BK228" i="2"/>
  <c r="BK226" i="2"/>
  <c r="BK224" i="2"/>
  <c r="BK216" i="2"/>
  <c r="BK214" i="2"/>
  <c r="BK208" i="2"/>
  <c r="J202" i="2"/>
  <c r="J198" i="2"/>
  <c r="BK195" i="2"/>
  <c r="J192" i="2"/>
  <c r="BK188" i="2"/>
  <c r="J187" i="2"/>
  <c r="J186" i="2"/>
  <c r="J183" i="2"/>
  <c r="BK182" i="2"/>
  <c r="BK181" i="2"/>
  <c r="J178" i="2"/>
  <c r="J173" i="2"/>
  <c r="BK163" i="2"/>
  <c r="BK162" i="2"/>
  <c r="BK161" i="2"/>
  <c r="BK158" i="2"/>
  <c r="BK157" i="2"/>
  <c r="BK156" i="2"/>
  <c r="BK146" i="2"/>
  <c r="J145" i="2"/>
  <c r="BK179" i="6"/>
  <c r="BK178" i="6"/>
  <c r="J177" i="6"/>
  <c r="J174" i="6"/>
  <c r="J173" i="6"/>
  <c r="J172" i="6"/>
  <c r="J171" i="6"/>
  <c r="J169" i="6"/>
  <c r="J167" i="6"/>
  <c r="BK166" i="6"/>
  <c r="J154" i="6"/>
  <c r="BK151" i="6"/>
  <c r="J149" i="6"/>
  <c r="J147" i="6"/>
  <c r="J203" i="5"/>
  <c r="BK200" i="5"/>
  <c r="J256" i="4"/>
  <c r="J252" i="4"/>
  <c r="BK251" i="4"/>
  <c r="J249" i="4"/>
  <c r="J244" i="4"/>
  <c r="J242" i="4"/>
  <c r="J236" i="4"/>
  <c r="BK234" i="4"/>
  <c r="J227" i="4"/>
  <c r="J226" i="4"/>
  <c r="BK225" i="4"/>
  <c r="BK222" i="4"/>
  <c r="J220" i="4"/>
  <c r="J217" i="4"/>
  <c r="J214" i="4"/>
  <c r="BK212" i="4"/>
  <c r="BK209" i="4"/>
  <c r="BK205" i="4"/>
  <c r="J200" i="4"/>
  <c r="J196" i="4"/>
  <c r="J184" i="4"/>
  <c r="J173" i="4"/>
  <c r="J169" i="4"/>
  <c r="BK167" i="4"/>
  <c r="J163" i="4"/>
  <c r="BK161" i="4"/>
  <c r="BK149" i="4"/>
  <c r="BK235" i="3"/>
  <c r="BK234" i="3"/>
  <c r="J232" i="3"/>
  <c r="J231" i="3"/>
  <c r="BK222" i="3"/>
  <c r="BK219" i="3"/>
  <c r="BK218" i="3"/>
  <c r="BK214" i="3"/>
  <c r="BK213" i="3"/>
  <c r="J211" i="3"/>
  <c r="BK210" i="3"/>
  <c r="BK208" i="3"/>
  <c r="BK205" i="3"/>
  <c r="J202" i="3"/>
  <c r="BK201" i="3"/>
  <c r="J200" i="3"/>
  <c r="BK199" i="3"/>
  <c r="BK198" i="3"/>
  <c r="J196" i="3"/>
  <c r="BK195" i="3"/>
  <c r="BK193" i="3"/>
  <c r="BK190" i="3"/>
  <c r="J186" i="3"/>
  <c r="BK183" i="3"/>
  <c r="BK179" i="3"/>
  <c r="J177" i="3"/>
  <c r="BK176" i="3"/>
  <c r="BK174" i="3"/>
  <c r="J171" i="3"/>
  <c r="BK170" i="3"/>
  <c r="J169" i="3"/>
  <c r="J168" i="3"/>
  <c r="J167" i="3"/>
  <c r="BK165" i="3"/>
  <c r="J160" i="3"/>
  <c r="BK159" i="3"/>
  <c r="J152" i="3"/>
  <c r="J146" i="3"/>
  <c r="J145" i="3"/>
  <c r="J144" i="3"/>
  <c r="J420" i="2"/>
  <c r="J419" i="2"/>
  <c r="BK397" i="2"/>
  <c r="J394" i="2"/>
  <c r="BK393" i="2"/>
  <c r="BK392" i="2"/>
  <c r="BK390" i="2"/>
  <c r="J389" i="2"/>
  <c r="J388" i="2"/>
  <c r="BK384" i="2"/>
  <c r="J380" i="2"/>
  <c r="BK377" i="2"/>
  <c r="J370" i="2"/>
  <c r="BK367" i="2"/>
  <c r="BK364" i="2"/>
  <c r="J361" i="2"/>
  <c r="J358" i="2"/>
  <c r="J354" i="2"/>
  <c r="J353" i="2"/>
  <c r="BK347" i="2"/>
  <c r="J343" i="2"/>
  <c r="BK339" i="2"/>
  <c r="BK332" i="2"/>
  <c r="J329" i="2"/>
  <c r="J325" i="2"/>
  <c r="J323" i="2"/>
  <c r="BK321" i="2"/>
  <c r="J319" i="2"/>
  <c r="J208" i="2"/>
  <c r="BK202" i="2"/>
  <c r="J188" i="2"/>
  <c r="BK183" i="2"/>
  <c r="BK178" i="2"/>
  <c r="J177" i="2"/>
  <c r="BK176" i="2"/>
  <c r="BK173" i="2"/>
  <c r="BK172" i="2"/>
  <c r="J171" i="2"/>
  <c r="J166" i="2"/>
  <c r="J161" i="2"/>
  <c r="J158" i="2"/>
  <c r="J157" i="2"/>
  <c r="J156" i="2"/>
  <c r="J146" i="2"/>
  <c r="J179" i="6"/>
  <c r="BK176" i="6"/>
  <c r="BK175" i="6"/>
  <c r="J175" i="6"/>
  <c r="J161" i="6"/>
  <c r="J160" i="6"/>
  <c r="BK159" i="6"/>
  <c r="BK158" i="6"/>
  <c r="J156" i="6"/>
  <c r="J155" i="6"/>
  <c r="BK153" i="6"/>
  <c r="BK149" i="6"/>
  <c r="BK147" i="6"/>
  <c r="J146" i="6"/>
  <c r="BK352" i="2"/>
  <c r="J349" i="2"/>
  <c r="J347" i="2"/>
  <c r="BK343" i="2"/>
  <c r="J339" i="2"/>
  <c r="J335" i="2"/>
  <c r="J332" i="2"/>
  <c r="BK330" i="2"/>
  <c r="BK329" i="2"/>
  <c r="J328" i="2"/>
  <c r="J327" i="2"/>
  <c r="BK323" i="2"/>
  <c r="BK318" i="2"/>
  <c r="BK317" i="2"/>
  <c r="J315" i="2"/>
  <c r="BK313" i="2"/>
  <c r="J312" i="2"/>
  <c r="BK311" i="2"/>
  <c r="BK310" i="2"/>
  <c r="BK306" i="2"/>
  <c r="BK305" i="2"/>
  <c r="BK294" i="2"/>
  <c r="J284" i="2"/>
  <c r="J280" i="2"/>
  <c r="BK168" i="2"/>
  <c r="J167" i="2"/>
  <c r="J163" i="2"/>
  <c r="J147" i="2"/>
  <c r="AS96" i="1"/>
  <c r="BK180" i="6"/>
  <c r="J178" i="6"/>
  <c r="BK177" i="6"/>
  <c r="BK171" i="6"/>
  <c r="BK168" i="6"/>
  <c r="J166" i="6"/>
  <c r="BK165" i="6"/>
  <c r="J162" i="6"/>
  <c r="J157" i="6"/>
  <c r="BK155" i="6"/>
  <c r="BK154" i="6"/>
  <c r="J148" i="6"/>
  <c r="BK145" i="6"/>
  <c r="J144" i="6"/>
  <c r="J143" i="6"/>
  <c r="J142" i="6"/>
  <c r="J141" i="6"/>
  <c r="BK139" i="6"/>
  <c r="BK138" i="6"/>
  <c r="J137" i="6"/>
  <c r="BK261" i="5"/>
  <c r="J259" i="5"/>
  <c r="J255" i="5"/>
  <c r="J254" i="5"/>
  <c r="J252" i="5"/>
  <c r="J251" i="5"/>
  <c r="J247" i="5"/>
  <c r="J243" i="5"/>
  <c r="J242" i="5"/>
  <c r="BK240" i="5"/>
  <c r="BK239" i="5"/>
  <c r="BK238" i="5"/>
  <c r="BK236" i="5"/>
  <c r="BK235" i="5"/>
  <c r="BK234" i="5"/>
  <c r="J233" i="5"/>
  <c r="J232" i="5"/>
  <c r="J231" i="5"/>
  <c r="BK230" i="5"/>
  <c r="BK229" i="5"/>
  <c r="BK228" i="5"/>
  <c r="BK227" i="5"/>
  <c r="J226" i="5"/>
  <c r="BK222" i="5"/>
  <c r="BK219" i="5"/>
  <c r="BK214" i="5"/>
  <c r="BK208" i="5"/>
  <c r="BK206" i="5"/>
  <c r="J206" i="5"/>
  <c r="BK203" i="5"/>
  <c r="J200" i="5"/>
  <c r="BK199" i="5"/>
  <c r="J199" i="5"/>
  <c r="BK195" i="5"/>
  <c r="J195" i="5"/>
  <c r="BK192" i="5"/>
  <c r="BK188" i="5"/>
  <c r="BK183" i="5"/>
  <c r="J178" i="5"/>
  <c r="J175" i="5"/>
  <c r="J173" i="5"/>
  <c r="J171" i="5"/>
  <c r="BK170" i="5"/>
  <c r="J166" i="5"/>
  <c r="J165" i="5"/>
  <c r="J163" i="5"/>
  <c r="J155" i="5"/>
  <c r="J149" i="5"/>
  <c r="J147" i="5"/>
  <c r="BK146" i="5"/>
  <c r="J144" i="5"/>
  <c r="BK143" i="5"/>
  <c r="BK142" i="5"/>
  <c r="BK139" i="5"/>
  <c r="J254" i="4"/>
  <c r="J253" i="4"/>
  <c r="J251" i="4"/>
  <c r="J250" i="4"/>
  <c r="BK249" i="4"/>
  <c r="BK248" i="4"/>
  <c r="BK247" i="4"/>
  <c r="J245" i="4"/>
  <c r="BK244" i="4"/>
  <c r="J241" i="4"/>
  <c r="J232" i="4"/>
  <c r="BK220" i="4"/>
  <c r="J218" i="4"/>
  <c r="BK217" i="4"/>
  <c r="J216" i="4"/>
  <c r="BK214" i="4"/>
  <c r="J213" i="4"/>
  <c r="BK204" i="4"/>
  <c r="J203" i="4"/>
  <c r="J201" i="4"/>
  <c r="BK198" i="4"/>
  <c r="BK196" i="4"/>
  <c r="BK190" i="4"/>
  <c r="BK184" i="4"/>
  <c r="J178" i="4"/>
  <c r="J171" i="4"/>
  <c r="BK163" i="4"/>
  <c r="J155" i="4"/>
  <c r="J153" i="4"/>
  <c r="J149" i="4"/>
  <c r="J235" i="3"/>
  <c r="BK233" i="3"/>
  <c r="BK232" i="3"/>
  <c r="BK231" i="3"/>
  <c r="BK230" i="3"/>
  <c r="BK229" i="3"/>
  <c r="BK226" i="3"/>
  <c r="BK224" i="3"/>
  <c r="J219" i="3"/>
  <c r="J214" i="3"/>
  <c r="BK211" i="3"/>
  <c r="J210" i="3"/>
  <c r="J208" i="3"/>
  <c r="J207" i="3"/>
  <c r="J205" i="3"/>
  <c r="BK202" i="3"/>
  <c r="J199" i="3"/>
  <c r="J195" i="3"/>
  <c r="J194" i="3"/>
  <c r="J183" i="3"/>
  <c r="BK181" i="3"/>
  <c r="J179" i="3"/>
  <c r="BK178" i="3"/>
  <c r="BK177" i="3"/>
  <c r="J176" i="3"/>
  <c r="J172" i="3"/>
  <c r="J170" i="3"/>
  <c r="BK169" i="3"/>
  <c r="BK168" i="3"/>
  <c r="BK167" i="3"/>
  <c r="BK160" i="3"/>
  <c r="J155" i="3"/>
  <c r="BK152" i="3"/>
  <c r="BK146" i="3"/>
  <c r="BK145" i="3"/>
  <c r="BK144" i="3"/>
  <c r="J418" i="2"/>
  <c r="J416" i="2"/>
  <c r="J413" i="2"/>
  <c r="BK411" i="2"/>
  <c r="BK409" i="2"/>
  <c r="BK406" i="2"/>
  <c r="J405" i="2"/>
  <c r="J402" i="2"/>
  <c r="BK401" i="2"/>
  <c r="J397" i="2"/>
  <c r="BK396" i="2"/>
  <c r="J390" i="2"/>
  <c r="BK389" i="2"/>
  <c r="BK388" i="2"/>
  <c r="BK379" i="2"/>
  <c r="J375" i="2"/>
  <c r="J364" i="2"/>
  <c r="J236" i="2"/>
  <c r="BK234" i="2"/>
  <c r="J228" i="2"/>
  <c r="J226" i="2"/>
  <c r="J224" i="2"/>
  <c r="J216" i="2"/>
  <c r="J214" i="2"/>
  <c r="BK198" i="2"/>
  <c r="J195" i="2"/>
  <c r="BK192" i="2"/>
  <c r="BK187" i="2"/>
  <c r="BK186" i="2"/>
  <c r="J182" i="2"/>
  <c r="J181" i="2"/>
  <c r="BK177" i="2"/>
  <c r="J176" i="2"/>
  <c r="J172" i="2"/>
  <c r="BK171" i="2"/>
  <c r="J168" i="2"/>
  <c r="BK167" i="2"/>
  <c r="BK166" i="2"/>
  <c r="J162" i="2"/>
  <c r="BK147" i="2"/>
  <c r="BK145" i="2"/>
  <c r="J38" i="3" l="1"/>
  <c r="F38" i="4"/>
  <c r="F38" i="5"/>
  <c r="J38" i="4"/>
  <c r="J38" i="6"/>
  <c r="F38" i="3"/>
  <c r="BK144" i="2"/>
  <c r="J144" i="2" s="1"/>
  <c r="J101" i="2" s="1"/>
  <c r="P144" i="2"/>
  <c r="BK334" i="2"/>
  <c r="J334" i="2" s="1"/>
  <c r="J102" i="2" s="1"/>
  <c r="R334" i="2"/>
  <c r="BK351" i="2"/>
  <c r="J351" i="2" s="1"/>
  <c r="J104" i="2" s="1"/>
  <c r="R351" i="2"/>
  <c r="BK374" i="2"/>
  <c r="J374" i="2" s="1"/>
  <c r="J105" i="2" s="1"/>
  <c r="J33" i="2" s="1"/>
  <c r="R374" i="2"/>
  <c r="P378" i="2"/>
  <c r="BK415" i="2"/>
  <c r="J415" i="2" s="1"/>
  <c r="J110" i="2" s="1"/>
  <c r="R415" i="2"/>
  <c r="R414" i="2" s="1"/>
  <c r="R143" i="3"/>
  <c r="BK192" i="3"/>
  <c r="J192" i="3" s="1"/>
  <c r="J103" i="3" s="1"/>
  <c r="T192" i="3"/>
  <c r="R206" i="3"/>
  <c r="P209" i="3"/>
  <c r="BK228" i="3"/>
  <c r="J228" i="3" s="1"/>
  <c r="J109" i="3" s="1"/>
  <c r="P228" i="3"/>
  <c r="P227" i="3" s="1"/>
  <c r="P148" i="4"/>
  <c r="T148" i="4"/>
  <c r="P183" i="4"/>
  <c r="R183" i="4"/>
  <c r="BK197" i="4"/>
  <c r="J197" i="4" s="1"/>
  <c r="J103" i="4" s="1"/>
  <c r="R197" i="4"/>
  <c r="BK202" i="4"/>
  <c r="J202" i="4"/>
  <c r="J104" i="4" s="1"/>
  <c r="R202" i="4"/>
  <c r="BK211" i="4"/>
  <c r="R211" i="4"/>
  <c r="BK215" i="4"/>
  <c r="J215" i="4" s="1"/>
  <c r="J108" i="4" s="1"/>
  <c r="R215" i="4"/>
  <c r="P224" i="4"/>
  <c r="R224" i="4"/>
  <c r="BK243" i="4"/>
  <c r="J243" i="4" s="1"/>
  <c r="J113" i="4" s="1"/>
  <c r="R243" i="4"/>
  <c r="BK138" i="5"/>
  <c r="R138" i="5"/>
  <c r="BK177" i="5"/>
  <c r="J177" i="5" s="1"/>
  <c r="J102" i="5" s="1"/>
  <c r="R177" i="5"/>
  <c r="BK225" i="5"/>
  <c r="J225" i="5" s="1"/>
  <c r="J103" i="5" s="1"/>
  <c r="P225" i="5"/>
  <c r="T225" i="5"/>
  <c r="T136" i="6"/>
  <c r="P170" i="6"/>
  <c r="R136" i="6"/>
  <c r="BK170" i="6"/>
  <c r="J170" i="6" s="1"/>
  <c r="J102" i="6" s="1"/>
  <c r="R144" i="2"/>
  <c r="T334" i="2"/>
  <c r="P351" i="2"/>
  <c r="BK378" i="2"/>
  <c r="J378" i="2" s="1"/>
  <c r="J106" i="2" s="1"/>
  <c r="R378" i="2"/>
  <c r="P415" i="2"/>
  <c r="P414" i="2" s="1"/>
  <c r="BK143" i="3"/>
  <c r="J143" i="3"/>
  <c r="J101" i="3" s="1"/>
  <c r="P143" i="3"/>
  <c r="BK185" i="3"/>
  <c r="J185" i="3" s="1"/>
  <c r="J102" i="3" s="1"/>
  <c r="R185" i="3"/>
  <c r="R192" i="3"/>
  <c r="BK209" i="3"/>
  <c r="J209" i="3" s="1"/>
  <c r="J105" i="3" s="1"/>
  <c r="J33" i="3" s="1"/>
  <c r="T209" i="3"/>
  <c r="R228" i="3"/>
  <c r="R227" i="3" s="1"/>
  <c r="BK136" i="6"/>
  <c r="R170" i="6"/>
  <c r="T144" i="2"/>
  <c r="P334" i="2"/>
  <c r="T351" i="2"/>
  <c r="P374" i="2"/>
  <c r="T374" i="2"/>
  <c r="T378" i="2"/>
  <c r="T415" i="2"/>
  <c r="T414" i="2" s="1"/>
  <c r="T143" i="3"/>
  <c r="P185" i="3"/>
  <c r="T185" i="3"/>
  <c r="P192" i="3"/>
  <c r="BK206" i="3"/>
  <c r="J206" i="3" s="1"/>
  <c r="J104" i="3" s="1"/>
  <c r="P206" i="3"/>
  <c r="T206" i="3"/>
  <c r="R209" i="3"/>
  <c r="T228" i="3"/>
  <c r="T227" i="3" s="1"/>
  <c r="BK148" i="4"/>
  <c r="J148" i="4" s="1"/>
  <c r="J101" i="4" s="1"/>
  <c r="R148" i="4"/>
  <c r="BK183" i="4"/>
  <c r="J183" i="4" s="1"/>
  <c r="J102" i="4" s="1"/>
  <c r="T183" i="4"/>
  <c r="P197" i="4"/>
  <c r="T197" i="4"/>
  <c r="P202" i="4"/>
  <c r="T202" i="4"/>
  <c r="P211" i="4"/>
  <c r="T211" i="4"/>
  <c r="P215" i="4"/>
  <c r="T215" i="4"/>
  <c r="BK224" i="4"/>
  <c r="J224" i="4" s="1"/>
  <c r="J112" i="4" s="1"/>
  <c r="T224" i="4"/>
  <c r="P243" i="4"/>
  <c r="T243" i="4"/>
  <c r="P138" i="5"/>
  <c r="T138" i="5"/>
  <c r="P177" i="5"/>
  <c r="T177" i="5"/>
  <c r="R225" i="5"/>
  <c r="P136" i="6"/>
  <c r="P135" i="6" s="1"/>
  <c r="P134" i="6" s="1"/>
  <c r="AU101" i="1" s="1"/>
  <c r="T170" i="6"/>
  <c r="J136" i="2"/>
  <c r="BF147" i="2"/>
  <c r="BF161" i="2"/>
  <c r="BF172" i="2"/>
  <c r="BF177" i="2"/>
  <c r="BF182" i="2"/>
  <c r="BF188" i="2"/>
  <c r="BF198" i="2"/>
  <c r="BF216" i="2"/>
  <c r="BF224" i="2"/>
  <c r="BF226" i="2"/>
  <c r="BF352" i="2"/>
  <c r="BF353" i="2"/>
  <c r="BF354" i="2"/>
  <c r="BF358" i="2"/>
  <c r="BF375" i="2"/>
  <c r="BF377" i="2"/>
  <c r="BF379" i="2"/>
  <c r="BF380" i="2"/>
  <c r="BF390" i="2"/>
  <c r="BF392" i="2"/>
  <c r="BF393" i="2"/>
  <c r="BF397" i="2"/>
  <c r="BF401" i="2"/>
  <c r="BF402" i="2"/>
  <c r="BF409" i="2"/>
  <c r="BF416" i="2"/>
  <c r="E86" i="3"/>
  <c r="J92" i="3"/>
  <c r="BF144" i="3"/>
  <c r="BF155" i="3"/>
  <c r="BF160" i="3"/>
  <c r="BF170" i="3"/>
  <c r="BF172" i="3"/>
  <c r="BF176" i="3"/>
  <c r="BF183" i="3"/>
  <c r="BF186" i="3"/>
  <c r="BF195" i="3"/>
  <c r="BF196" i="3"/>
  <c r="BF199" i="3"/>
  <c r="BF200" i="3"/>
  <c r="BF202" i="3"/>
  <c r="BF210" i="3"/>
  <c r="BF211" i="3"/>
  <c r="BF214" i="3"/>
  <c r="BF218" i="3"/>
  <c r="BF219" i="3"/>
  <c r="BF234" i="3"/>
  <c r="BK223" i="3"/>
  <c r="J223" i="3" s="1"/>
  <c r="J106" i="3" s="1"/>
  <c r="F95" i="4"/>
  <c r="BF155" i="4"/>
  <c r="BF163" i="4"/>
  <c r="BF196" i="4"/>
  <c r="BF198" i="4"/>
  <c r="BF204" i="4"/>
  <c r="BF209" i="4"/>
  <c r="BF218" i="4"/>
  <c r="BF220" i="4"/>
  <c r="BF225" i="4"/>
  <c r="BF226" i="4"/>
  <c r="BF227" i="4"/>
  <c r="BF232" i="4"/>
  <c r="BF234" i="4"/>
  <c r="BF241" i="4"/>
  <c r="BF251" i="4"/>
  <c r="BF256" i="4"/>
  <c r="BK208" i="4"/>
  <c r="J208" i="4" s="1"/>
  <c r="J105" i="4" s="1"/>
  <c r="J33" i="4" s="1"/>
  <c r="BK219" i="4"/>
  <c r="J219" i="4" s="1"/>
  <c r="J109" i="4" s="1"/>
  <c r="BK255" i="4"/>
  <c r="J255" i="4"/>
  <c r="J114" i="4" s="1"/>
  <c r="J130" i="5"/>
  <c r="F133" i="5"/>
  <c r="BF146" i="5"/>
  <c r="BF147" i="5"/>
  <c r="BF155" i="5"/>
  <c r="BF163" i="5"/>
  <c r="BF165" i="5"/>
  <c r="BF170" i="5"/>
  <c r="BF171" i="5"/>
  <c r="BF173" i="5"/>
  <c r="BF175" i="5"/>
  <c r="BF188" i="5"/>
  <c r="BF192" i="5"/>
  <c r="BF195" i="5"/>
  <c r="BF199" i="5"/>
  <c r="BF200" i="5"/>
  <c r="BF203" i="5"/>
  <c r="BF206" i="5"/>
  <c r="BF222" i="5"/>
  <c r="BF230" i="5"/>
  <c r="BF231" i="5"/>
  <c r="BF232" i="5"/>
  <c r="BF240" i="5"/>
  <c r="BF242" i="5"/>
  <c r="BF243" i="5"/>
  <c r="BF247" i="5"/>
  <c r="BF254" i="5"/>
  <c r="BF255" i="5"/>
  <c r="BF261" i="5"/>
  <c r="BK260" i="5"/>
  <c r="J260" i="5"/>
  <c r="J104" i="5" s="1"/>
  <c r="E86" i="6"/>
  <c r="J92" i="6"/>
  <c r="F95" i="6"/>
  <c r="BF140" i="6"/>
  <c r="BF141" i="6"/>
  <c r="BF143" i="6"/>
  <c r="BF144" i="6"/>
  <c r="BF145" i="6"/>
  <c r="BF155" i="6"/>
  <c r="BF156" i="6"/>
  <c r="BF157" i="6"/>
  <c r="BF158" i="6"/>
  <c r="BF162" i="6"/>
  <c r="BF171" i="6"/>
  <c r="BF173" i="6"/>
  <c r="BF176" i="6"/>
  <c r="BF177" i="6"/>
  <c r="E86" i="2"/>
  <c r="F95" i="2"/>
  <c r="BF156" i="2"/>
  <c r="BF166" i="2"/>
  <c r="BF168" i="2"/>
  <c r="BF171" i="2"/>
  <c r="BF280" i="2"/>
  <c r="BF283" i="2"/>
  <c r="BF293" i="2"/>
  <c r="BF304" i="2"/>
  <c r="BF305" i="2"/>
  <c r="BF312" i="2"/>
  <c r="BF313" i="2"/>
  <c r="BF317" i="2"/>
  <c r="BF323" i="2"/>
  <c r="BF327" i="2"/>
  <c r="BF328" i="2"/>
  <c r="BF147" i="6"/>
  <c r="BF149" i="6"/>
  <c r="BF160" i="6"/>
  <c r="BF174" i="6"/>
  <c r="BF179" i="6"/>
  <c r="BF157" i="2"/>
  <c r="BF158" i="2"/>
  <c r="BF163" i="2"/>
  <c r="BF167" i="2"/>
  <c r="BF178" i="2"/>
  <c r="BF181" i="2"/>
  <c r="BF183" i="2"/>
  <c r="BF186" i="2"/>
  <c r="BF192" i="2"/>
  <c r="BF195" i="2"/>
  <c r="BF214" i="2"/>
  <c r="BF311" i="2"/>
  <c r="BF329" i="2"/>
  <c r="BF330" i="2"/>
  <c r="BF332" i="2"/>
  <c r="BF347" i="2"/>
  <c r="BF394" i="2"/>
  <c r="BF419" i="2"/>
  <c r="BF420" i="2"/>
  <c r="BK410" i="2"/>
  <c r="J410" i="2" s="1"/>
  <c r="J107" i="2" s="1"/>
  <c r="BK412" i="2"/>
  <c r="J412" i="2" s="1"/>
  <c r="J108" i="2" s="1"/>
  <c r="F95" i="3"/>
  <c r="BF152" i="3"/>
  <c r="BF171" i="3"/>
  <c r="BF177" i="3"/>
  <c r="BF179" i="3"/>
  <c r="BF190" i="3"/>
  <c r="BF193" i="3"/>
  <c r="BF201" i="3"/>
  <c r="BF205" i="3"/>
  <c r="BF208" i="3"/>
  <c r="BF222" i="3"/>
  <c r="BF224" i="3"/>
  <c r="BF229" i="3"/>
  <c r="BK225" i="3"/>
  <c r="J225" i="3" s="1"/>
  <c r="J107" i="3" s="1"/>
  <c r="E86" i="4"/>
  <c r="BF149" i="4"/>
  <c r="BF153" i="4"/>
  <c r="BF169" i="4"/>
  <c r="BF171" i="4"/>
  <c r="BF173" i="4"/>
  <c r="BF184" i="4"/>
  <c r="BF201" i="4"/>
  <c r="BF203" i="4"/>
  <c r="BF205" i="4"/>
  <c r="BF212" i="4"/>
  <c r="BF214" i="4"/>
  <c r="BF222" i="4"/>
  <c r="BF236" i="4"/>
  <c r="BF244" i="4"/>
  <c r="BF245" i="4"/>
  <c r="BF247" i="4"/>
  <c r="BF249" i="4"/>
  <c r="BF250" i="4"/>
  <c r="BF252" i="4"/>
  <c r="BF253" i="4"/>
  <c r="BF148" i="6"/>
  <c r="BF166" i="6"/>
  <c r="BF168" i="6"/>
  <c r="BF169" i="6"/>
  <c r="BF172" i="6"/>
  <c r="BF178" i="6"/>
  <c r="BF145" i="2"/>
  <c r="BF146" i="2"/>
  <c r="BF162" i="2"/>
  <c r="BF173" i="2"/>
  <c r="BF176" i="2"/>
  <c r="BF187" i="2"/>
  <c r="BF202" i="2"/>
  <c r="BF208" i="2"/>
  <c r="BF228" i="2"/>
  <c r="BF234" i="2"/>
  <c r="BF236" i="2"/>
  <c r="BF240" i="2"/>
  <c r="BF241" i="2"/>
  <c r="BF243" i="2"/>
  <c r="BF245" i="2"/>
  <c r="BF246" i="2"/>
  <c r="BF249" i="2"/>
  <c r="BF250" i="2"/>
  <c r="BF251" i="2"/>
  <c r="BF253" i="2"/>
  <c r="BF257" i="2"/>
  <c r="BF259" i="2"/>
  <c r="BF261" i="2"/>
  <c r="BF268" i="2"/>
  <c r="BF272" i="2"/>
  <c r="BF274" i="2"/>
  <c r="BF276" i="2"/>
  <c r="BF278" i="2"/>
  <c r="BF279" i="2"/>
  <c r="BF281" i="2"/>
  <c r="BF282" i="2"/>
  <c r="BF284" i="2"/>
  <c r="BF286" i="2"/>
  <c r="BF288" i="2"/>
  <c r="BF294" i="2"/>
  <c r="BF295" i="2"/>
  <c r="BF296" i="2"/>
  <c r="BF297" i="2"/>
  <c r="BF298" i="2"/>
  <c r="BF299" i="2"/>
  <c r="BF300" i="2"/>
  <c r="BF301" i="2"/>
  <c r="BF302" i="2"/>
  <c r="BF303" i="2"/>
  <c r="BF306" i="2"/>
  <c r="BF307" i="2"/>
  <c r="BF308" i="2"/>
  <c r="BF309" i="2"/>
  <c r="BF310" i="2"/>
  <c r="BF315" i="2"/>
  <c r="BF318" i="2"/>
  <c r="BF319" i="2"/>
  <c r="BF321" i="2"/>
  <c r="BF325" i="2"/>
  <c r="BF335" i="2"/>
  <c r="BF339" i="2"/>
  <c r="BF343" i="2"/>
  <c r="BF349" i="2"/>
  <c r="BF361" i="2"/>
  <c r="BF364" i="2"/>
  <c r="BF367" i="2"/>
  <c r="BF370" i="2"/>
  <c r="BF384" i="2"/>
  <c r="BF388" i="2"/>
  <c r="BF389" i="2"/>
  <c r="BF396" i="2"/>
  <c r="BF405" i="2"/>
  <c r="BF406" i="2"/>
  <c r="BF411" i="2"/>
  <c r="BF413" i="2"/>
  <c r="BF418" i="2"/>
  <c r="BK348" i="2"/>
  <c r="J348" i="2" s="1"/>
  <c r="J103" i="2" s="1"/>
  <c r="BF145" i="3"/>
  <c r="BF146" i="3"/>
  <c r="BF159" i="3"/>
  <c r="BF165" i="3"/>
  <c r="BF167" i="3"/>
  <c r="BF168" i="3"/>
  <c r="BF169" i="3"/>
  <c r="BF174" i="3"/>
  <c r="BF178" i="3"/>
  <c r="BF181" i="3"/>
  <c r="BF194" i="3"/>
  <c r="BF198" i="3"/>
  <c r="BF203" i="3"/>
  <c r="BF204" i="3"/>
  <c r="BF207" i="3"/>
  <c r="BF213" i="3"/>
  <c r="BF226" i="3"/>
  <c r="BF230" i="3"/>
  <c r="BF231" i="3"/>
  <c r="BF232" i="3"/>
  <c r="BF233" i="3"/>
  <c r="BF235" i="3"/>
  <c r="J92" i="4"/>
  <c r="BF161" i="4"/>
  <c r="BF167" i="4"/>
  <c r="BF178" i="4"/>
  <c r="BF190" i="4"/>
  <c r="BF200" i="4"/>
  <c r="BF213" i="4"/>
  <c r="BF216" i="4"/>
  <c r="BF217" i="4"/>
  <c r="BF242" i="4"/>
  <c r="BF248" i="4"/>
  <c r="BF254" i="4"/>
  <c r="BK221" i="4"/>
  <c r="J221" i="4"/>
  <c r="J110" i="4"/>
  <c r="E86" i="5"/>
  <c r="BF139" i="5"/>
  <c r="BF142" i="5"/>
  <c r="BF143" i="5"/>
  <c r="BF144" i="5"/>
  <c r="BF149" i="5"/>
  <c r="BF166" i="5"/>
  <c r="BF178" i="5"/>
  <c r="BF183" i="5"/>
  <c r="BF208" i="5"/>
  <c r="BF214" i="5"/>
  <c r="BF219" i="5"/>
  <c r="BF226" i="5"/>
  <c r="BF227" i="5"/>
  <c r="BF228" i="5"/>
  <c r="BF229" i="5"/>
  <c r="BF233" i="5"/>
  <c r="BF234" i="5"/>
  <c r="BF235" i="5"/>
  <c r="BF236" i="5"/>
  <c r="BF238" i="5"/>
  <c r="BF239" i="5"/>
  <c r="BF251" i="5"/>
  <c r="BF252" i="5"/>
  <c r="BF259" i="5"/>
  <c r="BF137" i="6"/>
  <c r="BF138" i="6"/>
  <c r="BF139" i="6"/>
  <c r="BF142" i="6"/>
  <c r="BF146" i="6"/>
  <c r="BF151" i="6"/>
  <c r="BF153" i="6"/>
  <c r="BF154" i="6"/>
  <c r="BF159" i="6"/>
  <c r="BF161" i="6"/>
  <c r="BF163" i="6"/>
  <c r="BF164" i="6"/>
  <c r="BF165" i="6"/>
  <c r="BF167" i="6"/>
  <c r="BF175" i="6"/>
  <c r="BF180" i="6"/>
  <c r="AV98" i="1"/>
  <c r="F41" i="4"/>
  <c r="BC99" i="1" s="1"/>
  <c r="F40" i="5"/>
  <c r="BB100" i="1" s="1"/>
  <c r="AZ101" i="1"/>
  <c r="F41" i="2"/>
  <c r="BC97" i="1" s="1"/>
  <c r="AV99" i="1"/>
  <c r="F42" i="2"/>
  <c r="BD97" i="1" s="1"/>
  <c r="AZ100" i="1"/>
  <c r="F40" i="6"/>
  <c r="BB101" i="1" s="1"/>
  <c r="J38" i="2"/>
  <c r="AV97" i="1" s="1"/>
  <c r="F38" i="2"/>
  <c r="AZ97" i="1" s="1"/>
  <c r="AZ98" i="1"/>
  <c r="F41" i="3"/>
  <c r="BC98" i="1" s="1"/>
  <c r="F42" i="4"/>
  <c r="BD99" i="1" s="1"/>
  <c r="F41" i="5"/>
  <c r="BC100" i="1" s="1"/>
  <c r="F42" i="6"/>
  <c r="BD101" i="1" s="1"/>
  <c r="F40" i="3"/>
  <c r="BB98" i="1" s="1"/>
  <c r="AZ99" i="1"/>
  <c r="F42" i="5"/>
  <c r="BD100" i="1" s="1"/>
  <c r="AV101" i="1"/>
  <c r="F40" i="2"/>
  <c r="BB97" i="1" s="1"/>
  <c r="F42" i="3"/>
  <c r="BD98" i="1" s="1"/>
  <c r="F40" i="4"/>
  <c r="BB99" i="1" s="1"/>
  <c r="AV100" i="1"/>
  <c r="F41" i="6"/>
  <c r="BC101" i="1" s="1"/>
  <c r="AS95" i="1"/>
  <c r="T143" i="2" l="1"/>
  <c r="T142" i="2" s="1"/>
  <c r="BK135" i="6"/>
  <c r="J135" i="6" s="1"/>
  <c r="J100" i="6" s="1"/>
  <c r="R143" i="2"/>
  <c r="R142" i="2" s="1"/>
  <c r="T137" i="5"/>
  <c r="T136" i="5"/>
  <c r="T142" i="3"/>
  <c r="T141" i="3" s="1"/>
  <c r="P142" i="3"/>
  <c r="P141" i="3" s="1"/>
  <c r="AU98" i="1" s="1"/>
  <c r="BK137" i="5"/>
  <c r="J137" i="5" s="1"/>
  <c r="J100" i="5" s="1"/>
  <c r="BK210" i="4"/>
  <c r="J210" i="4"/>
  <c r="J106" i="4" s="1"/>
  <c r="T223" i="4"/>
  <c r="T210" i="4"/>
  <c r="T135" i="6"/>
  <c r="T134" i="6" s="1"/>
  <c r="R223" i="4"/>
  <c r="R210" i="4"/>
  <c r="R147" i="4" s="1"/>
  <c r="T147" i="4"/>
  <c r="T146" i="4" s="1"/>
  <c r="R142" i="3"/>
  <c r="R141" i="3" s="1"/>
  <c r="P143" i="2"/>
  <c r="P142" i="2" s="1"/>
  <c r="AU97" i="1" s="1"/>
  <c r="P137" i="5"/>
  <c r="P136" i="5" s="1"/>
  <c r="AU100" i="1" s="1"/>
  <c r="P210" i="4"/>
  <c r="P147" i="4"/>
  <c r="R135" i="6"/>
  <c r="R134" i="6" s="1"/>
  <c r="R137" i="5"/>
  <c r="R136" i="5"/>
  <c r="P223" i="4"/>
  <c r="BK142" i="3"/>
  <c r="J211" i="4"/>
  <c r="J107" i="4"/>
  <c r="BK223" i="4"/>
  <c r="J223" i="4" s="1"/>
  <c r="J111" i="4" s="1"/>
  <c r="J138" i="5"/>
  <c r="J101" i="5"/>
  <c r="BK143" i="2"/>
  <c r="J143" i="2" s="1"/>
  <c r="J100" i="2" s="1"/>
  <c r="BK414" i="2"/>
  <c r="J414" i="2" s="1"/>
  <c r="J109" i="2" s="1"/>
  <c r="BK227" i="3"/>
  <c r="J227" i="3"/>
  <c r="J108" i="3" s="1"/>
  <c r="J136" i="6"/>
  <c r="J101" i="6"/>
  <c r="BK147" i="4"/>
  <c r="J147" i="4" s="1"/>
  <c r="J100" i="4" s="1"/>
  <c r="BD96" i="1"/>
  <c r="BD95" i="1" s="1"/>
  <c r="W37" i="1" s="1"/>
  <c r="BB96" i="1"/>
  <c r="AX96" i="1" s="1"/>
  <c r="BC96" i="1"/>
  <c r="BC95" i="1" s="1"/>
  <c r="AY95" i="1" s="1"/>
  <c r="AZ96" i="1"/>
  <c r="AV96" i="1" s="1"/>
  <c r="BK134" i="6" l="1"/>
  <c r="J134" i="6" s="1"/>
  <c r="J99" i="6" s="1"/>
  <c r="J32" i="6" s="1"/>
  <c r="F39" i="6" s="1"/>
  <c r="J39" i="6" s="1"/>
  <c r="P146" i="4"/>
  <c r="AU99" i="1" s="1"/>
  <c r="AU96" i="1" s="1"/>
  <c r="AU95" i="1" s="1"/>
  <c r="R146" i="4"/>
  <c r="BK141" i="3"/>
  <c r="J141" i="3"/>
  <c r="J99" i="3"/>
  <c r="J32" i="3" s="1"/>
  <c r="J142" i="3"/>
  <c r="J100" i="3"/>
  <c r="BK146" i="4"/>
  <c r="J146" i="4" s="1"/>
  <c r="J99" i="4" s="1"/>
  <c r="J32" i="4" s="1"/>
  <c r="BK142" i="2"/>
  <c r="J142" i="2" s="1"/>
  <c r="J99" i="2" s="1"/>
  <c r="J32" i="2" s="1"/>
  <c r="BK136" i="5"/>
  <c r="J136" i="5" s="1"/>
  <c r="J99" i="5" s="1"/>
  <c r="J32" i="5" s="1"/>
  <c r="AZ95" i="1"/>
  <c r="BB95" i="1"/>
  <c r="W35" i="1" s="1"/>
  <c r="AY96" i="1"/>
  <c r="W36" i="1"/>
  <c r="J35" i="4" l="1"/>
  <c r="F39" i="4"/>
  <c r="J39" i="4" s="1"/>
  <c r="J35" i="3"/>
  <c r="F39" i="3"/>
  <c r="J39" i="3" s="1"/>
  <c r="J35" i="5"/>
  <c r="F39" i="5"/>
  <c r="J39" i="5" s="1"/>
  <c r="J35" i="2"/>
  <c r="F39" i="2"/>
  <c r="J39" i="2" s="1"/>
  <c r="AV95" i="1"/>
  <c r="J119" i="2"/>
  <c r="J113" i="2" s="1"/>
  <c r="AG97" i="1" s="1"/>
  <c r="J118" i="3"/>
  <c r="J112" i="3" s="1"/>
  <c r="J113" i="5"/>
  <c r="J107" i="5" s="1"/>
  <c r="AG100" i="1" s="1"/>
  <c r="AX95" i="1"/>
  <c r="J123" i="4"/>
  <c r="BF123" i="4"/>
  <c r="BA99" i="1" s="1"/>
  <c r="J111" i="6"/>
  <c r="J105" i="6" s="1"/>
  <c r="AG98" i="1" l="1"/>
  <c r="J33" i="6"/>
  <c r="J35" i="6" s="1"/>
  <c r="BF113" i="5"/>
  <c r="BF111" i="6"/>
  <c r="BF119" i="2"/>
  <c r="AW97" i="1" s="1"/>
  <c r="AT97" i="1" s="1"/>
  <c r="BF118" i="3"/>
  <c r="AW98" i="1" s="1"/>
  <c r="AT98" i="1" s="1"/>
  <c r="J121" i="2"/>
  <c r="J115" i="5"/>
  <c r="J120" i="3"/>
  <c r="AW99" i="1"/>
  <c r="AT99" i="1" s="1"/>
  <c r="J113" i="6"/>
  <c r="AW100" i="1"/>
  <c r="AT100" i="1" s="1"/>
  <c r="AW101" i="1"/>
  <c r="AT101" i="1" s="1"/>
  <c r="J117" i="4"/>
  <c r="AG99" i="1"/>
  <c r="AG101" i="1" l="1"/>
  <c r="J44" i="6"/>
  <c r="AN99" i="1"/>
  <c r="J44" i="5"/>
  <c r="J44" i="2"/>
  <c r="J44" i="3"/>
  <c r="J44" i="4"/>
  <c r="AN97" i="1"/>
  <c r="AN98" i="1"/>
  <c r="AN100" i="1"/>
  <c r="AN101" i="1"/>
  <c r="BA100" i="1"/>
  <c r="BA98" i="1"/>
  <c r="J125" i="4"/>
  <c r="AG96" i="1"/>
  <c r="AG95" i="1" s="1"/>
  <c r="BA97" i="1"/>
  <c r="BA101" i="1"/>
  <c r="BA96" i="1" l="1"/>
  <c r="BA95" i="1" s="1"/>
  <c r="W34" i="1" s="1"/>
  <c r="AG104" i="1"/>
  <c r="AG106" i="1"/>
  <c r="CD106" i="1" s="1"/>
  <c r="AG107" i="1"/>
  <c r="AV107" i="1" s="1"/>
  <c r="BY107" i="1" s="1"/>
  <c r="AG105" i="1"/>
  <c r="CD105" i="1" s="1"/>
  <c r="CD104" i="1" l="1"/>
  <c r="AK28" i="1"/>
  <c r="AK26" i="1" s="1"/>
  <c r="CD107" i="1"/>
  <c r="W33" i="1" s="1"/>
  <c r="AW96" i="1"/>
  <c r="AT96" i="1" s="1"/>
  <c r="AN96" i="1" s="1"/>
  <c r="AV104" i="1"/>
  <c r="BY104" i="1" s="1"/>
  <c r="AN107" i="1"/>
  <c r="AV105" i="1"/>
  <c r="BY105" i="1" s="1"/>
  <c r="AG103" i="1"/>
  <c r="AK27" i="1" s="1"/>
  <c r="AV106" i="1"/>
  <c r="BY106" i="1" s="1"/>
  <c r="AW95" i="1"/>
  <c r="AK34" i="1" s="1"/>
  <c r="AK30" i="1" l="1"/>
  <c r="AK33" i="1"/>
  <c r="AN104" i="1"/>
  <c r="AN105" i="1"/>
  <c r="AN106" i="1"/>
  <c r="AT95" i="1"/>
  <c r="AN95" i="1" s="1"/>
  <c r="AG109" i="1"/>
  <c r="AK39" i="1" l="1"/>
  <c r="AN103" i="1"/>
  <c r="AN109" i="1" l="1"/>
</calcChain>
</file>

<file path=xl/sharedStrings.xml><?xml version="1.0" encoding="utf-8"?>
<sst xmlns="http://schemas.openxmlformats.org/spreadsheetml/2006/main" count="8506" uniqueCount="1374">
  <si>
    <t>Export Komplet</t>
  </si>
  <si>
    <t/>
  </si>
  <si>
    <t>2.0</t>
  </si>
  <si>
    <t>False</t>
  </si>
  <si>
    <t>{358ca0a0-3ecb-4729-a040-f19a6fd00314}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</si>
  <si>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</si>
  <si>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</si>
  <si>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</si>
  <si>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</si>
  <si>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</si>
  <si>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</si>
  <si>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</si>
  <si>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</si>
  <si>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</si>
  <si>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</si>
  <si>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sídliskového vnútrobloku Agátka v Trnave</t>
  </si>
  <si>
    <t>JKSO:</t>
  </si>
  <si>
    <t>KS:</t>
  </si>
  <si>
    <t>Miesto:</t>
  </si>
  <si>
    <t xml:space="preserve"> </t>
  </si>
  <si>
    <t>Dátum:</t>
  </si>
  <si>
    <t>20. 4. 2021</t>
  </si>
  <si>
    <t>Objednávateľ:</t>
  </si>
  <si>
    <t>IČO:</t>
  </si>
  <si>
    <t>Mesto Trnava</t>
  </si>
  <si>
    <t>IČ DPH:</t>
  </si>
  <si>
    <t>Zhotoviteľ:</t>
  </si>
  <si>
    <t>Vyplň údaj</t>
  </si>
  <si>
    <t>Projektant:</t>
  </si>
  <si>
    <t>Ing. Ivana Štigová Kučírková, MSc.</t>
  </si>
  <si>
    <t>True</t>
  </si>
  <si>
    <t>Spracovateľ:</t>
  </si>
  <si>
    <t>Rosoft,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</si>
  <si>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</si>
  <si>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</si>
  <si>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</si>
  <si>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</si>
  <si>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</si>
  <si>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</si>
  <si>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</si>
  <si>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</si>
  <si>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</si>
  <si>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</si>
  <si>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</si>
  <si>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</si>
  <si>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</si>
  <si>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</si>
  <si>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</si>
  <si>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</si>
  <si>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</si>
  <si>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</si>
  <si>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</si>
  <si>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</si>
  <si>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</si>
  <si>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</si>
  <si>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</si>
  <si>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</si>
  <si>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</si>
  <si>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</si>
  <si>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</si>
  <si>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</si>
  <si>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</si>
  <si>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</si>
  <si>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</si>
  <si>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</si>
  <si>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</si>
  <si>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</si>
  <si>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</si>
  <si>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</si>
  <si>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</si>
  <si>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</si>
  <si>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</si>
  <si>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</si>
  <si>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</si>
  <si>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</si>
  <si>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</si>
  <si>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</si>
  <si>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</si>
  <si>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</si>
  <si>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</si>
  <si>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E</t>
  </si>
  <si>
    <t>Zóna E</t>
  </si>
  <si>
    <t>STA</t>
  </si>
  <si>
    <t>1</t>
  </si>
  <si>
    <t>{645f84cc-016f-4e2e-b570-efe64503e1a7}</t>
  </si>
  <si>
    <t>/</t>
  </si>
  <si>
    <t>SO 01e</t>
  </si>
  <si>
    <t>SO 01 Krajinná architektúra</t>
  </si>
  <si>
    <t>Časť</t>
  </si>
  <si>
    <t>2</t>
  </si>
  <si>
    <t>{9616740d-e435-4997-a019-64962d4d41d8}</t>
  </si>
  <si>
    <t>SO 02e</t>
  </si>
  <si>
    <t>SO 02 Rekonštrukcia a rozšírenie detských ihrísk</t>
  </si>
  <si>
    <t>{70fc54c5-6c5b-4d5a-b688-752e815fba0c}</t>
  </si>
  <si>
    <t>SO 03e</t>
  </si>
  <si>
    <t>SO 03 Výstavba komunitnej záhrady</t>
  </si>
  <si>
    <t>{8b4dd906-c995-4263-a870-08f6fa28b8c7}</t>
  </si>
  <si>
    <t>SO 04e</t>
  </si>
  <si>
    <t>SO-04 Výstavba cyklistického chodníka</t>
  </si>
  <si>
    <t>{740b99eb-5f8f-4cad-845a-6575eeed390d}</t>
  </si>
  <si>
    <t>SO 05e</t>
  </si>
  <si>
    <t>SO 05 Verejne osvetlenie</t>
  </si>
  <si>
    <t>{3cf39e6a-09e3-4b69-bfd1-2e7396753c2d}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</si>
  <si>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</si>
  <si>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</si>
  <si>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</si>
  <si>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</si>
  <si>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</si>
  <si>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</si>
  <si>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</si>
  <si>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</si>
  <si>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</si>
  <si>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Travnik</t>
  </si>
  <si>
    <t>4368</t>
  </si>
  <si>
    <t>KRYCÍ LIST ROZPOČTU</t>
  </si>
  <si>
    <t>Objekt:</t>
  </si>
  <si>
    <t>Časť:</t>
  </si>
  <si>
    <t xml:space="preserve">										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</si>
  <si>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</si>
  <si>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</si>
  <si>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</si>
  <si>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</si>
  <si>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</si>
  <si>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</si>
  <si>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</si>
  <si>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</si>
  <si>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</si>
  <si>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</si>
  <si>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</si>
  <si>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</si>
  <si>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</si>
  <si>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</si>
  <si>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    OST - Ostatné</t>
  </si>
  <si>
    <t>PSV - Práce a dodávky PSV</t>
  </si>
  <si>
    <t xml:space="preserve">    767 - Konštrukcie doplnkové kovové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</si>
  <si>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</si>
  <si>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</si>
  <si>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</si>
  <si>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</si>
  <si>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</si>
  <si>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</si>
  <si>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</si>
  <si>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</si>
  <si>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</si>
  <si>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</si>
  <si>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</si>
  <si>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</si>
  <si>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</si>
  <si>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</si>
  <si>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</si>
  <si>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</si>
  <si>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</si>
  <si>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</si>
  <si>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</si>
  <si>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</si>
  <si>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</si>
  <si>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</si>
  <si>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</si>
  <si>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</si>
  <si>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</si>
  <si>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</si>
  <si>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1111011110.S</t>
  </si>
  <si>
    <t>Odstránenie výmladkov, vrátane odvozu, likvidácie a poplatku</t>
  </si>
  <si>
    <t>m2</t>
  </si>
  <si>
    <t>4</t>
  </si>
  <si>
    <t>729700770</t>
  </si>
  <si>
    <t>1111011111.S</t>
  </si>
  <si>
    <t>Odstránenie kra cca 3m výsokého, vrátane odvozu, likvidácie a poplatku</t>
  </si>
  <si>
    <t>ks</t>
  </si>
  <si>
    <t>-945556161</t>
  </si>
  <si>
    <t>3</t>
  </si>
  <si>
    <t>112101111.r</t>
  </si>
  <si>
    <t>Odvoz a likvidácia stromu s  priem. kmeňa do 200mm, vrátane poplatku</t>
  </si>
  <si>
    <t>-886551792</t>
  </si>
  <si>
    <t>VV</t>
  </si>
  <si>
    <t>"obvody v cm</t>
  </si>
  <si>
    <t>1   "50</t>
  </si>
  <si>
    <t>1   "45</t>
  </si>
  <si>
    <t>1   "14</t>
  </si>
  <si>
    <t>Súčet</t>
  </si>
  <si>
    <t xml:space="preserve">"Pozn.  plati pre vsetky pol. rubania stromov : </t>
  </si>
  <si>
    <t>"v pripade ak dodavatel uvazi moznost drvenia rastlinneho odpadu na mulc a jeho vyuzitie na stavbe - zohladni to v jednotkovej cene odvozu a popladku</t>
  </si>
  <si>
    <t>"Pozn. Dodavatel môze zohladnit v cene pripadne pouzitie stromov na chodnik</t>
  </si>
  <si>
    <t>112101111.S</t>
  </si>
  <si>
    <t>Vyrúbanie stromu listnatého vo svahu do 1:5 priem. kmeňa do 200 mm</t>
  </si>
  <si>
    <t>-1994143365</t>
  </si>
  <si>
    <t>5</t>
  </si>
  <si>
    <t>112201111.S</t>
  </si>
  <si>
    <t>Odstránenie pňa v rovine a na svahu do 1:5, priemer do 200 mm</t>
  </si>
  <si>
    <t>-371677460</t>
  </si>
  <si>
    <t>6</t>
  </si>
  <si>
    <t>112101112.r</t>
  </si>
  <si>
    <t>Odvoz a likvidácia stromu s  priem. kmeňa nad 200 do 300 mm, vrátane poplatku</t>
  </si>
  <si>
    <t>-959501175</t>
  </si>
  <si>
    <t>1+1   "93</t>
  </si>
  <si>
    <t>7</t>
  </si>
  <si>
    <t>112101112.S</t>
  </si>
  <si>
    <t>Vyrúbanie stromu listnatého vo svahu do 1:5 priem. kmeňa nad 200 do 300 mm</t>
  </si>
  <si>
    <t>-146389345</t>
  </si>
  <si>
    <t>8</t>
  </si>
  <si>
    <t>112201112.S</t>
  </si>
  <si>
    <t>Odstránenie pňa v rovine a na svahu do 1:5, priemer nad 200 do 300 mm</t>
  </si>
  <si>
    <t>2022514061</t>
  </si>
  <si>
    <t>9</t>
  </si>
  <si>
    <t>112101113.r</t>
  </si>
  <si>
    <t>Odvoz a likvidácia stromu s  priem. kmeňa nad 300 do 400 mm, vrátane poplatku</t>
  </si>
  <si>
    <t>-1328555632</t>
  </si>
  <si>
    <t>1  "119</t>
  </si>
  <si>
    <t>10</t>
  </si>
  <si>
    <t>112101113.S</t>
  </si>
  <si>
    <t>Vyrúbanie stromu listnatého vo svahu do 1:5 priem. kmeňa nad 300 do 400 mm</t>
  </si>
  <si>
    <t>-1254196196</t>
  </si>
  <si>
    <t>11</t>
  </si>
  <si>
    <t>112201113.S</t>
  </si>
  <si>
    <t>Odstránenie pňa v rovine a na svahu do 1:5, priemer nad 300 do 400 mm</t>
  </si>
  <si>
    <t>-301986838</t>
  </si>
  <si>
    <t>12</t>
  </si>
  <si>
    <t>112101114.r</t>
  </si>
  <si>
    <t>Odvoz a likvidácia stromu s  priem. kmeňa nad 400 do 500 mm, vrátane poplatku</t>
  </si>
  <si>
    <t>-1606511830</t>
  </si>
  <si>
    <t>1   "134</t>
  </si>
  <si>
    <t>13</t>
  </si>
  <si>
    <t>112101114.S</t>
  </si>
  <si>
    <t>Vyrúbanie stromu listnatého vo svahu do 1:5 priem. kmeňa nad 400 do 500 mm</t>
  </si>
  <si>
    <t>2091161551</t>
  </si>
  <si>
    <t>14</t>
  </si>
  <si>
    <t>112201114.S</t>
  </si>
  <si>
    <t>Odstránenie pňa v rovine a na svahu do 1:5, priemer nad 400 do 500 mm</t>
  </si>
  <si>
    <t>2052520706</t>
  </si>
  <si>
    <t>15</t>
  </si>
  <si>
    <t>112101115.r</t>
  </si>
  <si>
    <t>Odvoz a likvidácia stromu s  priem. kmeňa nad 500 do 600 mm, vrátane poplatku</t>
  </si>
  <si>
    <t>1247819837</t>
  </si>
  <si>
    <t>1+1  "165</t>
  </si>
  <si>
    <t>16</t>
  </si>
  <si>
    <t>112101115.S</t>
  </si>
  <si>
    <t>Vyrúbanie stromu listnatého vo svahu do 1:5 priem. kmeňa nad 500 do 600 mm</t>
  </si>
  <si>
    <t>1546003621</t>
  </si>
  <si>
    <t>17</t>
  </si>
  <si>
    <t>112201115.S</t>
  </si>
  <si>
    <t>Odstránenie pňa v rovine a na svahu do 1:5, priemer nad 500 do 600 mm</t>
  </si>
  <si>
    <t>1987285993</t>
  </si>
  <si>
    <t>18</t>
  </si>
  <si>
    <t>112101117.r</t>
  </si>
  <si>
    <t>Odvoz a likvidácia stromu s  priem. kmeňa nad 700 do 800 mm, vrátane poplatku</t>
  </si>
  <si>
    <t>-594495297</t>
  </si>
  <si>
    <t>1   "222</t>
  </si>
  <si>
    <t>19</t>
  </si>
  <si>
    <t>112101117.S</t>
  </si>
  <si>
    <t>Vyrúbanie stromu listnatého vo svahu do 1:5 priem. kmeňa nad 700 do 800 mm</t>
  </si>
  <si>
    <t>1017225815</t>
  </si>
  <si>
    <t>112201117.S</t>
  </si>
  <si>
    <t>Odstránenie pňa v rovine a na svahu do 1:5, priemer nad 700 do 800 mm</t>
  </si>
  <si>
    <t>1814306134</t>
  </si>
  <si>
    <t>21</t>
  </si>
  <si>
    <t>112101119.r</t>
  </si>
  <si>
    <t>Odvoz a likvidácia stromu s  priem. kmeňa nad 900 mm, vrátane poplatku</t>
  </si>
  <si>
    <t>985593171</t>
  </si>
  <si>
    <t>1   "293</t>
  </si>
  <si>
    <t>22</t>
  </si>
  <si>
    <t>112101119.S</t>
  </si>
  <si>
    <t>Vyrúbanie stromu listnatého vo svahu do 1:5 priem. kmeňa nad 900 mm</t>
  </si>
  <si>
    <t>1986164612</t>
  </si>
  <si>
    <t>23</t>
  </si>
  <si>
    <t>112201119.S</t>
  </si>
  <si>
    <t>Odstránenie pňa v rovine a na svahu do 1:5, priemer nad 900 mm</t>
  </si>
  <si>
    <t>692423334</t>
  </si>
  <si>
    <t>24</t>
  </si>
  <si>
    <t>113106121.S</t>
  </si>
  <si>
    <t>Rozoberanie dlažby, z betónových alebo kamenin. dlaždíc, dosiek alebo tvaroviek,  -0,13800t</t>
  </si>
  <si>
    <t>-496946131</t>
  </si>
  <si>
    <t>"povodne schodisko</t>
  </si>
  <si>
    <t>2*30,12</t>
  </si>
  <si>
    <t>25</t>
  </si>
  <si>
    <t>113107241.S</t>
  </si>
  <si>
    <t>Odstránenie krytu v ploche nad 200 m2 asfaltového, hr. vrstvy do 50 mm,  -0,09800t</t>
  </si>
  <si>
    <t>1035476583</t>
  </si>
  <si>
    <t>"asf. chodnik</t>
  </si>
  <si>
    <t>201</t>
  </si>
  <si>
    <t>26</t>
  </si>
  <si>
    <t>113152330.S</t>
  </si>
  <si>
    <t>Frézovanie asf. podkladu alebo krytu bez prek., plochy cez 500 do 1000 m2, pruh š. cez 0,5 m do 1 m, hr. 50 mm  0,127 t</t>
  </si>
  <si>
    <t>-1558316277</t>
  </si>
  <si>
    <t>"oprava vrchnej asf. vrstvy</t>
  </si>
  <si>
    <t>985</t>
  </si>
  <si>
    <t>27</t>
  </si>
  <si>
    <t>113307222.S</t>
  </si>
  <si>
    <t>Odstránenie podkladu v ploche nad 200 m2 z kameniva hrubého drveného, hr.100 do 200 mm,  -0,23500t</t>
  </si>
  <si>
    <t>601868440</t>
  </si>
  <si>
    <t>28</t>
  </si>
  <si>
    <t>113307231.S</t>
  </si>
  <si>
    <t>Odstránenie podkladu v ploche nad 200 m2 z betónu prostého, hr. vrstvy do 150 mm,  -0,22500t</t>
  </si>
  <si>
    <t>-401143639</t>
  </si>
  <si>
    <t>29</t>
  </si>
  <si>
    <t>122201101.S</t>
  </si>
  <si>
    <t>Odkopávka a prekopávka nezapažená v hornine 3, do 100 m3</t>
  </si>
  <si>
    <t>m3</t>
  </si>
  <si>
    <t>-1666177890</t>
  </si>
  <si>
    <t>"pod mlaty</t>
  </si>
  <si>
    <t>0,3*149</t>
  </si>
  <si>
    <t>"cast zeminy pod zahonmi</t>
  </si>
  <si>
    <t>0,1*(300+150)</t>
  </si>
  <si>
    <t>30</t>
  </si>
  <si>
    <t>122201109.S</t>
  </si>
  <si>
    <t>Odkopávky a prekopávky nezapažené. Príplatok k cenám za lepivosť horniny 3</t>
  </si>
  <si>
    <t>-302871325</t>
  </si>
  <si>
    <t>89,7*0,3</t>
  </si>
  <si>
    <t>31</t>
  </si>
  <si>
    <t>132201101.S</t>
  </si>
  <si>
    <t>Výkop ryhy do šírky 600 mm v horn.3 do 100 m3</t>
  </si>
  <si>
    <t>-1417456456</t>
  </si>
  <si>
    <t>"schody</t>
  </si>
  <si>
    <t>0,3*2*(0,83+0,55+0,75+0,63+0,75+0,53+0,75+0,54+0,75+0,5+0,75+0,58+0,75+0,59+0,75+0,62)</t>
  </si>
  <si>
    <t>"zlab</t>
  </si>
  <si>
    <t>0,6*0,45*4</t>
  </si>
  <si>
    <t>"zarovnania pod schodami</t>
  </si>
  <si>
    <t>2*(0,05+0,06+0,02+0,03+0,17+0,06)</t>
  </si>
  <si>
    <t>32</t>
  </si>
  <si>
    <t>132201109.S</t>
  </si>
  <si>
    <t>Príplatok k cene za lepivosť pri hĺbení rýh šírky do 600 mm zapažených i nezapažených s urovnaním dna v hornine 3</t>
  </si>
  <si>
    <t>-1995731947</t>
  </si>
  <si>
    <t>8,232*0,3</t>
  </si>
  <si>
    <t>33</t>
  </si>
  <si>
    <t>162201101.S</t>
  </si>
  <si>
    <t>Vodorovné premiestnenie výkopku z horniny 1-4 do 20m</t>
  </si>
  <si>
    <t>1100882606</t>
  </si>
  <si>
    <t>5,7*2</t>
  </si>
  <si>
    <t>34</t>
  </si>
  <si>
    <t>162501102.S</t>
  </si>
  <si>
    <t>Vodorovné premiestnenie výkopku po spevnenej ceste z horniny tr.1-4, do 100 m3 na vzdialenosť do 3000 m</t>
  </si>
  <si>
    <t>2004638634</t>
  </si>
  <si>
    <t>"výkop</t>
  </si>
  <si>
    <t>89,75+8,232</t>
  </si>
  <si>
    <t>"-zasyp</t>
  </si>
  <si>
    <t>-5,7</t>
  </si>
  <si>
    <t>35</t>
  </si>
  <si>
    <t>162501105.S</t>
  </si>
  <si>
    <t>Vodorovné premiestnenie výkopku po spevnenej ceste z horniny tr.1-4, do 100 m3, príplatok k cene za každých ďalšich a začatých 1000 m</t>
  </si>
  <si>
    <t>-635337478</t>
  </si>
  <si>
    <t>(5-3)*92,282</t>
  </si>
  <si>
    <t>36</t>
  </si>
  <si>
    <t>171101105.S</t>
  </si>
  <si>
    <t>Uloženie sypaniny do násypu  súdržnej horniny zhutnených</t>
  </si>
  <si>
    <t>-958285548</t>
  </si>
  <si>
    <t>"pod schodisko betonove</t>
  </si>
  <si>
    <t>2*2,85</t>
  </si>
  <si>
    <t>37</t>
  </si>
  <si>
    <t>171201201.S</t>
  </si>
  <si>
    <t>Uloženie sypaniny na skládky do 100 m3</t>
  </si>
  <si>
    <t>-1736910155</t>
  </si>
  <si>
    <t>38</t>
  </si>
  <si>
    <t>171209002r</t>
  </si>
  <si>
    <t>Poplatok za skladovanie - zemina výkopová</t>
  </si>
  <si>
    <t>t</t>
  </si>
  <si>
    <t>-1250053576</t>
  </si>
  <si>
    <t>92,282*1,7</t>
  </si>
  <si>
    <t>39</t>
  </si>
  <si>
    <t>171209002rz</t>
  </si>
  <si>
    <t>Zákonný poplatok - zemina výkopová</t>
  </si>
  <si>
    <t>857190068</t>
  </si>
  <si>
    <t>40</t>
  </si>
  <si>
    <t>183405211.S</t>
  </si>
  <si>
    <t>Výsev trávniku hydroosevom na ornicu</t>
  </si>
  <si>
    <t>1867469906</t>
  </si>
  <si>
    <t>41</t>
  </si>
  <si>
    <t>180402111.S</t>
  </si>
  <si>
    <t>Založenie trávnika parkového výsevom v rovine do 1:5</t>
  </si>
  <si>
    <t>-537799562</t>
  </si>
  <si>
    <t>2883+1485</t>
  </si>
  <si>
    <t>42</t>
  </si>
  <si>
    <t>M</t>
  </si>
  <si>
    <t>00572112005</t>
  </si>
  <si>
    <t>Osivá tráv a bylín - semená kvetinovej xerofitnej lúčnej zmesi</t>
  </si>
  <si>
    <t>508159871</t>
  </si>
  <si>
    <t>43</t>
  </si>
  <si>
    <t>00572112006</t>
  </si>
  <si>
    <t>Trávna semenná zmes pre trávniky s vysokým pobytovým zaťažením</t>
  </si>
  <si>
    <t>1079458925</t>
  </si>
  <si>
    <t>44</t>
  </si>
  <si>
    <t>181101121</t>
  </si>
  <si>
    <t>Hrubé urovnanie terénu</t>
  </si>
  <si>
    <t>1978114008</t>
  </si>
  <si>
    <t>2695+2883+1485</t>
  </si>
  <si>
    <t>45</t>
  </si>
  <si>
    <t>181301303.S</t>
  </si>
  <si>
    <t>Rozprestretie ornice s príp. nutným premiestnením hromád alebo dočasných skládok na miesto spotreby zo vzdial. do 30 m, na svahu do sklonu 1:5, plocha do 500 m2, hr. do 200 mm</t>
  </si>
  <si>
    <t>-1241379804</t>
  </si>
  <si>
    <t>"trvalky</t>
  </si>
  <si>
    <t>300+64,5</t>
  </si>
  <si>
    <t>46</t>
  </si>
  <si>
    <t>181301311.S</t>
  </si>
  <si>
    <t>Rozprestretie ornice s príp. nutným premiestnením hromád alebo dočasných skládok na miesto spotreby zo vzdial. do 30 m, na svahu do sklonu 1:5, plocha nad 500 m2, hr. do 100 mm</t>
  </si>
  <si>
    <t>2026584869</t>
  </si>
  <si>
    <t>2695</t>
  </si>
  <si>
    <t>47</t>
  </si>
  <si>
    <t>181301306.S</t>
  </si>
  <si>
    <t>Rozprestretie ornice s príp. nutným premiestnením hromád alebo dočasných skládok na miesto spotreby zo vzdial. do 30 m, na svahu do sklonu 1:5, plocha do 500 m2, hr. do 400 mm</t>
  </si>
  <si>
    <t>-1648087615</t>
  </si>
  <si>
    <t>48</t>
  </si>
  <si>
    <t>000000001</t>
  </si>
  <si>
    <t xml:space="preserve">Bezburinná ornica </t>
  </si>
  <si>
    <t>592604990</t>
  </si>
  <si>
    <t>0,4*201</t>
  </si>
  <si>
    <t>0,2*(300+64,5)</t>
  </si>
  <si>
    <t>"travnik</t>
  </si>
  <si>
    <t>0,1*2695</t>
  </si>
  <si>
    <t>49</t>
  </si>
  <si>
    <t>183101111.S</t>
  </si>
  <si>
    <t>Hĺbenie jamky v rovine alebo na svahu do 1:5, objem do 0,01 m3</t>
  </si>
  <si>
    <t>542236976</t>
  </si>
  <si>
    <t>2230</t>
  </si>
  <si>
    <t>50</t>
  </si>
  <si>
    <t>183101224.S</t>
  </si>
  <si>
    <t>Hĺbenie jamiek pre výsadbu v horn. 1-4 s výmenou pôdy do 100% v rovine alebo na svahu do 1:5 objemu nad 3, 00 do 4,00 m3</t>
  </si>
  <si>
    <t>553519933</t>
  </si>
  <si>
    <t>51</t>
  </si>
  <si>
    <t>1031100001005</t>
  </si>
  <si>
    <t>Kompostový substrát k výsadbe</t>
  </si>
  <si>
    <t>-36629069</t>
  </si>
  <si>
    <t>2*2*1*45</t>
  </si>
  <si>
    <t>52</t>
  </si>
  <si>
    <t>183204112.S</t>
  </si>
  <si>
    <t>Výsadba kvetín do pripravovanej pôdy so zaliatím s jednoduchými koreňami trvaliek</t>
  </si>
  <si>
    <t>1329476223</t>
  </si>
  <si>
    <t>595+295+445+295+300*2</t>
  </si>
  <si>
    <t>53</t>
  </si>
  <si>
    <t>0265100001000.S</t>
  </si>
  <si>
    <t>Allium sphaerocephalon</t>
  </si>
  <si>
    <t>1024940039</t>
  </si>
  <si>
    <t>54</t>
  </si>
  <si>
    <t>0265100001001</t>
  </si>
  <si>
    <t>Gaura lindheimeri</t>
  </si>
  <si>
    <t>273904586</t>
  </si>
  <si>
    <t>55</t>
  </si>
  <si>
    <t>0265100001002</t>
  </si>
  <si>
    <t>Stipa tenuissima</t>
  </si>
  <si>
    <t>504886537</t>
  </si>
  <si>
    <t>56</t>
  </si>
  <si>
    <t>0265100001003</t>
  </si>
  <si>
    <t>Verbena bonariensis</t>
  </si>
  <si>
    <t>361013568</t>
  </si>
  <si>
    <t>57</t>
  </si>
  <si>
    <t>0265100001004</t>
  </si>
  <si>
    <t>Mahonia aquifolium</t>
  </si>
  <si>
    <t>410709628</t>
  </si>
  <si>
    <t>58</t>
  </si>
  <si>
    <t>0265100001005</t>
  </si>
  <si>
    <t>Hosta hybrida 'Blue Angel'</t>
  </si>
  <si>
    <t>-2046665295</t>
  </si>
  <si>
    <t>59</t>
  </si>
  <si>
    <t>183205112.S</t>
  </si>
  <si>
    <t>Založenie záhonu na svahu nad 1:5 do 1:2 rovine alebo na svahu do 1:5 v hornine 3</t>
  </si>
  <si>
    <t>-1117957349</t>
  </si>
  <si>
    <t>300+150</t>
  </si>
  <si>
    <t>60</t>
  </si>
  <si>
    <t>183403114</t>
  </si>
  <si>
    <t>Obrobenie pôdy kultivátorovaním v rovine alebo na svahu do 1:5 - Rekultivácia pôdy</t>
  </si>
  <si>
    <t>1008163021</t>
  </si>
  <si>
    <t>61</t>
  </si>
  <si>
    <t>183403153</t>
  </si>
  <si>
    <t>Obrobenie pôdy hrabaním v rovine alebo na svahu do 1:5</t>
  </si>
  <si>
    <t>-836057373</t>
  </si>
  <si>
    <t>"zahon</t>
  </si>
  <si>
    <t>450</t>
  </si>
  <si>
    <t>62</t>
  </si>
  <si>
    <t>183410025.S</t>
  </si>
  <si>
    <t>Vertikutácia trávnika plochy nad 500 m2 v rovine alebo na svahu do 1:5</t>
  </si>
  <si>
    <t>-1695535435</t>
  </si>
  <si>
    <t>63</t>
  </si>
  <si>
    <t>184102117.S</t>
  </si>
  <si>
    <t>Výsadba dreviny s balom v rovine alebo na svahu do 1:5, priemer balu nad 800 do1000 mm</t>
  </si>
  <si>
    <t>-1479426294</t>
  </si>
  <si>
    <t>64</t>
  </si>
  <si>
    <t>184102119.S</t>
  </si>
  <si>
    <t>Výsadba dreviny s balom v rovine alebo na svahu do 1:5, priemer balu nad 1200 do 1400 mm</t>
  </si>
  <si>
    <t>-1570841977</t>
  </si>
  <si>
    <t>65</t>
  </si>
  <si>
    <t>02656000000</t>
  </si>
  <si>
    <t>A - Sorbus domestica - jarabina oskorušová (vysokokmeň)</t>
  </si>
  <si>
    <t>1789994870</t>
  </si>
  <si>
    <t>66</t>
  </si>
  <si>
    <t>02656000001</t>
  </si>
  <si>
    <t>B - Prunus cerasifera ´Nigra´- slivka čerešňoplodá (18/20)</t>
  </si>
  <si>
    <t>-156870059</t>
  </si>
  <si>
    <t>67</t>
  </si>
  <si>
    <t>02656000002</t>
  </si>
  <si>
    <t>C - Juglans regia 'Lake' - orech kráľovský (16/18)</t>
  </si>
  <si>
    <t>-1990272447</t>
  </si>
  <si>
    <t>68</t>
  </si>
  <si>
    <t>02656000003</t>
  </si>
  <si>
    <t>D - Cydonia oblonga 'Vranja - dula podlhovastá</t>
  </si>
  <si>
    <t>-548434325</t>
  </si>
  <si>
    <t>69</t>
  </si>
  <si>
    <t>02656000004</t>
  </si>
  <si>
    <t>E - Cerasus avium  - čerešňa vtáčia (zmes krajových odrôd) (16/18)</t>
  </si>
  <si>
    <t>877648340</t>
  </si>
  <si>
    <t>70</t>
  </si>
  <si>
    <t>026560000051</t>
  </si>
  <si>
    <t>F - Acer platanoides - javor mliečny (25/30)</t>
  </si>
  <si>
    <t>1928357376</t>
  </si>
  <si>
    <t>71</t>
  </si>
  <si>
    <t>026560000052</t>
  </si>
  <si>
    <t>F - Acer platanoides - javor mliečny (40/45)</t>
  </si>
  <si>
    <t>-1001298623</t>
  </si>
  <si>
    <t>72</t>
  </si>
  <si>
    <t>02656000006</t>
  </si>
  <si>
    <t>G - Robinia pseudoacacia 'Frisia' - agát biely Frisia (18/20)</t>
  </si>
  <si>
    <t>-94498618</t>
  </si>
  <si>
    <t>73</t>
  </si>
  <si>
    <t>02656000007</t>
  </si>
  <si>
    <t>H - Gleditsia triacanthos 'Sunburst' - gledíčia trojtŕňová Sunburst (20/25)</t>
  </si>
  <si>
    <t>-1769113612</t>
  </si>
  <si>
    <t>74</t>
  </si>
  <si>
    <t>02656000008</t>
  </si>
  <si>
    <t>I - Pyrus calleryana ‚Chanticleer‘ - hruška okrasná (18/20)</t>
  </si>
  <si>
    <t>-2067713659</t>
  </si>
  <si>
    <t>75</t>
  </si>
  <si>
    <t>02656000009</t>
  </si>
  <si>
    <t>J - Ginkgo biloba 'Princeton Sentry' - ginkgo dvojlaločné (18/20)</t>
  </si>
  <si>
    <t>1845969847</t>
  </si>
  <si>
    <t>76</t>
  </si>
  <si>
    <t>02656000010</t>
  </si>
  <si>
    <t>K- Pinus sylvestris - borovica lesná min 300/350cm</t>
  </si>
  <si>
    <t>819987629</t>
  </si>
  <si>
    <t>77</t>
  </si>
  <si>
    <t>02656000011</t>
  </si>
  <si>
    <t>L - Malus domestica - jabloň domáca (zmes krajových odrôd) (16/18)</t>
  </si>
  <si>
    <t>-1906639316</t>
  </si>
  <si>
    <t>78</t>
  </si>
  <si>
    <t>02656000012</t>
  </si>
  <si>
    <t>M - Pyrus communis - hruška obyčajná (zmes krajových odrôd) (16/18)</t>
  </si>
  <si>
    <t>-1208015713</t>
  </si>
  <si>
    <t>79</t>
  </si>
  <si>
    <t>02656000013</t>
  </si>
  <si>
    <t>N - Tilia tomentosa - lipa striebristá (25/30)</t>
  </si>
  <si>
    <t>-1879316605</t>
  </si>
  <si>
    <t>80</t>
  </si>
  <si>
    <t>02656000014</t>
  </si>
  <si>
    <t>O - Castanea sativa - gaštan jedlý (18/20)</t>
  </si>
  <si>
    <t>-262316435</t>
  </si>
  <si>
    <t>81</t>
  </si>
  <si>
    <t>184202112</t>
  </si>
  <si>
    <t>Zakotvenie dreviny troma a viac kolmi s ochranou proti poškodeniu kmeňa v mieste vzoprenia pri priemere kolov do 100 mm pri dĺžke kolov nad 2 do 3 m</t>
  </si>
  <si>
    <t>1689867390</t>
  </si>
  <si>
    <t>82</t>
  </si>
  <si>
    <t>05212050000</t>
  </si>
  <si>
    <t>Oporné koly drevené o dĺžke min. 2,5m</t>
  </si>
  <si>
    <t>1476946653</t>
  </si>
  <si>
    <t>3*45+1</t>
  </si>
  <si>
    <t>83</t>
  </si>
  <si>
    <t>05212050001</t>
  </si>
  <si>
    <t>Uväzovací špagát</t>
  </si>
  <si>
    <t>m</t>
  </si>
  <si>
    <t>-1165565958</t>
  </si>
  <si>
    <t>1,5*45</t>
  </si>
  <si>
    <t>84</t>
  </si>
  <si>
    <t>184202112r.1</t>
  </si>
  <si>
    <t xml:space="preserve">Zakotvenie dreviny podzemným kotvením: 3 kovové kotvy, ochranná kokosová rohož, vrátane príslušenstva ( gurtňa s račnou/napinaci pas) </t>
  </si>
  <si>
    <t>-1917902650</t>
  </si>
  <si>
    <t>85</t>
  </si>
  <si>
    <t>184851111r</t>
  </si>
  <si>
    <t>Vyhnojenie dlhotrvajúcim viazložkovým hnojivom - okolo výsadby stromov</t>
  </si>
  <si>
    <t>1810439247</t>
  </si>
  <si>
    <t>86</t>
  </si>
  <si>
    <t>1031100001004</t>
  </si>
  <si>
    <t xml:space="preserve">Prezretý konský hnoj </t>
  </si>
  <si>
    <t>96560408</t>
  </si>
  <si>
    <t>0,5*45</t>
  </si>
  <si>
    <t>87</t>
  </si>
  <si>
    <t>184921116</t>
  </si>
  <si>
    <t>Položenie mulčovacej kôry v rovine alebo na svahu do 1:5</t>
  </si>
  <si>
    <t>1528137422</t>
  </si>
  <si>
    <t>2*2*45</t>
  </si>
  <si>
    <t>88</t>
  </si>
  <si>
    <t>0554100001001</t>
  </si>
  <si>
    <t>Mulčovacia kôra</t>
  </si>
  <si>
    <t>-1569509366</t>
  </si>
  <si>
    <t>0,1*2*2*45</t>
  </si>
  <si>
    <t>89</t>
  </si>
  <si>
    <t>185803101r</t>
  </si>
  <si>
    <t>Pokos nového založeného trávnika s odvozom pokosenej hmoty, 2 x</t>
  </si>
  <si>
    <t>968109082</t>
  </si>
  <si>
    <t>5578+1485</t>
  </si>
  <si>
    <t>90</t>
  </si>
  <si>
    <t>1858031100</t>
  </si>
  <si>
    <t>Ošetrenie drevin na základe inventarizácie/odporúčaní uvedenych v inventarizacii</t>
  </si>
  <si>
    <t>sub</t>
  </si>
  <si>
    <t>-4656511</t>
  </si>
  <si>
    <t>91</t>
  </si>
  <si>
    <t>185803111.S</t>
  </si>
  <si>
    <t>Ošetrenie trávnika v rovine alebo na svahu do 1:5</t>
  </si>
  <si>
    <t>1013685632</t>
  </si>
  <si>
    <t>92</t>
  </si>
  <si>
    <t>185803211.S</t>
  </si>
  <si>
    <t>Povalcovanie trávnika v rovine alebo na svahu do 1:5</t>
  </si>
  <si>
    <t>-114560756</t>
  </si>
  <si>
    <t>93</t>
  </si>
  <si>
    <t>185804111r</t>
  </si>
  <si>
    <t>Zaliatie rastlín vodou plocha nad 20m/, 80l/strom,vrátane dodávky vody</t>
  </si>
  <si>
    <t>421629288</t>
  </si>
  <si>
    <t>5*80/1000*45</t>
  </si>
  <si>
    <t>94</t>
  </si>
  <si>
    <t>185804111s1</t>
  </si>
  <si>
    <t>Zaliatie rastlín vodou 2x20l/m2 ,vrátane dodávky vody</t>
  </si>
  <si>
    <t>-280576167</t>
  </si>
  <si>
    <t>20*2*0,001*450</t>
  </si>
  <si>
    <t>Zakladanie</t>
  </si>
  <si>
    <t>95</t>
  </si>
  <si>
    <t>271571111.S</t>
  </si>
  <si>
    <t>Vankúše zhutnené pod základy zo štrkopiesku</t>
  </si>
  <si>
    <t>48826183</t>
  </si>
  <si>
    <t>"pod schodisko</t>
  </si>
  <si>
    <t>0,05*2*1,03*8</t>
  </si>
  <si>
    <t>96</t>
  </si>
  <si>
    <t>274313711.S</t>
  </si>
  <si>
    <t>Betón základových pásov, prostý tr. C 25/30</t>
  </si>
  <si>
    <t>471238636</t>
  </si>
  <si>
    <t>0,3*0,75*2*16*1,035</t>
  </si>
  <si>
    <t>97</t>
  </si>
  <si>
    <t>274351215.S</t>
  </si>
  <si>
    <t>Debnenie stien základových pásov, zhotovenie-dielce</t>
  </si>
  <si>
    <t>-1158498841</t>
  </si>
  <si>
    <t>0,3*(0,3+2)*2*16</t>
  </si>
  <si>
    <t>98</t>
  </si>
  <si>
    <t>274351216.S</t>
  </si>
  <si>
    <t>Debnenie stien základových pásov, odstránenie-dielce</t>
  </si>
  <si>
    <t>333114342</t>
  </si>
  <si>
    <t>Vodorovné konštrukcie</t>
  </si>
  <si>
    <t>99</t>
  </si>
  <si>
    <t>434311117.Sr</t>
  </si>
  <si>
    <t>Prefabrikovane betónové schody 5x160x300x2000mm, vrátane zdrsnenia povrchu</t>
  </si>
  <si>
    <t>1271111511</t>
  </si>
  <si>
    <t>Komunikácie</t>
  </si>
  <si>
    <t>100</t>
  </si>
  <si>
    <t>564210111r.S</t>
  </si>
  <si>
    <t>Podklad alebo kryt pre mlátový chodník z vápencovej drviny fr. 0-5 mm s rozprestretím, vlhčením a zhutnením do hr. 40 mm- antracitová farba</t>
  </si>
  <si>
    <t>-1770541751</t>
  </si>
  <si>
    <t>101</t>
  </si>
  <si>
    <t>564811112.S</t>
  </si>
  <si>
    <t>Podklad zo štrkodrviny 0-16 s rozprestretím a zhutnením, po zhutnení hr. 60 mm</t>
  </si>
  <si>
    <t>-1966755833</t>
  </si>
  <si>
    <t>102</t>
  </si>
  <si>
    <t>564851111r</t>
  </si>
  <si>
    <t>Podklad zo štrkodrviny fr. 0-63 s rozprestrením a zhutnením, hr.po zhutnení 150 mm</t>
  </si>
  <si>
    <t>1359877939</t>
  </si>
  <si>
    <t>"chodnik pri schodoch</t>
  </si>
  <si>
    <t>2*(0,6+0,6+2,1*7+1,63)</t>
  </si>
  <si>
    <t>103</t>
  </si>
  <si>
    <t>564861111</t>
  </si>
  <si>
    <t>Podklad zo štrkodrviny fr. 0-32 s rozprestretím a zhutnením, po zhutnení hr. 200 mm</t>
  </si>
  <si>
    <t>868279550</t>
  </si>
  <si>
    <t>149</t>
  </si>
  <si>
    <t>104</t>
  </si>
  <si>
    <t>573211106.S</t>
  </si>
  <si>
    <t>Postrek asfaltový spojovací bez posypu kamenivom z asfaltu cestného v množstve 0,30 kg/m2</t>
  </si>
  <si>
    <t>704114355</t>
  </si>
  <si>
    <t>105</t>
  </si>
  <si>
    <t>577144231.S</t>
  </si>
  <si>
    <t>Asfaltový betón vrstva obrusná AC 11 O v pruhu š. do 3 m z nemodifik. asfaltu tr. II, po zhutnení hr. 50 mm</t>
  </si>
  <si>
    <t>2001966863</t>
  </si>
  <si>
    <t>106</t>
  </si>
  <si>
    <t>596911141.S</t>
  </si>
  <si>
    <t>Kladenie betónovej zámkovej dlažby komunikácií pre peších hr. 60 mm pre peších do 50 m2 so zriadením lôžka z kameniva hr. 30 mm</t>
  </si>
  <si>
    <t>1425259384</t>
  </si>
  <si>
    <t>42,5</t>
  </si>
  <si>
    <t>107</t>
  </si>
  <si>
    <t>5922901940r1</t>
  </si>
  <si>
    <t>Betónová dlažba hrúbke 60mm</t>
  </si>
  <si>
    <t>1115332474</t>
  </si>
  <si>
    <t>42,5*1,02</t>
  </si>
  <si>
    <t>Rúrové vedenie</t>
  </si>
  <si>
    <t>108</t>
  </si>
  <si>
    <t>871218113.S</t>
  </si>
  <si>
    <t>Ukladanie drenážneho potrubia do pripravenej ryhy z flexibilného PVC priemeru do 65 mm - ku stromom</t>
  </si>
  <si>
    <t>820911079</t>
  </si>
  <si>
    <t>2*44</t>
  </si>
  <si>
    <t>109</t>
  </si>
  <si>
    <t>2861200122000.S</t>
  </si>
  <si>
    <t>Rúra PVC flexodrenážna DN 65 ku stromom</t>
  </si>
  <si>
    <t>-2090854646</t>
  </si>
  <si>
    <t>Ostatné konštrukcie a práce-búranie</t>
  </si>
  <si>
    <t>110</t>
  </si>
  <si>
    <t>916561111</t>
  </si>
  <si>
    <t>Osadenie záhon. alebo parkového obrubníka betón., do lôžka z bet. pros. tr. C 10/12,5 s bočnou oporou</t>
  </si>
  <si>
    <t>32661109</t>
  </si>
  <si>
    <t>111</t>
  </si>
  <si>
    <t>5921745000r</t>
  </si>
  <si>
    <t>Obrubník betónový záhonový 1000/200/50 mm</t>
  </si>
  <si>
    <t>1268849668</t>
  </si>
  <si>
    <t>362,5*1,01</t>
  </si>
  <si>
    <t>367</t>
  </si>
  <si>
    <t>112</t>
  </si>
  <si>
    <t>918101111</t>
  </si>
  <si>
    <t>Lôžko pod obrub., krajníky alebo obruby z dlažob. kociek z betónu prostého tr. C 10/12,5</t>
  </si>
  <si>
    <t>-1442636492</t>
  </si>
  <si>
    <t xml:space="preserve">"bet. lôžko hr. 150mm (pod obrubníkom)   </t>
  </si>
  <si>
    <t>(0,15-0,1)*0,25*362,5</t>
  </si>
  <si>
    <t>113</t>
  </si>
  <si>
    <t>918101112.1</t>
  </si>
  <si>
    <t>M+D Neviditeľný obrubník na oddelenie plôch, plastový, vrátane kotevných klincov</t>
  </si>
  <si>
    <t>-332512161</t>
  </si>
  <si>
    <t>114</t>
  </si>
  <si>
    <t>9351142430.S</t>
  </si>
  <si>
    <t xml:space="preserve">M+D Odvodňovacieho betónového žľabu univerzálneho s pochôdznym roštom a potrebným príslušenstvom, vrátane bet. lôžka </t>
  </si>
  <si>
    <t>-243097669</t>
  </si>
  <si>
    <t>115</t>
  </si>
  <si>
    <t>9361241221.2</t>
  </si>
  <si>
    <t xml:space="preserve"> Demontáž a likvidácia jestvujúceho smetného koša</t>
  </si>
  <si>
    <t>1547149190</t>
  </si>
  <si>
    <t>116</t>
  </si>
  <si>
    <t>976071111</t>
  </si>
  <si>
    <t>Vybúranie kovových madiel a zábradlí,  -0,03700t</t>
  </si>
  <si>
    <t>-903277840</t>
  </si>
  <si>
    <t>117</t>
  </si>
  <si>
    <t>979082213.S</t>
  </si>
  <si>
    <t>Vodorovná doprava sutiny so zložením a hrubým urovnaním na vzdialenosť do 1 km</t>
  </si>
  <si>
    <t>156145047</t>
  </si>
  <si>
    <t>118</t>
  </si>
  <si>
    <t>979082219</t>
  </si>
  <si>
    <t>Príplatok k cene za každý ďalší aj začatý 1 km nad 1 km</t>
  </si>
  <si>
    <t>2003470141</t>
  </si>
  <si>
    <t>261,71*4 'Prepočítané koeficientom množstva</t>
  </si>
  <si>
    <t>119</t>
  </si>
  <si>
    <t>979087212</t>
  </si>
  <si>
    <t>Nakladanie na dopravné prostriedky pre vodorovnú dopravu sutiny</t>
  </si>
  <si>
    <t>916209913</t>
  </si>
  <si>
    <t>120</t>
  </si>
  <si>
    <t>979089012r1</t>
  </si>
  <si>
    <t>Poplatok za skladovanie - betón</t>
  </si>
  <si>
    <t>1250535216</t>
  </si>
  <si>
    <t>261,71-125,095-47,235</t>
  </si>
  <si>
    <t>"Pozn : Dodávatel zohladni v jednotkovej cene, bez zmeny polozky a mnozstiev, svoje moznosti triedenia, separovania, skladkovania pripadne recyklacie</t>
  </si>
  <si>
    <t>121</t>
  </si>
  <si>
    <t>979089012r1z</t>
  </si>
  <si>
    <t>Zákonný poplatok - betón</t>
  </si>
  <si>
    <t>519015225</t>
  </si>
  <si>
    <t>122</t>
  </si>
  <si>
    <t>979089212</t>
  </si>
  <si>
    <t>Poplatok za skladovanie - bitúmenové zmesi, uholný decht, dechtové výrobky (17 03 ), ostatné</t>
  </si>
  <si>
    <t>-877978963</t>
  </si>
  <si>
    <t>125,095</t>
  </si>
  <si>
    <t>123</t>
  </si>
  <si>
    <t>979089212z</t>
  </si>
  <si>
    <t>Zákonny poplatok - bitúmenové zmesi, uholný decht, dechtové výrobky (17 03 ), ostatné</t>
  </si>
  <si>
    <t>-514405153</t>
  </si>
  <si>
    <t>124</t>
  </si>
  <si>
    <t>171209002r0</t>
  </si>
  <si>
    <t xml:space="preserve">Poplatok za skladovanie - zemina a kamenivo (17 05) ostatné </t>
  </si>
  <si>
    <t>-1825117534</t>
  </si>
  <si>
    <t>47,235</t>
  </si>
  <si>
    <t>125</t>
  </si>
  <si>
    <t>171209002r0z</t>
  </si>
  <si>
    <t xml:space="preserve">Zákonný poplatok - zemina a kamenivo </t>
  </si>
  <si>
    <t>896067438</t>
  </si>
  <si>
    <t>Presun hmôt HSV</t>
  </si>
  <si>
    <t>126</t>
  </si>
  <si>
    <t>998231311</t>
  </si>
  <si>
    <t>Presun hmôt pre sadovnícke a krajinárske úpravy do 5000 m vodorovne bez zvislého presunu</t>
  </si>
  <si>
    <t>1418559685</t>
  </si>
  <si>
    <t>OST</t>
  </si>
  <si>
    <t>Ostatné</t>
  </si>
  <si>
    <t>127</t>
  </si>
  <si>
    <t>0003000115</t>
  </si>
  <si>
    <t>Geodetické práce - vytýčenie prvkov geodetom</t>
  </si>
  <si>
    <t>1771576512</t>
  </si>
  <si>
    <t>PSV</t>
  </si>
  <si>
    <t>Práce a dodávky PSV</t>
  </si>
  <si>
    <t>767</t>
  </si>
  <si>
    <t>Konštrukcie doplnkové kovové</t>
  </si>
  <si>
    <t>128</t>
  </si>
  <si>
    <t>7671611100</t>
  </si>
  <si>
    <t>M+D Oceľového zábradlia ref. mmcité Lotlimit SL730, vrátane kotvenia a zemných prác</t>
  </si>
  <si>
    <t>1495470494</t>
  </si>
  <si>
    <t>29,5*2</t>
  </si>
  <si>
    <t>129</t>
  </si>
  <si>
    <t>767995401</t>
  </si>
  <si>
    <t>M+D Lavička (vera solo LVS11b, mmcite), oceľová konštrukcia opatrená ochrannou vrstvou zinku a práškovým vypaľovaným lakom, sedadlo z borovicového dreva, uhol 45˚, vrátane spodnej stavby a kotvenia</t>
  </si>
  <si>
    <t>311174278</t>
  </si>
  <si>
    <t>130</t>
  </si>
  <si>
    <t>7679954031</t>
  </si>
  <si>
    <t>M+D Odpadkový kôš na recyklovaný odpad, oceľová konštrukcia opatrená vrstvou práškového vypaľovacieho laku, profily z hliníkovej zliatiny, hliníková strieška, opláštenie drevenymi lamelami z agatu, 3x50l, vrátane spodnej stavby a kotvenia</t>
  </si>
  <si>
    <t>996458734</t>
  </si>
  <si>
    <t>131</t>
  </si>
  <si>
    <t>998767201</t>
  </si>
  <si>
    <t>Presun hmôt pre kovové stavebné doplnkové konštrukcie v objektoch výšky do 6 m</t>
  </si>
  <si>
    <t>%</t>
  </si>
  <si>
    <t>-1116712979</t>
  </si>
  <si>
    <t>geotex</t>
  </si>
  <si>
    <t>21,2</t>
  </si>
  <si>
    <t>113107131.S</t>
  </si>
  <si>
    <t>Odstránenie krytu v ploche do 200 m2 z betónu prostého, hr. vrstvy do 150 mm,  -0,22500t</t>
  </si>
  <si>
    <t>-1617293561</t>
  </si>
  <si>
    <t>113307122.S</t>
  </si>
  <si>
    <t>Odstránenie podkladu v ploche do 200 m2 z kameniva hrubého drveného, hr.100 do 200 mm,  -0,23500t</t>
  </si>
  <si>
    <t>996160375</t>
  </si>
  <si>
    <t>Rozprestretie ornice na svahu do sklonu 1:5, plocha do 500 m2, hr. do 400 mm</t>
  </si>
  <si>
    <t>411063412</t>
  </si>
  <si>
    <t>"zatravnena plocha po vyburanom ihrisku</t>
  </si>
  <si>
    <t>"substrat pod zahon</t>
  </si>
  <si>
    <t>-1292790174</t>
  </si>
  <si>
    <t>0,4*55</t>
  </si>
  <si>
    <t>1995508165</t>
  </si>
  <si>
    <t>142812535</t>
  </si>
  <si>
    <t>1963005911</t>
  </si>
  <si>
    <t>2*2*1</t>
  </si>
  <si>
    <t>3*0,4</t>
  </si>
  <si>
    <t>-2140613528</t>
  </si>
  <si>
    <t>026510000100</t>
  </si>
  <si>
    <t>Vinca minor 'Marie'</t>
  </si>
  <si>
    <t>-895624682</t>
  </si>
  <si>
    <t>-219372802</t>
  </si>
  <si>
    <t>2030831692</t>
  </si>
  <si>
    <t>0265600001004</t>
  </si>
  <si>
    <t>F - Acer platanoides - javor mliečny (20/25)</t>
  </si>
  <si>
    <t>-431758324</t>
  </si>
  <si>
    <t>839853753</t>
  </si>
  <si>
    <t>987091768</t>
  </si>
  <si>
    <t>3*1</t>
  </si>
  <si>
    <t>-795159262</t>
  </si>
  <si>
    <t>1,5*1</t>
  </si>
  <si>
    <t>136699807</t>
  </si>
  <si>
    <t>-1796997729</t>
  </si>
  <si>
    <t>-1567518468</t>
  </si>
  <si>
    <t>-1196539423</t>
  </si>
  <si>
    <t>2*2*0,1*1</t>
  </si>
  <si>
    <t>1572045807</t>
  </si>
  <si>
    <t>5*80/1000*1</t>
  </si>
  <si>
    <t>-750266110</t>
  </si>
  <si>
    <t>20*2*0,001*3</t>
  </si>
  <si>
    <t>289971211.S</t>
  </si>
  <si>
    <t>Zhotovenie vrstvy z geotextílie na upravenom povrchu sklon do 1 : 5 , šírky od 0 do 3 m</t>
  </si>
  <si>
    <t>1215736831</t>
  </si>
  <si>
    <t>"pod pieskovisko</t>
  </si>
  <si>
    <t>6936655000n.1</t>
  </si>
  <si>
    <t>Geotextília</t>
  </si>
  <si>
    <t>-1471789352</t>
  </si>
  <si>
    <t>geotex*1,15</t>
  </si>
  <si>
    <t>5642011100</t>
  </si>
  <si>
    <t>Výkop pre EPDM ihrisko, naloženie zeminy do kontajnera a odvoz zeminy na skládku, vrátane skládkového a zákonného poplatku</t>
  </si>
  <si>
    <t>-540454929</t>
  </si>
  <si>
    <t>564801111.S</t>
  </si>
  <si>
    <t>Podklad zo štrkodrviny fr. 0-4 s rozprestretím a zhutnením, po zhutnení hr. 30 mm</t>
  </si>
  <si>
    <t>1534251693</t>
  </si>
  <si>
    <t>5648511140.S</t>
  </si>
  <si>
    <t>Podklad zo štrkodrviny fr. 0-32mm s rozprestretím a zhutnením, po zhutnení hr. 180 mm</t>
  </si>
  <si>
    <t>-800351102</t>
  </si>
  <si>
    <t>564851114001</t>
  </si>
  <si>
    <t>Piesok do detskeho pieskoviska fr. 0-2mm s rozprestrením</t>
  </si>
  <si>
    <t>1331911882</t>
  </si>
  <si>
    <t>21,2*0,3</t>
  </si>
  <si>
    <t>58916002100</t>
  </si>
  <si>
    <t>M+D Bezpečný polyuretanový povrch ref. SmartSoft EPDM 35mm (25mm SBR + 10mm EPDM)- HIC 1,6m, v danej farebnostii, vrátane rozmerania a inštalácie grafických motívov</t>
  </si>
  <si>
    <t>-596998896</t>
  </si>
  <si>
    <t>58916002101</t>
  </si>
  <si>
    <t>M+D Bezpečný polyuretanový povrch ref. SmartSoft EPDM MULCH 50mm (30mm SBR + 20mm EPDM MULCH)- HIC 1,9m, v danej farebnostii, vrátane rozmerania a inštalácie grafických motívov</t>
  </si>
  <si>
    <t>6483722</t>
  </si>
  <si>
    <t>58916002102</t>
  </si>
  <si>
    <t>M+D Betonáž a tvarovanie 3D valov</t>
  </si>
  <si>
    <t>-1002116928</t>
  </si>
  <si>
    <t>58916002200</t>
  </si>
  <si>
    <t>Hrací prvok ihriska : 3D Grafika z celofarebného EPDM  - taburetky priemer 40cm - výška 40cm</t>
  </si>
  <si>
    <t>-1042471810</t>
  </si>
  <si>
    <t>58916002201</t>
  </si>
  <si>
    <t>Hrací prvok ihriska : 3D Grafika z celofarebného EPDM  - taburetky priemer 30cm - výška 30cm</t>
  </si>
  <si>
    <t>-790123158</t>
  </si>
  <si>
    <t>58916002202</t>
  </si>
  <si>
    <t>Hrací prvok ihriska : 3D Grafika z celofarebného EPDM  - guľa 50x22cm</t>
  </si>
  <si>
    <t>-1903943793</t>
  </si>
  <si>
    <t>58916002203</t>
  </si>
  <si>
    <t>Hrací prvok ihriska : 3D Grafika z celofarebného EPDM  - lienka - 115x120x32cm</t>
  </si>
  <si>
    <t>-786430919</t>
  </si>
  <si>
    <t>58916002204</t>
  </si>
  <si>
    <t>Hrací prvok ihriska : 3D Grafika z celofarebného EPDM  - taburetky priemer 40cm - výška 30cm</t>
  </si>
  <si>
    <t>-1076445340</t>
  </si>
  <si>
    <t>-1762314541</t>
  </si>
  <si>
    <t>1274947536</t>
  </si>
  <si>
    <t>979082213</t>
  </si>
  <si>
    <t>1912395321</t>
  </si>
  <si>
    <t>402381455</t>
  </si>
  <si>
    <t>69*4 'Prepočítané koeficientom množstva</t>
  </si>
  <si>
    <t>-1241317191</t>
  </si>
  <si>
    <t>-176410026</t>
  </si>
  <si>
    <t>69-35,25</t>
  </si>
  <si>
    <t>-968009534</t>
  </si>
  <si>
    <t>1062063055</t>
  </si>
  <si>
    <t>35,25</t>
  </si>
  <si>
    <t>1712090020rz</t>
  </si>
  <si>
    <t>1979881347</t>
  </si>
  <si>
    <t>998151111.S</t>
  </si>
  <si>
    <t>Presun hmôt pre obj.8152, 8153,8159,zvislá nosná konštr.z tehál,tvárnic,blokov výšky do 10 m</t>
  </si>
  <si>
    <t>-1006837551</t>
  </si>
  <si>
    <t>-2051734390</t>
  </si>
  <si>
    <t>767995301</t>
  </si>
  <si>
    <t>M+D Herný prvok - Zostava so šmykľavkou, vrátane spodnej stavby a kotvenia</t>
  </si>
  <si>
    <t>-208379067</t>
  </si>
  <si>
    <t>767995302</t>
  </si>
  <si>
    <t>M+D Herný prvok - Detský domček - lienka, vrátane spodnej stavby a kotvenia</t>
  </si>
  <si>
    <t>572701115</t>
  </si>
  <si>
    <t>767995303</t>
  </si>
  <si>
    <t>M+D Herný prvok - Hojdačka v tvare vtáčieho hniezda, vrátane spodnej stavby a kotvenia</t>
  </si>
  <si>
    <t>1787621674</t>
  </si>
  <si>
    <t>767995400</t>
  </si>
  <si>
    <t>M+D Kruhová lavička (ref. vera solo LVS13b, mmcite), oceľová konštrukcia opatrená ochrannou vrstvou zinku a práškovým vypaľovaným lakom, sedadlo z borovicového dreva, uhol 90˚, vrátane spodnej stavby a kotvenia</t>
  </si>
  <si>
    <t>-200005975</t>
  </si>
  <si>
    <t>M+D Sada: stôl s lavicami (ref. fa.Outsider Plateau Picnic I, 2.5x1.8x0.7m)), vrátane spodnej stavby a kotvenia</t>
  </si>
  <si>
    <t>1348484245</t>
  </si>
  <si>
    <t>767995500</t>
  </si>
  <si>
    <t>Odstránenie starých kovových herných prvkov so základmi, vrátane odvozu a likvidácie</t>
  </si>
  <si>
    <t>-1982030958</t>
  </si>
  <si>
    <t>1417558571</t>
  </si>
  <si>
    <t>prebyt_zem</t>
  </si>
  <si>
    <t>237,51</t>
  </si>
  <si>
    <t xml:space="preserve">    3 - Zvislé a kompletné konštrukcie</t>
  </si>
  <si>
    <t xml:space="preserve">    98 - Montáž ostatných strojov a zariadení</t>
  </si>
  <si>
    <t xml:space="preserve">      98.4 - Potrubie a tvarovky</t>
  </si>
  <si>
    <t xml:space="preserve">      98.7 - Zemné práce</t>
  </si>
  <si>
    <t xml:space="preserve">    762 - Konštrukcie tesárske</t>
  </si>
  <si>
    <t xml:space="preserve">    783 - Nátery</t>
  </si>
  <si>
    <t>122201102.S</t>
  </si>
  <si>
    <t>Odkopávka a prekopávka nezapažená v hornine 3, nad 100 do 1000 m3</t>
  </si>
  <si>
    <t>1244426230</t>
  </si>
  <si>
    <t>0,3*(787)</t>
  </si>
  <si>
    <t>1403515122</t>
  </si>
  <si>
    <t>236,1*0,3</t>
  </si>
  <si>
    <t>133201201.S</t>
  </si>
  <si>
    <t>Výkop šachty nezapaženej, hornina 3 do 100 m3</t>
  </si>
  <si>
    <t>-494737583</t>
  </si>
  <si>
    <t>"drevene plató</t>
  </si>
  <si>
    <t>0,5*0,3*0,3*9</t>
  </si>
  <si>
    <t>0,5*0,3*0,9*7</t>
  </si>
  <si>
    <t>0,5*0,3*0,4</t>
  </si>
  <si>
    <t>133201209.S</t>
  </si>
  <si>
    <t>Príplatok k cenám za lepivosť horniny tr.3</t>
  </si>
  <si>
    <t>-558256434</t>
  </si>
  <si>
    <t>1,41*0,3</t>
  </si>
  <si>
    <t>162501122</t>
  </si>
  <si>
    <t>Vodorovné premiestnenie výkopku po spevnenej ceste z horniny tr.1-4, nad 100 do 1000 m3 na vzdialenosť do 3000 m</t>
  </si>
  <si>
    <t>1395043921</t>
  </si>
  <si>
    <t>236,1+1,41</t>
  </si>
  <si>
    <t>162501123</t>
  </si>
  <si>
    <t xml:space="preserve">Vodorovné premiestnenie výkopku po spevnenej ceste z horniny tr.1-4, nad 100 do 1000 m3, príplatok k cene za každých ďalšich a začatých 1000 m </t>
  </si>
  <si>
    <t>616678447</t>
  </si>
  <si>
    <t>(5-3)*prebyt_zem</t>
  </si>
  <si>
    <t>-704927032</t>
  </si>
  <si>
    <t>prebyt_zem*1,7</t>
  </si>
  <si>
    <t>1760391955</t>
  </si>
  <si>
    <t>181301307.S</t>
  </si>
  <si>
    <t>Rozprestretie ornice na svahu do sklonu 1:5, plocha do 500 m2, hr. do 500 mm</t>
  </si>
  <si>
    <t>-1252170372</t>
  </si>
  <si>
    <t>"výpln zahonov</t>
  </si>
  <si>
    <t>3*1*12</t>
  </si>
  <si>
    <t>4*3*8</t>
  </si>
  <si>
    <t>176820397</t>
  </si>
  <si>
    <t>0,5*3*1*12</t>
  </si>
  <si>
    <t>0,5*4*3*8</t>
  </si>
  <si>
    <t>275313611.S</t>
  </si>
  <si>
    <t>Betón základových pätiek, prostý tr. C 16/20</t>
  </si>
  <si>
    <t>-1994493437</t>
  </si>
  <si>
    <t>0,6*0,3*0,3*9*1,035</t>
  </si>
  <si>
    <t>0,6*0,3*0,9*7*1,035</t>
  </si>
  <si>
    <t>0,6*0,3*0,4*1,035</t>
  </si>
  <si>
    <t>275351215.S</t>
  </si>
  <si>
    <t>Debnenie stien základových pätiek, zhotovenie-dielce</t>
  </si>
  <si>
    <t>-1080295721</t>
  </si>
  <si>
    <t>0,3*4*9</t>
  </si>
  <si>
    <t>0,3*(0,3+0,9)*2*7</t>
  </si>
  <si>
    <t>0,3*(0,3+0,4)*2</t>
  </si>
  <si>
    <t>275351216.S</t>
  </si>
  <si>
    <t>Debnenie stien základovýcb pätiek, odstránenie-dielce</t>
  </si>
  <si>
    <t>127039456</t>
  </si>
  <si>
    <t>Zvislé a kompletné konštrukcie</t>
  </si>
  <si>
    <t>338171212.S</t>
  </si>
  <si>
    <t>Osadzovanie stĺpika pre pletivové panelové ploty s výškou do 2 m zabetónovaním do vopred vykopaných dier, vrátane zemných prác</t>
  </si>
  <si>
    <t>2018569675</t>
  </si>
  <si>
    <t>52+5</t>
  </si>
  <si>
    <t>553510029700r.S</t>
  </si>
  <si>
    <t>Stĺpik k plotovým panelom 60x40mmx 2200mm, pozinkované a poplastované</t>
  </si>
  <si>
    <t>721043063</t>
  </si>
  <si>
    <t>553510029700r21.S</t>
  </si>
  <si>
    <t>Stĺpik rohový k plotovým panelom 60x40mmx 2200mm, pozinkované a poplastované</t>
  </si>
  <si>
    <t>-1440154369</t>
  </si>
  <si>
    <t>564210111r1.S</t>
  </si>
  <si>
    <t>Podklad alebo kryt pre mlátový chodník z vápencovej drviny fr. 0-5 mm s rozprestretím, vlhčením a zhutnením do hr. 40 mm - žltá farba</t>
  </si>
  <si>
    <t>1085503807</t>
  </si>
  <si>
    <t>-198863389</t>
  </si>
  <si>
    <t>-365435785</t>
  </si>
  <si>
    <t>787</t>
  </si>
  <si>
    <t>1318872419</t>
  </si>
  <si>
    <t>Montáž ostatných strojov a zariadení</t>
  </si>
  <si>
    <t>98.4</t>
  </si>
  <si>
    <t>Potrubie a tvarovky</t>
  </si>
  <si>
    <t>040101</t>
  </si>
  <si>
    <t>záhradný kohútik s metrovou vývodovou rúrou vrátane kotvenia</t>
  </si>
  <si>
    <t>502196224</t>
  </si>
  <si>
    <t>040102</t>
  </si>
  <si>
    <t>T-kus 40mm</t>
  </si>
  <si>
    <t>219483243</t>
  </si>
  <si>
    <t>040103</t>
  </si>
  <si>
    <t>Potrubie HD-PE 100 40 x 2,4 mm PN 10 (100m), vrátane tvaroviek</t>
  </si>
  <si>
    <t>596070564</t>
  </si>
  <si>
    <t>98.7</t>
  </si>
  <si>
    <t>070101</t>
  </si>
  <si>
    <t>Vyhĺbenie ryhy pre PE potrubie</t>
  </si>
  <si>
    <t>-27701759</t>
  </si>
  <si>
    <t>070102</t>
  </si>
  <si>
    <t>Zásyp ryhy pre PE potrubie</t>
  </si>
  <si>
    <t>-866026401</t>
  </si>
  <si>
    <t>080101</t>
  </si>
  <si>
    <t>Vytýčenie trás pre položenie potrubia, umiestnenie armatúr, ventilových boxov, postrekovačov a ostatných častí zavlažovacieho systému podľa  predvádzacej dokumentácie</t>
  </si>
  <si>
    <t>-1295946942</t>
  </si>
  <si>
    <t>306235817</t>
  </si>
  <si>
    <t>845350115</t>
  </si>
  <si>
    <t>762</t>
  </si>
  <si>
    <t>Konštrukcie tesárske</t>
  </si>
  <si>
    <t>7625241004</t>
  </si>
  <si>
    <t>M+D Vyvýšený záhon 3000x1000x500mm, prefabr. drevené kvetináče a agátového dreva, vrátane impregnovania, zemných prác,a výplne kaučukovou fóliou a ochrannou geotextíliou min. 200g/m2</t>
  </si>
  <si>
    <t>740173070</t>
  </si>
  <si>
    <t>7625241005</t>
  </si>
  <si>
    <t xml:space="preserve">M+D Zapustený záhon 4000x3000x500mm,drevený rám z agátového reziva nad terenom výška 150mm, vrátane impregnovania, zemných prác, výplne kaučukovou fóliou a ochrannou geotextíliou min. 200g/m2 </t>
  </si>
  <si>
    <t>-1667374533</t>
  </si>
  <si>
    <t>762524104.S</t>
  </si>
  <si>
    <t>Položenie podláh hobľovaných na pero a drážku z dosiek a fošien</t>
  </si>
  <si>
    <t>984097251</t>
  </si>
  <si>
    <t>3,7*5,8</t>
  </si>
  <si>
    <t>0,348*(3,7+5,8)*2</t>
  </si>
  <si>
    <t>0,356*(2,5+4)*2</t>
  </si>
  <si>
    <t>611980003800</t>
  </si>
  <si>
    <t>Drevená podlaha, hrúbka 24 mm, agát, vrátane povrchovej úpravy</t>
  </si>
  <si>
    <t>1597362455</t>
  </si>
  <si>
    <t>32,7*1,05</t>
  </si>
  <si>
    <t>762526110.S</t>
  </si>
  <si>
    <t>Položenie vankúšov pod podlahy osovej vzdialenosti do 650 mm</t>
  </si>
  <si>
    <t>-184659757</t>
  </si>
  <si>
    <t>5,8*3,7+2,5*4</t>
  </si>
  <si>
    <t>605120000500r.S</t>
  </si>
  <si>
    <t>Hranoly z agátu</t>
  </si>
  <si>
    <t>1208330654</t>
  </si>
  <si>
    <t>0,12*0,16*(3,7*5+5,8*3)*1,1</t>
  </si>
  <si>
    <t>0,12*0,195*(2,5+4*2)*1,1</t>
  </si>
  <si>
    <t>0,07*0,19*(2,5*4+4*3)*1,1</t>
  </si>
  <si>
    <t>762595000.S</t>
  </si>
  <si>
    <t>Spojovacie a ochranné prostriedky - klince, skrutky</t>
  </si>
  <si>
    <t>-1774132962</t>
  </si>
  <si>
    <t>998762202.S</t>
  </si>
  <si>
    <t>Presun hmôt pre konštrukcie tesárske v objektoch výšky do 12 m</t>
  </si>
  <si>
    <t>-52512885</t>
  </si>
  <si>
    <t>767914150</t>
  </si>
  <si>
    <t>Montáž oplotenia panelového z pletiva na stĺpiky výšky do 2,2 m</t>
  </si>
  <si>
    <t>1923567308</t>
  </si>
  <si>
    <t>553510024600r</t>
  </si>
  <si>
    <t>Panelovy system ref. Retic, 1630 x 2500mm, veľkosť oka 200x50mm, pozinkované a poplastované</t>
  </si>
  <si>
    <t>-1243642737</t>
  </si>
  <si>
    <t>135/2,5+1</t>
  </si>
  <si>
    <t>313220130001</t>
  </si>
  <si>
    <t>Doplnky a úchyty k panelovému plotu a stĺpikom</t>
  </si>
  <si>
    <t>kpl</t>
  </si>
  <si>
    <t>1437051853</t>
  </si>
  <si>
    <t>7679141600</t>
  </si>
  <si>
    <t>M+D Bránka jednokrídlová záhradná, s bočnými stĺpikmi, výplň 4hranné pletivo, veľkosť oka 50mm, š:1000mm, v:1600mm, vrátane zakladania</t>
  </si>
  <si>
    <t>459204108</t>
  </si>
  <si>
    <t>-1884856115</t>
  </si>
  <si>
    <t>1020039164</t>
  </si>
  <si>
    <t>767995402</t>
  </si>
  <si>
    <t>M+D Stôl (vera solo LVS911b, mmcite),oceľová konštrukcia, na centrálnej nohe, doska z borovicového dreva , vrátane spodnej stavby a kotvenia</t>
  </si>
  <si>
    <t>1246040188</t>
  </si>
  <si>
    <t>767995403</t>
  </si>
  <si>
    <t>M+D Vermikompostér  650l</t>
  </si>
  <si>
    <t>-863616548</t>
  </si>
  <si>
    <t>767995404</t>
  </si>
  <si>
    <t>M+D Hojdacia sieť , vrátane spodnej stavby a kotvenia</t>
  </si>
  <si>
    <t>-2079008282</t>
  </si>
  <si>
    <t>-102852110</t>
  </si>
  <si>
    <t>783</t>
  </si>
  <si>
    <t>Nátery</t>
  </si>
  <si>
    <t>783782404</t>
  </si>
  <si>
    <t>Nátery tesárskych konštrukcií, povrchová impregnácia proti drevokaznému hmyzu, hubám a plesniam, jednonásobná</t>
  </si>
  <si>
    <t>1830365900</t>
  </si>
  <si>
    <t>"hranoly - plato</t>
  </si>
  <si>
    <t>2*(0,12+0,16)*(3,7*5+5,8*3)</t>
  </si>
  <si>
    <t>2*(0,12+0,195)*(2,5+4*2)</t>
  </si>
  <si>
    <t>2*(0,07+0,19)*(2,5*4+4*3)</t>
  </si>
  <si>
    <t>152,5</t>
  </si>
  <si>
    <t>552795481</t>
  </si>
  <si>
    <t>"dlazdeny chodnik</t>
  </si>
  <si>
    <t>1258592685</t>
  </si>
  <si>
    <t>113307131.S</t>
  </si>
  <si>
    <t>Odstránenie podkladu v ploche do 200 m2 z betónu prostého, hr. vrstvy do 150 mm,  -0,22500t</t>
  </si>
  <si>
    <t>1943064596</t>
  </si>
  <si>
    <t>121101111.S</t>
  </si>
  <si>
    <t>Odstránenie ornice s vodor. premiestn. na hromady, so zložením na vzdialenosť do 100 m a do 100m3</t>
  </si>
  <si>
    <t>664214616</t>
  </si>
  <si>
    <t>450*0,15</t>
  </si>
  <si>
    <t>679873978</t>
  </si>
  <si>
    <t>122201109</t>
  </si>
  <si>
    <t>292911702</t>
  </si>
  <si>
    <t>90*0,3</t>
  </si>
  <si>
    <t>162201101</t>
  </si>
  <si>
    <t>62728697</t>
  </si>
  <si>
    <t xml:space="preserve">"vykop na deponiu   </t>
  </si>
  <si>
    <t xml:space="preserve">"z deponie na zasyp   </t>
  </si>
  <si>
    <t>-1474852372</t>
  </si>
  <si>
    <t>-5</t>
  </si>
  <si>
    <t>"ornica</t>
  </si>
  <si>
    <t>-904667841</t>
  </si>
  <si>
    <t>167101101.S</t>
  </si>
  <si>
    <t>Nakladanie neuľahnutého výkopku z hornín tr.1-4 do 100 m3</t>
  </si>
  <si>
    <t>-1950145203</t>
  </si>
  <si>
    <t>171101104</t>
  </si>
  <si>
    <t>Uloženie sypaniny do násypu  súdržnej horniny s mierou zhutnenia nad 100 do 102 % podľa Proctor-Standard</t>
  </si>
  <si>
    <t>-1272843503</t>
  </si>
  <si>
    <t xml:space="preserve">"nasyp   </t>
  </si>
  <si>
    <t>171201201</t>
  </si>
  <si>
    <t>-1959734515</t>
  </si>
  <si>
    <t>-688520945</t>
  </si>
  <si>
    <t>1116167826</t>
  </si>
  <si>
    <t>181101102R</t>
  </si>
  <si>
    <t>Úprava pláne v hornine 1-4 so zhutnením 30Mpa</t>
  </si>
  <si>
    <t>-314349731</t>
  </si>
  <si>
    <t>456,8</t>
  </si>
  <si>
    <t>564851111</t>
  </si>
  <si>
    <t>Podklad zo štrkodrviny fr. 0-32 s rozprestrením a zhutnením, hr.po zhutnení 150 mm</t>
  </si>
  <si>
    <t>1097325878</t>
  </si>
  <si>
    <t>" hmatelny pas pre nevidiacich</t>
  </si>
  <si>
    <t>"Pozn. v jednotkovej cene dodavky si dodavatel zohladni svahovanie a presah okrajov komunikacie</t>
  </si>
  <si>
    <t>-577886529</t>
  </si>
  <si>
    <t xml:space="preserve">"chodnik </t>
  </si>
  <si>
    <t>140,8</t>
  </si>
  <si>
    <t>564851114</t>
  </si>
  <si>
    <t>Podklad zo štrkodrviny fr.0-32 s rozprestretím a zhutnením, po zhutnení hr. 180 mm</t>
  </si>
  <si>
    <t>1374419451</t>
  </si>
  <si>
    <t>"cesta</t>
  </si>
  <si>
    <t>308</t>
  </si>
  <si>
    <t>567123114.S</t>
  </si>
  <si>
    <t>Podklad z kameniva stmeleného cementom, s rozprestrenm a zhutnením CBGM C 5/6, po zhutnení hr. 150 mm</t>
  </si>
  <si>
    <t>1300831314</t>
  </si>
  <si>
    <t>"cykl. cesta</t>
  </si>
  <si>
    <t>280</t>
  </si>
  <si>
    <t>567123114r.S</t>
  </si>
  <si>
    <t>Podklad z kameniva stmeleného cementom, s rozprestrenm a zhutnením CBGM C 5/6, po zhutnení hr. 120 mm</t>
  </si>
  <si>
    <t>510654050</t>
  </si>
  <si>
    <t>"chodnik + hmatelny pas pre nevidiacich</t>
  </si>
  <si>
    <t>128+8</t>
  </si>
  <si>
    <t>1689595709</t>
  </si>
  <si>
    <t>577134231.S</t>
  </si>
  <si>
    <t>Asfaltový betón vrstva obrusná AC 11 O,CA35/50-75,  v pruhu š. do 3 m z nemodifik. asfaltu tr. II, po zhutnení hr. 40 mm</t>
  </si>
  <si>
    <t>495277704</t>
  </si>
  <si>
    <t>596911144.S</t>
  </si>
  <si>
    <t>Kladenie betónovej zámkovej dlažby komunikácií pre peších hr. 60 mm pre peších nad 300 m2 so zriadením lôžka z kameniva hr. 40 mm</t>
  </si>
  <si>
    <t>-1589410404</t>
  </si>
  <si>
    <t>"chodnik</t>
  </si>
  <si>
    <t>-878667480</t>
  </si>
  <si>
    <t>125*1,02</t>
  </si>
  <si>
    <t>596911331r.S</t>
  </si>
  <si>
    <t>Kladenie dlažby pre nevidiacich hr. 60 mm do maltového lôžka hr. 40mm</t>
  </si>
  <si>
    <t>1294236404</t>
  </si>
  <si>
    <t>3+4+4</t>
  </si>
  <si>
    <t>592460007300.S</t>
  </si>
  <si>
    <t>Betónová  dlažba  pre nevidiacich polguľovitá povrchová úprava hrúbka 60mm (sivá farba)</t>
  </si>
  <si>
    <t>-658846914</t>
  </si>
  <si>
    <t>3*1,02</t>
  </si>
  <si>
    <t>4*1,02</t>
  </si>
  <si>
    <t>7,14*1,02 'Prepočítané koeficientom množstva</t>
  </si>
  <si>
    <t>5924600073001S</t>
  </si>
  <si>
    <t>Betónová  dlažba  pre nevidiacich polguľovitá povrchová úprava hrúbka 60mm (červená farba)</t>
  </si>
  <si>
    <t>1946365178</t>
  </si>
  <si>
    <t>4,08*1,02 'Prepočítané koeficientom množstva</t>
  </si>
  <si>
    <t>5924600073002.S</t>
  </si>
  <si>
    <t>Betónová  dlažba  pre nevidiacich pdrážková povrchová úprava hrúbka 60mm (červená farba)</t>
  </si>
  <si>
    <t>1072524359</t>
  </si>
  <si>
    <t>914001111</t>
  </si>
  <si>
    <t>Osadenie a montáž cestnej zvislej dopravnej značky na stľpik, stľp,konzolu alebo objekt</t>
  </si>
  <si>
    <t>-2050120580</t>
  </si>
  <si>
    <t>404410087600r</t>
  </si>
  <si>
    <t>Zvislé dopravné značenie 221 (420mm), FeZn s lemom po obvode</t>
  </si>
  <si>
    <t>759533949</t>
  </si>
  <si>
    <t>404410087600r1</t>
  </si>
  <si>
    <t>Zvislé dopravné značenie 225 (420mm), FeZn s lemom po obvode</t>
  </si>
  <si>
    <t>867386953</t>
  </si>
  <si>
    <t>404410087600r2</t>
  </si>
  <si>
    <t>Zvislé dopravné značenie 225 (600mm), FeZn s lemom po obvode</t>
  </si>
  <si>
    <t>357558527</t>
  </si>
  <si>
    <t>404410004100</t>
  </si>
  <si>
    <t>Zvislé dopravné značenie 101 (630mm), FeZn s lemom po obvode</t>
  </si>
  <si>
    <t>-1990071070</t>
  </si>
  <si>
    <t>404410113400</t>
  </si>
  <si>
    <t>zvislé dopravné značenie 325 (600x600mm), FeZn s lemom po obvode</t>
  </si>
  <si>
    <t>663065340</t>
  </si>
  <si>
    <t>404410194200</t>
  </si>
  <si>
    <t>zvislé dopravné značenie 513 (315x420mm), FeZn s lemom po obvode</t>
  </si>
  <si>
    <t>-252787835</t>
  </si>
  <si>
    <t>9140011110</t>
  </si>
  <si>
    <t>Osadenie stĺpikov pre cestné zvislé dopravné značky, vrátane výkopu a betonáže</t>
  </si>
  <si>
    <t>-1139605246</t>
  </si>
  <si>
    <t>55346838001</t>
  </si>
  <si>
    <t>Stĺpik na dopravné značky, vrátane kotvenia</t>
  </si>
  <si>
    <t>-1092381436</t>
  </si>
  <si>
    <t>915711212</t>
  </si>
  <si>
    <t>Vodorovné dopravné značenie striekané farbou deliacich čiar súvislých šírky 125 mm biela retroreflexná</t>
  </si>
  <si>
    <t>-605555377</t>
  </si>
  <si>
    <t>915721212.S</t>
  </si>
  <si>
    <t>Vodorovné dopravné značenie striekané farbou prechodov pre chodcov, šípky, symboly a pod., biela retroreflexná</t>
  </si>
  <si>
    <t>470454880</t>
  </si>
  <si>
    <t>9+6+3+2</t>
  </si>
  <si>
    <t>915721222.Sr</t>
  </si>
  <si>
    <t>Vodorovné dopravné značenie striekané farbou prechodov pre chodcov, šípky, symboly a pod., zelená retroreflexná</t>
  </si>
  <si>
    <t>1291421419</t>
  </si>
  <si>
    <t>915791111</t>
  </si>
  <si>
    <t>Predznačenie pre značenie striekané farbou z náterových hmôt deliace čiary, vodiace prúžky</t>
  </si>
  <si>
    <t>-5372661</t>
  </si>
  <si>
    <t>915791112.S</t>
  </si>
  <si>
    <t>Predznačenie pre vodorovné značenie striekané farbou alebo vykonávané z náterových hmôt</t>
  </si>
  <si>
    <t>-1965476253</t>
  </si>
  <si>
    <t>20+105</t>
  </si>
  <si>
    <t>2012968976</t>
  </si>
  <si>
    <t>-1235085124</t>
  </si>
  <si>
    <t>320*1,01</t>
  </si>
  <si>
    <t>324</t>
  </si>
  <si>
    <t>548780596</t>
  </si>
  <si>
    <t>(0,15-0,1)*0,25*320</t>
  </si>
  <si>
    <t>-1862995454</t>
  </si>
  <si>
    <t>2007797069</t>
  </si>
  <si>
    <t>23,97*4 'Prepočítané koeficientom množstva</t>
  </si>
  <si>
    <t>-1139270047</t>
  </si>
  <si>
    <t>557237509</t>
  </si>
  <si>
    <t>23,97</t>
  </si>
  <si>
    <t>1418296713</t>
  </si>
  <si>
    <t>998225111.S</t>
  </si>
  <si>
    <t>Presun hmôt pre pozemnú komunikáciu a letisko s krytom asfaltovým akejkoľvek dĺžky objektu</t>
  </si>
  <si>
    <t>-1088078149</t>
  </si>
  <si>
    <t>M - Práce a dodávky M</t>
  </si>
  <si>
    <t xml:space="preserve">    21-M - Elektromontáže</t>
  </si>
  <si>
    <t xml:space="preserve">    46-M - Zemné práce vykonávané pri externých montážnych prácach</t>
  </si>
  <si>
    <t>Práce a dodávky M</t>
  </si>
  <si>
    <t>21-M</t>
  </si>
  <si>
    <t>Elektromontáže</t>
  </si>
  <si>
    <t>210010149.S</t>
  </si>
  <si>
    <t>Rúrka ohybná elektroinštalačná z HDPE, D 40 uložená pevne</t>
  </si>
  <si>
    <t>-1592445396</t>
  </si>
  <si>
    <t>345710005500.S</t>
  </si>
  <si>
    <t>Chránička HDPE 40</t>
  </si>
  <si>
    <t>1781023966</t>
  </si>
  <si>
    <t>210010154.S</t>
  </si>
  <si>
    <t>Rúrka ohybná elektroinštalačná z HDPE, D 110 uložená pevne</t>
  </si>
  <si>
    <t>637091682</t>
  </si>
  <si>
    <t>3457100060000</t>
  </si>
  <si>
    <t>Chranička 110 mm</t>
  </si>
  <si>
    <t>1272400856</t>
  </si>
  <si>
    <t>210201430</t>
  </si>
  <si>
    <t>Zapojenie svietidla 1x svetelný zdroj, parkového a záhradného na stĺp LED</t>
  </si>
  <si>
    <t>-1674878752</t>
  </si>
  <si>
    <t>3484301380</t>
  </si>
  <si>
    <t>Svietidlo parkové  ref. SITECO DL20,  30W</t>
  </si>
  <si>
    <t>256</t>
  </si>
  <si>
    <t>-874900713</t>
  </si>
  <si>
    <t>210201851</t>
  </si>
  <si>
    <t>Montáž stožiara oceľového výšky 4 m so zemným koncom pre uličné svietidlá</t>
  </si>
  <si>
    <t>1480154177</t>
  </si>
  <si>
    <t>348370002200</t>
  </si>
  <si>
    <t>Stožiar parkový 4m</t>
  </si>
  <si>
    <t>1693728993</t>
  </si>
  <si>
    <t>210204201</t>
  </si>
  <si>
    <t>Elektrovýstroj stožiara pre 1 okruh</t>
  </si>
  <si>
    <t>-2066317363</t>
  </si>
  <si>
    <t>210220020.S</t>
  </si>
  <si>
    <t>Uzemňovacie vedenie v zemi FeZn vrátane izolácie spojov</t>
  </si>
  <si>
    <t>1723383185</t>
  </si>
  <si>
    <t>354410058800.S</t>
  </si>
  <si>
    <t>Pásovina uzemňovacia FeZn 30 x 4 mm</t>
  </si>
  <si>
    <t>kg</t>
  </si>
  <si>
    <t>-618670255</t>
  </si>
  <si>
    <t>210220021.0</t>
  </si>
  <si>
    <t>Uzemňovacie vedenie v zemi FeZn vrátane izolácie spojov O 10 mm</t>
  </si>
  <si>
    <t>-849916620</t>
  </si>
  <si>
    <t>354410054800.S</t>
  </si>
  <si>
    <t>Drôt bleskozvodový FeZn, d 10 mm</t>
  </si>
  <si>
    <t>1847243212</t>
  </si>
  <si>
    <t>38,4*0,625 'Prepočítané koeficientom množstva</t>
  </si>
  <si>
    <t>210220245.S</t>
  </si>
  <si>
    <t>Svorka FeZn pripojovacia SR, SP</t>
  </si>
  <si>
    <t>1890351215</t>
  </si>
  <si>
    <t>17+34</t>
  </si>
  <si>
    <t>354410000400.S</t>
  </si>
  <si>
    <t>Svorka FeZn  označenie SP 01</t>
  </si>
  <si>
    <t>-1267225090</t>
  </si>
  <si>
    <t>354410000500.S</t>
  </si>
  <si>
    <t xml:space="preserve">Svorka FeZn označenie SR 02 </t>
  </si>
  <si>
    <t>874044907</t>
  </si>
  <si>
    <t>210220253.S</t>
  </si>
  <si>
    <t>Svorka FeZn uzemňovacia SR03</t>
  </si>
  <si>
    <t>-590163016</t>
  </si>
  <si>
    <t>354410000900.S</t>
  </si>
  <si>
    <t xml:space="preserve">Svorka FeZn uzemňovacia označenie SR 03 </t>
  </si>
  <si>
    <t>210295831</t>
  </si>
  <si>
    <t>21022025400</t>
  </si>
  <si>
    <t>Gumoasfalt</t>
  </si>
  <si>
    <t>-271650138</t>
  </si>
  <si>
    <t>210800108.S</t>
  </si>
  <si>
    <t>Kábel medený uložený voľne CYKY 450/750 V 3x2,5</t>
  </si>
  <si>
    <t>-226260211</t>
  </si>
  <si>
    <t>341110000800.S</t>
  </si>
  <si>
    <t>Kábel medený CYKY 3x2,5 mm2</t>
  </si>
  <si>
    <t>-961290871</t>
  </si>
  <si>
    <t>210800117.S</t>
  </si>
  <si>
    <t>Kábel medený uložený voľne CYKY 450/750 V 4x10</t>
  </si>
  <si>
    <t>-377313428</t>
  </si>
  <si>
    <t>341110001700.S</t>
  </si>
  <si>
    <t>Kábel medený CYKY 4x10 mm2</t>
  </si>
  <si>
    <t>1123726720</t>
  </si>
  <si>
    <t>21090112000</t>
  </si>
  <si>
    <t>Ukončenie kabla 4x16 mm</t>
  </si>
  <si>
    <t>-218977950</t>
  </si>
  <si>
    <t>21090112001</t>
  </si>
  <si>
    <t>Ukončenie vodiča do 2,5 mm</t>
  </si>
  <si>
    <t>-497018756</t>
  </si>
  <si>
    <t>100001</t>
  </si>
  <si>
    <t>PPV</t>
  </si>
  <si>
    <t>2118615443</t>
  </si>
  <si>
    <t>100002</t>
  </si>
  <si>
    <t>Podružný materiál</t>
  </si>
  <si>
    <t>436745192</t>
  </si>
  <si>
    <t>100003</t>
  </si>
  <si>
    <t>Revízia</t>
  </si>
  <si>
    <t>-68133238</t>
  </si>
  <si>
    <t>100004</t>
  </si>
  <si>
    <t>Realizačný projekt</t>
  </si>
  <si>
    <t>-116071954</t>
  </si>
  <si>
    <t>100005</t>
  </si>
  <si>
    <t>Montážna plošina</t>
  </si>
  <si>
    <t>-1223663779</t>
  </si>
  <si>
    <t>100006</t>
  </si>
  <si>
    <t>Doprava</t>
  </si>
  <si>
    <t>-761288237</t>
  </si>
  <si>
    <t>46-M</t>
  </si>
  <si>
    <t>Zemné práce vykonávané pri externých montážnych prácach</t>
  </si>
  <si>
    <t>4600507000</t>
  </si>
  <si>
    <t>Vytýčenie inžinierských sieti</t>
  </si>
  <si>
    <t>337397830</t>
  </si>
  <si>
    <t>460050703.S</t>
  </si>
  <si>
    <t>Výkop jamy pre stožiar verejného osvetlenia do 2 m3 vrátane, ručný výkop v zemina triedy 3, vrátane odvozu prebytočnej zeminy</t>
  </si>
  <si>
    <t>1880574431</t>
  </si>
  <si>
    <t>4600507050</t>
  </si>
  <si>
    <t>Základ z prostého betónu s dopravou zmesi a betonážou do prírodnej zeminy bez debnenia</t>
  </si>
  <si>
    <t>548931342</t>
  </si>
  <si>
    <t>460200173.S</t>
  </si>
  <si>
    <t>Hĺbenie káblovej ryhy ručne 35 cm širokej a 90 cm hlbokej, v zemine triedy 3</t>
  </si>
  <si>
    <t>-704017637</t>
  </si>
  <si>
    <t>46042037100</t>
  </si>
  <si>
    <t>M+D  káblového lôžka z piesku vrstvy 10 cm, tehlami v smere kábla na šírku 35 cm</t>
  </si>
  <si>
    <t>-919525343</t>
  </si>
  <si>
    <t>460490012.S</t>
  </si>
  <si>
    <t>Rozvinutie a uloženie výstražnej fólie z PE do ryhy, šírka do 33 cm</t>
  </si>
  <si>
    <t>-905829809</t>
  </si>
  <si>
    <t>283230008000</t>
  </si>
  <si>
    <t>Výstražná fóla PE, šxhr 300x0,08 mm, dĺ. 250 m, farba červená</t>
  </si>
  <si>
    <t>563880505</t>
  </si>
  <si>
    <t>460560173.S</t>
  </si>
  <si>
    <t>Ručný zásyp nezap. káblovej ryhy bez zhutn. zeminy, 35 cm širokej, 90 cm hlbokej v zemine tr. 3</t>
  </si>
  <si>
    <t>1439633693</t>
  </si>
  <si>
    <t>4605601740</t>
  </si>
  <si>
    <t>Zhutnenie zeminy po vrstvách</t>
  </si>
  <si>
    <t>-365783043</t>
  </si>
  <si>
    <t>460620013.S</t>
  </si>
  <si>
    <t>Proviz. úprava terénu v zemine tr. 3, aby nerovnosti terénu neboli väčšie ako 2 cm od vodor.hladiny</t>
  </si>
  <si>
    <t>-1952588229</t>
  </si>
  <si>
    <t xml:space="preserve">Poznámky:						_x000D_
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</si>
  <si>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Zákonný poplatok</t>
  </si>
  <si>
    <t xml:space="preserve"> Zóna E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</si>
  <si>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</si>
  <si>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</si>
  <si>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</si>
  <si>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</si>
  <si>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</si>
  <si>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</si>
  <si>
    <r>
      <t xml:space="preserve">M+D Lavička (vera solo </t>
    </r>
    <r>
      <rPr>
        <sz val="9"/>
        <color rgb="FFFF0000"/>
        <rFont val="Arial CE"/>
      </rPr>
      <t>LVS111b</t>
    </r>
    <r>
      <rPr>
        <sz val="9"/>
        <rFont val="Arial CE"/>
      </rPr>
      <t>, mmcite), oceľová konštrukcia opatrená ochrannou vrstvou zinku a práškovým vypaľovaným lakom, sedadlo z borovicového dreva, vrátane spodnej stavby a kotvenia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</si>
</sst>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sz val="8"/>
      <name val="MS Sans Serif"/>
      <family val="2"/>
    </font>
    <font>
      <b/>
      <sz val="8"/>
      <name val="MS Sans Serif"/>
      <family val="2"/>
    </font>
    <font>
      <sz val="8"/>
      <name val="Trebuchet MS"/>
      <family val="2"/>
    </font>
    <font>
      <b/>
      <sz val="10"/>
      <name val="Arial"/>
      <family val="2"/>
      <charset val="238"/>
    </font>
    <font>
      <sz val="9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40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  <xf numFmtId="0" fontId="45" fillId="0" borderId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167" fontId="38" fillId="3" borderId="23" xfId="0" applyNumberFormat="1" applyFont="1" applyFill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/>
      <protection locked="0"/>
    </xf>
    <xf numFmtId="0" fontId="44" fillId="0" borderId="0" xfId="2" applyFont="1" applyAlignment="1">
      <alignment horizontal="left" vertical="top" wrapText="1"/>
      <protection locked="0"/>
    </xf>
    <xf numFmtId="0" fontId="44" fillId="0" borderId="0" xfId="2" applyFont="1" applyAlignment="1">
      <alignment horizontal="right" vertical="top"/>
      <protection locked="0"/>
    </xf>
    <xf numFmtId="0" fontId="44" fillId="0" borderId="0" xfId="2" applyFont="1" applyAlignment="1">
      <alignment vertical="top" wrapText="1"/>
      <protection locked="0"/>
    </xf>
    <xf numFmtId="0" fontId="45" fillId="0" borderId="0" xfId="3"/>
    <xf numFmtId="4" fontId="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 wrapText="1"/>
      <protection locked="0"/>
    </xf>
    <xf numFmtId="0" fontId="46" fillId="0" borderId="0" xfId="3" applyFont="1"/>
  </cellXfs>
  <cellStyles count="4">
    <cellStyle name="Hyperlink" xfId="1" builtinId="8"/>
    <cellStyle name="Normal" xfId="0" builtinId="0" customBuiltin="1"/>
    <cellStyle name="Normálna 2" xfId="3" xr:uid="{BF66D30B-3D9F-4663-BD2C-4DEC80F81391}"/>
    <cellStyle name="normálne_SO-01 Rodinný dom a občianska vybavenosť - zmena Zadanie s výkazom výmer" xfId="2" xr:uid="{7F6FAE85-C79B-4E34-A47E-A87168DC285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A19" workbookViewId="0">
      <selection activeCell="U27" sqref="U27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54" t="s">
        <v>5</v>
      </c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71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R5" s="20"/>
      <c r="BE5" s="268" t="s">
        <v>13</v>
      </c>
      <c r="BS5" s="17" t="s">
        <v>6</v>
      </c>
    </row>
    <row r="6" spans="1:74" s="1" customFormat="1" ht="37" customHeight="1">
      <c r="B6" s="20"/>
      <c r="D6" s="26" t="s">
        <v>14</v>
      </c>
      <c r="K6" s="272" t="s">
        <v>15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R6" s="20"/>
      <c r="BE6" s="269"/>
      <c r="BS6" s="17" t="s">
        <v>6</v>
      </c>
    </row>
    <row r="7" spans="1:74" s="1" customFormat="1" ht="12" customHeight="1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69"/>
      <c r="BS7" s="17" t="s">
        <v>6</v>
      </c>
    </row>
    <row r="8" spans="1:74" s="1" customFormat="1" ht="12" customHeight="1">
      <c r="B8" s="20"/>
      <c r="D8" s="27" t="s">
        <v>18</v>
      </c>
      <c r="K8" s="25" t="s">
        <v>19</v>
      </c>
      <c r="AK8" s="27" t="s">
        <v>20</v>
      </c>
      <c r="AN8" s="28" t="s">
        <v>21</v>
      </c>
      <c r="AR8" s="20"/>
      <c r="BE8" s="269"/>
      <c r="BS8" s="17" t="s">
        <v>6</v>
      </c>
    </row>
    <row r="9" spans="1:74" s="1" customFormat="1" ht="14.5" customHeight="1">
      <c r="B9" s="20"/>
      <c r="AR9" s="20"/>
      <c r="BE9" s="269"/>
      <c r="BS9" s="17" t="s">
        <v>6</v>
      </c>
    </row>
    <row r="10" spans="1:74" s="1" customFormat="1" ht="12" customHeight="1">
      <c r="B10" s="20"/>
      <c r="D10" s="27" t="s">
        <v>22</v>
      </c>
      <c r="AK10" s="27" t="s">
        <v>23</v>
      </c>
      <c r="AN10" s="25" t="s">
        <v>1</v>
      </c>
      <c r="AR10" s="20"/>
      <c r="BE10" s="269"/>
      <c r="BS10" s="17" t="s">
        <v>6</v>
      </c>
    </row>
    <row r="11" spans="1:74" s="1" customFormat="1" ht="18.5" customHeight="1">
      <c r="B11" s="20"/>
      <c r="E11" s="25" t="s">
        <v>24</v>
      </c>
      <c r="AK11" s="27" t="s">
        <v>25</v>
      </c>
      <c r="AN11" s="25" t="s">
        <v>1</v>
      </c>
      <c r="AR11" s="20"/>
      <c r="BE11" s="269"/>
      <c r="BS11" s="17" t="s">
        <v>6</v>
      </c>
    </row>
    <row r="12" spans="1:74" s="1" customFormat="1" ht="7" customHeight="1">
      <c r="B12" s="20"/>
      <c r="AR12" s="20"/>
      <c r="BE12" s="269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23</v>
      </c>
      <c r="AN13" s="29" t="s">
        <v>27</v>
      </c>
      <c r="AR13" s="20"/>
      <c r="BE13" s="269"/>
      <c r="BS13" s="17" t="s">
        <v>6</v>
      </c>
    </row>
    <row r="14" spans="1:74" ht="13">
      <c r="B14" s="20"/>
      <c r="E14" s="273" t="s">
        <v>27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" t="s">
        <v>25</v>
      </c>
      <c r="AN14" s="29" t="s">
        <v>27</v>
      </c>
      <c r="AR14" s="20"/>
      <c r="BE14" s="269"/>
      <c r="BS14" s="17" t="s">
        <v>6</v>
      </c>
    </row>
    <row r="15" spans="1:74" s="1" customFormat="1" ht="7" customHeight="1">
      <c r="B15" s="20"/>
      <c r="AR15" s="20"/>
      <c r="BE15" s="269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23</v>
      </c>
      <c r="AN16" s="25" t="s">
        <v>1</v>
      </c>
      <c r="AR16" s="20"/>
      <c r="BE16" s="269"/>
      <c r="BS16" s="17" t="s">
        <v>3</v>
      </c>
    </row>
    <row r="17" spans="1:71" s="1" customFormat="1" ht="18.5" customHeight="1">
      <c r="B17" s="20"/>
      <c r="E17" s="25" t="s">
        <v>29</v>
      </c>
      <c r="AK17" s="27" t="s">
        <v>25</v>
      </c>
      <c r="AN17" s="25" t="s">
        <v>1</v>
      </c>
      <c r="AR17" s="20"/>
      <c r="BE17" s="269"/>
      <c r="BS17" s="17" t="s">
        <v>30</v>
      </c>
    </row>
    <row r="18" spans="1:71" s="1" customFormat="1" ht="7" customHeight="1">
      <c r="B18" s="20"/>
      <c r="AR18" s="20"/>
      <c r="BE18" s="269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23</v>
      </c>
      <c r="AN19" s="25" t="s">
        <v>1</v>
      </c>
      <c r="AR19" s="20"/>
      <c r="BE19" s="269"/>
      <c r="BS19" s="17" t="s">
        <v>6</v>
      </c>
    </row>
    <row r="20" spans="1:71" s="1" customFormat="1" ht="18.5" customHeight="1">
      <c r="B20" s="20"/>
      <c r="E20" s="25" t="s">
        <v>32</v>
      </c>
      <c r="AK20" s="27" t="s">
        <v>25</v>
      </c>
      <c r="AN20" s="25" t="s">
        <v>1</v>
      </c>
      <c r="AR20" s="20"/>
      <c r="BE20" s="269"/>
      <c r="BS20" s="17" t="s">
        <v>30</v>
      </c>
    </row>
    <row r="21" spans="1:71" s="1" customFormat="1" ht="7" customHeight="1">
      <c r="B21" s="20"/>
      <c r="AR21" s="20"/>
      <c r="BE21" s="269"/>
    </row>
    <row r="22" spans="1:71" s="1" customFormat="1" ht="12" customHeight="1">
      <c r="B22" s="20"/>
      <c r="D22" s="27" t="s">
        <v>33</v>
      </c>
      <c r="AR22" s="20"/>
      <c r="BE22" s="269"/>
    </row>
    <row r="23" spans="1:71" s="1" customFormat="1" ht="178.5" customHeight="1">
      <c r="B23" s="20"/>
      <c r="E23" s="275" t="s">
        <v>1364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R23" s="20"/>
      <c r="BE23" s="269"/>
    </row>
    <row r="24" spans="1:71" s="1" customFormat="1" ht="7" customHeight="1">
      <c r="B24" s="20"/>
      <c r="AR24" s="20"/>
      <c r="BE24" s="269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9"/>
    </row>
    <row r="26" spans="1:71" s="1" customFormat="1" ht="14.5" customHeight="1">
      <c r="B26" s="20"/>
      <c r="D26" s="32" t="s">
        <v>34</v>
      </c>
      <c r="AK26" s="235">
        <f>ROUND(AG95,2)-AK28</f>
        <v>0</v>
      </c>
      <c r="AL26" s="255"/>
      <c r="AM26" s="255"/>
      <c r="AN26" s="255"/>
      <c r="AO26" s="255"/>
      <c r="AR26" s="20"/>
      <c r="BE26" s="269"/>
    </row>
    <row r="27" spans="1:71" s="1" customFormat="1" ht="14.5" customHeight="1">
      <c r="B27" s="20"/>
      <c r="D27" s="32" t="s">
        <v>35</v>
      </c>
      <c r="AK27" s="235">
        <f>ROUND(AG103, 2)</f>
        <v>0</v>
      </c>
      <c r="AL27" s="235"/>
      <c r="AM27" s="235"/>
      <c r="AN27" s="235"/>
      <c r="AO27" s="235"/>
      <c r="AR27" s="20"/>
      <c r="BE27" s="269"/>
    </row>
    <row r="28" spans="1:71" s="1" customFormat="1" ht="14.5" customHeight="1">
      <c r="B28" s="20"/>
      <c r="D28" s="229" t="s">
        <v>1365</v>
      </c>
      <c r="AK28" s="235">
        <f t="shared" ref="AK28" si="0">ROUND(AG104, 2)</f>
        <v>0</v>
      </c>
      <c r="AL28" s="235"/>
      <c r="AM28" s="235"/>
      <c r="AN28" s="235"/>
      <c r="AO28" s="235"/>
      <c r="AR28" s="20"/>
      <c r="BE28" s="269"/>
    </row>
    <row r="29" spans="1:71" s="2" customFormat="1" ht="7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5"/>
      <c r="AL29" s="235"/>
      <c r="AM29" s="235"/>
      <c r="AN29" s="235"/>
      <c r="AO29" s="235"/>
      <c r="AP29" s="34"/>
      <c r="AQ29" s="34"/>
      <c r="AR29" s="35"/>
      <c r="BE29" s="269"/>
    </row>
    <row r="30" spans="1:71" s="2" customFormat="1" ht="26" customHeight="1">
      <c r="A30" s="34"/>
      <c r="B30" s="35"/>
      <c r="C30" s="34"/>
      <c r="D30" s="36" t="s">
        <v>36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276">
        <f>ROUND(AK26 + AK27+AK28, 2)</f>
        <v>0</v>
      </c>
      <c r="AL30" s="277"/>
      <c r="AM30" s="277"/>
      <c r="AN30" s="277"/>
      <c r="AO30" s="277"/>
      <c r="AP30" s="34"/>
      <c r="AQ30" s="34"/>
      <c r="AR30" s="35"/>
      <c r="BE30" s="269"/>
    </row>
    <row r="31" spans="1:71" s="2" customFormat="1" ht="7" customHeight="1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5"/>
      <c r="BE31" s="269"/>
    </row>
    <row r="32" spans="1:71" s="2" customFormat="1" ht="13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278" t="s">
        <v>37</v>
      </c>
      <c r="M32" s="278"/>
      <c r="N32" s="278"/>
      <c r="O32" s="278"/>
      <c r="P32" s="278"/>
      <c r="Q32" s="34"/>
      <c r="R32" s="34"/>
      <c r="S32" s="34"/>
      <c r="T32" s="34"/>
      <c r="U32" s="34"/>
      <c r="V32" s="34"/>
      <c r="W32" s="278" t="s">
        <v>38</v>
      </c>
      <c r="X32" s="278"/>
      <c r="Y32" s="278"/>
      <c r="Z32" s="278"/>
      <c r="AA32" s="278"/>
      <c r="AB32" s="278"/>
      <c r="AC32" s="278"/>
      <c r="AD32" s="278"/>
      <c r="AE32" s="278"/>
      <c r="AF32" s="34"/>
      <c r="AG32" s="34"/>
      <c r="AH32" s="34"/>
      <c r="AI32" s="34"/>
      <c r="AJ32" s="34"/>
      <c r="AK32" s="278" t="s">
        <v>39</v>
      </c>
      <c r="AL32" s="278"/>
      <c r="AM32" s="278"/>
      <c r="AN32" s="278"/>
      <c r="AO32" s="278"/>
      <c r="AP32" s="34"/>
      <c r="AQ32" s="34"/>
      <c r="AR32" s="35"/>
      <c r="BE32" s="269"/>
    </row>
    <row r="33" spans="1:57" s="3" customFormat="1" ht="14.5" customHeight="1">
      <c r="B33" s="39"/>
      <c r="D33" s="27" t="s">
        <v>40</v>
      </c>
      <c r="F33" s="27" t="s">
        <v>41</v>
      </c>
      <c r="L33" s="260">
        <v>0.2</v>
      </c>
      <c r="M33" s="242"/>
      <c r="N33" s="242"/>
      <c r="O33" s="242"/>
      <c r="P33" s="242"/>
      <c r="W33" s="241">
        <f>ROUND(AZ95 + SUM(CD103:CD107), 2)</f>
        <v>0</v>
      </c>
      <c r="X33" s="242"/>
      <c r="Y33" s="242"/>
      <c r="Z33" s="242"/>
      <c r="AA33" s="242"/>
      <c r="AB33" s="242"/>
      <c r="AC33" s="242"/>
      <c r="AD33" s="242"/>
      <c r="AE33" s="242"/>
      <c r="AK33" s="241">
        <f>ROUND(AV95 + SUM(BY103:BY107), 2)</f>
        <v>0</v>
      </c>
      <c r="AL33" s="242"/>
      <c r="AM33" s="242"/>
      <c r="AN33" s="242"/>
      <c r="AO33" s="242"/>
      <c r="AR33" s="39"/>
      <c r="BE33" s="270"/>
    </row>
    <row r="34" spans="1:57" s="3" customFormat="1" ht="14.5" customHeight="1">
      <c r="B34" s="39"/>
      <c r="F34" s="27" t="s">
        <v>42</v>
      </c>
      <c r="L34" s="260">
        <v>0.2</v>
      </c>
      <c r="M34" s="242"/>
      <c r="N34" s="242"/>
      <c r="O34" s="242"/>
      <c r="P34" s="242"/>
      <c r="W34" s="241">
        <f>ROUND(BA95 + SUM(CE103:CE107), 2)</f>
        <v>0</v>
      </c>
      <c r="X34" s="242"/>
      <c r="Y34" s="242"/>
      <c r="Z34" s="242"/>
      <c r="AA34" s="242"/>
      <c r="AB34" s="242"/>
      <c r="AC34" s="242"/>
      <c r="AD34" s="242"/>
      <c r="AE34" s="242"/>
      <c r="AK34" s="241">
        <f>ROUND(AW95 + SUM(BZ103:BZ107), 2)</f>
        <v>0</v>
      </c>
      <c r="AL34" s="242"/>
      <c r="AM34" s="242"/>
      <c r="AN34" s="242"/>
      <c r="AO34" s="242"/>
      <c r="AR34" s="39"/>
      <c r="BE34" s="270"/>
    </row>
    <row r="35" spans="1:57" s="3" customFormat="1" ht="14.5" hidden="1" customHeight="1">
      <c r="B35" s="39"/>
      <c r="F35" s="27" t="s">
        <v>43</v>
      </c>
      <c r="L35" s="260">
        <v>0.2</v>
      </c>
      <c r="M35" s="242"/>
      <c r="N35" s="242"/>
      <c r="O35" s="242"/>
      <c r="P35" s="242"/>
      <c r="W35" s="241">
        <f>ROUND(BB95 + SUM(CF103:CF107), 2)</f>
        <v>0</v>
      </c>
      <c r="X35" s="242"/>
      <c r="Y35" s="242"/>
      <c r="Z35" s="242"/>
      <c r="AA35" s="242"/>
      <c r="AB35" s="242"/>
      <c r="AC35" s="242"/>
      <c r="AD35" s="242"/>
      <c r="AE35" s="242"/>
      <c r="AK35" s="241">
        <v>0</v>
      </c>
      <c r="AL35" s="242"/>
      <c r="AM35" s="242"/>
      <c r="AN35" s="242"/>
      <c r="AO35" s="242"/>
      <c r="AR35" s="39"/>
      <c r="BE35" s="270"/>
    </row>
    <row r="36" spans="1:57" s="3" customFormat="1" ht="14.5" hidden="1" customHeight="1">
      <c r="B36" s="39"/>
      <c r="F36" s="27" t="s">
        <v>44</v>
      </c>
      <c r="L36" s="260">
        <v>0.2</v>
      </c>
      <c r="M36" s="242"/>
      <c r="N36" s="242"/>
      <c r="O36" s="242"/>
      <c r="P36" s="242"/>
      <c r="W36" s="241">
        <f>ROUND(BC95 + SUM(CG103:CG107), 2)</f>
        <v>0</v>
      </c>
      <c r="X36" s="242"/>
      <c r="Y36" s="242"/>
      <c r="Z36" s="242"/>
      <c r="AA36" s="242"/>
      <c r="AB36" s="242"/>
      <c r="AC36" s="242"/>
      <c r="AD36" s="242"/>
      <c r="AE36" s="242"/>
      <c r="AK36" s="241">
        <v>0</v>
      </c>
      <c r="AL36" s="242"/>
      <c r="AM36" s="242"/>
      <c r="AN36" s="242"/>
      <c r="AO36" s="242"/>
      <c r="AR36" s="39"/>
    </row>
    <row r="37" spans="1:57" s="3" customFormat="1" ht="14.5" hidden="1" customHeight="1">
      <c r="B37" s="39"/>
      <c r="F37" s="27" t="s">
        <v>45</v>
      </c>
      <c r="L37" s="260">
        <v>0</v>
      </c>
      <c r="M37" s="242"/>
      <c r="N37" s="242"/>
      <c r="O37" s="242"/>
      <c r="P37" s="242"/>
      <c r="W37" s="241">
        <f>ROUND(BD95 + SUM(CH103:CH107), 2)</f>
        <v>0</v>
      </c>
      <c r="X37" s="242"/>
      <c r="Y37" s="242"/>
      <c r="Z37" s="242"/>
      <c r="AA37" s="242"/>
      <c r="AB37" s="242"/>
      <c r="AC37" s="242"/>
      <c r="AD37" s="242"/>
      <c r="AE37" s="242"/>
      <c r="AK37" s="241">
        <v>0</v>
      </c>
      <c r="AL37" s="242"/>
      <c r="AM37" s="242"/>
      <c r="AN37" s="242"/>
      <c r="AO37" s="242"/>
      <c r="AR37" s="39"/>
    </row>
    <row r="38" spans="1:57" s="2" customFormat="1" ht="7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5"/>
      <c r="BE38" s="34"/>
    </row>
    <row r="39" spans="1:57" s="2" customFormat="1" ht="26" customHeight="1">
      <c r="A39" s="34"/>
      <c r="B39" s="35"/>
      <c r="C39" s="40"/>
      <c r="D39" s="41" t="s">
        <v>46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3" t="s">
        <v>47</v>
      </c>
      <c r="U39" s="42"/>
      <c r="V39" s="42"/>
      <c r="W39" s="42"/>
      <c r="X39" s="264" t="s">
        <v>48</v>
      </c>
      <c r="Y39" s="262"/>
      <c r="Z39" s="262"/>
      <c r="AA39" s="262"/>
      <c r="AB39" s="262"/>
      <c r="AC39" s="42"/>
      <c r="AD39" s="42"/>
      <c r="AE39" s="42"/>
      <c r="AF39" s="42"/>
      <c r="AG39" s="42"/>
      <c r="AH39" s="42"/>
      <c r="AI39" s="42"/>
      <c r="AJ39" s="42"/>
      <c r="AK39" s="261">
        <f>SUM(AK30:AK37)</f>
        <v>0</v>
      </c>
      <c r="AL39" s="262"/>
      <c r="AM39" s="262"/>
      <c r="AN39" s="262"/>
      <c r="AO39" s="263"/>
      <c r="AP39" s="40"/>
      <c r="AQ39" s="40"/>
      <c r="AR39" s="35"/>
      <c r="BE39" s="34"/>
    </row>
    <row r="40" spans="1:57" s="2" customFormat="1" ht="7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2" customFormat="1" ht="14.5" customHeight="1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E41" s="34"/>
    </row>
    <row r="42" spans="1:57" s="1" customFormat="1" ht="14.5" customHeight="1">
      <c r="B42" s="20"/>
      <c r="AR42" s="20"/>
    </row>
    <row r="43" spans="1:57" s="1" customFormat="1" ht="14.5" customHeight="1">
      <c r="B43" s="20"/>
      <c r="AR43" s="20"/>
    </row>
    <row r="44" spans="1:57" s="1" customFormat="1" ht="14.5" customHeight="1">
      <c r="B44" s="20"/>
      <c r="AR44" s="20"/>
    </row>
    <row r="45" spans="1:57" s="1" customFormat="1" ht="14.5" customHeight="1">
      <c r="B45" s="20"/>
      <c r="AR45" s="20"/>
    </row>
    <row r="46" spans="1:57" s="1" customFormat="1" ht="14.5" customHeight="1">
      <c r="B46" s="20"/>
      <c r="AR46" s="20"/>
    </row>
    <row r="47" spans="1:57" s="1" customFormat="1" ht="14.5" customHeight="1">
      <c r="B47" s="20"/>
      <c r="AR47" s="20"/>
    </row>
    <row r="48" spans="1:57" s="1" customFormat="1" ht="14.5" customHeight="1">
      <c r="B48" s="20"/>
      <c r="AR48" s="20"/>
    </row>
    <row r="49" spans="1:57" s="1" customFormat="1" ht="14.5" customHeight="1">
      <c r="B49" s="20"/>
      <c r="AR49" s="20"/>
    </row>
    <row r="50" spans="1:57" s="2" customFormat="1" ht="14.5" customHeight="1">
      <c r="B50" s="44"/>
      <c r="D50" s="45" t="s">
        <v>49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5" t="s">
        <v>50</v>
      </c>
      <c r="AI50" s="46"/>
      <c r="AJ50" s="46"/>
      <c r="AK50" s="46"/>
      <c r="AL50" s="46"/>
      <c r="AM50" s="46"/>
      <c r="AN50" s="46"/>
      <c r="AO50" s="46"/>
      <c r="AR50" s="44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>
      <c r="B60" s="20"/>
      <c r="AR60" s="20"/>
    </row>
    <row r="61" spans="1:57" s="2" customFormat="1" ht="13">
      <c r="A61" s="34"/>
      <c r="B61" s="35"/>
      <c r="C61" s="34"/>
      <c r="D61" s="47" t="s">
        <v>51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47" t="s">
        <v>52</v>
      </c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47" t="s">
        <v>51</v>
      </c>
      <c r="AI61" s="37"/>
      <c r="AJ61" s="37"/>
      <c r="AK61" s="37"/>
      <c r="AL61" s="37"/>
      <c r="AM61" s="47" t="s">
        <v>52</v>
      </c>
      <c r="AN61" s="37"/>
      <c r="AO61" s="37"/>
      <c r="AP61" s="34"/>
      <c r="AQ61" s="34"/>
      <c r="AR61" s="35"/>
      <c r="BE61" s="34"/>
    </row>
    <row r="62" spans="1:57">
      <c r="B62" s="20"/>
      <c r="AR62" s="20"/>
    </row>
    <row r="63" spans="1:57">
      <c r="B63" s="20"/>
      <c r="AR63" s="20"/>
    </row>
    <row r="64" spans="1:57">
      <c r="B64" s="20"/>
      <c r="AR64" s="20"/>
    </row>
    <row r="65" spans="1:57" s="2" customFormat="1" ht="13">
      <c r="A65" s="34"/>
      <c r="B65" s="35"/>
      <c r="C65" s="34"/>
      <c r="D65" s="45" t="s">
        <v>53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5" t="s">
        <v>54</v>
      </c>
      <c r="AI65" s="48"/>
      <c r="AJ65" s="48"/>
      <c r="AK65" s="48"/>
      <c r="AL65" s="48"/>
      <c r="AM65" s="48"/>
      <c r="AN65" s="48"/>
      <c r="AO65" s="48"/>
      <c r="AP65" s="34"/>
      <c r="AQ65" s="34"/>
      <c r="AR65" s="35"/>
      <c r="BE65" s="34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>
      <c r="B75" s="20"/>
      <c r="AR75" s="20"/>
    </row>
    <row r="76" spans="1:57" s="2" customFormat="1" ht="13">
      <c r="A76" s="34"/>
      <c r="B76" s="35"/>
      <c r="C76" s="34"/>
      <c r="D76" s="47" t="s">
        <v>51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47" t="s">
        <v>52</v>
      </c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47" t="s">
        <v>51</v>
      </c>
      <c r="AI76" s="37"/>
      <c r="AJ76" s="37"/>
      <c r="AK76" s="37"/>
      <c r="AL76" s="37"/>
      <c r="AM76" s="47" t="s">
        <v>52</v>
      </c>
      <c r="AN76" s="37"/>
      <c r="AO76" s="37"/>
      <c r="AP76" s="34"/>
      <c r="AQ76" s="34"/>
      <c r="AR76" s="35"/>
      <c r="BE76" s="34"/>
    </row>
    <row r="77" spans="1:57" s="2" customForma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BE77" s="34"/>
    </row>
    <row r="78" spans="1:57" s="2" customFormat="1" ht="7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35"/>
      <c r="BE78" s="34"/>
    </row>
    <row r="82" spans="1:9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5"/>
      <c r="BE82" s="34"/>
    </row>
    <row r="83" spans="1:91" s="2" customFormat="1" ht="25" customHeight="1">
      <c r="A83" s="34"/>
      <c r="B83" s="35"/>
      <c r="C83" s="21" t="s">
        <v>55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5"/>
      <c r="BE84" s="34"/>
    </row>
    <row r="85" spans="1:91" s="4" customFormat="1" ht="12" customHeight="1">
      <c r="B85" s="53"/>
      <c r="C85" s="27" t="s">
        <v>12</v>
      </c>
      <c r="L85" s="4">
        <f>K5</f>
        <v>0</v>
      </c>
      <c r="AR85" s="53"/>
    </row>
    <row r="86" spans="1:91" s="5" customFormat="1" ht="37" customHeight="1">
      <c r="B86" s="54"/>
      <c r="C86" s="55" t="s">
        <v>14</v>
      </c>
      <c r="L86" s="266" t="str">
        <f>K6</f>
        <v>Obnova sídliskového vnútrobloku Agátka v Trnave</v>
      </c>
      <c r="M86" s="267"/>
      <c r="N86" s="267"/>
      <c r="O86" s="267"/>
      <c r="P86" s="267"/>
      <c r="Q86" s="267"/>
      <c r="R86" s="267"/>
      <c r="S86" s="267"/>
      <c r="T86" s="267"/>
      <c r="U86" s="267"/>
      <c r="V86" s="267"/>
      <c r="W86" s="267"/>
      <c r="X86" s="267"/>
      <c r="Y86" s="267"/>
      <c r="Z86" s="267"/>
      <c r="AA86" s="267"/>
      <c r="AB86" s="267"/>
      <c r="AC86" s="267"/>
      <c r="AD86" s="267"/>
      <c r="AE86" s="267"/>
      <c r="AF86" s="267"/>
      <c r="AG86" s="267"/>
      <c r="AH86" s="267"/>
      <c r="AI86" s="267"/>
      <c r="AJ86" s="267"/>
      <c r="AK86" s="267"/>
      <c r="AL86" s="267"/>
      <c r="AM86" s="267"/>
      <c r="AN86" s="267"/>
      <c r="AO86" s="267"/>
      <c r="AR86" s="54"/>
    </row>
    <row r="87" spans="1:91" s="2" customFormat="1" ht="7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5"/>
      <c r="BE87" s="34"/>
    </row>
    <row r="88" spans="1:91" s="2" customFormat="1" ht="12" customHeight="1">
      <c r="A88" s="34"/>
      <c r="B88" s="35"/>
      <c r="C88" s="27" t="s">
        <v>18</v>
      </c>
      <c r="D88" s="34"/>
      <c r="E88" s="34"/>
      <c r="F88" s="34"/>
      <c r="G88" s="34"/>
      <c r="H88" s="34"/>
      <c r="I88" s="34"/>
      <c r="J88" s="34"/>
      <c r="K88" s="34"/>
      <c r="L88" s="56" t="str">
        <f>IF(K8="","",K8)</f>
        <v xml:space="preserve"> 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27" t="s">
        <v>20</v>
      </c>
      <c r="AJ88" s="34"/>
      <c r="AK88" s="34"/>
      <c r="AL88" s="34"/>
      <c r="AM88" s="259" t="str">
        <f>IF(AN8= "","",AN8)</f>
        <v>20. 4. 2021</v>
      </c>
      <c r="AN88" s="259"/>
      <c r="AO88" s="34"/>
      <c r="AP88" s="34"/>
      <c r="AQ88" s="34"/>
      <c r="AR88" s="35"/>
      <c r="BE88" s="34"/>
    </row>
    <row r="89" spans="1:91" s="2" customFormat="1" ht="7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5"/>
      <c r="BE89" s="34"/>
    </row>
    <row r="90" spans="1:91" s="2" customFormat="1" ht="25.75" customHeight="1">
      <c r="A90" s="34"/>
      <c r="B90" s="35"/>
      <c r="C90" s="27" t="s">
        <v>22</v>
      </c>
      <c r="D90" s="34"/>
      <c r="E90" s="34"/>
      <c r="F90" s="34"/>
      <c r="G90" s="34"/>
      <c r="H90" s="34"/>
      <c r="I90" s="34"/>
      <c r="J90" s="34"/>
      <c r="K90" s="34"/>
      <c r="L90" s="4" t="str">
        <f>IF(E11= "","",E11)</f>
        <v>Mesto Trnava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28</v>
      </c>
      <c r="AJ90" s="34"/>
      <c r="AK90" s="34"/>
      <c r="AL90" s="34"/>
      <c r="AM90" s="257" t="str">
        <f>IF(E17="","",E17)</f>
        <v>Ing. Ivana Štigová Kučírková, MSc.</v>
      </c>
      <c r="AN90" s="258"/>
      <c r="AO90" s="258"/>
      <c r="AP90" s="258"/>
      <c r="AQ90" s="34"/>
      <c r="AR90" s="35"/>
      <c r="AS90" s="244" t="s">
        <v>56</v>
      </c>
      <c r="AT90" s="24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4"/>
    </row>
    <row r="91" spans="1:91" s="2" customFormat="1" ht="15.25" customHeight="1">
      <c r="A91" s="34"/>
      <c r="B91" s="35"/>
      <c r="C91" s="27" t="s">
        <v>26</v>
      </c>
      <c r="D91" s="34"/>
      <c r="E91" s="34"/>
      <c r="F91" s="34"/>
      <c r="G91" s="34"/>
      <c r="H91" s="34"/>
      <c r="I91" s="34"/>
      <c r="J91" s="34"/>
      <c r="K91" s="34"/>
      <c r="L91" s="4" t="str">
        <f>IF(E14= "Vyplň údaj","",E14)</f>
        <v/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27" t="s">
        <v>31</v>
      </c>
      <c r="AJ91" s="34"/>
      <c r="AK91" s="34"/>
      <c r="AL91" s="34"/>
      <c r="AM91" s="257" t="str">
        <f>IF(E20="","",E20)</f>
        <v>Rosoft, s.r.o.</v>
      </c>
      <c r="AN91" s="258"/>
      <c r="AO91" s="258"/>
      <c r="AP91" s="258"/>
      <c r="AQ91" s="34"/>
      <c r="AR91" s="35"/>
      <c r="AS91" s="246"/>
      <c r="AT91" s="24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11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5"/>
      <c r="AS92" s="246"/>
      <c r="AT92" s="247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34"/>
    </row>
    <row r="93" spans="1:91" s="2" customFormat="1" ht="29.25" customHeight="1">
      <c r="A93" s="34"/>
      <c r="B93" s="35"/>
      <c r="C93" s="279" t="s">
        <v>57</v>
      </c>
      <c r="D93" s="238"/>
      <c r="E93" s="238"/>
      <c r="F93" s="238"/>
      <c r="G93" s="238"/>
      <c r="H93" s="62"/>
      <c r="I93" s="237" t="s">
        <v>58</v>
      </c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38"/>
      <c r="Z93" s="238"/>
      <c r="AA93" s="238"/>
      <c r="AB93" s="238"/>
      <c r="AC93" s="238"/>
      <c r="AD93" s="238"/>
      <c r="AE93" s="238"/>
      <c r="AF93" s="238"/>
      <c r="AG93" s="256" t="s">
        <v>59</v>
      </c>
      <c r="AH93" s="238"/>
      <c r="AI93" s="238"/>
      <c r="AJ93" s="238"/>
      <c r="AK93" s="238"/>
      <c r="AL93" s="238"/>
      <c r="AM93" s="238"/>
      <c r="AN93" s="237" t="s">
        <v>60</v>
      </c>
      <c r="AO93" s="238"/>
      <c r="AP93" s="239"/>
      <c r="AQ93" s="63" t="s">
        <v>61</v>
      </c>
      <c r="AR93" s="35"/>
      <c r="AS93" s="64" t="s">
        <v>62</v>
      </c>
      <c r="AT93" s="65" t="s">
        <v>63</v>
      </c>
      <c r="AU93" s="65" t="s">
        <v>64</v>
      </c>
      <c r="AV93" s="65" t="s">
        <v>65</v>
      </c>
      <c r="AW93" s="65" t="s">
        <v>66</v>
      </c>
      <c r="AX93" s="65" t="s">
        <v>67</v>
      </c>
      <c r="AY93" s="65" t="s">
        <v>68</v>
      </c>
      <c r="AZ93" s="65" t="s">
        <v>69</v>
      </c>
      <c r="BA93" s="65" t="s">
        <v>70</v>
      </c>
      <c r="BB93" s="65" t="s">
        <v>71</v>
      </c>
      <c r="BC93" s="65" t="s">
        <v>72</v>
      </c>
      <c r="BD93" s="66" t="s">
        <v>73</v>
      </c>
      <c r="BE93" s="34"/>
    </row>
    <row r="94" spans="1:91" s="2" customFormat="1" ht="11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5"/>
      <c r="AS94" s="67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  <c r="BE94" s="34"/>
    </row>
    <row r="95" spans="1:91" s="6" customFormat="1" ht="32.5" customHeight="1">
      <c r="B95" s="70"/>
      <c r="C95" s="71" t="s">
        <v>74</v>
      </c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251">
        <f>ROUND(AG96,2)</f>
        <v>0</v>
      </c>
      <c r="AH95" s="251"/>
      <c r="AI95" s="251"/>
      <c r="AJ95" s="251"/>
      <c r="AK95" s="251"/>
      <c r="AL95" s="251"/>
      <c r="AM95" s="251"/>
      <c r="AN95" s="236">
        <f t="shared" ref="AN95:AN101" si="1">SUM(AG95,AT95)</f>
        <v>0</v>
      </c>
      <c r="AO95" s="236"/>
      <c r="AP95" s="236"/>
      <c r="AQ95" s="74" t="s">
        <v>1</v>
      </c>
      <c r="AR95" s="70"/>
      <c r="AS95" s="75">
        <f>ROUND(AS96,2)</f>
        <v>0</v>
      </c>
      <c r="AT95" s="76">
        <f t="shared" ref="AT95:AT101" si="2">ROUND(SUM(AV95:AW95),2)</f>
        <v>0</v>
      </c>
      <c r="AU95" s="77">
        <f>ROUND(AU96,5)</f>
        <v>0</v>
      </c>
      <c r="AV95" s="76">
        <f>ROUND(AZ95*L33,2)</f>
        <v>0</v>
      </c>
      <c r="AW95" s="76">
        <f>ROUND(BA95*L34,2)</f>
        <v>0</v>
      </c>
      <c r="AX95" s="76">
        <f>ROUND(BB95*L33,2)</f>
        <v>0</v>
      </c>
      <c r="AY95" s="76">
        <f>ROUND(BC95*L34,2)</f>
        <v>0</v>
      </c>
      <c r="AZ95" s="76">
        <f>ROUND(AZ96,2)</f>
        <v>0</v>
      </c>
      <c r="BA95" s="76">
        <f>ROUND(BA96,2)</f>
        <v>0</v>
      </c>
      <c r="BB95" s="76">
        <f>ROUND(BB96,2)</f>
        <v>0</v>
      </c>
      <c r="BC95" s="76">
        <f>ROUND(BC96,2)</f>
        <v>0</v>
      </c>
      <c r="BD95" s="78">
        <f>ROUND(BD96,2)</f>
        <v>0</v>
      </c>
      <c r="BS95" s="79" t="s">
        <v>75</v>
      </c>
      <c r="BT95" s="79" t="s">
        <v>76</v>
      </c>
      <c r="BU95" s="80" t="s">
        <v>77</v>
      </c>
      <c r="BV95" s="79" t="s">
        <v>78</v>
      </c>
      <c r="BW95" s="79" t="s">
        <v>4</v>
      </c>
      <c r="BX95" s="79" t="s">
        <v>79</v>
      </c>
      <c r="CL95" s="79" t="s">
        <v>1</v>
      </c>
    </row>
    <row r="96" spans="1:91" s="7" customFormat="1" ht="16.5" customHeight="1">
      <c r="B96" s="81"/>
      <c r="C96" s="82"/>
      <c r="D96" s="280" t="s">
        <v>80</v>
      </c>
      <c r="E96" s="280"/>
      <c r="F96" s="280"/>
      <c r="G96" s="280"/>
      <c r="H96" s="280"/>
      <c r="I96" s="83"/>
      <c r="J96" s="280" t="s">
        <v>81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52">
        <f>ROUND(SUM(AG97:AG101),2)</f>
        <v>0</v>
      </c>
      <c r="AH96" s="250"/>
      <c r="AI96" s="250"/>
      <c r="AJ96" s="250"/>
      <c r="AK96" s="250"/>
      <c r="AL96" s="250"/>
      <c r="AM96" s="250"/>
      <c r="AN96" s="249">
        <f t="shared" si="1"/>
        <v>0</v>
      </c>
      <c r="AO96" s="250"/>
      <c r="AP96" s="250"/>
      <c r="AQ96" s="84" t="s">
        <v>82</v>
      </c>
      <c r="AR96" s="81"/>
      <c r="AS96" s="85">
        <f>ROUND(SUM(AS97:AS101),2)</f>
        <v>0</v>
      </c>
      <c r="AT96" s="86">
        <f t="shared" si="2"/>
        <v>0</v>
      </c>
      <c r="AU96" s="87">
        <f>ROUND(SUM(AU97:AU101),5)</f>
        <v>0</v>
      </c>
      <c r="AV96" s="86">
        <f>ROUND(AZ96*L33,2)</f>
        <v>0</v>
      </c>
      <c r="AW96" s="86">
        <f>ROUND(BA96*L34,2)</f>
        <v>0</v>
      </c>
      <c r="AX96" s="86">
        <f>ROUND(BB96*L33,2)</f>
        <v>0</v>
      </c>
      <c r="AY96" s="86">
        <f>ROUND(BC96*L34,2)</f>
        <v>0</v>
      </c>
      <c r="AZ96" s="86">
        <f>ROUND(SUM(AZ97:AZ101),2)</f>
        <v>0</v>
      </c>
      <c r="BA96" s="86">
        <f>ROUND(SUM(BA97:BA101),2)</f>
        <v>0</v>
      </c>
      <c r="BB96" s="86">
        <f>ROUND(SUM(BB97:BB101),2)</f>
        <v>0</v>
      </c>
      <c r="BC96" s="86">
        <f>ROUND(SUM(BC97:BC101),2)</f>
        <v>0</v>
      </c>
      <c r="BD96" s="88">
        <f>ROUND(SUM(BD97:BD101),2)</f>
        <v>0</v>
      </c>
      <c r="BS96" s="89" t="s">
        <v>75</v>
      </c>
      <c r="BT96" s="89" t="s">
        <v>83</v>
      </c>
      <c r="BU96" s="89" t="s">
        <v>77</v>
      </c>
      <c r="BV96" s="89" t="s">
        <v>78</v>
      </c>
      <c r="BW96" s="89" t="s">
        <v>84</v>
      </c>
      <c r="BX96" s="89" t="s">
        <v>4</v>
      </c>
      <c r="CL96" s="89" t="s">
        <v>1</v>
      </c>
      <c r="CM96" s="89" t="s">
        <v>76</v>
      </c>
    </row>
    <row r="97" spans="1:90" s="4" customFormat="1" ht="16.5" customHeight="1">
      <c r="A97" s="90" t="s">
        <v>85</v>
      </c>
      <c r="B97" s="53"/>
      <c r="C97" s="10"/>
      <c r="D97" s="10"/>
      <c r="E97" s="265" t="s">
        <v>86</v>
      </c>
      <c r="F97" s="265"/>
      <c r="G97" s="265"/>
      <c r="H97" s="265"/>
      <c r="I97" s="265"/>
      <c r="J97" s="10"/>
      <c r="K97" s="265" t="s">
        <v>87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40">
        <f>'SO 01e - SO 01 Krajinná a...'!J35</f>
        <v>0</v>
      </c>
      <c r="AH97" s="248"/>
      <c r="AI97" s="248"/>
      <c r="AJ97" s="248"/>
      <c r="AK97" s="248"/>
      <c r="AL97" s="248"/>
      <c r="AM97" s="248"/>
      <c r="AN97" s="240">
        <f t="shared" si="1"/>
        <v>0</v>
      </c>
      <c r="AO97" s="248"/>
      <c r="AP97" s="248"/>
      <c r="AQ97" s="91" t="s">
        <v>88</v>
      </c>
      <c r="AR97" s="53"/>
      <c r="AS97" s="92">
        <v>0</v>
      </c>
      <c r="AT97" s="93">
        <f t="shared" si="2"/>
        <v>0</v>
      </c>
      <c r="AU97" s="94">
        <f>'SO 01e - SO 01 Krajinná a...'!P142</f>
        <v>0</v>
      </c>
      <c r="AV97" s="93">
        <f>'SO 01e - SO 01 Krajinná a...'!J38</f>
        <v>0</v>
      </c>
      <c r="AW97" s="93">
        <f>'SO 01e - SO 01 Krajinná a...'!J39</f>
        <v>0</v>
      </c>
      <c r="AX97" s="93">
        <f>'SO 01e - SO 01 Krajinná a...'!J40</f>
        <v>0</v>
      </c>
      <c r="AY97" s="93">
        <f>'SO 01e - SO 01 Krajinná a...'!J41</f>
        <v>0</v>
      </c>
      <c r="AZ97" s="93">
        <f>'SO 01e - SO 01 Krajinná a...'!F38</f>
        <v>0</v>
      </c>
      <c r="BA97" s="93">
        <f>'SO 01e - SO 01 Krajinná a...'!F39</f>
        <v>0</v>
      </c>
      <c r="BB97" s="93">
        <f>'SO 01e - SO 01 Krajinná a...'!F40</f>
        <v>0</v>
      </c>
      <c r="BC97" s="93">
        <f>'SO 01e - SO 01 Krajinná a...'!F41</f>
        <v>0</v>
      </c>
      <c r="BD97" s="95">
        <f>'SO 01e - SO 01 Krajinná a...'!F42</f>
        <v>0</v>
      </c>
      <c r="BT97" s="25" t="s">
        <v>89</v>
      </c>
      <c r="BV97" s="25" t="s">
        <v>78</v>
      </c>
      <c r="BW97" s="25" t="s">
        <v>90</v>
      </c>
      <c r="BX97" s="25" t="s">
        <v>84</v>
      </c>
      <c r="CL97" s="25" t="s">
        <v>1</v>
      </c>
    </row>
    <row r="98" spans="1:90" s="4" customFormat="1" ht="23.25" customHeight="1">
      <c r="A98" s="90" t="s">
        <v>85</v>
      </c>
      <c r="B98" s="53"/>
      <c r="C98" s="10"/>
      <c r="D98" s="10"/>
      <c r="E98" s="265" t="s">
        <v>91</v>
      </c>
      <c r="F98" s="265"/>
      <c r="G98" s="265"/>
      <c r="H98" s="265"/>
      <c r="I98" s="265"/>
      <c r="J98" s="10"/>
      <c r="K98" s="265" t="s">
        <v>92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40">
        <f>'SO 02e - SO 02 Rekonštruk...'!J35</f>
        <v>0</v>
      </c>
      <c r="AH98" s="248"/>
      <c r="AI98" s="248"/>
      <c r="AJ98" s="248"/>
      <c r="AK98" s="248"/>
      <c r="AL98" s="248"/>
      <c r="AM98" s="248"/>
      <c r="AN98" s="240">
        <f t="shared" si="1"/>
        <v>0</v>
      </c>
      <c r="AO98" s="248"/>
      <c r="AP98" s="248"/>
      <c r="AQ98" s="91" t="s">
        <v>88</v>
      </c>
      <c r="AR98" s="53"/>
      <c r="AS98" s="92">
        <v>0</v>
      </c>
      <c r="AT98" s="93">
        <f t="shared" si="2"/>
        <v>0</v>
      </c>
      <c r="AU98" s="94">
        <f>'SO 02e - SO 02 Rekonštruk...'!P141</f>
        <v>0</v>
      </c>
      <c r="AV98" s="93">
        <f>'SO 02e - SO 02 Rekonštruk...'!J38</f>
        <v>0</v>
      </c>
      <c r="AW98" s="93">
        <f>'SO 02e - SO 02 Rekonštruk...'!J39</f>
        <v>0</v>
      </c>
      <c r="AX98" s="93">
        <f>'SO 02e - SO 02 Rekonštruk...'!J40</f>
        <v>0</v>
      </c>
      <c r="AY98" s="93">
        <f>'SO 02e - SO 02 Rekonštruk...'!J41</f>
        <v>0</v>
      </c>
      <c r="AZ98" s="93">
        <f>'SO 02e - SO 02 Rekonštruk...'!F38</f>
        <v>0</v>
      </c>
      <c r="BA98" s="93">
        <f>'SO 02e - SO 02 Rekonštruk...'!F39</f>
        <v>0</v>
      </c>
      <c r="BB98" s="93">
        <f>'SO 02e - SO 02 Rekonštruk...'!F40</f>
        <v>0</v>
      </c>
      <c r="BC98" s="93">
        <f>'SO 02e - SO 02 Rekonštruk...'!F41</f>
        <v>0</v>
      </c>
      <c r="BD98" s="95">
        <f>'SO 02e - SO 02 Rekonštruk...'!F42</f>
        <v>0</v>
      </c>
      <c r="BT98" s="25" t="s">
        <v>89</v>
      </c>
      <c r="BV98" s="25" t="s">
        <v>78</v>
      </c>
      <c r="BW98" s="25" t="s">
        <v>93</v>
      </c>
      <c r="BX98" s="25" t="s">
        <v>84</v>
      </c>
      <c r="CL98" s="25" t="s">
        <v>1</v>
      </c>
    </row>
    <row r="99" spans="1:90" s="4" customFormat="1" ht="16.5" customHeight="1">
      <c r="A99" s="90" t="s">
        <v>85</v>
      </c>
      <c r="B99" s="53"/>
      <c r="C99" s="10"/>
      <c r="D99" s="10"/>
      <c r="E99" s="265" t="s">
        <v>94</v>
      </c>
      <c r="F99" s="265"/>
      <c r="G99" s="265"/>
      <c r="H99" s="265"/>
      <c r="I99" s="265"/>
      <c r="J99" s="10"/>
      <c r="K99" s="265" t="s">
        <v>95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40">
        <f>'SO 03e - SO 03 Výstavba k...'!J35</f>
        <v>0</v>
      </c>
      <c r="AH99" s="248"/>
      <c r="AI99" s="248"/>
      <c r="AJ99" s="248"/>
      <c r="AK99" s="248"/>
      <c r="AL99" s="248"/>
      <c r="AM99" s="248"/>
      <c r="AN99" s="240">
        <f t="shared" si="1"/>
        <v>0</v>
      </c>
      <c r="AO99" s="248"/>
      <c r="AP99" s="248"/>
      <c r="AQ99" s="91" t="s">
        <v>88</v>
      </c>
      <c r="AR99" s="53"/>
      <c r="AS99" s="92">
        <v>0</v>
      </c>
      <c r="AT99" s="93">
        <f t="shared" si="2"/>
        <v>0</v>
      </c>
      <c r="AU99" s="94">
        <f>'SO 03e - SO 03 Výstavba k...'!P146</f>
        <v>0</v>
      </c>
      <c r="AV99" s="93">
        <f>'SO 03e - SO 03 Výstavba k...'!J38</f>
        <v>0</v>
      </c>
      <c r="AW99" s="93">
        <f>'SO 03e - SO 03 Výstavba k...'!J39</f>
        <v>0</v>
      </c>
      <c r="AX99" s="93">
        <f>'SO 03e - SO 03 Výstavba k...'!J40</f>
        <v>0</v>
      </c>
      <c r="AY99" s="93">
        <f>'SO 03e - SO 03 Výstavba k...'!J41</f>
        <v>0</v>
      </c>
      <c r="AZ99" s="93">
        <f>'SO 03e - SO 03 Výstavba k...'!F38</f>
        <v>0</v>
      </c>
      <c r="BA99" s="93">
        <f>'SO 03e - SO 03 Výstavba k...'!F39</f>
        <v>0</v>
      </c>
      <c r="BB99" s="93">
        <f>'SO 03e - SO 03 Výstavba k...'!F40</f>
        <v>0</v>
      </c>
      <c r="BC99" s="93">
        <f>'SO 03e - SO 03 Výstavba k...'!F41</f>
        <v>0</v>
      </c>
      <c r="BD99" s="95">
        <f>'SO 03e - SO 03 Výstavba k...'!F42</f>
        <v>0</v>
      </c>
      <c r="BT99" s="25" t="s">
        <v>89</v>
      </c>
      <c r="BV99" s="25" t="s">
        <v>78</v>
      </c>
      <c r="BW99" s="25" t="s">
        <v>96</v>
      </c>
      <c r="BX99" s="25" t="s">
        <v>84</v>
      </c>
      <c r="CL99" s="25" t="s">
        <v>1</v>
      </c>
    </row>
    <row r="100" spans="1:90" s="4" customFormat="1" ht="16.5" customHeight="1">
      <c r="A100" s="90" t="s">
        <v>85</v>
      </c>
      <c r="B100" s="53"/>
      <c r="C100" s="10"/>
      <c r="D100" s="10"/>
      <c r="E100" s="265" t="s">
        <v>97</v>
      </c>
      <c r="F100" s="265"/>
      <c r="G100" s="265"/>
      <c r="H100" s="265"/>
      <c r="I100" s="265"/>
      <c r="J100" s="10"/>
      <c r="K100" s="265" t="s">
        <v>98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40">
        <f>'SO 04e - SO-04 Výstavba c...'!J35</f>
        <v>0</v>
      </c>
      <c r="AH100" s="248"/>
      <c r="AI100" s="248"/>
      <c r="AJ100" s="248"/>
      <c r="AK100" s="248"/>
      <c r="AL100" s="248"/>
      <c r="AM100" s="248"/>
      <c r="AN100" s="240">
        <f t="shared" si="1"/>
        <v>0</v>
      </c>
      <c r="AO100" s="248"/>
      <c r="AP100" s="248"/>
      <c r="AQ100" s="91" t="s">
        <v>88</v>
      </c>
      <c r="AR100" s="53"/>
      <c r="AS100" s="92">
        <v>0</v>
      </c>
      <c r="AT100" s="93">
        <f t="shared" si="2"/>
        <v>0</v>
      </c>
      <c r="AU100" s="94">
        <f>'SO 04e - SO-04 Výstavba c...'!P136</f>
        <v>0</v>
      </c>
      <c r="AV100" s="93">
        <f>'SO 04e - SO-04 Výstavba c...'!J38</f>
        <v>0</v>
      </c>
      <c r="AW100" s="93">
        <f>'SO 04e - SO-04 Výstavba c...'!J39</f>
        <v>0</v>
      </c>
      <c r="AX100" s="93">
        <f>'SO 04e - SO-04 Výstavba c...'!J40</f>
        <v>0</v>
      </c>
      <c r="AY100" s="93">
        <f>'SO 04e - SO-04 Výstavba c...'!J41</f>
        <v>0</v>
      </c>
      <c r="AZ100" s="93">
        <f>'SO 04e - SO-04 Výstavba c...'!F38</f>
        <v>0</v>
      </c>
      <c r="BA100" s="93">
        <f>'SO 04e - SO-04 Výstavba c...'!F39</f>
        <v>0</v>
      </c>
      <c r="BB100" s="93">
        <f>'SO 04e - SO-04 Výstavba c...'!F40</f>
        <v>0</v>
      </c>
      <c r="BC100" s="93">
        <f>'SO 04e - SO-04 Výstavba c...'!F41</f>
        <v>0</v>
      </c>
      <c r="BD100" s="95">
        <f>'SO 04e - SO-04 Výstavba c...'!F42</f>
        <v>0</v>
      </c>
      <c r="BT100" s="25" t="s">
        <v>89</v>
      </c>
      <c r="BV100" s="25" t="s">
        <v>78</v>
      </c>
      <c r="BW100" s="25" t="s">
        <v>99</v>
      </c>
      <c r="BX100" s="25" t="s">
        <v>84</v>
      </c>
      <c r="CL100" s="25" t="s">
        <v>1</v>
      </c>
    </row>
    <row r="101" spans="1:90" s="4" customFormat="1" ht="16.5" customHeight="1">
      <c r="A101" s="90" t="s">
        <v>85</v>
      </c>
      <c r="B101" s="53"/>
      <c r="C101" s="10"/>
      <c r="D101" s="10"/>
      <c r="E101" s="265" t="s">
        <v>100</v>
      </c>
      <c r="F101" s="265"/>
      <c r="G101" s="265"/>
      <c r="H101" s="265"/>
      <c r="I101" s="265"/>
      <c r="J101" s="10"/>
      <c r="K101" s="265" t="s">
        <v>101</v>
      </c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40">
        <f>'SO 05e - SO 05 Verejne os...'!J35</f>
        <v>0</v>
      </c>
      <c r="AH101" s="248"/>
      <c r="AI101" s="248"/>
      <c r="AJ101" s="248"/>
      <c r="AK101" s="248"/>
      <c r="AL101" s="248"/>
      <c r="AM101" s="248"/>
      <c r="AN101" s="240">
        <f t="shared" si="1"/>
        <v>0</v>
      </c>
      <c r="AO101" s="248"/>
      <c r="AP101" s="248"/>
      <c r="AQ101" s="91" t="s">
        <v>88</v>
      </c>
      <c r="AR101" s="53"/>
      <c r="AS101" s="96">
        <v>0</v>
      </c>
      <c r="AT101" s="97">
        <f t="shared" si="2"/>
        <v>0</v>
      </c>
      <c r="AU101" s="98">
        <f>'SO 05e - SO 05 Verejne os...'!P134</f>
        <v>0</v>
      </c>
      <c r="AV101" s="97">
        <f>'SO 05e - SO 05 Verejne os...'!J38</f>
        <v>0</v>
      </c>
      <c r="AW101" s="97">
        <f>'SO 05e - SO 05 Verejne os...'!J39</f>
        <v>0</v>
      </c>
      <c r="AX101" s="97">
        <f>'SO 05e - SO 05 Verejne os...'!J40</f>
        <v>0</v>
      </c>
      <c r="AY101" s="97">
        <f>'SO 05e - SO 05 Verejne os...'!J41</f>
        <v>0</v>
      </c>
      <c r="AZ101" s="97">
        <f>'SO 05e - SO 05 Verejne os...'!F38</f>
        <v>0</v>
      </c>
      <c r="BA101" s="97">
        <f>'SO 05e - SO 05 Verejne os...'!F39</f>
        <v>0</v>
      </c>
      <c r="BB101" s="97">
        <f>'SO 05e - SO 05 Verejne os...'!F40</f>
        <v>0</v>
      </c>
      <c r="BC101" s="97">
        <f>'SO 05e - SO 05 Verejne os...'!F41</f>
        <v>0</v>
      </c>
      <c r="BD101" s="99">
        <f>'SO 05e - SO 05 Verejne os...'!F42</f>
        <v>0</v>
      </c>
      <c r="BT101" s="25" t="s">
        <v>89</v>
      </c>
      <c r="BV101" s="25" t="s">
        <v>78</v>
      </c>
      <c r="BW101" s="25" t="s">
        <v>102</v>
      </c>
      <c r="BX101" s="25" t="s">
        <v>84</v>
      </c>
      <c r="CL101" s="25" t="s">
        <v>1</v>
      </c>
    </row>
    <row r="102" spans="1:90">
      <c r="B102" s="20"/>
      <c r="AR102" s="20"/>
    </row>
    <row r="103" spans="1:90" s="2" customFormat="1" ht="30" customHeight="1">
      <c r="A103" s="34"/>
      <c r="B103" s="35"/>
      <c r="C103" s="71" t="s">
        <v>103</v>
      </c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236">
        <f>ROUND(SUM(AG104:AG107), 2)</f>
        <v>0</v>
      </c>
      <c r="AH103" s="236"/>
      <c r="AI103" s="236"/>
      <c r="AJ103" s="236"/>
      <c r="AK103" s="236"/>
      <c r="AL103" s="236"/>
      <c r="AM103" s="236"/>
      <c r="AN103" s="236">
        <f>ROUND(SUM(AN104:AN107), 2)</f>
        <v>0</v>
      </c>
      <c r="AO103" s="236"/>
      <c r="AP103" s="236"/>
      <c r="AQ103" s="100"/>
      <c r="AR103" s="35"/>
      <c r="AS103" s="64" t="s">
        <v>104</v>
      </c>
      <c r="AT103" s="65" t="s">
        <v>105</v>
      </c>
      <c r="AU103" s="65" t="s">
        <v>40</v>
      </c>
      <c r="AV103" s="66" t="s">
        <v>63</v>
      </c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0" s="2" customFormat="1" ht="20" customHeight="1">
      <c r="A104" s="34"/>
      <c r="B104" s="35"/>
      <c r="C104" s="34"/>
      <c r="D104" s="281" t="s">
        <v>106</v>
      </c>
      <c r="E104" s="281"/>
      <c r="F104" s="281"/>
      <c r="G104" s="281"/>
      <c r="H104" s="281"/>
      <c r="I104" s="281"/>
      <c r="J104" s="281"/>
      <c r="K104" s="281"/>
      <c r="L104" s="281"/>
      <c r="M104" s="281"/>
      <c r="N104" s="281"/>
      <c r="O104" s="281"/>
      <c r="P104" s="281"/>
      <c r="Q104" s="281"/>
      <c r="R104" s="281"/>
      <c r="S104" s="281"/>
      <c r="T104" s="281"/>
      <c r="U104" s="281"/>
      <c r="V104" s="281"/>
      <c r="W104" s="281"/>
      <c r="X104" s="281"/>
      <c r="Y104" s="281"/>
      <c r="Z104" s="281"/>
      <c r="AA104" s="281"/>
      <c r="AB104" s="281"/>
      <c r="AC104" s="34"/>
      <c r="AD104" s="34"/>
      <c r="AE104" s="34"/>
      <c r="AF104" s="34"/>
      <c r="AG104" s="253">
        <f>ROUND(AG95 * AS104, 2)</f>
        <v>0</v>
      </c>
      <c r="AH104" s="240"/>
      <c r="AI104" s="240"/>
      <c r="AJ104" s="240"/>
      <c r="AK104" s="240"/>
      <c r="AL104" s="240"/>
      <c r="AM104" s="240"/>
      <c r="AN104" s="240">
        <f>ROUND(AG104 + AV104, 2)</f>
        <v>0</v>
      </c>
      <c r="AO104" s="240"/>
      <c r="AP104" s="240"/>
      <c r="AQ104" s="34"/>
      <c r="AR104" s="35"/>
      <c r="AS104" s="102">
        <v>0</v>
      </c>
      <c r="AT104" s="103" t="s">
        <v>107</v>
      </c>
      <c r="AU104" s="103" t="s">
        <v>41</v>
      </c>
      <c r="AV104" s="95">
        <f>ROUND(IF(AU104="základná",AG104*L33,IF(AU104="znížená",AG104*L34,0)), 2)</f>
        <v>0</v>
      </c>
      <c r="AW104" s="34"/>
      <c r="AX104" s="34"/>
      <c r="AY104" s="34"/>
      <c r="AZ104" s="34"/>
      <c r="BA104" s="34"/>
      <c r="BB104" s="34"/>
      <c r="BC104" s="34"/>
      <c r="BD104" s="34"/>
      <c r="BE104" s="34"/>
      <c r="BV104" s="17" t="s">
        <v>108</v>
      </c>
      <c r="BY104" s="104">
        <f>IF(AU104="základná",AV104,0)</f>
        <v>0</v>
      </c>
      <c r="BZ104" s="104">
        <f>IF(AU104="znížená",AV104,0)</f>
        <v>0</v>
      </c>
      <c r="CA104" s="104">
        <v>0</v>
      </c>
      <c r="CB104" s="104">
        <v>0</v>
      </c>
      <c r="CC104" s="104">
        <v>0</v>
      </c>
      <c r="CD104" s="104">
        <f>IF(AU104="základná",AG104,0)</f>
        <v>0</v>
      </c>
      <c r="CE104" s="104">
        <f>IF(AU104="znížená",AG104,0)</f>
        <v>0</v>
      </c>
      <c r="CF104" s="104">
        <f>IF(AU104="zákl. prenesená",AG104,0)</f>
        <v>0</v>
      </c>
      <c r="CG104" s="104">
        <f>IF(AU104="zníž. prenesená",AG104,0)</f>
        <v>0</v>
      </c>
      <c r="CH104" s="104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>x</v>
      </c>
    </row>
    <row r="105" spans="1:90" s="2" customFormat="1" ht="20" customHeight="1">
      <c r="A105" s="34"/>
      <c r="B105" s="35"/>
      <c r="C105" s="34"/>
      <c r="D105" s="282" t="s">
        <v>109</v>
      </c>
      <c r="E105" s="281"/>
      <c r="F105" s="281"/>
      <c r="G105" s="281"/>
      <c r="H105" s="281"/>
      <c r="I105" s="281"/>
      <c r="J105" s="281"/>
      <c r="K105" s="281"/>
      <c r="L105" s="281"/>
      <c r="M105" s="281"/>
      <c r="N105" s="281"/>
      <c r="O105" s="281"/>
      <c r="P105" s="281"/>
      <c r="Q105" s="281"/>
      <c r="R105" s="281"/>
      <c r="S105" s="281"/>
      <c r="T105" s="281"/>
      <c r="U105" s="281"/>
      <c r="V105" s="281"/>
      <c r="W105" s="281"/>
      <c r="X105" s="281"/>
      <c r="Y105" s="281"/>
      <c r="Z105" s="281"/>
      <c r="AA105" s="281"/>
      <c r="AB105" s="281"/>
      <c r="AC105" s="34"/>
      <c r="AD105" s="34"/>
      <c r="AE105" s="34"/>
      <c r="AF105" s="34"/>
      <c r="AG105" s="253">
        <f>ROUND(AG95 * AS105, 2)</f>
        <v>0</v>
      </c>
      <c r="AH105" s="240"/>
      <c r="AI105" s="240"/>
      <c r="AJ105" s="240"/>
      <c r="AK105" s="240"/>
      <c r="AL105" s="240"/>
      <c r="AM105" s="240"/>
      <c r="AN105" s="240">
        <f>ROUND(AG105 + AV105, 2)</f>
        <v>0</v>
      </c>
      <c r="AO105" s="240"/>
      <c r="AP105" s="240"/>
      <c r="AQ105" s="34"/>
      <c r="AR105" s="35"/>
      <c r="AS105" s="102">
        <v>0</v>
      </c>
      <c r="AT105" s="103" t="s">
        <v>107</v>
      </c>
      <c r="AU105" s="103" t="s">
        <v>41</v>
      </c>
      <c r="AV105" s="95">
        <f>ROUND(IF(AU105="základná",AG105*L33,IF(AU105="znížená",AG105*L34,0)), 2)</f>
        <v>0</v>
      </c>
      <c r="AW105" s="34"/>
      <c r="AX105" s="34"/>
      <c r="AY105" s="34"/>
      <c r="AZ105" s="34"/>
      <c r="BA105" s="34"/>
      <c r="BB105" s="34"/>
      <c r="BC105" s="34"/>
      <c r="BD105" s="34"/>
      <c r="BE105" s="34"/>
      <c r="BV105" s="17" t="s">
        <v>110</v>
      </c>
      <c r="BY105" s="104">
        <f>IF(AU105="základná",AV105,0)</f>
        <v>0</v>
      </c>
      <c r="BZ105" s="104">
        <f>IF(AU105="znížená",AV105,0)</f>
        <v>0</v>
      </c>
      <c r="CA105" s="104">
        <v>0</v>
      </c>
      <c r="CB105" s="104">
        <v>0</v>
      </c>
      <c r="CC105" s="104">
        <v>0</v>
      </c>
      <c r="CD105" s="104">
        <f>IF(AU105="základná",AG105,0)</f>
        <v>0</v>
      </c>
      <c r="CE105" s="104">
        <f>IF(AU105="znížená",AG105,0)</f>
        <v>0</v>
      </c>
      <c r="CF105" s="104">
        <f>IF(AU105="zákl. prenesená",AG105,0)</f>
        <v>0</v>
      </c>
      <c r="CG105" s="104">
        <f>IF(AU105="zníž. prenesená",AG105,0)</f>
        <v>0</v>
      </c>
      <c r="CH105" s="104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0" s="2" customFormat="1" ht="20" customHeight="1">
      <c r="A106" s="34"/>
      <c r="B106" s="35"/>
      <c r="C106" s="34"/>
      <c r="D106" s="282" t="s">
        <v>109</v>
      </c>
      <c r="E106" s="281"/>
      <c r="F106" s="281"/>
      <c r="G106" s="281"/>
      <c r="H106" s="281"/>
      <c r="I106" s="281"/>
      <c r="J106" s="281"/>
      <c r="K106" s="281"/>
      <c r="L106" s="281"/>
      <c r="M106" s="281"/>
      <c r="N106" s="281"/>
      <c r="O106" s="281"/>
      <c r="P106" s="281"/>
      <c r="Q106" s="281"/>
      <c r="R106" s="281"/>
      <c r="S106" s="281"/>
      <c r="T106" s="281"/>
      <c r="U106" s="281"/>
      <c r="V106" s="281"/>
      <c r="W106" s="281"/>
      <c r="X106" s="281"/>
      <c r="Y106" s="281"/>
      <c r="Z106" s="281"/>
      <c r="AA106" s="281"/>
      <c r="AB106" s="281"/>
      <c r="AC106" s="34"/>
      <c r="AD106" s="34"/>
      <c r="AE106" s="34"/>
      <c r="AF106" s="34"/>
      <c r="AG106" s="253">
        <f>ROUND(AG95 * AS106, 2)</f>
        <v>0</v>
      </c>
      <c r="AH106" s="240"/>
      <c r="AI106" s="240"/>
      <c r="AJ106" s="240"/>
      <c r="AK106" s="240"/>
      <c r="AL106" s="240"/>
      <c r="AM106" s="240"/>
      <c r="AN106" s="240">
        <f>ROUND(AG106 + AV106, 2)</f>
        <v>0</v>
      </c>
      <c r="AO106" s="240"/>
      <c r="AP106" s="240"/>
      <c r="AQ106" s="34"/>
      <c r="AR106" s="35"/>
      <c r="AS106" s="102">
        <v>0</v>
      </c>
      <c r="AT106" s="103" t="s">
        <v>107</v>
      </c>
      <c r="AU106" s="103" t="s">
        <v>41</v>
      </c>
      <c r="AV106" s="95">
        <f>ROUND(IF(AU106="základná",AG106*L33,IF(AU106="znížená",AG106*L34,0)), 2)</f>
        <v>0</v>
      </c>
      <c r="AW106" s="34"/>
      <c r="AX106" s="34"/>
      <c r="AY106" s="34"/>
      <c r="AZ106" s="34"/>
      <c r="BA106" s="34"/>
      <c r="BB106" s="34"/>
      <c r="BC106" s="34"/>
      <c r="BD106" s="34"/>
      <c r="BE106" s="34"/>
      <c r="BV106" s="17" t="s">
        <v>110</v>
      </c>
      <c r="BY106" s="104">
        <f>IF(AU106="základná",AV106,0)</f>
        <v>0</v>
      </c>
      <c r="BZ106" s="104">
        <f>IF(AU106="znížená",AV106,0)</f>
        <v>0</v>
      </c>
      <c r="CA106" s="104">
        <v>0</v>
      </c>
      <c r="CB106" s="104">
        <v>0</v>
      </c>
      <c r="CC106" s="104">
        <v>0</v>
      </c>
      <c r="CD106" s="104">
        <f>IF(AU106="základná",AG106,0)</f>
        <v>0</v>
      </c>
      <c r="CE106" s="104">
        <f>IF(AU106="znížená",AG106,0)</f>
        <v>0</v>
      </c>
      <c r="CF106" s="104">
        <f>IF(AU106="zákl. prenesená",AG106,0)</f>
        <v>0</v>
      </c>
      <c r="CG106" s="104">
        <f>IF(AU106="zníž. prenesená",AG106,0)</f>
        <v>0</v>
      </c>
      <c r="CH106" s="104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/>
      </c>
    </row>
    <row r="107" spans="1:90" s="2" customFormat="1" ht="20" customHeight="1">
      <c r="A107" s="34"/>
      <c r="B107" s="35"/>
      <c r="C107" s="34"/>
      <c r="D107" s="282" t="s">
        <v>109</v>
      </c>
      <c r="E107" s="281"/>
      <c r="F107" s="281"/>
      <c r="G107" s="281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281"/>
      <c r="S107" s="281"/>
      <c r="T107" s="281"/>
      <c r="U107" s="281"/>
      <c r="V107" s="281"/>
      <c r="W107" s="281"/>
      <c r="X107" s="281"/>
      <c r="Y107" s="281"/>
      <c r="Z107" s="281"/>
      <c r="AA107" s="281"/>
      <c r="AB107" s="281"/>
      <c r="AC107" s="34"/>
      <c r="AD107" s="34"/>
      <c r="AE107" s="34"/>
      <c r="AF107" s="34"/>
      <c r="AG107" s="253">
        <f>ROUND(AG95 * AS107, 2)</f>
        <v>0</v>
      </c>
      <c r="AH107" s="240"/>
      <c r="AI107" s="240"/>
      <c r="AJ107" s="240"/>
      <c r="AK107" s="240"/>
      <c r="AL107" s="240"/>
      <c r="AM107" s="240"/>
      <c r="AN107" s="240">
        <f>ROUND(AG107 + AV107, 2)</f>
        <v>0</v>
      </c>
      <c r="AO107" s="240"/>
      <c r="AP107" s="240"/>
      <c r="AQ107" s="34"/>
      <c r="AR107" s="35"/>
      <c r="AS107" s="105">
        <v>0</v>
      </c>
      <c r="AT107" s="106" t="s">
        <v>107</v>
      </c>
      <c r="AU107" s="106" t="s">
        <v>41</v>
      </c>
      <c r="AV107" s="99">
        <f>ROUND(IF(AU107="základná",AG107*L33,IF(AU107="znížená",AG107*L34,0)), 2)</f>
        <v>0</v>
      </c>
      <c r="AW107" s="34"/>
      <c r="AX107" s="34"/>
      <c r="AY107" s="34"/>
      <c r="AZ107" s="34"/>
      <c r="BA107" s="34"/>
      <c r="BB107" s="34"/>
      <c r="BC107" s="34"/>
      <c r="BD107" s="34"/>
      <c r="BE107" s="34"/>
      <c r="BV107" s="17" t="s">
        <v>110</v>
      </c>
      <c r="BY107" s="104">
        <f>IF(AU107="základná",AV107,0)</f>
        <v>0</v>
      </c>
      <c r="BZ107" s="104">
        <f>IF(AU107="znížená",AV107,0)</f>
        <v>0</v>
      </c>
      <c r="CA107" s="104">
        <v>0</v>
      </c>
      <c r="CB107" s="104">
        <v>0</v>
      </c>
      <c r="CC107" s="104">
        <v>0</v>
      </c>
      <c r="CD107" s="104">
        <f>IF(AU107="základná",AG107,0)</f>
        <v>0</v>
      </c>
      <c r="CE107" s="104">
        <f>IF(AU107="znížená",AG107,0)</f>
        <v>0</v>
      </c>
      <c r="CF107" s="104">
        <f>IF(AU107="zákl. prenesená",AG107,0)</f>
        <v>0</v>
      </c>
      <c r="CG107" s="104">
        <f>IF(AU107="zníž. prenesená",AG107,0)</f>
        <v>0</v>
      </c>
      <c r="CH107" s="104">
        <f>IF(AU107="nulová",AG107,0)</f>
        <v>0</v>
      </c>
      <c r="CI107" s="17">
        <f>IF(AU107="základná",1,IF(AU107="znížená",2,IF(AU107="zákl. prenesená",4,IF(AU107="zníž. prenesená",5,3))))</f>
        <v>1</v>
      </c>
      <c r="CJ107" s="17">
        <f>IF(AT107="stavebná časť",1,IF(AT107="investičná časť",2,3))</f>
        <v>1</v>
      </c>
      <c r="CK107" s="17" t="str">
        <f>IF(D107="Vyplň vlastné","","x")</f>
        <v/>
      </c>
    </row>
    <row r="108" spans="1:90" s="2" customFormat="1" ht="11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5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1:90" s="2" customFormat="1" ht="30" customHeight="1">
      <c r="A109" s="34"/>
      <c r="B109" s="35"/>
      <c r="C109" s="107" t="s">
        <v>111</v>
      </c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243">
        <f>ROUND(AG95 + AG103, 2)</f>
        <v>0</v>
      </c>
      <c r="AH109" s="243"/>
      <c r="AI109" s="243"/>
      <c r="AJ109" s="243"/>
      <c r="AK109" s="243"/>
      <c r="AL109" s="243"/>
      <c r="AM109" s="243"/>
      <c r="AN109" s="243">
        <f>ROUND(AN95 + AN103, 2)</f>
        <v>0</v>
      </c>
      <c r="AO109" s="243"/>
      <c r="AP109" s="243"/>
      <c r="AQ109" s="108"/>
      <c r="AR109" s="35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1:90" s="2" customFormat="1" ht="7" customHeight="1">
      <c r="A110" s="34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35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</sheetData>
  <mergeCells count="82">
    <mergeCell ref="C93:G93"/>
    <mergeCell ref="D96:H96"/>
    <mergeCell ref="D104:AB104"/>
    <mergeCell ref="D106:AB106"/>
    <mergeCell ref="D107:AB107"/>
    <mergeCell ref="D105:AB105"/>
    <mergeCell ref="E99:I99"/>
    <mergeCell ref="E98:I98"/>
    <mergeCell ref="E100:I100"/>
    <mergeCell ref="E101:I101"/>
    <mergeCell ref="E97:I97"/>
    <mergeCell ref="I93:AF93"/>
    <mergeCell ref="J96:AF96"/>
    <mergeCell ref="K100:AF100"/>
    <mergeCell ref="K99:AF99"/>
    <mergeCell ref="K98:AF98"/>
    <mergeCell ref="K101:AF101"/>
    <mergeCell ref="K97:AF97"/>
    <mergeCell ref="L86:AO86"/>
    <mergeCell ref="AG106:AM106"/>
    <mergeCell ref="BE5:BE35"/>
    <mergeCell ref="K5:AO5"/>
    <mergeCell ref="K6:AO6"/>
    <mergeCell ref="E14:AJ14"/>
    <mergeCell ref="E23:AN23"/>
    <mergeCell ref="AK26:AO26"/>
    <mergeCell ref="AK27:AO27"/>
    <mergeCell ref="AK30:AO30"/>
    <mergeCell ref="AK32:AO32"/>
    <mergeCell ref="W32:AE32"/>
    <mergeCell ref="L32:P32"/>
    <mergeCell ref="AK33:AO33"/>
    <mergeCell ref="L33:P33"/>
    <mergeCell ref="W33:AE33"/>
    <mergeCell ref="W34:AE34"/>
    <mergeCell ref="AK34:AO34"/>
    <mergeCell ref="L34:P34"/>
    <mergeCell ref="W37:AE37"/>
    <mergeCell ref="L37:P37"/>
    <mergeCell ref="AK39:AO39"/>
    <mergeCell ref="X39:AB39"/>
    <mergeCell ref="AK35:AO35"/>
    <mergeCell ref="L35:P35"/>
    <mergeCell ref="W35:AE35"/>
    <mergeCell ref="W36:AE36"/>
    <mergeCell ref="L36:P36"/>
    <mergeCell ref="AK36:AO36"/>
    <mergeCell ref="AR2:BE2"/>
    <mergeCell ref="AG103:AM103"/>
    <mergeCell ref="AG105:AM105"/>
    <mergeCell ref="AG107:AM107"/>
    <mergeCell ref="AG101:AM101"/>
    <mergeCell ref="AG97:AM97"/>
    <mergeCell ref="AG93:AM93"/>
    <mergeCell ref="AG100:AM100"/>
    <mergeCell ref="AM91:AP91"/>
    <mergeCell ref="AM90:AP90"/>
    <mergeCell ref="AM88:AN88"/>
    <mergeCell ref="AN107:AP107"/>
    <mergeCell ref="AN105:AP105"/>
    <mergeCell ref="AN106:AP106"/>
    <mergeCell ref="AN99:AP99"/>
    <mergeCell ref="AN103:AP103"/>
    <mergeCell ref="AG109:AM109"/>
    <mergeCell ref="AG95:AM95"/>
    <mergeCell ref="AG98:AM98"/>
    <mergeCell ref="AG96:AM96"/>
    <mergeCell ref="AG99:AM99"/>
    <mergeCell ref="AG104:AM104"/>
    <mergeCell ref="AN109:AP109"/>
    <mergeCell ref="AS90:AT92"/>
    <mergeCell ref="AN101:AP101"/>
    <mergeCell ref="AN100:AP100"/>
    <mergeCell ref="AN98:AP98"/>
    <mergeCell ref="AN97:AP97"/>
    <mergeCell ref="AN96:AP96"/>
    <mergeCell ref="AK28:AO28"/>
    <mergeCell ref="AK29:AO29"/>
    <mergeCell ref="AN95:AP95"/>
    <mergeCell ref="AN93:AP93"/>
    <mergeCell ref="AN104:AP104"/>
    <mergeCell ref="AK37:AO37"/>
  </mergeCells>
  <dataValidations count="2">
    <dataValidation type="list" allowBlank="1" showInputMessage="1" showErrorMessage="1" error="Povolené sú hodnoty základná, znížená, nulová." sqref="AU103:AU107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3:AT107" xr:uid="{00000000-0002-0000-0000-000001000000}">
      <formula1>"stavebná časť, technologická časť, investičná časť"</formula1>
    </dataValidation>
  </dataValidations>
  <hyperlinks>
    <hyperlink ref="A97" location="'SO 01e - SO 01 Krajinná a...'!C2" display="/" xr:uid="{00000000-0004-0000-0000-000000000000}"/>
    <hyperlink ref="A98" location="'SO 02e - SO 02 Rekonštruk...'!C2" display="/" xr:uid="{00000000-0004-0000-0000-000001000000}"/>
    <hyperlink ref="A99" location="'SO 03e - SO 03 Výstavba k...'!C2" display="/" xr:uid="{00000000-0004-0000-0000-000002000000}"/>
    <hyperlink ref="A100" location="'SO 04e - SO-04 Výstavba c...'!C2" display="/" xr:uid="{00000000-0004-0000-0000-000003000000}"/>
    <hyperlink ref="A101" location="'SO 05e - SO 05 Verejne os...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1"/>
  <sheetViews>
    <sheetView showGridLines="0" topLeftCell="A15" workbookViewId="0">
      <selection activeCell="J35" sqref="J35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4" t="s">
        <v>5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90</v>
      </c>
      <c r="AZ2" s="110" t="s">
        <v>112</v>
      </c>
      <c r="BA2" s="110" t="s">
        <v>1</v>
      </c>
      <c r="BB2" s="110" t="s">
        <v>1</v>
      </c>
      <c r="BC2" s="110" t="s">
        <v>113</v>
      </c>
      <c r="BD2" s="110" t="s">
        <v>89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56" s="1" customFormat="1" ht="25" customHeight="1">
      <c r="B4" s="20"/>
      <c r="D4" s="21" t="s">
        <v>114</v>
      </c>
      <c r="L4" s="20"/>
      <c r="M4" s="111" t="s">
        <v>9</v>
      </c>
      <c r="AT4" s="17" t="s">
        <v>3</v>
      </c>
    </row>
    <row r="5" spans="1:56" s="1" customFormat="1" ht="7" customHeight="1">
      <c r="B5" s="20"/>
      <c r="L5" s="20"/>
    </row>
    <row r="6" spans="1:56" s="1" customFormat="1" ht="12" customHeight="1">
      <c r="B6" s="20"/>
      <c r="D6" s="27" t="s">
        <v>14</v>
      </c>
      <c r="L6" s="20"/>
    </row>
    <row r="7" spans="1:56" s="1" customFormat="1" ht="16.5" customHeight="1">
      <c r="B7" s="20"/>
      <c r="E7" s="287" t="str">
        <f>'Rekapitulácia stavby'!K6</f>
        <v>Obnova sídliskového vnútrobloku Agátka v Trnave</v>
      </c>
      <c r="F7" s="288"/>
      <c r="G7" s="288"/>
      <c r="H7" s="288"/>
      <c r="L7" s="20"/>
    </row>
    <row r="8" spans="1:56" s="1" customFormat="1" ht="12" customHeight="1">
      <c r="B8" s="20"/>
      <c r="D8" s="27" t="s">
        <v>115</v>
      </c>
      <c r="L8" s="20"/>
    </row>
    <row r="9" spans="1:56" s="2" customFormat="1" ht="16.5" customHeight="1">
      <c r="A9" s="34"/>
      <c r="B9" s="35"/>
      <c r="C9" s="34"/>
      <c r="D9" s="34"/>
      <c r="E9" s="287" t="s">
        <v>81</v>
      </c>
      <c r="F9" s="285"/>
      <c r="G9" s="285"/>
      <c r="H9" s="285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7" t="s">
        <v>116</v>
      </c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266" t="s">
        <v>87</v>
      </c>
      <c r="F11" s="285"/>
      <c r="G11" s="285"/>
      <c r="H11" s="285"/>
      <c r="I11" s="34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7" t="s">
        <v>16</v>
      </c>
      <c r="E13" s="34"/>
      <c r="F13" s="25" t="s">
        <v>1</v>
      </c>
      <c r="G13" s="34"/>
      <c r="H13" s="34"/>
      <c r="I13" s="27" t="s">
        <v>17</v>
      </c>
      <c r="J13" s="25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18</v>
      </c>
      <c r="E14" s="34"/>
      <c r="F14" s="25" t="s">
        <v>19</v>
      </c>
      <c r="G14" s="34"/>
      <c r="H14" s="34"/>
      <c r="I14" s="27" t="s">
        <v>20</v>
      </c>
      <c r="J14" s="57" t="str">
        <f>'Rekapitulácia stavby'!AN8</f>
        <v>20. 4. 2021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1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7" t="s">
        <v>22</v>
      </c>
      <c r="E16" s="34"/>
      <c r="F16" s="34"/>
      <c r="G16" s="34"/>
      <c r="H16" s="34"/>
      <c r="I16" s="27" t="s">
        <v>23</v>
      </c>
      <c r="J16" s="25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5" t="s">
        <v>24</v>
      </c>
      <c r="F17" s="34"/>
      <c r="G17" s="34"/>
      <c r="H17" s="34"/>
      <c r="I17" s="27" t="s">
        <v>25</v>
      </c>
      <c r="J17" s="25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7" t="s">
        <v>26</v>
      </c>
      <c r="E19" s="34"/>
      <c r="F19" s="34"/>
      <c r="G19" s="34"/>
      <c r="H19" s="34"/>
      <c r="I19" s="27" t="s">
        <v>23</v>
      </c>
      <c r="J19" s="28" t="str">
        <f>'Rekapitulácia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283" t="str">
        <f>'Rekapitulácia stavby'!E14</f>
        <v>Vyplň údaj</v>
      </c>
      <c r="F20" s="271"/>
      <c r="G20" s="271"/>
      <c r="H20" s="271"/>
      <c r="I20" s="27" t="s">
        <v>25</v>
      </c>
      <c r="J20" s="28" t="str">
        <f>'Rekapitulácia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7" t="s">
        <v>28</v>
      </c>
      <c r="E22" s="34"/>
      <c r="F22" s="34"/>
      <c r="G22" s="34"/>
      <c r="H22" s="34"/>
      <c r="I22" s="27" t="s">
        <v>23</v>
      </c>
      <c r="J22" s="25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5" t="s">
        <v>29</v>
      </c>
      <c r="F23" s="34"/>
      <c r="G23" s="34"/>
      <c r="H23" s="34"/>
      <c r="I23" s="27" t="s">
        <v>25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7" t="s">
        <v>31</v>
      </c>
      <c r="E25" s="34"/>
      <c r="F25" s="34"/>
      <c r="G25" s="34"/>
      <c r="H25" s="34"/>
      <c r="I25" s="27" t="s">
        <v>23</v>
      </c>
      <c r="J25" s="25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5" t="s">
        <v>32</v>
      </c>
      <c r="F26" s="34"/>
      <c r="G26" s="34"/>
      <c r="H26" s="34"/>
      <c r="I26" s="27" t="s">
        <v>25</v>
      </c>
      <c r="J26" s="25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7" t="s">
        <v>33</v>
      </c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2"/>
      <c r="B29" s="113"/>
      <c r="C29" s="112"/>
      <c r="D29" s="112"/>
      <c r="E29" s="284" t="s">
        <v>117</v>
      </c>
      <c r="F29" s="284"/>
      <c r="G29" s="284"/>
      <c r="H29" s="284"/>
      <c r="I29" s="112"/>
      <c r="J29" s="112"/>
      <c r="K29" s="112"/>
      <c r="L29" s="114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</row>
    <row r="30" spans="1:31" s="2" customFormat="1" ht="7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>
      <c r="A32" s="34"/>
      <c r="B32" s="35"/>
      <c r="C32" s="34"/>
      <c r="D32" s="25" t="s">
        <v>118</v>
      </c>
      <c r="E32" s="34"/>
      <c r="F32" s="34"/>
      <c r="G32" s="34"/>
      <c r="H32" s="34"/>
      <c r="I32" s="34"/>
      <c r="J32" s="33">
        <f>J99-J34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>
      <c r="A33" s="34"/>
      <c r="B33" s="35"/>
      <c r="C33" s="34"/>
      <c r="D33" s="32" t="s">
        <v>106</v>
      </c>
      <c r="E33" s="34"/>
      <c r="F33" s="34"/>
      <c r="G33" s="34"/>
      <c r="H33" s="34"/>
      <c r="I33" s="34"/>
      <c r="J33" s="33">
        <f>J105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5"/>
      <c r="C34" s="34"/>
      <c r="D34" s="229" t="s">
        <v>1365</v>
      </c>
      <c r="E34" s="34"/>
      <c r="F34" s="34"/>
      <c r="G34" s="34"/>
      <c r="H34" s="34"/>
      <c r="I34" s="34"/>
      <c r="J34" s="33"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25.25" customHeight="1">
      <c r="A35" s="34"/>
      <c r="B35" s="35"/>
      <c r="C35" s="34"/>
      <c r="D35" s="115" t="s">
        <v>36</v>
      </c>
      <c r="E35" s="34"/>
      <c r="F35" s="34"/>
      <c r="G35" s="34"/>
      <c r="H35" s="34"/>
      <c r="I35" s="34"/>
      <c r="J35" s="73">
        <f>ROUND(J32 + J33+J34,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7" customHeight="1">
      <c r="A36" s="34"/>
      <c r="B36" s="35"/>
      <c r="C36" s="34"/>
      <c r="D36" s="68"/>
      <c r="E36" s="68"/>
      <c r="F36" s="68"/>
      <c r="G36" s="68"/>
      <c r="H36" s="68"/>
      <c r="I36" s="68"/>
      <c r="J36" s="68"/>
      <c r="K36" s="68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customHeight="1">
      <c r="A37" s="34"/>
      <c r="B37" s="35"/>
      <c r="C37" s="34"/>
      <c r="D37" s="34"/>
      <c r="E37" s="34"/>
      <c r="F37" s="38" t="s">
        <v>38</v>
      </c>
      <c r="G37" s="34"/>
      <c r="H37" s="34"/>
      <c r="I37" s="38" t="s">
        <v>37</v>
      </c>
      <c r="J37" s="38" t="s">
        <v>39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customHeight="1">
      <c r="A38" s="34"/>
      <c r="B38" s="35"/>
      <c r="C38" s="34"/>
      <c r="D38" s="116" t="s">
        <v>40</v>
      </c>
      <c r="E38" s="27" t="s">
        <v>41</v>
      </c>
      <c r="F38" s="117">
        <f>ROUND((SUM(BE113:BE120) + SUM(BE142:BE420)),  2)</f>
        <v>0</v>
      </c>
      <c r="G38" s="34"/>
      <c r="H38" s="34"/>
      <c r="I38" s="118">
        <v>0.2</v>
      </c>
      <c r="J38" s="117">
        <f>ROUND(((SUM(BE113:BE120) + SUM(BE142:BE420))*I38),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customHeight="1">
      <c r="A39" s="34"/>
      <c r="B39" s="35"/>
      <c r="C39" s="34"/>
      <c r="D39" s="34"/>
      <c r="E39" s="27" t="s">
        <v>42</v>
      </c>
      <c r="F39" s="117">
        <f>J32</f>
        <v>0</v>
      </c>
      <c r="I39" s="118">
        <v>0.2</v>
      </c>
      <c r="J39" s="117">
        <f>F39*0.2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hidden="1" customHeight="1">
      <c r="A40" s="34"/>
      <c r="B40" s="35"/>
      <c r="C40" s="34"/>
      <c r="D40" s="34"/>
      <c r="E40" s="27" t="s">
        <v>43</v>
      </c>
      <c r="F40" s="117">
        <f>ROUND((SUM(BG113:BG120) + SUM(BG142:BG420)),  2)</f>
        <v>0</v>
      </c>
      <c r="G40" s="34"/>
      <c r="H40" s="34"/>
      <c r="I40" s="118">
        <v>0.2</v>
      </c>
      <c r="J40" s="117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5" hidden="1" customHeight="1">
      <c r="A41" s="34"/>
      <c r="B41" s="35"/>
      <c r="C41" s="34"/>
      <c r="D41" s="34"/>
      <c r="E41" s="27" t="s">
        <v>44</v>
      </c>
      <c r="F41" s="117">
        <f>ROUND((SUM(BH113:BH120) + SUM(BH142:BH420)),  2)</f>
        <v>0</v>
      </c>
      <c r="G41" s="34"/>
      <c r="H41" s="34"/>
      <c r="I41" s="118">
        <v>0.2</v>
      </c>
      <c r="J41" s="117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hidden="1" customHeight="1">
      <c r="A42" s="34"/>
      <c r="B42" s="35"/>
      <c r="C42" s="34"/>
      <c r="D42" s="34"/>
      <c r="E42" s="27" t="s">
        <v>45</v>
      </c>
      <c r="F42" s="117">
        <f>ROUND((SUM(BI113:BI120) + SUM(BI142:BI420)),  2)</f>
        <v>0</v>
      </c>
      <c r="G42" s="34"/>
      <c r="H42" s="34"/>
      <c r="I42" s="118">
        <v>0</v>
      </c>
      <c r="J42" s="117">
        <f>0</f>
        <v>0</v>
      </c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7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25.25" customHeight="1">
      <c r="A44" s="34"/>
      <c r="B44" s="35"/>
      <c r="C44" s="108"/>
      <c r="D44" s="119" t="s">
        <v>46</v>
      </c>
      <c r="E44" s="62"/>
      <c r="F44" s="62"/>
      <c r="G44" s="120" t="s">
        <v>47</v>
      </c>
      <c r="H44" s="121" t="s">
        <v>48</v>
      </c>
      <c r="I44" s="62"/>
      <c r="J44" s="122">
        <f>SUM(J35:J42)</f>
        <v>0</v>
      </c>
      <c r="K44" s="123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4.5" customHeight="1">
      <c r="A45" s="34"/>
      <c r="B45" s="35"/>
      <c r="C45" s="34"/>
      <c r="D45" s="34"/>
      <c r="E45" s="34"/>
      <c r="F45" s="34"/>
      <c r="G45" s="34"/>
      <c r="H45" s="34"/>
      <c r="I45" s="34"/>
      <c r="J45" s="34"/>
      <c r="K45" s="34"/>
      <c r="L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1" customFormat="1" ht="14.5" customHeight="1">
      <c r="B50" s="20"/>
      <c r="L50" s="20"/>
    </row>
    <row r="51" spans="1:31" s="2" customFormat="1" ht="14.5" customHeight="1">
      <c r="B51" s="44"/>
      <c r="D51" s="45" t="s">
        <v>49</v>
      </c>
      <c r="E51" s="46"/>
      <c r="F51" s="46"/>
      <c r="G51" s="45" t="s">
        <v>50</v>
      </c>
      <c r="H51" s="46"/>
      <c r="I51" s="46"/>
      <c r="J51" s="46"/>
      <c r="K51" s="46"/>
      <c r="L51" s="44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>
      <c r="B61" s="20"/>
      <c r="L61" s="20"/>
    </row>
    <row r="62" spans="1:31" s="2" customFormat="1" ht="13">
      <c r="A62" s="34"/>
      <c r="B62" s="35"/>
      <c r="C62" s="34"/>
      <c r="D62" s="47" t="s">
        <v>51</v>
      </c>
      <c r="E62" s="37"/>
      <c r="F62" s="124" t="s">
        <v>52</v>
      </c>
      <c r="G62" s="47" t="s">
        <v>51</v>
      </c>
      <c r="H62" s="37"/>
      <c r="I62" s="37"/>
      <c r="J62" s="125" t="s">
        <v>52</v>
      </c>
      <c r="K62" s="37"/>
      <c r="L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>
      <c r="B63" s="20"/>
      <c r="L63" s="20"/>
    </row>
    <row r="64" spans="1:31">
      <c r="B64" s="20"/>
      <c r="L64" s="20"/>
    </row>
    <row r="65" spans="1:31">
      <c r="B65" s="20"/>
      <c r="L65" s="20"/>
    </row>
    <row r="66" spans="1:31" s="2" customFormat="1" ht="13">
      <c r="A66" s="34"/>
      <c r="B66" s="35"/>
      <c r="C66" s="34"/>
      <c r="D66" s="45" t="s">
        <v>53</v>
      </c>
      <c r="E66" s="48"/>
      <c r="F66" s="48"/>
      <c r="G66" s="45" t="s">
        <v>54</v>
      </c>
      <c r="H66" s="48"/>
      <c r="I66" s="48"/>
      <c r="J66" s="48"/>
      <c r="K66" s="48"/>
      <c r="L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>
      <c r="B76" s="20"/>
      <c r="L76" s="20"/>
    </row>
    <row r="77" spans="1:31" s="2" customFormat="1" ht="13">
      <c r="A77" s="34"/>
      <c r="B77" s="35"/>
      <c r="C77" s="34"/>
      <c r="D77" s="47" t="s">
        <v>51</v>
      </c>
      <c r="E77" s="37"/>
      <c r="F77" s="124" t="s">
        <v>52</v>
      </c>
      <c r="G77" s="47" t="s">
        <v>51</v>
      </c>
      <c r="H77" s="37"/>
      <c r="I77" s="37"/>
      <c r="J77" s="125" t="s">
        <v>52</v>
      </c>
      <c r="K77" s="37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4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5" customHeight="1">
      <c r="A83" s="34"/>
      <c r="B83" s="35"/>
      <c r="C83" s="21" t="s">
        <v>119</v>
      </c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7" t="s">
        <v>14</v>
      </c>
      <c r="D85" s="34"/>
      <c r="E85" s="34"/>
      <c r="F85" s="34"/>
      <c r="G85" s="34"/>
      <c r="H85" s="34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287" t="str">
        <f>E7</f>
        <v>Obnova sídliskového vnútrobloku Agátka v Trnave</v>
      </c>
      <c r="F86" s="288"/>
      <c r="G86" s="288"/>
      <c r="H86" s="288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0"/>
      <c r="C87" s="27" t="s">
        <v>115</v>
      </c>
      <c r="L87" s="20"/>
    </row>
    <row r="88" spans="1:31" s="2" customFormat="1" ht="16.5" customHeight="1">
      <c r="A88" s="34"/>
      <c r="B88" s="35"/>
      <c r="C88" s="34"/>
      <c r="D88" s="34"/>
      <c r="E88" s="287" t="s">
        <v>81</v>
      </c>
      <c r="F88" s="285"/>
      <c r="G88" s="285"/>
      <c r="H88" s="285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7" t="s">
        <v>116</v>
      </c>
      <c r="D89" s="34"/>
      <c r="E89" s="34"/>
      <c r="F89" s="34"/>
      <c r="G89" s="34"/>
      <c r="H89" s="34"/>
      <c r="I89" s="34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66" t="str">
        <f>E11</f>
        <v>SO 01 Krajinná architektúra</v>
      </c>
      <c r="F90" s="285"/>
      <c r="G90" s="285"/>
      <c r="H90" s="285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7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7" t="s">
        <v>18</v>
      </c>
      <c r="D92" s="34"/>
      <c r="E92" s="34"/>
      <c r="F92" s="25" t="str">
        <f>F14</f>
        <v xml:space="preserve"> </v>
      </c>
      <c r="G92" s="34"/>
      <c r="H92" s="34"/>
      <c r="I92" s="27" t="s">
        <v>20</v>
      </c>
      <c r="J92" s="57" t="str">
        <f>IF(J14="","",J14)</f>
        <v>20. 4. 2021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7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5" customHeight="1">
      <c r="A94" s="34"/>
      <c r="B94" s="35"/>
      <c r="C94" s="27" t="s">
        <v>22</v>
      </c>
      <c r="D94" s="34"/>
      <c r="E94" s="34"/>
      <c r="F94" s="25" t="str">
        <f>E17</f>
        <v>Mesto Trnava</v>
      </c>
      <c r="G94" s="34"/>
      <c r="H94" s="34"/>
      <c r="I94" s="27" t="s">
        <v>28</v>
      </c>
      <c r="J94" s="30" t="str">
        <f>E23</f>
        <v>Ing. Ivana Štigová Kučírková, MSc.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5" customHeight="1">
      <c r="A95" s="34"/>
      <c r="B95" s="35"/>
      <c r="C95" s="27" t="s">
        <v>26</v>
      </c>
      <c r="D95" s="34"/>
      <c r="E95" s="34"/>
      <c r="F95" s="25" t="str">
        <f>IF(E20="","",E20)</f>
        <v>Vyplň údaj</v>
      </c>
      <c r="G95" s="34"/>
      <c r="H95" s="34"/>
      <c r="I95" s="27" t="s">
        <v>31</v>
      </c>
      <c r="J95" s="30" t="str">
        <f>E26</f>
        <v>Rosoft,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2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9.25" customHeight="1">
      <c r="A97" s="34"/>
      <c r="B97" s="35"/>
      <c r="C97" s="126" t="s">
        <v>120</v>
      </c>
      <c r="D97" s="108"/>
      <c r="E97" s="108"/>
      <c r="F97" s="108"/>
      <c r="G97" s="108"/>
      <c r="H97" s="108"/>
      <c r="I97" s="108"/>
      <c r="J97" s="127" t="s">
        <v>121</v>
      </c>
      <c r="K97" s="108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10.25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23" customHeight="1">
      <c r="A99" s="34"/>
      <c r="B99" s="35"/>
      <c r="C99" s="128" t="s">
        <v>122</v>
      </c>
      <c r="D99" s="34"/>
      <c r="E99" s="34"/>
      <c r="F99" s="34"/>
      <c r="G99" s="34"/>
      <c r="H99" s="34"/>
      <c r="I99" s="34"/>
      <c r="J99" s="73">
        <f>J142</f>
        <v>0</v>
      </c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U99" s="17" t="s">
        <v>123</v>
      </c>
    </row>
    <row r="100" spans="1:47" s="9" customFormat="1" ht="25" customHeight="1">
      <c r="B100" s="129"/>
      <c r="D100" s="130" t="s">
        <v>124</v>
      </c>
      <c r="E100" s="131"/>
      <c r="F100" s="131"/>
      <c r="G100" s="131"/>
      <c r="H100" s="131"/>
      <c r="I100" s="131"/>
      <c r="J100" s="132">
        <f>J143</f>
        <v>0</v>
      </c>
      <c r="L100" s="129"/>
    </row>
    <row r="101" spans="1:47" s="10" customFormat="1" ht="20" customHeight="1">
      <c r="B101" s="133"/>
      <c r="D101" s="134" t="s">
        <v>125</v>
      </c>
      <c r="E101" s="135"/>
      <c r="F101" s="135"/>
      <c r="G101" s="135"/>
      <c r="H101" s="135"/>
      <c r="I101" s="135"/>
      <c r="J101" s="136">
        <f>J144</f>
        <v>0</v>
      </c>
      <c r="L101" s="133"/>
    </row>
    <row r="102" spans="1:47" s="10" customFormat="1" ht="20" customHeight="1">
      <c r="B102" s="133"/>
      <c r="D102" s="134" t="s">
        <v>126</v>
      </c>
      <c r="E102" s="135"/>
      <c r="F102" s="135"/>
      <c r="G102" s="135"/>
      <c r="H102" s="135"/>
      <c r="I102" s="135"/>
      <c r="J102" s="136">
        <f>J334</f>
        <v>0</v>
      </c>
      <c r="L102" s="133"/>
    </row>
    <row r="103" spans="1:47" s="10" customFormat="1" ht="20" customHeight="1">
      <c r="B103" s="133"/>
      <c r="D103" s="134" t="s">
        <v>127</v>
      </c>
      <c r="E103" s="135"/>
      <c r="F103" s="135"/>
      <c r="G103" s="135"/>
      <c r="H103" s="135"/>
      <c r="I103" s="135"/>
      <c r="J103" s="136">
        <f>J348</f>
        <v>0</v>
      </c>
      <c r="L103" s="133"/>
    </row>
    <row r="104" spans="1:47" s="10" customFormat="1" ht="20" customHeight="1">
      <c r="B104" s="133"/>
      <c r="D104" s="134" t="s">
        <v>128</v>
      </c>
      <c r="E104" s="135"/>
      <c r="F104" s="135"/>
      <c r="G104" s="135"/>
      <c r="H104" s="135"/>
      <c r="I104" s="135"/>
      <c r="J104" s="136">
        <f>J351</f>
        <v>0</v>
      </c>
      <c r="L104" s="133"/>
    </row>
    <row r="105" spans="1:47" s="10" customFormat="1" ht="20" customHeight="1">
      <c r="B105" s="133"/>
      <c r="D105" s="134" t="s">
        <v>129</v>
      </c>
      <c r="E105" s="135"/>
      <c r="F105" s="135"/>
      <c r="G105" s="135"/>
      <c r="H105" s="135"/>
      <c r="I105" s="135"/>
      <c r="J105" s="136">
        <f>J374</f>
        <v>0</v>
      </c>
      <c r="L105" s="133"/>
    </row>
    <row r="106" spans="1:47" s="10" customFormat="1" ht="20" customHeight="1">
      <c r="B106" s="133"/>
      <c r="D106" s="134" t="s">
        <v>130</v>
      </c>
      <c r="E106" s="135"/>
      <c r="F106" s="135"/>
      <c r="G106" s="135"/>
      <c r="H106" s="135"/>
      <c r="I106" s="135"/>
      <c r="J106" s="136">
        <f>J378</f>
        <v>0</v>
      </c>
      <c r="L106" s="133"/>
    </row>
    <row r="107" spans="1:47" s="10" customFormat="1" ht="20" customHeight="1">
      <c r="B107" s="133"/>
      <c r="D107" s="134" t="s">
        <v>131</v>
      </c>
      <c r="E107" s="135"/>
      <c r="F107" s="135"/>
      <c r="G107" s="135"/>
      <c r="H107" s="135"/>
      <c r="I107" s="135"/>
      <c r="J107" s="136">
        <f>J410</f>
        <v>0</v>
      </c>
      <c r="L107" s="133"/>
    </row>
    <row r="108" spans="1:47" s="10" customFormat="1" ht="20" customHeight="1">
      <c r="B108" s="133"/>
      <c r="D108" s="134" t="s">
        <v>132</v>
      </c>
      <c r="E108" s="135"/>
      <c r="F108" s="135"/>
      <c r="G108" s="135"/>
      <c r="H108" s="135"/>
      <c r="I108" s="135"/>
      <c r="J108" s="136">
        <f>J412</f>
        <v>0</v>
      </c>
      <c r="L108" s="133"/>
    </row>
    <row r="109" spans="1:47" s="9" customFormat="1" ht="25" customHeight="1">
      <c r="B109" s="129"/>
      <c r="D109" s="130" t="s">
        <v>133</v>
      </c>
      <c r="E109" s="131"/>
      <c r="F109" s="131"/>
      <c r="G109" s="131"/>
      <c r="H109" s="131"/>
      <c r="I109" s="131"/>
      <c r="J109" s="132">
        <f>J414</f>
        <v>0</v>
      </c>
      <c r="L109" s="129"/>
    </row>
    <row r="110" spans="1:47" s="10" customFormat="1" ht="20" customHeight="1">
      <c r="B110" s="133"/>
      <c r="D110" s="134" t="s">
        <v>134</v>
      </c>
      <c r="E110" s="135"/>
      <c r="F110" s="135"/>
      <c r="G110" s="135"/>
      <c r="H110" s="135"/>
      <c r="I110" s="135"/>
      <c r="J110" s="136">
        <f>J415</f>
        <v>0</v>
      </c>
      <c r="L110" s="133"/>
    </row>
    <row r="111" spans="1:47" s="2" customFormat="1" ht="21.7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7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9.25" customHeight="1">
      <c r="A113" s="34"/>
      <c r="B113" s="35"/>
      <c r="C113" s="128" t="s">
        <v>135</v>
      </c>
      <c r="D113" s="34"/>
      <c r="E113" s="34"/>
      <c r="F113" s="34"/>
      <c r="G113" s="34"/>
      <c r="H113" s="34"/>
      <c r="I113" s="34"/>
      <c r="J113" s="137">
        <f>ROUND(J114 + J115 + J116 + J117 + J118 + J119,2)</f>
        <v>0</v>
      </c>
      <c r="K113" s="34"/>
      <c r="L113" s="44"/>
      <c r="N113" s="138" t="s">
        <v>40</v>
      </c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8" customHeight="1">
      <c r="A114" s="34"/>
      <c r="B114" s="139"/>
      <c r="C114" s="140"/>
      <c r="D114" s="282" t="s">
        <v>136</v>
      </c>
      <c r="E114" s="286"/>
      <c r="F114" s="286"/>
      <c r="G114" s="140"/>
      <c r="H114" s="140"/>
      <c r="I114" s="140"/>
      <c r="J114" s="101">
        <v>0</v>
      </c>
      <c r="K114" s="140"/>
      <c r="L114" s="142"/>
      <c r="M114" s="143"/>
      <c r="N114" s="144" t="s">
        <v>42</v>
      </c>
      <c r="O114" s="143"/>
      <c r="P114" s="143"/>
      <c r="Q114" s="143"/>
      <c r="R114" s="143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5" t="s">
        <v>137</v>
      </c>
      <c r="AZ114" s="143"/>
      <c r="BA114" s="143"/>
      <c r="BB114" s="143"/>
      <c r="BC114" s="143"/>
      <c r="BD114" s="143"/>
      <c r="BE114" s="146">
        <f t="shared" ref="BE114:BE119" si="0">IF(N114="základná",J114,0)</f>
        <v>0</v>
      </c>
      <c r="BF114" s="146">
        <f t="shared" ref="BF114:BF119" si="1">IF(N114="znížená",J114,0)</f>
        <v>0</v>
      </c>
      <c r="BG114" s="146">
        <f t="shared" ref="BG114:BG119" si="2">IF(N114="zákl. prenesená",J114,0)</f>
        <v>0</v>
      </c>
      <c r="BH114" s="146">
        <f t="shared" ref="BH114:BH119" si="3">IF(N114="zníž. prenesená",J114,0)</f>
        <v>0</v>
      </c>
      <c r="BI114" s="146">
        <f t="shared" ref="BI114:BI119" si="4">IF(N114="nulová",J114,0)</f>
        <v>0</v>
      </c>
      <c r="BJ114" s="145" t="s">
        <v>89</v>
      </c>
      <c r="BK114" s="143"/>
      <c r="BL114" s="143"/>
      <c r="BM114" s="143"/>
    </row>
    <row r="115" spans="1:65" s="2" customFormat="1" ht="18" customHeight="1">
      <c r="A115" s="34"/>
      <c r="B115" s="139"/>
      <c r="C115" s="140"/>
      <c r="D115" s="282" t="s">
        <v>138</v>
      </c>
      <c r="E115" s="286"/>
      <c r="F115" s="286"/>
      <c r="G115" s="140"/>
      <c r="H115" s="140"/>
      <c r="I115" s="140"/>
      <c r="J115" s="101">
        <v>0</v>
      </c>
      <c r="K115" s="140"/>
      <c r="L115" s="142"/>
      <c r="M115" s="143"/>
      <c r="N115" s="144" t="s">
        <v>42</v>
      </c>
      <c r="O115" s="143"/>
      <c r="P115" s="143"/>
      <c r="Q115" s="143"/>
      <c r="R115" s="143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5" t="s">
        <v>137</v>
      </c>
      <c r="AZ115" s="143"/>
      <c r="BA115" s="143"/>
      <c r="BB115" s="143"/>
      <c r="BC115" s="143"/>
      <c r="BD115" s="143"/>
      <c r="BE115" s="146">
        <f t="shared" si="0"/>
        <v>0</v>
      </c>
      <c r="BF115" s="146">
        <f t="shared" si="1"/>
        <v>0</v>
      </c>
      <c r="BG115" s="146">
        <f t="shared" si="2"/>
        <v>0</v>
      </c>
      <c r="BH115" s="146">
        <f t="shared" si="3"/>
        <v>0</v>
      </c>
      <c r="BI115" s="146">
        <f t="shared" si="4"/>
        <v>0</v>
      </c>
      <c r="BJ115" s="145" t="s">
        <v>89</v>
      </c>
      <c r="BK115" s="143"/>
      <c r="BL115" s="143"/>
      <c r="BM115" s="143"/>
    </row>
    <row r="116" spans="1:65" s="2" customFormat="1" ht="18" customHeight="1">
      <c r="A116" s="34"/>
      <c r="B116" s="139"/>
      <c r="C116" s="140"/>
      <c r="D116" s="282" t="s">
        <v>139</v>
      </c>
      <c r="E116" s="286"/>
      <c r="F116" s="286"/>
      <c r="G116" s="140"/>
      <c r="H116" s="140"/>
      <c r="I116" s="140"/>
      <c r="J116" s="101">
        <v>0</v>
      </c>
      <c r="K116" s="140"/>
      <c r="L116" s="142"/>
      <c r="M116" s="143"/>
      <c r="N116" s="144" t="s">
        <v>42</v>
      </c>
      <c r="O116" s="143"/>
      <c r="P116" s="143"/>
      <c r="Q116" s="143"/>
      <c r="R116" s="143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5" t="s">
        <v>137</v>
      </c>
      <c r="AZ116" s="143"/>
      <c r="BA116" s="143"/>
      <c r="BB116" s="143"/>
      <c r="BC116" s="143"/>
      <c r="BD116" s="143"/>
      <c r="BE116" s="146">
        <f t="shared" si="0"/>
        <v>0</v>
      </c>
      <c r="BF116" s="146">
        <f t="shared" si="1"/>
        <v>0</v>
      </c>
      <c r="BG116" s="146">
        <f t="shared" si="2"/>
        <v>0</v>
      </c>
      <c r="BH116" s="146">
        <f t="shared" si="3"/>
        <v>0</v>
      </c>
      <c r="BI116" s="146">
        <f t="shared" si="4"/>
        <v>0</v>
      </c>
      <c r="BJ116" s="145" t="s">
        <v>89</v>
      </c>
      <c r="BK116" s="143"/>
      <c r="BL116" s="143"/>
      <c r="BM116" s="143"/>
    </row>
    <row r="117" spans="1:65" s="2" customFormat="1" ht="18" customHeight="1">
      <c r="A117" s="34"/>
      <c r="B117" s="139"/>
      <c r="C117" s="140"/>
      <c r="D117" s="282" t="s">
        <v>140</v>
      </c>
      <c r="E117" s="286"/>
      <c r="F117" s="286"/>
      <c r="G117" s="140"/>
      <c r="H117" s="140"/>
      <c r="I117" s="140"/>
      <c r="J117" s="101">
        <v>0</v>
      </c>
      <c r="K117" s="140"/>
      <c r="L117" s="142"/>
      <c r="M117" s="143"/>
      <c r="N117" s="144" t="s">
        <v>42</v>
      </c>
      <c r="O117" s="143"/>
      <c r="P117" s="143"/>
      <c r="Q117" s="143"/>
      <c r="R117" s="143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5" t="s">
        <v>137</v>
      </c>
      <c r="AZ117" s="143"/>
      <c r="BA117" s="143"/>
      <c r="BB117" s="143"/>
      <c r="BC117" s="143"/>
      <c r="BD117" s="143"/>
      <c r="BE117" s="146">
        <f t="shared" si="0"/>
        <v>0</v>
      </c>
      <c r="BF117" s="146">
        <f t="shared" si="1"/>
        <v>0</v>
      </c>
      <c r="BG117" s="146">
        <f t="shared" si="2"/>
        <v>0</v>
      </c>
      <c r="BH117" s="146">
        <f t="shared" si="3"/>
        <v>0</v>
      </c>
      <c r="BI117" s="146">
        <f t="shared" si="4"/>
        <v>0</v>
      </c>
      <c r="BJ117" s="145" t="s">
        <v>89</v>
      </c>
      <c r="BK117" s="143"/>
      <c r="BL117" s="143"/>
      <c r="BM117" s="143"/>
    </row>
    <row r="118" spans="1:65" s="2" customFormat="1" ht="18" customHeight="1">
      <c r="A118" s="34"/>
      <c r="B118" s="139"/>
      <c r="C118" s="140"/>
      <c r="D118" s="282" t="s">
        <v>141</v>
      </c>
      <c r="E118" s="286"/>
      <c r="F118" s="286"/>
      <c r="G118" s="140"/>
      <c r="H118" s="140"/>
      <c r="I118" s="140"/>
      <c r="J118" s="101">
        <v>0</v>
      </c>
      <c r="K118" s="140"/>
      <c r="L118" s="142"/>
      <c r="M118" s="143"/>
      <c r="N118" s="144" t="s">
        <v>42</v>
      </c>
      <c r="O118" s="143"/>
      <c r="P118" s="143"/>
      <c r="Q118" s="143"/>
      <c r="R118" s="143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5" t="s">
        <v>137</v>
      </c>
      <c r="AZ118" s="143"/>
      <c r="BA118" s="143"/>
      <c r="BB118" s="143"/>
      <c r="BC118" s="143"/>
      <c r="BD118" s="143"/>
      <c r="BE118" s="146">
        <f t="shared" si="0"/>
        <v>0</v>
      </c>
      <c r="BF118" s="146">
        <f t="shared" si="1"/>
        <v>0</v>
      </c>
      <c r="BG118" s="146">
        <f t="shared" si="2"/>
        <v>0</v>
      </c>
      <c r="BH118" s="146">
        <f t="shared" si="3"/>
        <v>0</v>
      </c>
      <c r="BI118" s="146">
        <f t="shared" si="4"/>
        <v>0</v>
      </c>
      <c r="BJ118" s="145" t="s">
        <v>89</v>
      </c>
      <c r="BK118" s="143"/>
      <c r="BL118" s="143"/>
      <c r="BM118" s="143"/>
    </row>
    <row r="119" spans="1:65" s="2" customFormat="1" ht="18" customHeight="1">
      <c r="A119" s="34"/>
      <c r="B119" s="139"/>
      <c r="C119" s="140"/>
      <c r="D119" s="141" t="s">
        <v>142</v>
      </c>
      <c r="E119" s="140"/>
      <c r="F119" s="140"/>
      <c r="G119" s="140"/>
      <c r="H119" s="140"/>
      <c r="I119" s="140"/>
      <c r="J119" s="101">
        <f>ROUND(J32*T119,2)</f>
        <v>0</v>
      </c>
      <c r="K119" s="140"/>
      <c r="L119" s="142"/>
      <c r="M119" s="143"/>
      <c r="N119" s="144" t="s">
        <v>42</v>
      </c>
      <c r="O119" s="143"/>
      <c r="P119" s="143"/>
      <c r="Q119" s="143"/>
      <c r="R119" s="143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5" t="s">
        <v>143</v>
      </c>
      <c r="AZ119" s="143"/>
      <c r="BA119" s="143"/>
      <c r="BB119" s="143"/>
      <c r="BC119" s="143"/>
      <c r="BD119" s="143"/>
      <c r="BE119" s="146">
        <f t="shared" si="0"/>
        <v>0</v>
      </c>
      <c r="BF119" s="146">
        <f t="shared" si="1"/>
        <v>0</v>
      </c>
      <c r="BG119" s="146">
        <f t="shared" si="2"/>
        <v>0</v>
      </c>
      <c r="BH119" s="146">
        <f t="shared" si="3"/>
        <v>0</v>
      </c>
      <c r="BI119" s="146">
        <f t="shared" si="4"/>
        <v>0</v>
      </c>
      <c r="BJ119" s="145" t="s">
        <v>89</v>
      </c>
      <c r="BK119" s="143"/>
      <c r="BL119" s="143"/>
      <c r="BM119" s="143"/>
    </row>
    <row r="120" spans="1:65" s="2" customForma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9.25" customHeight="1">
      <c r="A121" s="34"/>
      <c r="B121" s="35"/>
      <c r="C121" s="107" t="s">
        <v>111</v>
      </c>
      <c r="D121" s="108"/>
      <c r="E121" s="108"/>
      <c r="F121" s="108"/>
      <c r="G121" s="108"/>
      <c r="H121" s="108"/>
      <c r="I121" s="108"/>
      <c r="J121" s="109">
        <f>ROUND(J99+J113,2)</f>
        <v>0</v>
      </c>
      <c r="K121" s="108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7" customHeight="1">
      <c r="A122" s="34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6" spans="1:65" s="2" customFormat="1" ht="7" customHeight="1">
      <c r="A126" s="34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25" customHeight="1">
      <c r="A127" s="34"/>
      <c r="B127" s="35"/>
      <c r="C127" s="21" t="s">
        <v>144</v>
      </c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7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3" s="2" customFormat="1" ht="12" customHeight="1">
      <c r="A129" s="34"/>
      <c r="B129" s="35"/>
      <c r="C129" s="27" t="s">
        <v>14</v>
      </c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16.5" customHeight="1">
      <c r="A130" s="34"/>
      <c r="B130" s="35"/>
      <c r="C130" s="34"/>
      <c r="D130" s="34"/>
      <c r="E130" s="287" t="str">
        <f>E7</f>
        <v>Obnova sídliskového vnútrobloku Agátka v Trnave</v>
      </c>
      <c r="F130" s="288"/>
      <c r="G130" s="288"/>
      <c r="H130" s="288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1" customFormat="1" ht="12" customHeight="1">
      <c r="B131" s="20"/>
      <c r="C131" s="27" t="s">
        <v>115</v>
      </c>
      <c r="L131" s="20"/>
    </row>
    <row r="132" spans="1:63" s="2" customFormat="1" ht="16.5" customHeight="1">
      <c r="A132" s="34"/>
      <c r="B132" s="35"/>
      <c r="C132" s="34"/>
      <c r="D132" s="34"/>
      <c r="E132" s="287" t="s">
        <v>81</v>
      </c>
      <c r="F132" s="285"/>
      <c r="G132" s="285"/>
      <c r="H132" s="285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2" customHeight="1">
      <c r="A133" s="34"/>
      <c r="B133" s="35"/>
      <c r="C133" s="27" t="s">
        <v>116</v>
      </c>
      <c r="D133" s="34"/>
      <c r="E133" s="34"/>
      <c r="F133" s="34"/>
      <c r="G133" s="34"/>
      <c r="H133" s="34"/>
      <c r="I133" s="34"/>
      <c r="J133" s="34"/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6.5" customHeight="1">
      <c r="A134" s="34"/>
      <c r="B134" s="35"/>
      <c r="C134" s="34"/>
      <c r="D134" s="34"/>
      <c r="E134" s="266" t="str">
        <f>E11</f>
        <v>SO 01 Krajinná architektúra</v>
      </c>
      <c r="F134" s="285"/>
      <c r="G134" s="285"/>
      <c r="H134" s="285"/>
      <c r="I134" s="34"/>
      <c r="J134" s="34"/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7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12" customHeight="1">
      <c r="A136" s="34"/>
      <c r="B136" s="35"/>
      <c r="C136" s="27" t="s">
        <v>18</v>
      </c>
      <c r="D136" s="34"/>
      <c r="E136" s="34"/>
      <c r="F136" s="25" t="str">
        <f>F14</f>
        <v xml:space="preserve"> </v>
      </c>
      <c r="G136" s="34"/>
      <c r="H136" s="34"/>
      <c r="I136" s="27" t="s">
        <v>20</v>
      </c>
      <c r="J136" s="57" t="str">
        <f>IF(J14="","",J14)</f>
        <v>20. 4. 2021</v>
      </c>
      <c r="K136" s="34"/>
      <c r="L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7" customHeight="1">
      <c r="A137" s="34"/>
      <c r="B137" s="35"/>
      <c r="C137" s="34"/>
      <c r="D137" s="34"/>
      <c r="E137" s="34"/>
      <c r="F137" s="34"/>
      <c r="G137" s="34"/>
      <c r="H137" s="34"/>
      <c r="I137" s="34"/>
      <c r="J137" s="34"/>
      <c r="K137" s="34"/>
      <c r="L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25.75" customHeight="1">
      <c r="A138" s="34"/>
      <c r="B138" s="35"/>
      <c r="C138" s="27" t="s">
        <v>22</v>
      </c>
      <c r="D138" s="34"/>
      <c r="E138" s="34"/>
      <c r="F138" s="25" t="str">
        <f>E17</f>
        <v>Mesto Trnava</v>
      </c>
      <c r="G138" s="34"/>
      <c r="H138" s="34"/>
      <c r="I138" s="27" t="s">
        <v>28</v>
      </c>
      <c r="J138" s="30" t="str">
        <f>E23</f>
        <v>Ing. Ivana Štigová Kučírková, MSc.</v>
      </c>
      <c r="K138" s="34"/>
      <c r="L138" s="4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5" customHeight="1">
      <c r="A139" s="34"/>
      <c r="B139" s="35"/>
      <c r="C139" s="27" t="s">
        <v>26</v>
      </c>
      <c r="D139" s="34"/>
      <c r="E139" s="34"/>
      <c r="F139" s="25" t="str">
        <f>IF(E20="","",E20)</f>
        <v>Vyplň údaj</v>
      </c>
      <c r="G139" s="34"/>
      <c r="H139" s="34"/>
      <c r="I139" s="27" t="s">
        <v>31</v>
      </c>
      <c r="J139" s="30" t="str">
        <f>E26</f>
        <v>Rosoft, s.r.o.</v>
      </c>
      <c r="K139" s="34"/>
      <c r="L139" s="4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0.25" customHeight="1">
      <c r="A140" s="34"/>
      <c r="B140" s="35"/>
      <c r="C140" s="34"/>
      <c r="D140" s="34"/>
      <c r="E140" s="34"/>
      <c r="F140" s="34"/>
      <c r="G140" s="34"/>
      <c r="H140" s="34"/>
      <c r="I140" s="34"/>
      <c r="J140" s="34"/>
      <c r="K140" s="34"/>
      <c r="L140" s="4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11" customFormat="1" ht="29.25" customHeight="1">
      <c r="A141" s="147"/>
      <c r="B141" s="148"/>
      <c r="C141" s="149" t="s">
        <v>145</v>
      </c>
      <c r="D141" s="150" t="s">
        <v>61</v>
      </c>
      <c r="E141" s="150" t="s">
        <v>57</v>
      </c>
      <c r="F141" s="150" t="s">
        <v>58</v>
      </c>
      <c r="G141" s="150" t="s">
        <v>146</v>
      </c>
      <c r="H141" s="150" t="s">
        <v>147</v>
      </c>
      <c r="I141" s="150" t="s">
        <v>148</v>
      </c>
      <c r="J141" s="151" t="s">
        <v>121</v>
      </c>
      <c r="K141" s="152" t="s">
        <v>149</v>
      </c>
      <c r="L141" s="153"/>
      <c r="M141" s="64" t="s">
        <v>1</v>
      </c>
      <c r="N141" s="65" t="s">
        <v>40</v>
      </c>
      <c r="O141" s="65" t="s">
        <v>150</v>
      </c>
      <c r="P141" s="65" t="s">
        <v>151</v>
      </c>
      <c r="Q141" s="65" t="s">
        <v>152</v>
      </c>
      <c r="R141" s="65" t="s">
        <v>153</v>
      </c>
      <c r="S141" s="65" t="s">
        <v>154</v>
      </c>
      <c r="T141" s="66" t="s">
        <v>155</v>
      </c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/>
    </row>
    <row r="142" spans="1:63" s="2" customFormat="1" ht="23" customHeight="1">
      <c r="A142" s="34"/>
      <c r="B142" s="35"/>
      <c r="C142" s="71" t="s">
        <v>118</v>
      </c>
      <c r="D142" s="34"/>
      <c r="E142" s="34"/>
      <c r="F142" s="34"/>
      <c r="G142" s="34"/>
      <c r="H142" s="34"/>
      <c r="I142" s="34"/>
      <c r="J142" s="154">
        <f>BK142</f>
        <v>0</v>
      </c>
      <c r="K142" s="34"/>
      <c r="L142" s="35"/>
      <c r="M142" s="67"/>
      <c r="N142" s="58"/>
      <c r="O142" s="68"/>
      <c r="P142" s="155">
        <f>P143+P414</f>
        <v>0</v>
      </c>
      <c r="Q142" s="68"/>
      <c r="R142" s="155">
        <f>R143+R414</f>
        <v>360.17876283000004</v>
      </c>
      <c r="S142" s="68"/>
      <c r="T142" s="156">
        <f>T143+T414</f>
        <v>261.71011999999996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75</v>
      </c>
      <c r="AU142" s="17" t="s">
        <v>123</v>
      </c>
      <c r="BK142" s="157">
        <f>BK143+BK414</f>
        <v>0</v>
      </c>
    </row>
    <row r="143" spans="1:63" s="12" customFormat="1" ht="26" customHeight="1">
      <c r="B143" s="158"/>
      <c r="D143" s="159" t="s">
        <v>75</v>
      </c>
      <c r="E143" s="160" t="s">
        <v>156</v>
      </c>
      <c r="F143" s="160" t="s">
        <v>157</v>
      </c>
      <c r="I143" s="161"/>
      <c r="J143" s="162">
        <f>BK143</f>
        <v>0</v>
      </c>
      <c r="L143" s="158"/>
      <c r="M143" s="163"/>
      <c r="N143" s="164"/>
      <c r="O143" s="164"/>
      <c r="P143" s="165">
        <f>P144+P334+P348+P351+P374+P378+P410+P412</f>
        <v>0</v>
      </c>
      <c r="Q143" s="164"/>
      <c r="R143" s="165">
        <f>R144+R334+R348+R351+R374+R378+R410+R412</f>
        <v>360.17581283000004</v>
      </c>
      <c r="S143" s="164"/>
      <c r="T143" s="166">
        <f>T144+T334+T348+T351+T374+T378+T410+T412</f>
        <v>261.71011999999996</v>
      </c>
      <c r="AR143" s="159" t="s">
        <v>83</v>
      </c>
      <c r="AT143" s="167" t="s">
        <v>75</v>
      </c>
      <c r="AU143" s="167" t="s">
        <v>76</v>
      </c>
      <c r="AY143" s="159" t="s">
        <v>158</v>
      </c>
      <c r="BK143" s="168">
        <f>BK144+BK334+BK348+BK351+BK374+BK378+BK410+BK412</f>
        <v>0</v>
      </c>
    </row>
    <row r="144" spans="1:63" s="12" customFormat="1" ht="23" customHeight="1">
      <c r="B144" s="158"/>
      <c r="D144" s="159" t="s">
        <v>75</v>
      </c>
      <c r="E144" s="169" t="s">
        <v>83</v>
      </c>
      <c r="F144" s="169" t="s">
        <v>159</v>
      </c>
      <c r="I144" s="161"/>
      <c r="J144" s="170">
        <f>BK144</f>
        <v>0</v>
      </c>
      <c r="L144" s="158"/>
      <c r="M144" s="163"/>
      <c r="N144" s="164"/>
      <c r="O144" s="164"/>
      <c r="P144" s="165">
        <f>SUM(P145:P333)</f>
        <v>0</v>
      </c>
      <c r="Q144" s="164"/>
      <c r="R144" s="165">
        <f>SUM(R145:R333)</f>
        <v>33.190779999999997</v>
      </c>
      <c r="S144" s="164"/>
      <c r="T144" s="166">
        <f>SUM(T145:T333)</f>
        <v>259.12011999999999</v>
      </c>
      <c r="AR144" s="159" t="s">
        <v>83</v>
      </c>
      <c r="AT144" s="167" t="s">
        <v>75</v>
      </c>
      <c r="AU144" s="167" t="s">
        <v>83</v>
      </c>
      <c r="AY144" s="159" t="s">
        <v>158</v>
      </c>
      <c r="BK144" s="168">
        <f>SUM(BK145:BK333)</f>
        <v>0</v>
      </c>
    </row>
    <row r="145" spans="1:65" s="2" customFormat="1" ht="21.75" customHeight="1">
      <c r="A145" s="34"/>
      <c r="B145" s="139"/>
      <c r="C145" s="171" t="s">
        <v>83</v>
      </c>
      <c r="D145" s="171" t="s">
        <v>160</v>
      </c>
      <c r="E145" s="172" t="s">
        <v>161</v>
      </c>
      <c r="F145" s="173" t="s">
        <v>162</v>
      </c>
      <c r="G145" s="174" t="s">
        <v>163</v>
      </c>
      <c r="H145" s="175">
        <v>5</v>
      </c>
      <c r="I145" s="176"/>
      <c r="J145" s="177">
        <f>ROUND(I145*H145,2)</f>
        <v>0</v>
      </c>
      <c r="K145" s="178"/>
      <c r="L145" s="35"/>
      <c r="M145" s="179" t="s">
        <v>1</v>
      </c>
      <c r="N145" s="180" t="s">
        <v>42</v>
      </c>
      <c r="O145" s="60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164</v>
      </c>
      <c r="AT145" s="183" t="s">
        <v>160</v>
      </c>
      <c r="AU145" s="183" t="s">
        <v>89</v>
      </c>
      <c r="AY145" s="17" t="s">
        <v>158</v>
      </c>
      <c r="BE145" s="104">
        <f>IF(N145="základná",J145,0)</f>
        <v>0</v>
      </c>
      <c r="BF145" s="104">
        <f>IF(N145="znížená",J145,0)</f>
        <v>0</v>
      </c>
      <c r="BG145" s="104">
        <f>IF(N145="zákl. prenesená",J145,0)</f>
        <v>0</v>
      </c>
      <c r="BH145" s="104">
        <f>IF(N145="zníž. prenesená",J145,0)</f>
        <v>0</v>
      </c>
      <c r="BI145" s="104">
        <f>IF(N145="nulová",J145,0)</f>
        <v>0</v>
      </c>
      <c r="BJ145" s="17" t="s">
        <v>89</v>
      </c>
      <c r="BK145" s="104">
        <f>ROUND(I145*H145,2)</f>
        <v>0</v>
      </c>
      <c r="BL145" s="17" t="s">
        <v>164</v>
      </c>
      <c r="BM145" s="183" t="s">
        <v>165</v>
      </c>
    </row>
    <row r="146" spans="1:65" s="2" customFormat="1" ht="21.75" customHeight="1">
      <c r="A146" s="34"/>
      <c r="B146" s="139"/>
      <c r="C146" s="171" t="s">
        <v>89</v>
      </c>
      <c r="D146" s="171" t="s">
        <v>160</v>
      </c>
      <c r="E146" s="172" t="s">
        <v>166</v>
      </c>
      <c r="F146" s="173" t="s">
        <v>167</v>
      </c>
      <c r="G146" s="174" t="s">
        <v>168</v>
      </c>
      <c r="H146" s="175">
        <v>1</v>
      </c>
      <c r="I146" s="176"/>
      <c r="J146" s="177">
        <f>ROUND(I146*H146,2)</f>
        <v>0</v>
      </c>
      <c r="K146" s="178"/>
      <c r="L146" s="35"/>
      <c r="M146" s="179" t="s">
        <v>1</v>
      </c>
      <c r="N146" s="180" t="s">
        <v>42</v>
      </c>
      <c r="O146" s="6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164</v>
      </c>
      <c r="AT146" s="183" t="s">
        <v>160</v>
      </c>
      <c r="AU146" s="183" t="s">
        <v>89</v>
      </c>
      <c r="AY146" s="17" t="s">
        <v>158</v>
      </c>
      <c r="BE146" s="104">
        <f>IF(N146="základná",J146,0)</f>
        <v>0</v>
      </c>
      <c r="BF146" s="104">
        <f>IF(N146="znížená",J146,0)</f>
        <v>0</v>
      </c>
      <c r="BG146" s="104">
        <f>IF(N146="zákl. prenesená",J146,0)</f>
        <v>0</v>
      </c>
      <c r="BH146" s="104">
        <f>IF(N146="zníž. prenesená",J146,0)</f>
        <v>0</v>
      </c>
      <c r="BI146" s="104">
        <f>IF(N146="nulová",J146,0)</f>
        <v>0</v>
      </c>
      <c r="BJ146" s="17" t="s">
        <v>89</v>
      </c>
      <c r="BK146" s="104">
        <f>ROUND(I146*H146,2)</f>
        <v>0</v>
      </c>
      <c r="BL146" s="17" t="s">
        <v>164</v>
      </c>
      <c r="BM146" s="183" t="s">
        <v>169</v>
      </c>
    </row>
    <row r="147" spans="1:65" s="2" customFormat="1" ht="21.75" customHeight="1">
      <c r="A147" s="34"/>
      <c r="B147" s="139"/>
      <c r="C147" s="171" t="s">
        <v>170</v>
      </c>
      <c r="D147" s="171" t="s">
        <v>160</v>
      </c>
      <c r="E147" s="172" t="s">
        <v>171</v>
      </c>
      <c r="F147" s="173" t="s">
        <v>172</v>
      </c>
      <c r="G147" s="174" t="s">
        <v>168</v>
      </c>
      <c r="H147" s="175">
        <v>3</v>
      </c>
      <c r="I147" s="176"/>
      <c r="J147" s="177">
        <f>ROUND(I147*H147,2)</f>
        <v>0</v>
      </c>
      <c r="K147" s="178"/>
      <c r="L147" s="35"/>
      <c r="M147" s="179" t="s">
        <v>1</v>
      </c>
      <c r="N147" s="180" t="s">
        <v>42</v>
      </c>
      <c r="O147" s="6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164</v>
      </c>
      <c r="AT147" s="183" t="s">
        <v>160</v>
      </c>
      <c r="AU147" s="183" t="s">
        <v>89</v>
      </c>
      <c r="AY147" s="17" t="s">
        <v>158</v>
      </c>
      <c r="BE147" s="104">
        <f>IF(N147="základná",J147,0)</f>
        <v>0</v>
      </c>
      <c r="BF147" s="104">
        <f>IF(N147="znížená",J147,0)</f>
        <v>0</v>
      </c>
      <c r="BG147" s="104">
        <f>IF(N147="zákl. prenesená",J147,0)</f>
        <v>0</v>
      </c>
      <c r="BH147" s="104">
        <f>IF(N147="zníž. prenesená",J147,0)</f>
        <v>0</v>
      </c>
      <c r="BI147" s="104">
        <f>IF(N147="nulová",J147,0)</f>
        <v>0</v>
      </c>
      <c r="BJ147" s="17" t="s">
        <v>89</v>
      </c>
      <c r="BK147" s="104">
        <f>ROUND(I147*H147,2)</f>
        <v>0</v>
      </c>
      <c r="BL147" s="17" t="s">
        <v>164</v>
      </c>
      <c r="BM147" s="183" t="s">
        <v>173</v>
      </c>
    </row>
    <row r="148" spans="1:65" s="13" customFormat="1" ht="12">
      <c r="B148" s="184"/>
      <c r="D148" s="185" t="s">
        <v>174</v>
      </c>
      <c r="E148" s="186" t="s">
        <v>1</v>
      </c>
      <c r="F148" s="187" t="s">
        <v>175</v>
      </c>
      <c r="H148" s="186" t="s">
        <v>1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6" t="s">
        <v>174</v>
      </c>
      <c r="AU148" s="186" t="s">
        <v>89</v>
      </c>
      <c r="AV148" s="13" t="s">
        <v>83</v>
      </c>
      <c r="AW148" s="13" t="s">
        <v>30</v>
      </c>
      <c r="AX148" s="13" t="s">
        <v>76</v>
      </c>
      <c r="AY148" s="186" t="s">
        <v>158</v>
      </c>
    </row>
    <row r="149" spans="1:65" s="14" customFormat="1" ht="12">
      <c r="B149" s="192"/>
      <c r="D149" s="185" t="s">
        <v>174</v>
      </c>
      <c r="E149" s="193" t="s">
        <v>1</v>
      </c>
      <c r="F149" s="194" t="s">
        <v>176</v>
      </c>
      <c r="H149" s="195">
        <v>1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3" t="s">
        <v>174</v>
      </c>
      <c r="AU149" s="193" t="s">
        <v>89</v>
      </c>
      <c r="AV149" s="14" t="s">
        <v>89</v>
      </c>
      <c r="AW149" s="14" t="s">
        <v>30</v>
      </c>
      <c r="AX149" s="14" t="s">
        <v>76</v>
      </c>
      <c r="AY149" s="193" t="s">
        <v>158</v>
      </c>
    </row>
    <row r="150" spans="1:65" s="14" customFormat="1" ht="12">
      <c r="B150" s="192"/>
      <c r="D150" s="185" t="s">
        <v>174</v>
      </c>
      <c r="E150" s="193" t="s">
        <v>1</v>
      </c>
      <c r="F150" s="194" t="s">
        <v>177</v>
      </c>
      <c r="H150" s="195">
        <v>1</v>
      </c>
      <c r="I150" s="196"/>
      <c r="L150" s="192"/>
      <c r="M150" s="197"/>
      <c r="N150" s="198"/>
      <c r="O150" s="198"/>
      <c r="P150" s="198"/>
      <c r="Q150" s="198"/>
      <c r="R150" s="198"/>
      <c r="S150" s="198"/>
      <c r="T150" s="199"/>
      <c r="AT150" s="193" t="s">
        <v>174</v>
      </c>
      <c r="AU150" s="193" t="s">
        <v>89</v>
      </c>
      <c r="AV150" s="14" t="s">
        <v>89</v>
      </c>
      <c r="AW150" s="14" t="s">
        <v>30</v>
      </c>
      <c r="AX150" s="14" t="s">
        <v>76</v>
      </c>
      <c r="AY150" s="193" t="s">
        <v>158</v>
      </c>
    </row>
    <row r="151" spans="1:65" s="14" customFormat="1" ht="12">
      <c r="B151" s="192"/>
      <c r="D151" s="185" t="s">
        <v>174</v>
      </c>
      <c r="E151" s="193" t="s">
        <v>1</v>
      </c>
      <c r="F151" s="194" t="s">
        <v>178</v>
      </c>
      <c r="H151" s="195">
        <v>1</v>
      </c>
      <c r="I151" s="196"/>
      <c r="L151" s="192"/>
      <c r="M151" s="197"/>
      <c r="N151" s="198"/>
      <c r="O151" s="198"/>
      <c r="P151" s="198"/>
      <c r="Q151" s="198"/>
      <c r="R151" s="198"/>
      <c r="S151" s="198"/>
      <c r="T151" s="199"/>
      <c r="AT151" s="193" t="s">
        <v>174</v>
      </c>
      <c r="AU151" s="193" t="s">
        <v>89</v>
      </c>
      <c r="AV151" s="14" t="s">
        <v>89</v>
      </c>
      <c r="AW151" s="14" t="s">
        <v>30</v>
      </c>
      <c r="AX151" s="14" t="s">
        <v>76</v>
      </c>
      <c r="AY151" s="193" t="s">
        <v>158</v>
      </c>
    </row>
    <row r="152" spans="1:65" s="15" customFormat="1" ht="12">
      <c r="B152" s="200"/>
      <c r="D152" s="185" t="s">
        <v>174</v>
      </c>
      <c r="E152" s="201" t="s">
        <v>1</v>
      </c>
      <c r="F152" s="202" t="s">
        <v>179</v>
      </c>
      <c r="H152" s="203">
        <v>3</v>
      </c>
      <c r="I152" s="204"/>
      <c r="L152" s="200"/>
      <c r="M152" s="205"/>
      <c r="N152" s="206"/>
      <c r="O152" s="206"/>
      <c r="P152" s="206"/>
      <c r="Q152" s="206"/>
      <c r="R152" s="206"/>
      <c r="S152" s="206"/>
      <c r="T152" s="207"/>
      <c r="AT152" s="201" t="s">
        <v>174</v>
      </c>
      <c r="AU152" s="201" t="s">
        <v>89</v>
      </c>
      <c r="AV152" s="15" t="s">
        <v>164</v>
      </c>
      <c r="AW152" s="15" t="s">
        <v>30</v>
      </c>
      <c r="AX152" s="15" t="s">
        <v>83</v>
      </c>
      <c r="AY152" s="201" t="s">
        <v>158</v>
      </c>
    </row>
    <row r="153" spans="1:65" s="13" customFormat="1" ht="12">
      <c r="B153" s="184"/>
      <c r="D153" s="185" t="s">
        <v>174</v>
      </c>
      <c r="E153" s="186" t="s">
        <v>1</v>
      </c>
      <c r="F153" s="187" t="s">
        <v>180</v>
      </c>
      <c r="H153" s="186" t="s">
        <v>1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6" t="s">
        <v>174</v>
      </c>
      <c r="AU153" s="186" t="s">
        <v>89</v>
      </c>
      <c r="AV153" s="13" t="s">
        <v>83</v>
      </c>
      <c r="AW153" s="13" t="s">
        <v>30</v>
      </c>
      <c r="AX153" s="13" t="s">
        <v>76</v>
      </c>
      <c r="AY153" s="186" t="s">
        <v>158</v>
      </c>
    </row>
    <row r="154" spans="1:65" s="13" customFormat="1" ht="36">
      <c r="B154" s="184"/>
      <c r="D154" s="185" t="s">
        <v>174</v>
      </c>
      <c r="E154" s="186" t="s">
        <v>1</v>
      </c>
      <c r="F154" s="187" t="s">
        <v>181</v>
      </c>
      <c r="H154" s="186" t="s">
        <v>1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6" t="s">
        <v>174</v>
      </c>
      <c r="AU154" s="186" t="s">
        <v>89</v>
      </c>
      <c r="AV154" s="13" t="s">
        <v>83</v>
      </c>
      <c r="AW154" s="13" t="s">
        <v>30</v>
      </c>
      <c r="AX154" s="13" t="s">
        <v>76</v>
      </c>
      <c r="AY154" s="186" t="s">
        <v>158</v>
      </c>
    </row>
    <row r="155" spans="1:65" s="13" customFormat="1" ht="24">
      <c r="B155" s="184"/>
      <c r="D155" s="185" t="s">
        <v>174</v>
      </c>
      <c r="E155" s="186" t="s">
        <v>1</v>
      </c>
      <c r="F155" s="187" t="s">
        <v>182</v>
      </c>
      <c r="H155" s="186" t="s">
        <v>1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6" t="s">
        <v>174</v>
      </c>
      <c r="AU155" s="186" t="s">
        <v>89</v>
      </c>
      <c r="AV155" s="13" t="s">
        <v>83</v>
      </c>
      <c r="AW155" s="13" t="s">
        <v>30</v>
      </c>
      <c r="AX155" s="13" t="s">
        <v>76</v>
      </c>
      <c r="AY155" s="186" t="s">
        <v>158</v>
      </c>
    </row>
    <row r="156" spans="1:65" s="2" customFormat="1" ht="21.75" customHeight="1">
      <c r="A156" s="34"/>
      <c r="B156" s="139"/>
      <c r="C156" s="171" t="s">
        <v>164</v>
      </c>
      <c r="D156" s="171" t="s">
        <v>160</v>
      </c>
      <c r="E156" s="172" t="s">
        <v>183</v>
      </c>
      <c r="F156" s="173" t="s">
        <v>184</v>
      </c>
      <c r="G156" s="174" t="s">
        <v>168</v>
      </c>
      <c r="H156" s="175">
        <v>3</v>
      </c>
      <c r="I156" s="176"/>
      <c r="J156" s="177">
        <f>ROUND(I156*H156,2)</f>
        <v>0</v>
      </c>
      <c r="K156" s="178"/>
      <c r="L156" s="35"/>
      <c r="M156" s="179" t="s">
        <v>1</v>
      </c>
      <c r="N156" s="180" t="s">
        <v>42</v>
      </c>
      <c r="O156" s="6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3" t="s">
        <v>164</v>
      </c>
      <c r="AT156" s="183" t="s">
        <v>160</v>
      </c>
      <c r="AU156" s="183" t="s">
        <v>89</v>
      </c>
      <c r="AY156" s="17" t="s">
        <v>158</v>
      </c>
      <c r="BE156" s="104">
        <f>IF(N156="základná",J156,0)</f>
        <v>0</v>
      </c>
      <c r="BF156" s="104">
        <f>IF(N156="znížená",J156,0)</f>
        <v>0</v>
      </c>
      <c r="BG156" s="104">
        <f>IF(N156="zákl. prenesená",J156,0)</f>
        <v>0</v>
      </c>
      <c r="BH156" s="104">
        <f>IF(N156="zníž. prenesená",J156,0)</f>
        <v>0</v>
      </c>
      <c r="BI156" s="104">
        <f>IF(N156="nulová",J156,0)</f>
        <v>0</v>
      </c>
      <c r="BJ156" s="17" t="s">
        <v>89</v>
      </c>
      <c r="BK156" s="104">
        <f>ROUND(I156*H156,2)</f>
        <v>0</v>
      </c>
      <c r="BL156" s="17" t="s">
        <v>164</v>
      </c>
      <c r="BM156" s="183" t="s">
        <v>185</v>
      </c>
    </row>
    <row r="157" spans="1:65" s="2" customFormat="1" ht="21.75" customHeight="1">
      <c r="A157" s="34"/>
      <c r="B157" s="139"/>
      <c r="C157" s="171" t="s">
        <v>186</v>
      </c>
      <c r="D157" s="171" t="s">
        <v>160</v>
      </c>
      <c r="E157" s="172" t="s">
        <v>187</v>
      </c>
      <c r="F157" s="173" t="s">
        <v>188</v>
      </c>
      <c r="G157" s="174" t="s">
        <v>168</v>
      </c>
      <c r="H157" s="175">
        <v>3</v>
      </c>
      <c r="I157" s="176"/>
      <c r="J157" s="177">
        <f>ROUND(I157*H157,2)</f>
        <v>0</v>
      </c>
      <c r="K157" s="178"/>
      <c r="L157" s="35"/>
      <c r="M157" s="179" t="s">
        <v>1</v>
      </c>
      <c r="N157" s="180" t="s">
        <v>42</v>
      </c>
      <c r="O157" s="60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3" t="s">
        <v>164</v>
      </c>
      <c r="AT157" s="183" t="s">
        <v>160</v>
      </c>
      <c r="AU157" s="183" t="s">
        <v>89</v>
      </c>
      <c r="AY157" s="17" t="s">
        <v>158</v>
      </c>
      <c r="BE157" s="104">
        <f>IF(N157="základná",J157,0)</f>
        <v>0</v>
      </c>
      <c r="BF157" s="104">
        <f>IF(N157="znížená",J157,0)</f>
        <v>0</v>
      </c>
      <c r="BG157" s="104">
        <f>IF(N157="zákl. prenesená",J157,0)</f>
        <v>0</v>
      </c>
      <c r="BH157" s="104">
        <f>IF(N157="zníž. prenesená",J157,0)</f>
        <v>0</v>
      </c>
      <c r="BI157" s="104">
        <f>IF(N157="nulová",J157,0)</f>
        <v>0</v>
      </c>
      <c r="BJ157" s="17" t="s">
        <v>89</v>
      </c>
      <c r="BK157" s="104">
        <f>ROUND(I157*H157,2)</f>
        <v>0</v>
      </c>
      <c r="BL157" s="17" t="s">
        <v>164</v>
      </c>
      <c r="BM157" s="183" t="s">
        <v>189</v>
      </c>
    </row>
    <row r="158" spans="1:65" s="2" customFormat="1" ht="21.75" customHeight="1">
      <c r="A158" s="34"/>
      <c r="B158" s="139"/>
      <c r="C158" s="171" t="s">
        <v>190</v>
      </c>
      <c r="D158" s="171" t="s">
        <v>160</v>
      </c>
      <c r="E158" s="172" t="s">
        <v>191</v>
      </c>
      <c r="F158" s="173" t="s">
        <v>192</v>
      </c>
      <c r="G158" s="174" t="s">
        <v>168</v>
      </c>
      <c r="H158" s="175">
        <v>2</v>
      </c>
      <c r="I158" s="176"/>
      <c r="J158" s="177">
        <f>ROUND(I158*H158,2)</f>
        <v>0</v>
      </c>
      <c r="K158" s="178"/>
      <c r="L158" s="35"/>
      <c r="M158" s="179" t="s">
        <v>1</v>
      </c>
      <c r="N158" s="180" t="s">
        <v>42</v>
      </c>
      <c r="O158" s="60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164</v>
      </c>
      <c r="AT158" s="183" t="s">
        <v>160</v>
      </c>
      <c r="AU158" s="183" t="s">
        <v>89</v>
      </c>
      <c r="AY158" s="17" t="s">
        <v>158</v>
      </c>
      <c r="BE158" s="104">
        <f>IF(N158="základná",J158,0)</f>
        <v>0</v>
      </c>
      <c r="BF158" s="104">
        <f>IF(N158="znížená",J158,0)</f>
        <v>0</v>
      </c>
      <c r="BG158" s="104">
        <f>IF(N158="zákl. prenesená",J158,0)</f>
        <v>0</v>
      </c>
      <c r="BH158" s="104">
        <f>IF(N158="zníž. prenesená",J158,0)</f>
        <v>0</v>
      </c>
      <c r="BI158" s="104">
        <f>IF(N158="nulová",J158,0)</f>
        <v>0</v>
      </c>
      <c r="BJ158" s="17" t="s">
        <v>89</v>
      </c>
      <c r="BK158" s="104">
        <f>ROUND(I158*H158,2)</f>
        <v>0</v>
      </c>
      <c r="BL158" s="17" t="s">
        <v>164</v>
      </c>
      <c r="BM158" s="183" t="s">
        <v>193</v>
      </c>
    </row>
    <row r="159" spans="1:65" s="14" customFormat="1" ht="12">
      <c r="B159" s="192"/>
      <c r="D159" s="185" t="s">
        <v>174</v>
      </c>
      <c r="E159" s="193" t="s">
        <v>1</v>
      </c>
      <c r="F159" s="194" t="s">
        <v>194</v>
      </c>
      <c r="H159" s="195">
        <v>2</v>
      </c>
      <c r="I159" s="196"/>
      <c r="L159" s="192"/>
      <c r="M159" s="197"/>
      <c r="N159" s="198"/>
      <c r="O159" s="198"/>
      <c r="P159" s="198"/>
      <c r="Q159" s="198"/>
      <c r="R159" s="198"/>
      <c r="S159" s="198"/>
      <c r="T159" s="199"/>
      <c r="AT159" s="193" t="s">
        <v>174</v>
      </c>
      <c r="AU159" s="193" t="s">
        <v>89</v>
      </c>
      <c r="AV159" s="14" t="s">
        <v>89</v>
      </c>
      <c r="AW159" s="14" t="s">
        <v>30</v>
      </c>
      <c r="AX159" s="14" t="s">
        <v>76</v>
      </c>
      <c r="AY159" s="193" t="s">
        <v>158</v>
      </c>
    </row>
    <row r="160" spans="1:65" s="15" customFormat="1" ht="12">
      <c r="B160" s="200"/>
      <c r="D160" s="185" t="s">
        <v>174</v>
      </c>
      <c r="E160" s="201" t="s">
        <v>1</v>
      </c>
      <c r="F160" s="202" t="s">
        <v>179</v>
      </c>
      <c r="H160" s="203">
        <v>2</v>
      </c>
      <c r="I160" s="204"/>
      <c r="L160" s="200"/>
      <c r="M160" s="205"/>
      <c r="N160" s="206"/>
      <c r="O160" s="206"/>
      <c r="P160" s="206"/>
      <c r="Q160" s="206"/>
      <c r="R160" s="206"/>
      <c r="S160" s="206"/>
      <c r="T160" s="207"/>
      <c r="AT160" s="201" t="s">
        <v>174</v>
      </c>
      <c r="AU160" s="201" t="s">
        <v>89</v>
      </c>
      <c r="AV160" s="15" t="s">
        <v>164</v>
      </c>
      <c r="AW160" s="15" t="s">
        <v>30</v>
      </c>
      <c r="AX160" s="15" t="s">
        <v>83</v>
      </c>
      <c r="AY160" s="201" t="s">
        <v>158</v>
      </c>
    </row>
    <row r="161" spans="1:65" s="2" customFormat="1" ht="21.75" customHeight="1">
      <c r="A161" s="34"/>
      <c r="B161" s="139"/>
      <c r="C161" s="171" t="s">
        <v>195</v>
      </c>
      <c r="D161" s="171" t="s">
        <v>160</v>
      </c>
      <c r="E161" s="172" t="s">
        <v>196</v>
      </c>
      <c r="F161" s="173" t="s">
        <v>197</v>
      </c>
      <c r="G161" s="174" t="s">
        <v>168</v>
      </c>
      <c r="H161" s="175">
        <v>2</v>
      </c>
      <c r="I161" s="176"/>
      <c r="J161" s="177">
        <f>ROUND(I161*H161,2)</f>
        <v>0</v>
      </c>
      <c r="K161" s="178"/>
      <c r="L161" s="35"/>
      <c r="M161" s="179" t="s">
        <v>1</v>
      </c>
      <c r="N161" s="180" t="s">
        <v>42</v>
      </c>
      <c r="O161" s="6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3" t="s">
        <v>164</v>
      </c>
      <c r="AT161" s="183" t="s">
        <v>160</v>
      </c>
      <c r="AU161" s="183" t="s">
        <v>89</v>
      </c>
      <c r="AY161" s="17" t="s">
        <v>158</v>
      </c>
      <c r="BE161" s="104">
        <f>IF(N161="základná",J161,0)</f>
        <v>0</v>
      </c>
      <c r="BF161" s="104">
        <f>IF(N161="znížená",J161,0)</f>
        <v>0</v>
      </c>
      <c r="BG161" s="104">
        <f>IF(N161="zákl. prenesená",J161,0)</f>
        <v>0</v>
      </c>
      <c r="BH161" s="104">
        <f>IF(N161="zníž. prenesená",J161,0)</f>
        <v>0</v>
      </c>
      <c r="BI161" s="104">
        <f>IF(N161="nulová",J161,0)</f>
        <v>0</v>
      </c>
      <c r="BJ161" s="17" t="s">
        <v>89</v>
      </c>
      <c r="BK161" s="104">
        <f>ROUND(I161*H161,2)</f>
        <v>0</v>
      </c>
      <c r="BL161" s="17" t="s">
        <v>164</v>
      </c>
      <c r="BM161" s="183" t="s">
        <v>198</v>
      </c>
    </row>
    <row r="162" spans="1:65" s="2" customFormat="1" ht="21.75" customHeight="1">
      <c r="A162" s="34"/>
      <c r="B162" s="139"/>
      <c r="C162" s="171" t="s">
        <v>199</v>
      </c>
      <c r="D162" s="171" t="s">
        <v>160</v>
      </c>
      <c r="E162" s="172" t="s">
        <v>200</v>
      </c>
      <c r="F162" s="173" t="s">
        <v>201</v>
      </c>
      <c r="G162" s="174" t="s">
        <v>168</v>
      </c>
      <c r="H162" s="175">
        <v>2</v>
      </c>
      <c r="I162" s="176"/>
      <c r="J162" s="177">
        <f>ROUND(I162*H162,2)</f>
        <v>0</v>
      </c>
      <c r="K162" s="178"/>
      <c r="L162" s="35"/>
      <c r="M162" s="179" t="s">
        <v>1</v>
      </c>
      <c r="N162" s="180" t="s">
        <v>42</v>
      </c>
      <c r="O162" s="6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164</v>
      </c>
      <c r="AT162" s="183" t="s">
        <v>160</v>
      </c>
      <c r="AU162" s="183" t="s">
        <v>89</v>
      </c>
      <c r="AY162" s="17" t="s">
        <v>158</v>
      </c>
      <c r="BE162" s="104">
        <f>IF(N162="základná",J162,0)</f>
        <v>0</v>
      </c>
      <c r="BF162" s="104">
        <f>IF(N162="znížená",J162,0)</f>
        <v>0</v>
      </c>
      <c r="BG162" s="104">
        <f>IF(N162="zákl. prenesená",J162,0)</f>
        <v>0</v>
      </c>
      <c r="BH162" s="104">
        <f>IF(N162="zníž. prenesená",J162,0)</f>
        <v>0</v>
      </c>
      <c r="BI162" s="104">
        <f>IF(N162="nulová",J162,0)</f>
        <v>0</v>
      </c>
      <c r="BJ162" s="17" t="s">
        <v>89</v>
      </c>
      <c r="BK162" s="104">
        <f>ROUND(I162*H162,2)</f>
        <v>0</v>
      </c>
      <c r="BL162" s="17" t="s">
        <v>164</v>
      </c>
      <c r="BM162" s="183" t="s">
        <v>202</v>
      </c>
    </row>
    <row r="163" spans="1:65" s="2" customFormat="1" ht="21.75" customHeight="1">
      <c r="A163" s="34"/>
      <c r="B163" s="139"/>
      <c r="C163" s="171" t="s">
        <v>203</v>
      </c>
      <c r="D163" s="171" t="s">
        <v>160</v>
      </c>
      <c r="E163" s="172" t="s">
        <v>204</v>
      </c>
      <c r="F163" s="173" t="s">
        <v>205</v>
      </c>
      <c r="G163" s="174" t="s">
        <v>168</v>
      </c>
      <c r="H163" s="175">
        <v>1</v>
      </c>
      <c r="I163" s="176"/>
      <c r="J163" s="177">
        <f>ROUND(I163*H163,2)</f>
        <v>0</v>
      </c>
      <c r="K163" s="178"/>
      <c r="L163" s="35"/>
      <c r="M163" s="179" t="s">
        <v>1</v>
      </c>
      <c r="N163" s="180" t="s">
        <v>42</v>
      </c>
      <c r="O163" s="6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3" t="s">
        <v>164</v>
      </c>
      <c r="AT163" s="183" t="s">
        <v>160</v>
      </c>
      <c r="AU163" s="183" t="s">
        <v>89</v>
      </c>
      <c r="AY163" s="17" t="s">
        <v>158</v>
      </c>
      <c r="BE163" s="104">
        <f>IF(N163="základná",J163,0)</f>
        <v>0</v>
      </c>
      <c r="BF163" s="104">
        <f>IF(N163="znížená",J163,0)</f>
        <v>0</v>
      </c>
      <c r="BG163" s="104">
        <f>IF(N163="zákl. prenesená",J163,0)</f>
        <v>0</v>
      </c>
      <c r="BH163" s="104">
        <f>IF(N163="zníž. prenesená",J163,0)</f>
        <v>0</v>
      </c>
      <c r="BI163" s="104">
        <f>IF(N163="nulová",J163,0)</f>
        <v>0</v>
      </c>
      <c r="BJ163" s="17" t="s">
        <v>89</v>
      </c>
      <c r="BK163" s="104">
        <f>ROUND(I163*H163,2)</f>
        <v>0</v>
      </c>
      <c r="BL163" s="17" t="s">
        <v>164</v>
      </c>
      <c r="BM163" s="183" t="s">
        <v>206</v>
      </c>
    </row>
    <row r="164" spans="1:65" s="14" customFormat="1" ht="12">
      <c r="B164" s="192"/>
      <c r="D164" s="185" t="s">
        <v>174</v>
      </c>
      <c r="E164" s="193" t="s">
        <v>1</v>
      </c>
      <c r="F164" s="194" t="s">
        <v>207</v>
      </c>
      <c r="H164" s="195">
        <v>1</v>
      </c>
      <c r="I164" s="196"/>
      <c r="L164" s="192"/>
      <c r="M164" s="197"/>
      <c r="N164" s="198"/>
      <c r="O164" s="198"/>
      <c r="P164" s="198"/>
      <c r="Q164" s="198"/>
      <c r="R164" s="198"/>
      <c r="S164" s="198"/>
      <c r="T164" s="199"/>
      <c r="AT164" s="193" t="s">
        <v>174</v>
      </c>
      <c r="AU164" s="193" t="s">
        <v>89</v>
      </c>
      <c r="AV164" s="14" t="s">
        <v>89</v>
      </c>
      <c r="AW164" s="14" t="s">
        <v>30</v>
      </c>
      <c r="AX164" s="14" t="s">
        <v>76</v>
      </c>
      <c r="AY164" s="193" t="s">
        <v>158</v>
      </c>
    </row>
    <row r="165" spans="1:65" s="15" customFormat="1" ht="12">
      <c r="B165" s="200"/>
      <c r="D165" s="185" t="s">
        <v>174</v>
      </c>
      <c r="E165" s="201" t="s">
        <v>1</v>
      </c>
      <c r="F165" s="202" t="s">
        <v>179</v>
      </c>
      <c r="H165" s="203">
        <v>1</v>
      </c>
      <c r="I165" s="204"/>
      <c r="L165" s="200"/>
      <c r="M165" s="205"/>
      <c r="N165" s="206"/>
      <c r="O165" s="206"/>
      <c r="P165" s="206"/>
      <c r="Q165" s="206"/>
      <c r="R165" s="206"/>
      <c r="S165" s="206"/>
      <c r="T165" s="207"/>
      <c r="AT165" s="201" t="s">
        <v>174</v>
      </c>
      <c r="AU165" s="201" t="s">
        <v>89</v>
      </c>
      <c r="AV165" s="15" t="s">
        <v>164</v>
      </c>
      <c r="AW165" s="15" t="s">
        <v>30</v>
      </c>
      <c r="AX165" s="15" t="s">
        <v>83</v>
      </c>
      <c r="AY165" s="201" t="s">
        <v>158</v>
      </c>
    </row>
    <row r="166" spans="1:65" s="2" customFormat="1" ht="21.75" customHeight="1">
      <c r="A166" s="34"/>
      <c r="B166" s="139"/>
      <c r="C166" s="171" t="s">
        <v>208</v>
      </c>
      <c r="D166" s="171" t="s">
        <v>160</v>
      </c>
      <c r="E166" s="172" t="s">
        <v>209</v>
      </c>
      <c r="F166" s="173" t="s">
        <v>210</v>
      </c>
      <c r="G166" s="174" t="s">
        <v>168</v>
      </c>
      <c r="H166" s="175">
        <v>1</v>
      </c>
      <c r="I166" s="176"/>
      <c r="J166" s="177">
        <f>ROUND(I166*H166,2)</f>
        <v>0</v>
      </c>
      <c r="K166" s="178"/>
      <c r="L166" s="35"/>
      <c r="M166" s="179" t="s">
        <v>1</v>
      </c>
      <c r="N166" s="180" t="s">
        <v>42</v>
      </c>
      <c r="O166" s="6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164</v>
      </c>
      <c r="AT166" s="183" t="s">
        <v>160</v>
      </c>
      <c r="AU166" s="183" t="s">
        <v>89</v>
      </c>
      <c r="AY166" s="17" t="s">
        <v>158</v>
      </c>
      <c r="BE166" s="104">
        <f>IF(N166="základná",J166,0)</f>
        <v>0</v>
      </c>
      <c r="BF166" s="104">
        <f>IF(N166="znížená",J166,0)</f>
        <v>0</v>
      </c>
      <c r="BG166" s="104">
        <f>IF(N166="zákl. prenesená",J166,0)</f>
        <v>0</v>
      </c>
      <c r="BH166" s="104">
        <f>IF(N166="zníž. prenesená",J166,0)</f>
        <v>0</v>
      </c>
      <c r="BI166" s="104">
        <f>IF(N166="nulová",J166,0)</f>
        <v>0</v>
      </c>
      <c r="BJ166" s="17" t="s">
        <v>89</v>
      </c>
      <c r="BK166" s="104">
        <f>ROUND(I166*H166,2)</f>
        <v>0</v>
      </c>
      <c r="BL166" s="17" t="s">
        <v>164</v>
      </c>
      <c r="BM166" s="183" t="s">
        <v>211</v>
      </c>
    </row>
    <row r="167" spans="1:65" s="2" customFormat="1" ht="21.75" customHeight="1">
      <c r="A167" s="34"/>
      <c r="B167" s="139"/>
      <c r="C167" s="171" t="s">
        <v>212</v>
      </c>
      <c r="D167" s="171" t="s">
        <v>160</v>
      </c>
      <c r="E167" s="172" t="s">
        <v>213</v>
      </c>
      <c r="F167" s="173" t="s">
        <v>214</v>
      </c>
      <c r="G167" s="174" t="s">
        <v>168</v>
      </c>
      <c r="H167" s="175">
        <v>1</v>
      </c>
      <c r="I167" s="176"/>
      <c r="J167" s="177">
        <f>ROUND(I167*H167,2)</f>
        <v>0</v>
      </c>
      <c r="K167" s="178"/>
      <c r="L167" s="35"/>
      <c r="M167" s="179" t="s">
        <v>1</v>
      </c>
      <c r="N167" s="180" t="s">
        <v>42</v>
      </c>
      <c r="O167" s="60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164</v>
      </c>
      <c r="AT167" s="183" t="s">
        <v>160</v>
      </c>
      <c r="AU167" s="183" t="s">
        <v>89</v>
      </c>
      <c r="AY167" s="17" t="s">
        <v>158</v>
      </c>
      <c r="BE167" s="104">
        <f>IF(N167="základná",J167,0)</f>
        <v>0</v>
      </c>
      <c r="BF167" s="104">
        <f>IF(N167="znížená",J167,0)</f>
        <v>0</v>
      </c>
      <c r="BG167" s="104">
        <f>IF(N167="zákl. prenesená",J167,0)</f>
        <v>0</v>
      </c>
      <c r="BH167" s="104">
        <f>IF(N167="zníž. prenesená",J167,0)</f>
        <v>0</v>
      </c>
      <c r="BI167" s="104">
        <f>IF(N167="nulová",J167,0)</f>
        <v>0</v>
      </c>
      <c r="BJ167" s="17" t="s">
        <v>89</v>
      </c>
      <c r="BK167" s="104">
        <f>ROUND(I167*H167,2)</f>
        <v>0</v>
      </c>
      <c r="BL167" s="17" t="s">
        <v>164</v>
      </c>
      <c r="BM167" s="183" t="s">
        <v>215</v>
      </c>
    </row>
    <row r="168" spans="1:65" s="2" customFormat="1" ht="21.75" customHeight="1">
      <c r="A168" s="34"/>
      <c r="B168" s="139"/>
      <c r="C168" s="171" t="s">
        <v>216</v>
      </c>
      <c r="D168" s="171" t="s">
        <v>160</v>
      </c>
      <c r="E168" s="172" t="s">
        <v>217</v>
      </c>
      <c r="F168" s="173" t="s">
        <v>218</v>
      </c>
      <c r="G168" s="174" t="s">
        <v>168</v>
      </c>
      <c r="H168" s="175">
        <v>1</v>
      </c>
      <c r="I168" s="176"/>
      <c r="J168" s="177">
        <f>ROUND(I168*H168,2)</f>
        <v>0</v>
      </c>
      <c r="K168" s="178"/>
      <c r="L168" s="35"/>
      <c r="M168" s="179" t="s">
        <v>1</v>
      </c>
      <c r="N168" s="180" t="s">
        <v>42</v>
      </c>
      <c r="O168" s="60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164</v>
      </c>
      <c r="AT168" s="183" t="s">
        <v>160</v>
      </c>
      <c r="AU168" s="183" t="s">
        <v>89</v>
      </c>
      <c r="AY168" s="17" t="s">
        <v>158</v>
      </c>
      <c r="BE168" s="104">
        <f>IF(N168="základná",J168,0)</f>
        <v>0</v>
      </c>
      <c r="BF168" s="104">
        <f>IF(N168="znížená",J168,0)</f>
        <v>0</v>
      </c>
      <c r="BG168" s="104">
        <f>IF(N168="zákl. prenesená",J168,0)</f>
        <v>0</v>
      </c>
      <c r="BH168" s="104">
        <f>IF(N168="zníž. prenesená",J168,0)</f>
        <v>0</v>
      </c>
      <c r="BI168" s="104">
        <f>IF(N168="nulová",J168,0)</f>
        <v>0</v>
      </c>
      <c r="BJ168" s="17" t="s">
        <v>89</v>
      </c>
      <c r="BK168" s="104">
        <f>ROUND(I168*H168,2)</f>
        <v>0</v>
      </c>
      <c r="BL168" s="17" t="s">
        <v>164</v>
      </c>
      <c r="BM168" s="183" t="s">
        <v>219</v>
      </c>
    </row>
    <row r="169" spans="1:65" s="14" customFormat="1" ht="12">
      <c r="B169" s="192"/>
      <c r="D169" s="185" t="s">
        <v>174</v>
      </c>
      <c r="E169" s="193" t="s">
        <v>1</v>
      </c>
      <c r="F169" s="194" t="s">
        <v>220</v>
      </c>
      <c r="H169" s="195">
        <v>1</v>
      </c>
      <c r="I169" s="196"/>
      <c r="L169" s="192"/>
      <c r="M169" s="197"/>
      <c r="N169" s="198"/>
      <c r="O169" s="198"/>
      <c r="P169" s="198"/>
      <c r="Q169" s="198"/>
      <c r="R169" s="198"/>
      <c r="S169" s="198"/>
      <c r="T169" s="199"/>
      <c r="AT169" s="193" t="s">
        <v>174</v>
      </c>
      <c r="AU169" s="193" t="s">
        <v>89</v>
      </c>
      <c r="AV169" s="14" t="s">
        <v>89</v>
      </c>
      <c r="AW169" s="14" t="s">
        <v>30</v>
      </c>
      <c r="AX169" s="14" t="s">
        <v>76</v>
      </c>
      <c r="AY169" s="193" t="s">
        <v>158</v>
      </c>
    </row>
    <row r="170" spans="1:65" s="15" customFormat="1" ht="12">
      <c r="B170" s="200"/>
      <c r="D170" s="185" t="s">
        <v>174</v>
      </c>
      <c r="E170" s="201" t="s">
        <v>1</v>
      </c>
      <c r="F170" s="202" t="s">
        <v>179</v>
      </c>
      <c r="H170" s="203">
        <v>1</v>
      </c>
      <c r="I170" s="204"/>
      <c r="L170" s="200"/>
      <c r="M170" s="205"/>
      <c r="N170" s="206"/>
      <c r="O170" s="206"/>
      <c r="P170" s="206"/>
      <c r="Q170" s="206"/>
      <c r="R170" s="206"/>
      <c r="S170" s="206"/>
      <c r="T170" s="207"/>
      <c r="AT170" s="201" t="s">
        <v>174</v>
      </c>
      <c r="AU170" s="201" t="s">
        <v>89</v>
      </c>
      <c r="AV170" s="15" t="s">
        <v>164</v>
      </c>
      <c r="AW170" s="15" t="s">
        <v>30</v>
      </c>
      <c r="AX170" s="15" t="s">
        <v>83</v>
      </c>
      <c r="AY170" s="201" t="s">
        <v>158</v>
      </c>
    </row>
    <row r="171" spans="1:65" s="2" customFormat="1" ht="21.75" customHeight="1">
      <c r="A171" s="34"/>
      <c r="B171" s="139"/>
      <c r="C171" s="171" t="s">
        <v>221</v>
      </c>
      <c r="D171" s="171" t="s">
        <v>160</v>
      </c>
      <c r="E171" s="172" t="s">
        <v>222</v>
      </c>
      <c r="F171" s="173" t="s">
        <v>223</v>
      </c>
      <c r="G171" s="174" t="s">
        <v>168</v>
      </c>
      <c r="H171" s="175">
        <v>1</v>
      </c>
      <c r="I171" s="176"/>
      <c r="J171" s="177">
        <f>ROUND(I171*H171,2)</f>
        <v>0</v>
      </c>
      <c r="K171" s="178"/>
      <c r="L171" s="35"/>
      <c r="M171" s="179" t="s">
        <v>1</v>
      </c>
      <c r="N171" s="180" t="s">
        <v>42</v>
      </c>
      <c r="O171" s="6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164</v>
      </c>
      <c r="AT171" s="183" t="s">
        <v>160</v>
      </c>
      <c r="AU171" s="183" t="s">
        <v>89</v>
      </c>
      <c r="AY171" s="17" t="s">
        <v>158</v>
      </c>
      <c r="BE171" s="104">
        <f>IF(N171="základná",J171,0)</f>
        <v>0</v>
      </c>
      <c r="BF171" s="104">
        <f>IF(N171="znížená",J171,0)</f>
        <v>0</v>
      </c>
      <c r="BG171" s="104">
        <f>IF(N171="zákl. prenesená",J171,0)</f>
        <v>0</v>
      </c>
      <c r="BH171" s="104">
        <f>IF(N171="zníž. prenesená",J171,0)</f>
        <v>0</v>
      </c>
      <c r="BI171" s="104">
        <f>IF(N171="nulová",J171,0)</f>
        <v>0</v>
      </c>
      <c r="BJ171" s="17" t="s">
        <v>89</v>
      </c>
      <c r="BK171" s="104">
        <f>ROUND(I171*H171,2)</f>
        <v>0</v>
      </c>
      <c r="BL171" s="17" t="s">
        <v>164</v>
      </c>
      <c r="BM171" s="183" t="s">
        <v>224</v>
      </c>
    </row>
    <row r="172" spans="1:65" s="2" customFormat="1" ht="21.75" customHeight="1">
      <c r="A172" s="34"/>
      <c r="B172" s="139"/>
      <c r="C172" s="171" t="s">
        <v>225</v>
      </c>
      <c r="D172" s="171" t="s">
        <v>160</v>
      </c>
      <c r="E172" s="172" t="s">
        <v>226</v>
      </c>
      <c r="F172" s="173" t="s">
        <v>227</v>
      </c>
      <c r="G172" s="174" t="s">
        <v>168</v>
      </c>
      <c r="H172" s="175">
        <v>1</v>
      </c>
      <c r="I172" s="176"/>
      <c r="J172" s="177">
        <f>ROUND(I172*H172,2)</f>
        <v>0</v>
      </c>
      <c r="K172" s="178"/>
      <c r="L172" s="35"/>
      <c r="M172" s="179" t="s">
        <v>1</v>
      </c>
      <c r="N172" s="180" t="s">
        <v>42</v>
      </c>
      <c r="O172" s="6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164</v>
      </c>
      <c r="AT172" s="183" t="s">
        <v>160</v>
      </c>
      <c r="AU172" s="183" t="s">
        <v>89</v>
      </c>
      <c r="AY172" s="17" t="s">
        <v>158</v>
      </c>
      <c r="BE172" s="104">
        <f>IF(N172="základná",J172,0)</f>
        <v>0</v>
      </c>
      <c r="BF172" s="104">
        <f>IF(N172="znížená",J172,0)</f>
        <v>0</v>
      </c>
      <c r="BG172" s="104">
        <f>IF(N172="zákl. prenesená",J172,0)</f>
        <v>0</v>
      </c>
      <c r="BH172" s="104">
        <f>IF(N172="zníž. prenesená",J172,0)</f>
        <v>0</v>
      </c>
      <c r="BI172" s="104">
        <f>IF(N172="nulová",J172,0)</f>
        <v>0</v>
      </c>
      <c r="BJ172" s="17" t="s">
        <v>89</v>
      </c>
      <c r="BK172" s="104">
        <f>ROUND(I172*H172,2)</f>
        <v>0</v>
      </c>
      <c r="BL172" s="17" t="s">
        <v>164</v>
      </c>
      <c r="BM172" s="183" t="s">
        <v>228</v>
      </c>
    </row>
    <row r="173" spans="1:65" s="2" customFormat="1" ht="21.75" customHeight="1">
      <c r="A173" s="34"/>
      <c r="B173" s="139"/>
      <c r="C173" s="171" t="s">
        <v>229</v>
      </c>
      <c r="D173" s="171" t="s">
        <v>160</v>
      </c>
      <c r="E173" s="172" t="s">
        <v>230</v>
      </c>
      <c r="F173" s="173" t="s">
        <v>231</v>
      </c>
      <c r="G173" s="174" t="s">
        <v>168</v>
      </c>
      <c r="H173" s="175">
        <v>2</v>
      </c>
      <c r="I173" s="176"/>
      <c r="J173" s="177">
        <f>ROUND(I173*H173,2)</f>
        <v>0</v>
      </c>
      <c r="K173" s="178"/>
      <c r="L173" s="35"/>
      <c r="M173" s="179" t="s">
        <v>1</v>
      </c>
      <c r="N173" s="180" t="s">
        <v>42</v>
      </c>
      <c r="O173" s="6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164</v>
      </c>
      <c r="AT173" s="183" t="s">
        <v>160</v>
      </c>
      <c r="AU173" s="183" t="s">
        <v>89</v>
      </c>
      <c r="AY173" s="17" t="s">
        <v>158</v>
      </c>
      <c r="BE173" s="104">
        <f>IF(N173="základná",J173,0)</f>
        <v>0</v>
      </c>
      <c r="BF173" s="104">
        <f>IF(N173="znížená",J173,0)</f>
        <v>0</v>
      </c>
      <c r="BG173" s="104">
        <f>IF(N173="zákl. prenesená",J173,0)</f>
        <v>0</v>
      </c>
      <c r="BH173" s="104">
        <f>IF(N173="zníž. prenesená",J173,0)</f>
        <v>0</v>
      </c>
      <c r="BI173" s="104">
        <f>IF(N173="nulová",J173,0)</f>
        <v>0</v>
      </c>
      <c r="BJ173" s="17" t="s">
        <v>89</v>
      </c>
      <c r="BK173" s="104">
        <f>ROUND(I173*H173,2)</f>
        <v>0</v>
      </c>
      <c r="BL173" s="17" t="s">
        <v>164</v>
      </c>
      <c r="BM173" s="183" t="s">
        <v>232</v>
      </c>
    </row>
    <row r="174" spans="1:65" s="14" customFormat="1" ht="12">
      <c r="B174" s="192"/>
      <c r="D174" s="185" t="s">
        <v>174</v>
      </c>
      <c r="E174" s="193" t="s">
        <v>1</v>
      </c>
      <c r="F174" s="194" t="s">
        <v>233</v>
      </c>
      <c r="H174" s="195">
        <v>2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174</v>
      </c>
      <c r="AU174" s="193" t="s">
        <v>89</v>
      </c>
      <c r="AV174" s="14" t="s">
        <v>89</v>
      </c>
      <c r="AW174" s="14" t="s">
        <v>30</v>
      </c>
      <c r="AX174" s="14" t="s">
        <v>76</v>
      </c>
      <c r="AY174" s="193" t="s">
        <v>158</v>
      </c>
    </row>
    <row r="175" spans="1:65" s="15" customFormat="1" ht="12">
      <c r="B175" s="200"/>
      <c r="D175" s="185" t="s">
        <v>174</v>
      </c>
      <c r="E175" s="201" t="s">
        <v>1</v>
      </c>
      <c r="F175" s="202" t="s">
        <v>179</v>
      </c>
      <c r="H175" s="203">
        <v>2</v>
      </c>
      <c r="I175" s="204"/>
      <c r="L175" s="200"/>
      <c r="M175" s="205"/>
      <c r="N175" s="206"/>
      <c r="O175" s="206"/>
      <c r="P175" s="206"/>
      <c r="Q175" s="206"/>
      <c r="R175" s="206"/>
      <c r="S175" s="206"/>
      <c r="T175" s="207"/>
      <c r="AT175" s="201" t="s">
        <v>174</v>
      </c>
      <c r="AU175" s="201" t="s">
        <v>89</v>
      </c>
      <c r="AV175" s="15" t="s">
        <v>164</v>
      </c>
      <c r="AW175" s="15" t="s">
        <v>30</v>
      </c>
      <c r="AX175" s="15" t="s">
        <v>83</v>
      </c>
      <c r="AY175" s="201" t="s">
        <v>158</v>
      </c>
    </row>
    <row r="176" spans="1:65" s="2" customFormat="1" ht="21.75" customHeight="1">
      <c r="A176" s="34"/>
      <c r="B176" s="139"/>
      <c r="C176" s="171" t="s">
        <v>234</v>
      </c>
      <c r="D176" s="171" t="s">
        <v>160</v>
      </c>
      <c r="E176" s="172" t="s">
        <v>235</v>
      </c>
      <c r="F176" s="173" t="s">
        <v>236</v>
      </c>
      <c r="G176" s="174" t="s">
        <v>168</v>
      </c>
      <c r="H176" s="175">
        <v>2</v>
      </c>
      <c r="I176" s="176"/>
      <c r="J176" s="177">
        <f>ROUND(I176*H176,2)</f>
        <v>0</v>
      </c>
      <c r="K176" s="178"/>
      <c r="L176" s="35"/>
      <c r="M176" s="179" t="s">
        <v>1</v>
      </c>
      <c r="N176" s="180" t="s">
        <v>42</v>
      </c>
      <c r="O176" s="6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164</v>
      </c>
      <c r="AT176" s="183" t="s">
        <v>160</v>
      </c>
      <c r="AU176" s="183" t="s">
        <v>89</v>
      </c>
      <c r="AY176" s="17" t="s">
        <v>158</v>
      </c>
      <c r="BE176" s="104">
        <f>IF(N176="základná",J176,0)</f>
        <v>0</v>
      </c>
      <c r="BF176" s="104">
        <f>IF(N176="znížená",J176,0)</f>
        <v>0</v>
      </c>
      <c r="BG176" s="104">
        <f>IF(N176="zákl. prenesená",J176,0)</f>
        <v>0</v>
      </c>
      <c r="BH176" s="104">
        <f>IF(N176="zníž. prenesená",J176,0)</f>
        <v>0</v>
      </c>
      <c r="BI176" s="104">
        <f>IF(N176="nulová",J176,0)</f>
        <v>0</v>
      </c>
      <c r="BJ176" s="17" t="s">
        <v>89</v>
      </c>
      <c r="BK176" s="104">
        <f>ROUND(I176*H176,2)</f>
        <v>0</v>
      </c>
      <c r="BL176" s="17" t="s">
        <v>164</v>
      </c>
      <c r="BM176" s="183" t="s">
        <v>237</v>
      </c>
    </row>
    <row r="177" spans="1:65" s="2" customFormat="1" ht="21.75" customHeight="1">
      <c r="A177" s="34"/>
      <c r="B177" s="139"/>
      <c r="C177" s="171" t="s">
        <v>238</v>
      </c>
      <c r="D177" s="171" t="s">
        <v>160</v>
      </c>
      <c r="E177" s="172" t="s">
        <v>239</v>
      </c>
      <c r="F177" s="173" t="s">
        <v>240</v>
      </c>
      <c r="G177" s="174" t="s">
        <v>168</v>
      </c>
      <c r="H177" s="175">
        <v>2</v>
      </c>
      <c r="I177" s="176"/>
      <c r="J177" s="177">
        <f>ROUND(I177*H177,2)</f>
        <v>0</v>
      </c>
      <c r="K177" s="178"/>
      <c r="L177" s="35"/>
      <c r="M177" s="179" t="s">
        <v>1</v>
      </c>
      <c r="N177" s="180" t="s">
        <v>42</v>
      </c>
      <c r="O177" s="60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3" t="s">
        <v>164</v>
      </c>
      <c r="AT177" s="183" t="s">
        <v>160</v>
      </c>
      <c r="AU177" s="183" t="s">
        <v>89</v>
      </c>
      <c r="AY177" s="17" t="s">
        <v>158</v>
      </c>
      <c r="BE177" s="104">
        <f>IF(N177="základná",J177,0)</f>
        <v>0</v>
      </c>
      <c r="BF177" s="104">
        <f>IF(N177="znížená",J177,0)</f>
        <v>0</v>
      </c>
      <c r="BG177" s="104">
        <f>IF(N177="zákl. prenesená",J177,0)</f>
        <v>0</v>
      </c>
      <c r="BH177" s="104">
        <f>IF(N177="zníž. prenesená",J177,0)</f>
        <v>0</v>
      </c>
      <c r="BI177" s="104">
        <f>IF(N177="nulová",J177,0)</f>
        <v>0</v>
      </c>
      <c r="BJ177" s="17" t="s">
        <v>89</v>
      </c>
      <c r="BK177" s="104">
        <f>ROUND(I177*H177,2)</f>
        <v>0</v>
      </c>
      <c r="BL177" s="17" t="s">
        <v>164</v>
      </c>
      <c r="BM177" s="183" t="s">
        <v>241</v>
      </c>
    </row>
    <row r="178" spans="1:65" s="2" customFormat="1" ht="21.75" customHeight="1">
      <c r="A178" s="34"/>
      <c r="B178" s="139"/>
      <c r="C178" s="171" t="s">
        <v>242</v>
      </c>
      <c r="D178" s="171" t="s">
        <v>160</v>
      </c>
      <c r="E178" s="172" t="s">
        <v>243</v>
      </c>
      <c r="F178" s="173" t="s">
        <v>244</v>
      </c>
      <c r="G178" s="174" t="s">
        <v>168</v>
      </c>
      <c r="H178" s="175">
        <v>1</v>
      </c>
      <c r="I178" s="176"/>
      <c r="J178" s="177">
        <f>ROUND(I178*H178,2)</f>
        <v>0</v>
      </c>
      <c r="K178" s="178"/>
      <c r="L178" s="35"/>
      <c r="M178" s="179" t="s">
        <v>1</v>
      </c>
      <c r="N178" s="180" t="s">
        <v>42</v>
      </c>
      <c r="O178" s="6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164</v>
      </c>
      <c r="AT178" s="183" t="s">
        <v>160</v>
      </c>
      <c r="AU178" s="183" t="s">
        <v>89</v>
      </c>
      <c r="AY178" s="17" t="s">
        <v>158</v>
      </c>
      <c r="BE178" s="104">
        <f>IF(N178="základná",J178,0)</f>
        <v>0</v>
      </c>
      <c r="BF178" s="104">
        <f>IF(N178="znížená",J178,0)</f>
        <v>0</v>
      </c>
      <c r="BG178" s="104">
        <f>IF(N178="zákl. prenesená",J178,0)</f>
        <v>0</v>
      </c>
      <c r="BH178" s="104">
        <f>IF(N178="zníž. prenesená",J178,0)</f>
        <v>0</v>
      </c>
      <c r="BI178" s="104">
        <f>IF(N178="nulová",J178,0)</f>
        <v>0</v>
      </c>
      <c r="BJ178" s="17" t="s">
        <v>89</v>
      </c>
      <c r="BK178" s="104">
        <f>ROUND(I178*H178,2)</f>
        <v>0</v>
      </c>
      <c r="BL178" s="17" t="s">
        <v>164</v>
      </c>
      <c r="BM178" s="183" t="s">
        <v>245</v>
      </c>
    </row>
    <row r="179" spans="1:65" s="14" customFormat="1" ht="12">
      <c r="B179" s="192"/>
      <c r="D179" s="185" t="s">
        <v>174</v>
      </c>
      <c r="E179" s="193" t="s">
        <v>1</v>
      </c>
      <c r="F179" s="194" t="s">
        <v>246</v>
      </c>
      <c r="H179" s="195">
        <v>1</v>
      </c>
      <c r="I179" s="196"/>
      <c r="L179" s="192"/>
      <c r="M179" s="197"/>
      <c r="N179" s="198"/>
      <c r="O179" s="198"/>
      <c r="P179" s="198"/>
      <c r="Q179" s="198"/>
      <c r="R179" s="198"/>
      <c r="S179" s="198"/>
      <c r="T179" s="199"/>
      <c r="AT179" s="193" t="s">
        <v>174</v>
      </c>
      <c r="AU179" s="193" t="s">
        <v>89</v>
      </c>
      <c r="AV179" s="14" t="s">
        <v>89</v>
      </c>
      <c r="AW179" s="14" t="s">
        <v>30</v>
      </c>
      <c r="AX179" s="14" t="s">
        <v>76</v>
      </c>
      <c r="AY179" s="193" t="s">
        <v>158</v>
      </c>
    </row>
    <row r="180" spans="1:65" s="15" customFormat="1" ht="12">
      <c r="B180" s="200"/>
      <c r="D180" s="185" t="s">
        <v>174</v>
      </c>
      <c r="E180" s="201" t="s">
        <v>1</v>
      </c>
      <c r="F180" s="202" t="s">
        <v>179</v>
      </c>
      <c r="H180" s="203">
        <v>1</v>
      </c>
      <c r="I180" s="204"/>
      <c r="L180" s="200"/>
      <c r="M180" s="205"/>
      <c r="N180" s="206"/>
      <c r="O180" s="206"/>
      <c r="P180" s="206"/>
      <c r="Q180" s="206"/>
      <c r="R180" s="206"/>
      <c r="S180" s="206"/>
      <c r="T180" s="207"/>
      <c r="AT180" s="201" t="s">
        <v>174</v>
      </c>
      <c r="AU180" s="201" t="s">
        <v>89</v>
      </c>
      <c r="AV180" s="15" t="s">
        <v>164</v>
      </c>
      <c r="AW180" s="15" t="s">
        <v>30</v>
      </c>
      <c r="AX180" s="15" t="s">
        <v>83</v>
      </c>
      <c r="AY180" s="201" t="s">
        <v>158</v>
      </c>
    </row>
    <row r="181" spans="1:65" s="2" customFormat="1" ht="21.75" customHeight="1">
      <c r="A181" s="34"/>
      <c r="B181" s="139"/>
      <c r="C181" s="171" t="s">
        <v>247</v>
      </c>
      <c r="D181" s="171" t="s">
        <v>160</v>
      </c>
      <c r="E181" s="172" t="s">
        <v>248</v>
      </c>
      <c r="F181" s="173" t="s">
        <v>249</v>
      </c>
      <c r="G181" s="174" t="s">
        <v>168</v>
      </c>
      <c r="H181" s="175">
        <v>1</v>
      </c>
      <c r="I181" s="176"/>
      <c r="J181" s="177">
        <f>ROUND(I181*H181,2)</f>
        <v>0</v>
      </c>
      <c r="K181" s="178"/>
      <c r="L181" s="35"/>
      <c r="M181" s="179" t="s">
        <v>1</v>
      </c>
      <c r="N181" s="180" t="s">
        <v>42</v>
      </c>
      <c r="O181" s="6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3" t="s">
        <v>164</v>
      </c>
      <c r="AT181" s="183" t="s">
        <v>160</v>
      </c>
      <c r="AU181" s="183" t="s">
        <v>89</v>
      </c>
      <c r="AY181" s="17" t="s">
        <v>158</v>
      </c>
      <c r="BE181" s="104">
        <f>IF(N181="základná",J181,0)</f>
        <v>0</v>
      </c>
      <c r="BF181" s="104">
        <f>IF(N181="znížená",J181,0)</f>
        <v>0</v>
      </c>
      <c r="BG181" s="104">
        <f>IF(N181="zákl. prenesená",J181,0)</f>
        <v>0</v>
      </c>
      <c r="BH181" s="104">
        <f>IF(N181="zníž. prenesená",J181,0)</f>
        <v>0</v>
      </c>
      <c r="BI181" s="104">
        <f>IF(N181="nulová",J181,0)</f>
        <v>0</v>
      </c>
      <c r="BJ181" s="17" t="s">
        <v>89</v>
      </c>
      <c r="BK181" s="104">
        <f>ROUND(I181*H181,2)</f>
        <v>0</v>
      </c>
      <c r="BL181" s="17" t="s">
        <v>164</v>
      </c>
      <c r="BM181" s="183" t="s">
        <v>250</v>
      </c>
    </row>
    <row r="182" spans="1:65" s="2" customFormat="1" ht="21.75" customHeight="1">
      <c r="A182" s="34"/>
      <c r="B182" s="139"/>
      <c r="C182" s="171" t="s">
        <v>7</v>
      </c>
      <c r="D182" s="171" t="s">
        <v>160</v>
      </c>
      <c r="E182" s="172" t="s">
        <v>251</v>
      </c>
      <c r="F182" s="173" t="s">
        <v>252</v>
      </c>
      <c r="G182" s="174" t="s">
        <v>168</v>
      </c>
      <c r="H182" s="175">
        <v>1</v>
      </c>
      <c r="I182" s="176"/>
      <c r="J182" s="177">
        <f>ROUND(I182*H182,2)</f>
        <v>0</v>
      </c>
      <c r="K182" s="178"/>
      <c r="L182" s="35"/>
      <c r="M182" s="179" t="s">
        <v>1</v>
      </c>
      <c r="N182" s="180" t="s">
        <v>42</v>
      </c>
      <c r="O182" s="60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3" t="s">
        <v>164</v>
      </c>
      <c r="AT182" s="183" t="s">
        <v>160</v>
      </c>
      <c r="AU182" s="183" t="s">
        <v>89</v>
      </c>
      <c r="AY182" s="17" t="s">
        <v>158</v>
      </c>
      <c r="BE182" s="104">
        <f>IF(N182="základná",J182,0)</f>
        <v>0</v>
      </c>
      <c r="BF182" s="104">
        <f>IF(N182="znížená",J182,0)</f>
        <v>0</v>
      </c>
      <c r="BG182" s="104">
        <f>IF(N182="zákl. prenesená",J182,0)</f>
        <v>0</v>
      </c>
      <c r="BH182" s="104">
        <f>IF(N182="zníž. prenesená",J182,0)</f>
        <v>0</v>
      </c>
      <c r="BI182" s="104">
        <f>IF(N182="nulová",J182,0)</f>
        <v>0</v>
      </c>
      <c r="BJ182" s="17" t="s">
        <v>89</v>
      </c>
      <c r="BK182" s="104">
        <f>ROUND(I182*H182,2)</f>
        <v>0</v>
      </c>
      <c r="BL182" s="17" t="s">
        <v>164</v>
      </c>
      <c r="BM182" s="183" t="s">
        <v>253</v>
      </c>
    </row>
    <row r="183" spans="1:65" s="2" customFormat="1" ht="21.75" customHeight="1">
      <c r="A183" s="34"/>
      <c r="B183" s="139"/>
      <c r="C183" s="171" t="s">
        <v>254</v>
      </c>
      <c r="D183" s="171" t="s">
        <v>160</v>
      </c>
      <c r="E183" s="172" t="s">
        <v>255</v>
      </c>
      <c r="F183" s="173" t="s">
        <v>256</v>
      </c>
      <c r="G183" s="174" t="s">
        <v>168</v>
      </c>
      <c r="H183" s="175">
        <v>1</v>
      </c>
      <c r="I183" s="176"/>
      <c r="J183" s="177">
        <f>ROUND(I183*H183,2)</f>
        <v>0</v>
      </c>
      <c r="K183" s="178"/>
      <c r="L183" s="35"/>
      <c r="M183" s="179" t="s">
        <v>1</v>
      </c>
      <c r="N183" s="180" t="s">
        <v>42</v>
      </c>
      <c r="O183" s="60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3" t="s">
        <v>164</v>
      </c>
      <c r="AT183" s="183" t="s">
        <v>160</v>
      </c>
      <c r="AU183" s="183" t="s">
        <v>89</v>
      </c>
      <c r="AY183" s="17" t="s">
        <v>158</v>
      </c>
      <c r="BE183" s="104">
        <f>IF(N183="základná",J183,0)</f>
        <v>0</v>
      </c>
      <c r="BF183" s="104">
        <f>IF(N183="znížená",J183,0)</f>
        <v>0</v>
      </c>
      <c r="BG183" s="104">
        <f>IF(N183="zákl. prenesená",J183,0)</f>
        <v>0</v>
      </c>
      <c r="BH183" s="104">
        <f>IF(N183="zníž. prenesená",J183,0)</f>
        <v>0</v>
      </c>
      <c r="BI183" s="104">
        <f>IF(N183="nulová",J183,0)</f>
        <v>0</v>
      </c>
      <c r="BJ183" s="17" t="s">
        <v>89</v>
      </c>
      <c r="BK183" s="104">
        <f>ROUND(I183*H183,2)</f>
        <v>0</v>
      </c>
      <c r="BL183" s="17" t="s">
        <v>164</v>
      </c>
      <c r="BM183" s="183" t="s">
        <v>257</v>
      </c>
    </row>
    <row r="184" spans="1:65" s="14" customFormat="1" ht="12">
      <c r="B184" s="192"/>
      <c r="D184" s="185" t="s">
        <v>174</v>
      </c>
      <c r="E184" s="193" t="s">
        <v>1</v>
      </c>
      <c r="F184" s="194" t="s">
        <v>258</v>
      </c>
      <c r="H184" s="195">
        <v>1</v>
      </c>
      <c r="I184" s="196"/>
      <c r="L184" s="192"/>
      <c r="M184" s="197"/>
      <c r="N184" s="198"/>
      <c r="O184" s="198"/>
      <c r="P184" s="198"/>
      <c r="Q184" s="198"/>
      <c r="R184" s="198"/>
      <c r="S184" s="198"/>
      <c r="T184" s="199"/>
      <c r="AT184" s="193" t="s">
        <v>174</v>
      </c>
      <c r="AU184" s="193" t="s">
        <v>89</v>
      </c>
      <c r="AV184" s="14" t="s">
        <v>89</v>
      </c>
      <c r="AW184" s="14" t="s">
        <v>30</v>
      </c>
      <c r="AX184" s="14" t="s">
        <v>76</v>
      </c>
      <c r="AY184" s="193" t="s">
        <v>158</v>
      </c>
    </row>
    <row r="185" spans="1:65" s="15" customFormat="1" ht="12">
      <c r="B185" s="200"/>
      <c r="D185" s="185" t="s">
        <v>174</v>
      </c>
      <c r="E185" s="201" t="s">
        <v>1</v>
      </c>
      <c r="F185" s="202" t="s">
        <v>179</v>
      </c>
      <c r="H185" s="203">
        <v>1</v>
      </c>
      <c r="I185" s="204"/>
      <c r="L185" s="200"/>
      <c r="M185" s="205"/>
      <c r="N185" s="206"/>
      <c r="O185" s="206"/>
      <c r="P185" s="206"/>
      <c r="Q185" s="206"/>
      <c r="R185" s="206"/>
      <c r="S185" s="206"/>
      <c r="T185" s="207"/>
      <c r="AT185" s="201" t="s">
        <v>174</v>
      </c>
      <c r="AU185" s="201" t="s">
        <v>89</v>
      </c>
      <c r="AV185" s="15" t="s">
        <v>164</v>
      </c>
      <c r="AW185" s="15" t="s">
        <v>30</v>
      </c>
      <c r="AX185" s="15" t="s">
        <v>83</v>
      </c>
      <c r="AY185" s="201" t="s">
        <v>158</v>
      </c>
    </row>
    <row r="186" spans="1:65" s="2" customFormat="1" ht="21.75" customHeight="1">
      <c r="A186" s="34"/>
      <c r="B186" s="139"/>
      <c r="C186" s="171" t="s">
        <v>259</v>
      </c>
      <c r="D186" s="171" t="s">
        <v>160</v>
      </c>
      <c r="E186" s="172" t="s">
        <v>260</v>
      </c>
      <c r="F186" s="173" t="s">
        <v>261</v>
      </c>
      <c r="G186" s="174" t="s">
        <v>168</v>
      </c>
      <c r="H186" s="175">
        <v>1</v>
      </c>
      <c r="I186" s="176"/>
      <c r="J186" s="177">
        <f>ROUND(I186*H186,2)</f>
        <v>0</v>
      </c>
      <c r="K186" s="178"/>
      <c r="L186" s="35"/>
      <c r="M186" s="179" t="s">
        <v>1</v>
      </c>
      <c r="N186" s="180" t="s">
        <v>42</v>
      </c>
      <c r="O186" s="60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3" t="s">
        <v>164</v>
      </c>
      <c r="AT186" s="183" t="s">
        <v>160</v>
      </c>
      <c r="AU186" s="183" t="s">
        <v>89</v>
      </c>
      <c r="AY186" s="17" t="s">
        <v>158</v>
      </c>
      <c r="BE186" s="104">
        <f>IF(N186="základná",J186,0)</f>
        <v>0</v>
      </c>
      <c r="BF186" s="104">
        <f>IF(N186="znížená",J186,0)</f>
        <v>0</v>
      </c>
      <c r="BG186" s="104">
        <f>IF(N186="zákl. prenesená",J186,0)</f>
        <v>0</v>
      </c>
      <c r="BH186" s="104">
        <f>IF(N186="zníž. prenesená",J186,0)</f>
        <v>0</v>
      </c>
      <c r="BI186" s="104">
        <f>IF(N186="nulová",J186,0)</f>
        <v>0</v>
      </c>
      <c r="BJ186" s="17" t="s">
        <v>89</v>
      </c>
      <c r="BK186" s="104">
        <f>ROUND(I186*H186,2)</f>
        <v>0</v>
      </c>
      <c r="BL186" s="17" t="s">
        <v>164</v>
      </c>
      <c r="BM186" s="183" t="s">
        <v>262</v>
      </c>
    </row>
    <row r="187" spans="1:65" s="2" customFormat="1" ht="21.75" customHeight="1">
      <c r="A187" s="34"/>
      <c r="B187" s="139"/>
      <c r="C187" s="171" t="s">
        <v>263</v>
      </c>
      <c r="D187" s="171" t="s">
        <v>160</v>
      </c>
      <c r="E187" s="172" t="s">
        <v>264</v>
      </c>
      <c r="F187" s="173" t="s">
        <v>265</v>
      </c>
      <c r="G187" s="174" t="s">
        <v>168</v>
      </c>
      <c r="H187" s="175">
        <v>1</v>
      </c>
      <c r="I187" s="176"/>
      <c r="J187" s="177">
        <f>ROUND(I187*H187,2)</f>
        <v>0</v>
      </c>
      <c r="K187" s="178"/>
      <c r="L187" s="35"/>
      <c r="M187" s="179" t="s">
        <v>1</v>
      </c>
      <c r="N187" s="180" t="s">
        <v>42</v>
      </c>
      <c r="O187" s="60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3" t="s">
        <v>164</v>
      </c>
      <c r="AT187" s="183" t="s">
        <v>160</v>
      </c>
      <c r="AU187" s="183" t="s">
        <v>89</v>
      </c>
      <c r="AY187" s="17" t="s">
        <v>158</v>
      </c>
      <c r="BE187" s="104">
        <f>IF(N187="základná",J187,0)</f>
        <v>0</v>
      </c>
      <c r="BF187" s="104">
        <f>IF(N187="znížená",J187,0)</f>
        <v>0</v>
      </c>
      <c r="BG187" s="104">
        <f>IF(N187="zákl. prenesená",J187,0)</f>
        <v>0</v>
      </c>
      <c r="BH187" s="104">
        <f>IF(N187="zníž. prenesená",J187,0)</f>
        <v>0</v>
      </c>
      <c r="BI187" s="104">
        <f>IF(N187="nulová",J187,0)</f>
        <v>0</v>
      </c>
      <c r="BJ187" s="17" t="s">
        <v>89</v>
      </c>
      <c r="BK187" s="104">
        <f>ROUND(I187*H187,2)</f>
        <v>0</v>
      </c>
      <c r="BL187" s="17" t="s">
        <v>164</v>
      </c>
      <c r="BM187" s="183" t="s">
        <v>266</v>
      </c>
    </row>
    <row r="188" spans="1:65" s="2" customFormat="1" ht="33" customHeight="1">
      <c r="A188" s="34"/>
      <c r="B188" s="139"/>
      <c r="C188" s="171" t="s">
        <v>267</v>
      </c>
      <c r="D188" s="171" t="s">
        <v>160</v>
      </c>
      <c r="E188" s="172" t="s">
        <v>268</v>
      </c>
      <c r="F188" s="173" t="s">
        <v>269</v>
      </c>
      <c r="G188" s="174" t="s">
        <v>163</v>
      </c>
      <c r="H188" s="175">
        <v>60.24</v>
      </c>
      <c r="I188" s="176"/>
      <c r="J188" s="177">
        <f>ROUND(I188*H188,2)</f>
        <v>0</v>
      </c>
      <c r="K188" s="178"/>
      <c r="L188" s="35"/>
      <c r="M188" s="179" t="s">
        <v>1</v>
      </c>
      <c r="N188" s="180" t="s">
        <v>42</v>
      </c>
      <c r="O188" s="60"/>
      <c r="P188" s="181">
        <f>O188*H188</f>
        <v>0</v>
      </c>
      <c r="Q188" s="181">
        <v>0</v>
      </c>
      <c r="R188" s="181">
        <f>Q188*H188</f>
        <v>0</v>
      </c>
      <c r="S188" s="181">
        <v>0.13800000000000001</v>
      </c>
      <c r="T188" s="182">
        <f>S188*H188</f>
        <v>8.3131200000000014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3" t="s">
        <v>164</v>
      </c>
      <c r="AT188" s="183" t="s">
        <v>160</v>
      </c>
      <c r="AU188" s="183" t="s">
        <v>89</v>
      </c>
      <c r="AY188" s="17" t="s">
        <v>158</v>
      </c>
      <c r="BE188" s="104">
        <f>IF(N188="základná",J188,0)</f>
        <v>0</v>
      </c>
      <c r="BF188" s="104">
        <f>IF(N188="znížená",J188,0)</f>
        <v>0</v>
      </c>
      <c r="BG188" s="104">
        <f>IF(N188="zákl. prenesená",J188,0)</f>
        <v>0</v>
      </c>
      <c r="BH188" s="104">
        <f>IF(N188="zníž. prenesená",J188,0)</f>
        <v>0</v>
      </c>
      <c r="BI188" s="104">
        <f>IF(N188="nulová",J188,0)</f>
        <v>0</v>
      </c>
      <c r="BJ188" s="17" t="s">
        <v>89</v>
      </c>
      <c r="BK188" s="104">
        <f>ROUND(I188*H188,2)</f>
        <v>0</v>
      </c>
      <c r="BL188" s="17" t="s">
        <v>164</v>
      </c>
      <c r="BM188" s="183" t="s">
        <v>270</v>
      </c>
    </row>
    <row r="189" spans="1:65" s="13" customFormat="1" ht="12">
      <c r="B189" s="184"/>
      <c r="D189" s="185" t="s">
        <v>174</v>
      </c>
      <c r="E189" s="186" t="s">
        <v>1</v>
      </c>
      <c r="F189" s="187" t="s">
        <v>271</v>
      </c>
      <c r="H189" s="186" t="s">
        <v>1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6" t="s">
        <v>174</v>
      </c>
      <c r="AU189" s="186" t="s">
        <v>89</v>
      </c>
      <c r="AV189" s="13" t="s">
        <v>83</v>
      </c>
      <c r="AW189" s="13" t="s">
        <v>30</v>
      </c>
      <c r="AX189" s="13" t="s">
        <v>76</v>
      </c>
      <c r="AY189" s="186" t="s">
        <v>158</v>
      </c>
    </row>
    <row r="190" spans="1:65" s="14" customFormat="1" ht="12">
      <c r="B190" s="192"/>
      <c r="D190" s="185" t="s">
        <v>174</v>
      </c>
      <c r="E190" s="193" t="s">
        <v>1</v>
      </c>
      <c r="F190" s="194" t="s">
        <v>272</v>
      </c>
      <c r="H190" s="195">
        <v>60.24</v>
      </c>
      <c r="I190" s="196"/>
      <c r="L190" s="192"/>
      <c r="M190" s="197"/>
      <c r="N190" s="198"/>
      <c r="O190" s="198"/>
      <c r="P190" s="198"/>
      <c r="Q190" s="198"/>
      <c r="R190" s="198"/>
      <c r="S190" s="198"/>
      <c r="T190" s="199"/>
      <c r="AT190" s="193" t="s">
        <v>174</v>
      </c>
      <c r="AU190" s="193" t="s">
        <v>89</v>
      </c>
      <c r="AV190" s="14" t="s">
        <v>89</v>
      </c>
      <c r="AW190" s="14" t="s">
        <v>30</v>
      </c>
      <c r="AX190" s="14" t="s">
        <v>76</v>
      </c>
      <c r="AY190" s="193" t="s">
        <v>158</v>
      </c>
    </row>
    <row r="191" spans="1:65" s="15" customFormat="1" ht="12">
      <c r="B191" s="200"/>
      <c r="D191" s="185" t="s">
        <v>174</v>
      </c>
      <c r="E191" s="201" t="s">
        <v>1</v>
      </c>
      <c r="F191" s="202" t="s">
        <v>179</v>
      </c>
      <c r="H191" s="203">
        <v>60.24</v>
      </c>
      <c r="I191" s="204"/>
      <c r="L191" s="200"/>
      <c r="M191" s="205"/>
      <c r="N191" s="206"/>
      <c r="O191" s="206"/>
      <c r="P191" s="206"/>
      <c r="Q191" s="206"/>
      <c r="R191" s="206"/>
      <c r="S191" s="206"/>
      <c r="T191" s="207"/>
      <c r="AT191" s="201" t="s">
        <v>174</v>
      </c>
      <c r="AU191" s="201" t="s">
        <v>89</v>
      </c>
      <c r="AV191" s="15" t="s">
        <v>164</v>
      </c>
      <c r="AW191" s="15" t="s">
        <v>30</v>
      </c>
      <c r="AX191" s="15" t="s">
        <v>83</v>
      </c>
      <c r="AY191" s="201" t="s">
        <v>158</v>
      </c>
    </row>
    <row r="192" spans="1:65" s="2" customFormat="1" ht="21.75" customHeight="1">
      <c r="A192" s="34"/>
      <c r="B192" s="139"/>
      <c r="C192" s="171" t="s">
        <v>273</v>
      </c>
      <c r="D192" s="171" t="s">
        <v>160</v>
      </c>
      <c r="E192" s="172" t="s">
        <v>274</v>
      </c>
      <c r="F192" s="173" t="s">
        <v>275</v>
      </c>
      <c r="G192" s="174" t="s">
        <v>163</v>
      </c>
      <c r="H192" s="175">
        <v>201</v>
      </c>
      <c r="I192" s="176"/>
      <c r="J192" s="177">
        <f>ROUND(I192*H192,2)</f>
        <v>0</v>
      </c>
      <c r="K192" s="178"/>
      <c r="L192" s="35"/>
      <c r="M192" s="179" t="s">
        <v>1</v>
      </c>
      <c r="N192" s="180" t="s">
        <v>42</v>
      </c>
      <c r="O192" s="60"/>
      <c r="P192" s="181">
        <f>O192*H192</f>
        <v>0</v>
      </c>
      <c r="Q192" s="181">
        <v>0</v>
      </c>
      <c r="R192" s="181">
        <f>Q192*H192</f>
        <v>0</v>
      </c>
      <c r="S192" s="181">
        <v>9.8000000000000004E-2</v>
      </c>
      <c r="T192" s="182">
        <f>S192*H192</f>
        <v>19.698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3" t="s">
        <v>164</v>
      </c>
      <c r="AT192" s="183" t="s">
        <v>160</v>
      </c>
      <c r="AU192" s="183" t="s">
        <v>89</v>
      </c>
      <c r="AY192" s="17" t="s">
        <v>158</v>
      </c>
      <c r="BE192" s="104">
        <f>IF(N192="základná",J192,0)</f>
        <v>0</v>
      </c>
      <c r="BF192" s="104">
        <f>IF(N192="znížená",J192,0)</f>
        <v>0</v>
      </c>
      <c r="BG192" s="104">
        <f>IF(N192="zákl. prenesená",J192,0)</f>
        <v>0</v>
      </c>
      <c r="BH192" s="104">
        <f>IF(N192="zníž. prenesená",J192,0)</f>
        <v>0</v>
      </c>
      <c r="BI192" s="104">
        <f>IF(N192="nulová",J192,0)</f>
        <v>0</v>
      </c>
      <c r="BJ192" s="17" t="s">
        <v>89</v>
      </c>
      <c r="BK192" s="104">
        <f>ROUND(I192*H192,2)</f>
        <v>0</v>
      </c>
      <c r="BL192" s="17" t="s">
        <v>164</v>
      </c>
      <c r="BM192" s="183" t="s">
        <v>276</v>
      </c>
    </row>
    <row r="193" spans="1:65" s="13" customFormat="1" ht="12">
      <c r="B193" s="184"/>
      <c r="D193" s="185" t="s">
        <v>174</v>
      </c>
      <c r="E193" s="186" t="s">
        <v>1</v>
      </c>
      <c r="F193" s="187" t="s">
        <v>277</v>
      </c>
      <c r="H193" s="186" t="s">
        <v>1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6" t="s">
        <v>174</v>
      </c>
      <c r="AU193" s="186" t="s">
        <v>89</v>
      </c>
      <c r="AV193" s="13" t="s">
        <v>83</v>
      </c>
      <c r="AW193" s="13" t="s">
        <v>30</v>
      </c>
      <c r="AX193" s="13" t="s">
        <v>76</v>
      </c>
      <c r="AY193" s="186" t="s">
        <v>158</v>
      </c>
    </row>
    <row r="194" spans="1:65" s="14" customFormat="1" ht="12">
      <c r="B194" s="192"/>
      <c r="D194" s="185" t="s">
        <v>174</v>
      </c>
      <c r="E194" s="193" t="s">
        <v>1</v>
      </c>
      <c r="F194" s="194" t="s">
        <v>278</v>
      </c>
      <c r="H194" s="195">
        <v>201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174</v>
      </c>
      <c r="AU194" s="193" t="s">
        <v>89</v>
      </c>
      <c r="AV194" s="14" t="s">
        <v>89</v>
      </c>
      <c r="AW194" s="14" t="s">
        <v>30</v>
      </c>
      <c r="AX194" s="14" t="s">
        <v>83</v>
      </c>
      <c r="AY194" s="193" t="s">
        <v>158</v>
      </c>
    </row>
    <row r="195" spans="1:65" s="2" customFormat="1" ht="33" customHeight="1">
      <c r="A195" s="34"/>
      <c r="B195" s="139"/>
      <c r="C195" s="171" t="s">
        <v>279</v>
      </c>
      <c r="D195" s="171" t="s">
        <v>160</v>
      </c>
      <c r="E195" s="172" t="s">
        <v>280</v>
      </c>
      <c r="F195" s="173" t="s">
        <v>281</v>
      </c>
      <c r="G195" s="174" t="s">
        <v>163</v>
      </c>
      <c r="H195" s="175">
        <v>985</v>
      </c>
      <c r="I195" s="176"/>
      <c r="J195" s="177">
        <f>ROUND(I195*H195,2)</f>
        <v>0</v>
      </c>
      <c r="K195" s="178"/>
      <c r="L195" s="35"/>
      <c r="M195" s="179" t="s">
        <v>1</v>
      </c>
      <c r="N195" s="180" t="s">
        <v>42</v>
      </c>
      <c r="O195" s="60"/>
      <c r="P195" s="181">
        <f>O195*H195</f>
        <v>0</v>
      </c>
      <c r="Q195" s="181">
        <v>1E-4</v>
      </c>
      <c r="R195" s="181">
        <f>Q195*H195</f>
        <v>9.8500000000000004E-2</v>
      </c>
      <c r="S195" s="181">
        <v>0.127</v>
      </c>
      <c r="T195" s="182">
        <f>S195*H195</f>
        <v>125.095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164</v>
      </c>
      <c r="AT195" s="183" t="s">
        <v>160</v>
      </c>
      <c r="AU195" s="183" t="s">
        <v>89</v>
      </c>
      <c r="AY195" s="17" t="s">
        <v>158</v>
      </c>
      <c r="BE195" s="104">
        <f>IF(N195="základná",J195,0)</f>
        <v>0</v>
      </c>
      <c r="BF195" s="104">
        <f>IF(N195="znížená",J195,0)</f>
        <v>0</v>
      </c>
      <c r="BG195" s="104">
        <f>IF(N195="zákl. prenesená",J195,0)</f>
        <v>0</v>
      </c>
      <c r="BH195" s="104">
        <f>IF(N195="zníž. prenesená",J195,0)</f>
        <v>0</v>
      </c>
      <c r="BI195" s="104">
        <f>IF(N195="nulová",J195,0)</f>
        <v>0</v>
      </c>
      <c r="BJ195" s="17" t="s">
        <v>89</v>
      </c>
      <c r="BK195" s="104">
        <f>ROUND(I195*H195,2)</f>
        <v>0</v>
      </c>
      <c r="BL195" s="17" t="s">
        <v>164</v>
      </c>
      <c r="BM195" s="183" t="s">
        <v>282</v>
      </c>
    </row>
    <row r="196" spans="1:65" s="13" customFormat="1" ht="12">
      <c r="B196" s="184"/>
      <c r="D196" s="185" t="s">
        <v>174</v>
      </c>
      <c r="E196" s="186" t="s">
        <v>1</v>
      </c>
      <c r="F196" s="187" t="s">
        <v>283</v>
      </c>
      <c r="H196" s="186" t="s">
        <v>1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6" t="s">
        <v>174</v>
      </c>
      <c r="AU196" s="186" t="s">
        <v>89</v>
      </c>
      <c r="AV196" s="13" t="s">
        <v>83</v>
      </c>
      <c r="AW196" s="13" t="s">
        <v>30</v>
      </c>
      <c r="AX196" s="13" t="s">
        <v>76</v>
      </c>
      <c r="AY196" s="186" t="s">
        <v>158</v>
      </c>
    </row>
    <row r="197" spans="1:65" s="14" customFormat="1" ht="12">
      <c r="B197" s="192"/>
      <c r="D197" s="185" t="s">
        <v>174</v>
      </c>
      <c r="E197" s="193" t="s">
        <v>1</v>
      </c>
      <c r="F197" s="194" t="s">
        <v>284</v>
      </c>
      <c r="H197" s="195">
        <v>985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174</v>
      </c>
      <c r="AU197" s="193" t="s">
        <v>89</v>
      </c>
      <c r="AV197" s="14" t="s">
        <v>89</v>
      </c>
      <c r="AW197" s="14" t="s">
        <v>30</v>
      </c>
      <c r="AX197" s="14" t="s">
        <v>83</v>
      </c>
      <c r="AY197" s="193" t="s">
        <v>158</v>
      </c>
    </row>
    <row r="198" spans="1:65" s="2" customFormat="1" ht="33" customHeight="1">
      <c r="A198" s="34"/>
      <c r="B198" s="139"/>
      <c r="C198" s="171" t="s">
        <v>285</v>
      </c>
      <c r="D198" s="171" t="s">
        <v>160</v>
      </c>
      <c r="E198" s="172" t="s">
        <v>286</v>
      </c>
      <c r="F198" s="173" t="s">
        <v>287</v>
      </c>
      <c r="G198" s="174" t="s">
        <v>163</v>
      </c>
      <c r="H198" s="175">
        <v>201</v>
      </c>
      <c r="I198" s="176"/>
      <c r="J198" s="177">
        <f>ROUND(I198*H198,2)</f>
        <v>0</v>
      </c>
      <c r="K198" s="178"/>
      <c r="L198" s="35"/>
      <c r="M198" s="179" t="s">
        <v>1</v>
      </c>
      <c r="N198" s="180" t="s">
        <v>42</v>
      </c>
      <c r="O198" s="60"/>
      <c r="P198" s="181">
        <f>O198*H198</f>
        <v>0</v>
      </c>
      <c r="Q198" s="181">
        <v>0</v>
      </c>
      <c r="R198" s="181">
        <f>Q198*H198</f>
        <v>0</v>
      </c>
      <c r="S198" s="181">
        <v>0.23499999999999999</v>
      </c>
      <c r="T198" s="182">
        <f>S198*H198</f>
        <v>47.234999999999999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164</v>
      </c>
      <c r="AT198" s="183" t="s">
        <v>160</v>
      </c>
      <c r="AU198" s="183" t="s">
        <v>89</v>
      </c>
      <c r="AY198" s="17" t="s">
        <v>158</v>
      </c>
      <c r="BE198" s="104">
        <f>IF(N198="základná",J198,0)</f>
        <v>0</v>
      </c>
      <c r="BF198" s="104">
        <f>IF(N198="znížená",J198,0)</f>
        <v>0</v>
      </c>
      <c r="BG198" s="104">
        <f>IF(N198="zákl. prenesená",J198,0)</f>
        <v>0</v>
      </c>
      <c r="BH198" s="104">
        <f>IF(N198="zníž. prenesená",J198,0)</f>
        <v>0</v>
      </c>
      <c r="BI198" s="104">
        <f>IF(N198="nulová",J198,0)</f>
        <v>0</v>
      </c>
      <c r="BJ198" s="17" t="s">
        <v>89</v>
      </c>
      <c r="BK198" s="104">
        <f>ROUND(I198*H198,2)</f>
        <v>0</v>
      </c>
      <c r="BL198" s="17" t="s">
        <v>164</v>
      </c>
      <c r="BM198" s="183" t="s">
        <v>288</v>
      </c>
    </row>
    <row r="199" spans="1:65" s="13" customFormat="1" ht="12">
      <c r="B199" s="184"/>
      <c r="D199" s="185" t="s">
        <v>174</v>
      </c>
      <c r="E199" s="186" t="s">
        <v>1</v>
      </c>
      <c r="F199" s="187" t="s">
        <v>277</v>
      </c>
      <c r="H199" s="186" t="s">
        <v>1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6" t="s">
        <v>174</v>
      </c>
      <c r="AU199" s="186" t="s">
        <v>89</v>
      </c>
      <c r="AV199" s="13" t="s">
        <v>83</v>
      </c>
      <c r="AW199" s="13" t="s">
        <v>30</v>
      </c>
      <c r="AX199" s="13" t="s">
        <v>76</v>
      </c>
      <c r="AY199" s="186" t="s">
        <v>158</v>
      </c>
    </row>
    <row r="200" spans="1:65" s="14" customFormat="1" ht="12">
      <c r="B200" s="192"/>
      <c r="D200" s="185" t="s">
        <v>174</v>
      </c>
      <c r="E200" s="193" t="s">
        <v>1</v>
      </c>
      <c r="F200" s="194" t="s">
        <v>278</v>
      </c>
      <c r="H200" s="195">
        <v>201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3" t="s">
        <v>174</v>
      </c>
      <c r="AU200" s="193" t="s">
        <v>89</v>
      </c>
      <c r="AV200" s="14" t="s">
        <v>89</v>
      </c>
      <c r="AW200" s="14" t="s">
        <v>30</v>
      </c>
      <c r="AX200" s="14" t="s">
        <v>76</v>
      </c>
      <c r="AY200" s="193" t="s">
        <v>158</v>
      </c>
    </row>
    <row r="201" spans="1:65" s="15" customFormat="1" ht="12">
      <c r="B201" s="200"/>
      <c r="D201" s="185" t="s">
        <v>174</v>
      </c>
      <c r="E201" s="201" t="s">
        <v>1</v>
      </c>
      <c r="F201" s="202" t="s">
        <v>179</v>
      </c>
      <c r="H201" s="203">
        <v>201</v>
      </c>
      <c r="I201" s="204"/>
      <c r="L201" s="200"/>
      <c r="M201" s="205"/>
      <c r="N201" s="206"/>
      <c r="O201" s="206"/>
      <c r="P201" s="206"/>
      <c r="Q201" s="206"/>
      <c r="R201" s="206"/>
      <c r="S201" s="206"/>
      <c r="T201" s="207"/>
      <c r="AT201" s="201" t="s">
        <v>174</v>
      </c>
      <c r="AU201" s="201" t="s">
        <v>89</v>
      </c>
      <c r="AV201" s="15" t="s">
        <v>164</v>
      </c>
      <c r="AW201" s="15" t="s">
        <v>30</v>
      </c>
      <c r="AX201" s="15" t="s">
        <v>83</v>
      </c>
      <c r="AY201" s="201" t="s">
        <v>158</v>
      </c>
    </row>
    <row r="202" spans="1:65" s="2" customFormat="1" ht="33" customHeight="1">
      <c r="A202" s="34"/>
      <c r="B202" s="139"/>
      <c r="C202" s="171" t="s">
        <v>289</v>
      </c>
      <c r="D202" s="171" t="s">
        <v>160</v>
      </c>
      <c r="E202" s="172" t="s">
        <v>290</v>
      </c>
      <c r="F202" s="173" t="s">
        <v>291</v>
      </c>
      <c r="G202" s="174" t="s">
        <v>163</v>
      </c>
      <c r="H202" s="175">
        <v>261.24</v>
      </c>
      <c r="I202" s="176"/>
      <c r="J202" s="177">
        <f>ROUND(I202*H202,2)</f>
        <v>0</v>
      </c>
      <c r="K202" s="178"/>
      <c r="L202" s="35"/>
      <c r="M202" s="179" t="s">
        <v>1</v>
      </c>
      <c r="N202" s="180" t="s">
        <v>42</v>
      </c>
      <c r="O202" s="60"/>
      <c r="P202" s="181">
        <f>O202*H202</f>
        <v>0</v>
      </c>
      <c r="Q202" s="181">
        <v>0</v>
      </c>
      <c r="R202" s="181">
        <f>Q202*H202</f>
        <v>0</v>
      </c>
      <c r="S202" s="181">
        <v>0.22500000000000001</v>
      </c>
      <c r="T202" s="182">
        <f>S202*H202</f>
        <v>58.779000000000003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3" t="s">
        <v>164</v>
      </c>
      <c r="AT202" s="183" t="s">
        <v>160</v>
      </c>
      <c r="AU202" s="183" t="s">
        <v>89</v>
      </c>
      <c r="AY202" s="17" t="s">
        <v>158</v>
      </c>
      <c r="BE202" s="104">
        <f>IF(N202="základná",J202,0)</f>
        <v>0</v>
      </c>
      <c r="BF202" s="104">
        <f>IF(N202="znížená",J202,0)</f>
        <v>0</v>
      </c>
      <c r="BG202" s="104">
        <f>IF(N202="zákl. prenesená",J202,0)</f>
        <v>0</v>
      </c>
      <c r="BH202" s="104">
        <f>IF(N202="zníž. prenesená",J202,0)</f>
        <v>0</v>
      </c>
      <c r="BI202" s="104">
        <f>IF(N202="nulová",J202,0)</f>
        <v>0</v>
      </c>
      <c r="BJ202" s="17" t="s">
        <v>89</v>
      </c>
      <c r="BK202" s="104">
        <f>ROUND(I202*H202,2)</f>
        <v>0</v>
      </c>
      <c r="BL202" s="17" t="s">
        <v>164</v>
      </c>
      <c r="BM202" s="183" t="s">
        <v>292</v>
      </c>
    </row>
    <row r="203" spans="1:65" s="13" customFormat="1" ht="12">
      <c r="B203" s="184"/>
      <c r="D203" s="185" t="s">
        <v>174</v>
      </c>
      <c r="E203" s="186" t="s">
        <v>1</v>
      </c>
      <c r="F203" s="187" t="s">
        <v>277</v>
      </c>
      <c r="H203" s="186" t="s">
        <v>1</v>
      </c>
      <c r="I203" s="188"/>
      <c r="L203" s="184"/>
      <c r="M203" s="189"/>
      <c r="N203" s="190"/>
      <c r="O203" s="190"/>
      <c r="P203" s="190"/>
      <c r="Q203" s="190"/>
      <c r="R203" s="190"/>
      <c r="S203" s="190"/>
      <c r="T203" s="191"/>
      <c r="AT203" s="186" t="s">
        <v>174</v>
      </c>
      <c r="AU203" s="186" t="s">
        <v>89</v>
      </c>
      <c r="AV203" s="13" t="s">
        <v>83</v>
      </c>
      <c r="AW203" s="13" t="s">
        <v>30</v>
      </c>
      <c r="AX203" s="13" t="s">
        <v>76</v>
      </c>
      <c r="AY203" s="186" t="s">
        <v>158</v>
      </c>
    </row>
    <row r="204" spans="1:65" s="14" customFormat="1" ht="12">
      <c r="B204" s="192"/>
      <c r="D204" s="185" t="s">
        <v>174</v>
      </c>
      <c r="E204" s="193" t="s">
        <v>1</v>
      </c>
      <c r="F204" s="194" t="s">
        <v>278</v>
      </c>
      <c r="H204" s="195">
        <v>201</v>
      </c>
      <c r="I204" s="196"/>
      <c r="L204" s="192"/>
      <c r="M204" s="197"/>
      <c r="N204" s="198"/>
      <c r="O204" s="198"/>
      <c r="P204" s="198"/>
      <c r="Q204" s="198"/>
      <c r="R204" s="198"/>
      <c r="S204" s="198"/>
      <c r="T204" s="199"/>
      <c r="AT204" s="193" t="s">
        <v>174</v>
      </c>
      <c r="AU204" s="193" t="s">
        <v>89</v>
      </c>
      <c r="AV204" s="14" t="s">
        <v>89</v>
      </c>
      <c r="AW204" s="14" t="s">
        <v>30</v>
      </c>
      <c r="AX204" s="14" t="s">
        <v>76</v>
      </c>
      <c r="AY204" s="193" t="s">
        <v>158</v>
      </c>
    </row>
    <row r="205" spans="1:65" s="13" customFormat="1" ht="12">
      <c r="B205" s="184"/>
      <c r="D205" s="185" t="s">
        <v>174</v>
      </c>
      <c r="E205" s="186" t="s">
        <v>1</v>
      </c>
      <c r="F205" s="187" t="s">
        <v>271</v>
      </c>
      <c r="H205" s="186" t="s">
        <v>1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6" t="s">
        <v>174</v>
      </c>
      <c r="AU205" s="186" t="s">
        <v>89</v>
      </c>
      <c r="AV205" s="13" t="s">
        <v>83</v>
      </c>
      <c r="AW205" s="13" t="s">
        <v>30</v>
      </c>
      <c r="AX205" s="13" t="s">
        <v>76</v>
      </c>
      <c r="AY205" s="186" t="s">
        <v>158</v>
      </c>
    </row>
    <row r="206" spans="1:65" s="14" customFormat="1" ht="12">
      <c r="B206" s="192"/>
      <c r="D206" s="185" t="s">
        <v>174</v>
      </c>
      <c r="E206" s="193" t="s">
        <v>1</v>
      </c>
      <c r="F206" s="194" t="s">
        <v>272</v>
      </c>
      <c r="H206" s="195">
        <v>60.24</v>
      </c>
      <c r="I206" s="196"/>
      <c r="L206" s="192"/>
      <c r="M206" s="197"/>
      <c r="N206" s="198"/>
      <c r="O206" s="198"/>
      <c r="P206" s="198"/>
      <c r="Q206" s="198"/>
      <c r="R206" s="198"/>
      <c r="S206" s="198"/>
      <c r="T206" s="199"/>
      <c r="AT206" s="193" t="s">
        <v>174</v>
      </c>
      <c r="AU206" s="193" t="s">
        <v>89</v>
      </c>
      <c r="AV206" s="14" t="s">
        <v>89</v>
      </c>
      <c r="AW206" s="14" t="s">
        <v>30</v>
      </c>
      <c r="AX206" s="14" t="s">
        <v>76</v>
      </c>
      <c r="AY206" s="193" t="s">
        <v>158</v>
      </c>
    </row>
    <row r="207" spans="1:65" s="15" customFormat="1" ht="12">
      <c r="B207" s="200"/>
      <c r="D207" s="185" t="s">
        <v>174</v>
      </c>
      <c r="E207" s="201" t="s">
        <v>1</v>
      </c>
      <c r="F207" s="202" t="s">
        <v>179</v>
      </c>
      <c r="H207" s="203">
        <v>261.24</v>
      </c>
      <c r="I207" s="204"/>
      <c r="L207" s="200"/>
      <c r="M207" s="205"/>
      <c r="N207" s="206"/>
      <c r="O207" s="206"/>
      <c r="P207" s="206"/>
      <c r="Q207" s="206"/>
      <c r="R207" s="206"/>
      <c r="S207" s="206"/>
      <c r="T207" s="207"/>
      <c r="AT207" s="201" t="s">
        <v>174</v>
      </c>
      <c r="AU207" s="201" t="s">
        <v>89</v>
      </c>
      <c r="AV207" s="15" t="s">
        <v>164</v>
      </c>
      <c r="AW207" s="15" t="s">
        <v>30</v>
      </c>
      <c r="AX207" s="15" t="s">
        <v>83</v>
      </c>
      <c r="AY207" s="201" t="s">
        <v>158</v>
      </c>
    </row>
    <row r="208" spans="1:65" s="2" customFormat="1" ht="21.75" customHeight="1">
      <c r="A208" s="34"/>
      <c r="B208" s="139"/>
      <c r="C208" s="171" t="s">
        <v>293</v>
      </c>
      <c r="D208" s="171" t="s">
        <v>160</v>
      </c>
      <c r="E208" s="172" t="s">
        <v>294</v>
      </c>
      <c r="F208" s="173" t="s">
        <v>295</v>
      </c>
      <c r="G208" s="174" t="s">
        <v>296</v>
      </c>
      <c r="H208" s="175">
        <v>89.7</v>
      </c>
      <c r="I208" s="176"/>
      <c r="J208" s="177">
        <f>ROUND(I208*H208,2)</f>
        <v>0</v>
      </c>
      <c r="K208" s="178"/>
      <c r="L208" s="35"/>
      <c r="M208" s="179" t="s">
        <v>1</v>
      </c>
      <c r="N208" s="180" t="s">
        <v>42</v>
      </c>
      <c r="O208" s="60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164</v>
      </c>
      <c r="AT208" s="183" t="s">
        <v>160</v>
      </c>
      <c r="AU208" s="183" t="s">
        <v>89</v>
      </c>
      <c r="AY208" s="17" t="s">
        <v>158</v>
      </c>
      <c r="BE208" s="104">
        <f>IF(N208="základná",J208,0)</f>
        <v>0</v>
      </c>
      <c r="BF208" s="104">
        <f>IF(N208="znížená",J208,0)</f>
        <v>0</v>
      </c>
      <c r="BG208" s="104">
        <f>IF(N208="zákl. prenesená",J208,0)</f>
        <v>0</v>
      </c>
      <c r="BH208" s="104">
        <f>IF(N208="zníž. prenesená",J208,0)</f>
        <v>0</v>
      </c>
      <c r="BI208" s="104">
        <f>IF(N208="nulová",J208,0)</f>
        <v>0</v>
      </c>
      <c r="BJ208" s="17" t="s">
        <v>89</v>
      </c>
      <c r="BK208" s="104">
        <f>ROUND(I208*H208,2)</f>
        <v>0</v>
      </c>
      <c r="BL208" s="17" t="s">
        <v>164</v>
      </c>
      <c r="BM208" s="183" t="s">
        <v>297</v>
      </c>
    </row>
    <row r="209" spans="1:65" s="13" customFormat="1" ht="12">
      <c r="B209" s="184"/>
      <c r="D209" s="185" t="s">
        <v>174</v>
      </c>
      <c r="E209" s="186" t="s">
        <v>1</v>
      </c>
      <c r="F209" s="187" t="s">
        <v>298</v>
      </c>
      <c r="H209" s="186" t="s">
        <v>1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6" t="s">
        <v>174</v>
      </c>
      <c r="AU209" s="186" t="s">
        <v>89</v>
      </c>
      <c r="AV209" s="13" t="s">
        <v>83</v>
      </c>
      <c r="AW209" s="13" t="s">
        <v>30</v>
      </c>
      <c r="AX209" s="13" t="s">
        <v>76</v>
      </c>
      <c r="AY209" s="186" t="s">
        <v>158</v>
      </c>
    </row>
    <row r="210" spans="1:65" s="14" customFormat="1" ht="12">
      <c r="B210" s="192"/>
      <c r="D210" s="185" t="s">
        <v>174</v>
      </c>
      <c r="E210" s="193" t="s">
        <v>1</v>
      </c>
      <c r="F210" s="194" t="s">
        <v>299</v>
      </c>
      <c r="H210" s="195">
        <v>44.7</v>
      </c>
      <c r="I210" s="196"/>
      <c r="L210" s="192"/>
      <c r="M210" s="197"/>
      <c r="N210" s="198"/>
      <c r="O210" s="198"/>
      <c r="P210" s="198"/>
      <c r="Q210" s="198"/>
      <c r="R210" s="198"/>
      <c r="S210" s="198"/>
      <c r="T210" s="199"/>
      <c r="AT210" s="193" t="s">
        <v>174</v>
      </c>
      <c r="AU210" s="193" t="s">
        <v>89</v>
      </c>
      <c r="AV210" s="14" t="s">
        <v>89</v>
      </c>
      <c r="AW210" s="14" t="s">
        <v>30</v>
      </c>
      <c r="AX210" s="14" t="s">
        <v>76</v>
      </c>
      <c r="AY210" s="193" t="s">
        <v>158</v>
      </c>
    </row>
    <row r="211" spans="1:65" s="13" customFormat="1" ht="12">
      <c r="B211" s="184"/>
      <c r="D211" s="185" t="s">
        <v>174</v>
      </c>
      <c r="E211" s="186" t="s">
        <v>1</v>
      </c>
      <c r="F211" s="187" t="s">
        <v>300</v>
      </c>
      <c r="H211" s="186" t="s">
        <v>1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6" t="s">
        <v>174</v>
      </c>
      <c r="AU211" s="186" t="s">
        <v>89</v>
      </c>
      <c r="AV211" s="13" t="s">
        <v>83</v>
      </c>
      <c r="AW211" s="13" t="s">
        <v>30</v>
      </c>
      <c r="AX211" s="13" t="s">
        <v>76</v>
      </c>
      <c r="AY211" s="186" t="s">
        <v>158</v>
      </c>
    </row>
    <row r="212" spans="1:65" s="14" customFormat="1" ht="12">
      <c r="B212" s="192"/>
      <c r="D212" s="185" t="s">
        <v>174</v>
      </c>
      <c r="E212" s="193" t="s">
        <v>1</v>
      </c>
      <c r="F212" s="194" t="s">
        <v>301</v>
      </c>
      <c r="H212" s="195">
        <v>45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174</v>
      </c>
      <c r="AU212" s="193" t="s">
        <v>89</v>
      </c>
      <c r="AV212" s="14" t="s">
        <v>89</v>
      </c>
      <c r="AW212" s="14" t="s">
        <v>30</v>
      </c>
      <c r="AX212" s="14" t="s">
        <v>76</v>
      </c>
      <c r="AY212" s="193" t="s">
        <v>158</v>
      </c>
    </row>
    <row r="213" spans="1:65" s="15" customFormat="1" ht="12">
      <c r="B213" s="200"/>
      <c r="D213" s="185" t="s">
        <v>174</v>
      </c>
      <c r="E213" s="201" t="s">
        <v>1</v>
      </c>
      <c r="F213" s="202" t="s">
        <v>179</v>
      </c>
      <c r="H213" s="203">
        <v>89.7</v>
      </c>
      <c r="I213" s="204"/>
      <c r="L213" s="200"/>
      <c r="M213" s="205"/>
      <c r="N213" s="206"/>
      <c r="O213" s="206"/>
      <c r="P213" s="206"/>
      <c r="Q213" s="206"/>
      <c r="R213" s="206"/>
      <c r="S213" s="206"/>
      <c r="T213" s="207"/>
      <c r="AT213" s="201" t="s">
        <v>174</v>
      </c>
      <c r="AU213" s="201" t="s">
        <v>89</v>
      </c>
      <c r="AV213" s="15" t="s">
        <v>164</v>
      </c>
      <c r="AW213" s="15" t="s">
        <v>30</v>
      </c>
      <c r="AX213" s="15" t="s">
        <v>83</v>
      </c>
      <c r="AY213" s="201" t="s">
        <v>158</v>
      </c>
    </row>
    <row r="214" spans="1:65" s="2" customFormat="1" ht="21.75" customHeight="1">
      <c r="A214" s="34"/>
      <c r="B214" s="139"/>
      <c r="C214" s="171" t="s">
        <v>302</v>
      </c>
      <c r="D214" s="171" t="s">
        <v>160</v>
      </c>
      <c r="E214" s="172" t="s">
        <v>303</v>
      </c>
      <c r="F214" s="173" t="s">
        <v>304</v>
      </c>
      <c r="G214" s="174" t="s">
        <v>296</v>
      </c>
      <c r="H214" s="175">
        <v>26.91</v>
      </c>
      <c r="I214" s="176"/>
      <c r="J214" s="177">
        <f>ROUND(I214*H214,2)</f>
        <v>0</v>
      </c>
      <c r="K214" s="178"/>
      <c r="L214" s="35"/>
      <c r="M214" s="179" t="s">
        <v>1</v>
      </c>
      <c r="N214" s="180" t="s">
        <v>42</v>
      </c>
      <c r="O214" s="60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164</v>
      </c>
      <c r="AT214" s="183" t="s">
        <v>160</v>
      </c>
      <c r="AU214" s="183" t="s">
        <v>89</v>
      </c>
      <c r="AY214" s="17" t="s">
        <v>158</v>
      </c>
      <c r="BE214" s="104">
        <f>IF(N214="základná",J214,0)</f>
        <v>0</v>
      </c>
      <c r="BF214" s="104">
        <f>IF(N214="znížená",J214,0)</f>
        <v>0</v>
      </c>
      <c r="BG214" s="104">
        <f>IF(N214="zákl. prenesená",J214,0)</f>
        <v>0</v>
      </c>
      <c r="BH214" s="104">
        <f>IF(N214="zníž. prenesená",J214,0)</f>
        <v>0</v>
      </c>
      <c r="BI214" s="104">
        <f>IF(N214="nulová",J214,0)</f>
        <v>0</v>
      </c>
      <c r="BJ214" s="17" t="s">
        <v>89</v>
      </c>
      <c r="BK214" s="104">
        <f>ROUND(I214*H214,2)</f>
        <v>0</v>
      </c>
      <c r="BL214" s="17" t="s">
        <v>164</v>
      </c>
      <c r="BM214" s="183" t="s">
        <v>305</v>
      </c>
    </row>
    <row r="215" spans="1:65" s="14" customFormat="1" ht="12">
      <c r="B215" s="192"/>
      <c r="D215" s="185" t="s">
        <v>174</v>
      </c>
      <c r="E215" s="193" t="s">
        <v>1</v>
      </c>
      <c r="F215" s="194" t="s">
        <v>306</v>
      </c>
      <c r="H215" s="195">
        <v>26.91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174</v>
      </c>
      <c r="AU215" s="193" t="s">
        <v>89</v>
      </c>
      <c r="AV215" s="14" t="s">
        <v>89</v>
      </c>
      <c r="AW215" s="14" t="s">
        <v>30</v>
      </c>
      <c r="AX215" s="14" t="s">
        <v>83</v>
      </c>
      <c r="AY215" s="193" t="s">
        <v>158</v>
      </c>
    </row>
    <row r="216" spans="1:65" s="2" customFormat="1" ht="21.75" customHeight="1">
      <c r="A216" s="34"/>
      <c r="B216" s="139"/>
      <c r="C216" s="171" t="s">
        <v>307</v>
      </c>
      <c r="D216" s="171" t="s">
        <v>160</v>
      </c>
      <c r="E216" s="172" t="s">
        <v>308</v>
      </c>
      <c r="F216" s="173" t="s">
        <v>309</v>
      </c>
      <c r="G216" s="174" t="s">
        <v>296</v>
      </c>
      <c r="H216" s="175">
        <v>8.2319999999999993</v>
      </c>
      <c r="I216" s="176"/>
      <c r="J216" s="177">
        <f>ROUND(I216*H216,2)</f>
        <v>0</v>
      </c>
      <c r="K216" s="178"/>
      <c r="L216" s="35"/>
      <c r="M216" s="179" t="s">
        <v>1</v>
      </c>
      <c r="N216" s="180" t="s">
        <v>42</v>
      </c>
      <c r="O216" s="60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3" t="s">
        <v>164</v>
      </c>
      <c r="AT216" s="183" t="s">
        <v>160</v>
      </c>
      <c r="AU216" s="183" t="s">
        <v>89</v>
      </c>
      <c r="AY216" s="17" t="s">
        <v>158</v>
      </c>
      <c r="BE216" s="104">
        <f>IF(N216="základná",J216,0)</f>
        <v>0</v>
      </c>
      <c r="BF216" s="104">
        <f>IF(N216="znížená",J216,0)</f>
        <v>0</v>
      </c>
      <c r="BG216" s="104">
        <f>IF(N216="zákl. prenesená",J216,0)</f>
        <v>0</v>
      </c>
      <c r="BH216" s="104">
        <f>IF(N216="zníž. prenesená",J216,0)</f>
        <v>0</v>
      </c>
      <c r="BI216" s="104">
        <f>IF(N216="nulová",J216,0)</f>
        <v>0</v>
      </c>
      <c r="BJ216" s="17" t="s">
        <v>89</v>
      </c>
      <c r="BK216" s="104">
        <f>ROUND(I216*H216,2)</f>
        <v>0</v>
      </c>
      <c r="BL216" s="17" t="s">
        <v>164</v>
      </c>
      <c r="BM216" s="183" t="s">
        <v>310</v>
      </c>
    </row>
    <row r="217" spans="1:65" s="13" customFormat="1" ht="12">
      <c r="B217" s="184"/>
      <c r="D217" s="185" t="s">
        <v>174</v>
      </c>
      <c r="E217" s="186" t="s">
        <v>1</v>
      </c>
      <c r="F217" s="187" t="s">
        <v>311</v>
      </c>
      <c r="H217" s="186" t="s">
        <v>1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6" t="s">
        <v>174</v>
      </c>
      <c r="AU217" s="186" t="s">
        <v>89</v>
      </c>
      <c r="AV217" s="13" t="s">
        <v>83</v>
      </c>
      <c r="AW217" s="13" t="s">
        <v>30</v>
      </c>
      <c r="AX217" s="13" t="s">
        <v>76</v>
      </c>
      <c r="AY217" s="186" t="s">
        <v>158</v>
      </c>
    </row>
    <row r="218" spans="1:65" s="14" customFormat="1" ht="24">
      <c r="B218" s="192"/>
      <c r="D218" s="185" t="s">
        <v>174</v>
      </c>
      <c r="E218" s="193" t="s">
        <v>1</v>
      </c>
      <c r="F218" s="194" t="s">
        <v>312</v>
      </c>
      <c r="H218" s="195">
        <v>6.3719999999999999</v>
      </c>
      <c r="I218" s="196"/>
      <c r="L218" s="192"/>
      <c r="M218" s="197"/>
      <c r="N218" s="198"/>
      <c r="O218" s="198"/>
      <c r="P218" s="198"/>
      <c r="Q218" s="198"/>
      <c r="R218" s="198"/>
      <c r="S218" s="198"/>
      <c r="T218" s="199"/>
      <c r="AT218" s="193" t="s">
        <v>174</v>
      </c>
      <c r="AU218" s="193" t="s">
        <v>89</v>
      </c>
      <c r="AV218" s="14" t="s">
        <v>89</v>
      </c>
      <c r="AW218" s="14" t="s">
        <v>30</v>
      </c>
      <c r="AX218" s="14" t="s">
        <v>76</v>
      </c>
      <c r="AY218" s="193" t="s">
        <v>158</v>
      </c>
    </row>
    <row r="219" spans="1:65" s="13" customFormat="1" ht="12">
      <c r="B219" s="184"/>
      <c r="D219" s="185" t="s">
        <v>174</v>
      </c>
      <c r="E219" s="186" t="s">
        <v>1</v>
      </c>
      <c r="F219" s="187" t="s">
        <v>313</v>
      </c>
      <c r="H219" s="186" t="s">
        <v>1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6" t="s">
        <v>174</v>
      </c>
      <c r="AU219" s="186" t="s">
        <v>89</v>
      </c>
      <c r="AV219" s="13" t="s">
        <v>83</v>
      </c>
      <c r="AW219" s="13" t="s">
        <v>30</v>
      </c>
      <c r="AX219" s="13" t="s">
        <v>76</v>
      </c>
      <c r="AY219" s="186" t="s">
        <v>158</v>
      </c>
    </row>
    <row r="220" spans="1:65" s="14" customFormat="1" ht="12">
      <c r="B220" s="192"/>
      <c r="D220" s="185" t="s">
        <v>174</v>
      </c>
      <c r="E220" s="193" t="s">
        <v>1</v>
      </c>
      <c r="F220" s="194" t="s">
        <v>314</v>
      </c>
      <c r="H220" s="195">
        <v>1.08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174</v>
      </c>
      <c r="AU220" s="193" t="s">
        <v>89</v>
      </c>
      <c r="AV220" s="14" t="s">
        <v>89</v>
      </c>
      <c r="AW220" s="14" t="s">
        <v>30</v>
      </c>
      <c r="AX220" s="14" t="s">
        <v>76</v>
      </c>
      <c r="AY220" s="193" t="s">
        <v>158</v>
      </c>
    </row>
    <row r="221" spans="1:65" s="13" customFormat="1" ht="12">
      <c r="B221" s="184"/>
      <c r="D221" s="185" t="s">
        <v>174</v>
      </c>
      <c r="E221" s="186" t="s">
        <v>1</v>
      </c>
      <c r="F221" s="187" t="s">
        <v>315</v>
      </c>
      <c r="H221" s="186" t="s">
        <v>1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6" t="s">
        <v>174</v>
      </c>
      <c r="AU221" s="186" t="s">
        <v>89</v>
      </c>
      <c r="AV221" s="13" t="s">
        <v>83</v>
      </c>
      <c r="AW221" s="13" t="s">
        <v>30</v>
      </c>
      <c r="AX221" s="13" t="s">
        <v>76</v>
      </c>
      <c r="AY221" s="186" t="s">
        <v>158</v>
      </c>
    </row>
    <row r="222" spans="1:65" s="14" customFormat="1" ht="12">
      <c r="B222" s="192"/>
      <c r="D222" s="185" t="s">
        <v>174</v>
      </c>
      <c r="E222" s="193" t="s">
        <v>1</v>
      </c>
      <c r="F222" s="194" t="s">
        <v>316</v>
      </c>
      <c r="H222" s="195">
        <v>0.78</v>
      </c>
      <c r="I222" s="196"/>
      <c r="L222" s="192"/>
      <c r="M222" s="197"/>
      <c r="N222" s="198"/>
      <c r="O222" s="198"/>
      <c r="P222" s="198"/>
      <c r="Q222" s="198"/>
      <c r="R222" s="198"/>
      <c r="S222" s="198"/>
      <c r="T222" s="199"/>
      <c r="AT222" s="193" t="s">
        <v>174</v>
      </c>
      <c r="AU222" s="193" t="s">
        <v>89</v>
      </c>
      <c r="AV222" s="14" t="s">
        <v>89</v>
      </c>
      <c r="AW222" s="14" t="s">
        <v>30</v>
      </c>
      <c r="AX222" s="14" t="s">
        <v>76</v>
      </c>
      <c r="AY222" s="193" t="s">
        <v>158</v>
      </c>
    </row>
    <row r="223" spans="1:65" s="15" customFormat="1" ht="12">
      <c r="B223" s="200"/>
      <c r="D223" s="185" t="s">
        <v>174</v>
      </c>
      <c r="E223" s="201" t="s">
        <v>1</v>
      </c>
      <c r="F223" s="202" t="s">
        <v>179</v>
      </c>
      <c r="H223" s="203">
        <v>8.2319999999999993</v>
      </c>
      <c r="I223" s="204"/>
      <c r="L223" s="200"/>
      <c r="M223" s="205"/>
      <c r="N223" s="206"/>
      <c r="O223" s="206"/>
      <c r="P223" s="206"/>
      <c r="Q223" s="206"/>
      <c r="R223" s="206"/>
      <c r="S223" s="206"/>
      <c r="T223" s="207"/>
      <c r="AT223" s="201" t="s">
        <v>174</v>
      </c>
      <c r="AU223" s="201" t="s">
        <v>89</v>
      </c>
      <c r="AV223" s="15" t="s">
        <v>164</v>
      </c>
      <c r="AW223" s="15" t="s">
        <v>30</v>
      </c>
      <c r="AX223" s="15" t="s">
        <v>83</v>
      </c>
      <c r="AY223" s="201" t="s">
        <v>158</v>
      </c>
    </row>
    <row r="224" spans="1:65" s="2" customFormat="1" ht="33" customHeight="1">
      <c r="A224" s="34"/>
      <c r="B224" s="139"/>
      <c r="C224" s="171" t="s">
        <v>317</v>
      </c>
      <c r="D224" s="171" t="s">
        <v>160</v>
      </c>
      <c r="E224" s="172" t="s">
        <v>318</v>
      </c>
      <c r="F224" s="173" t="s">
        <v>319</v>
      </c>
      <c r="G224" s="174" t="s">
        <v>296</v>
      </c>
      <c r="H224" s="175">
        <v>2.4700000000000002</v>
      </c>
      <c r="I224" s="176"/>
      <c r="J224" s="177">
        <f>ROUND(I224*H224,2)</f>
        <v>0</v>
      </c>
      <c r="K224" s="178"/>
      <c r="L224" s="35"/>
      <c r="M224" s="179" t="s">
        <v>1</v>
      </c>
      <c r="N224" s="180" t="s">
        <v>42</v>
      </c>
      <c r="O224" s="60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3" t="s">
        <v>164</v>
      </c>
      <c r="AT224" s="183" t="s">
        <v>160</v>
      </c>
      <c r="AU224" s="183" t="s">
        <v>89</v>
      </c>
      <c r="AY224" s="17" t="s">
        <v>158</v>
      </c>
      <c r="BE224" s="104">
        <f>IF(N224="základná",J224,0)</f>
        <v>0</v>
      </c>
      <c r="BF224" s="104">
        <f>IF(N224="znížená",J224,0)</f>
        <v>0</v>
      </c>
      <c r="BG224" s="104">
        <f>IF(N224="zákl. prenesená",J224,0)</f>
        <v>0</v>
      </c>
      <c r="BH224" s="104">
        <f>IF(N224="zníž. prenesená",J224,0)</f>
        <v>0</v>
      </c>
      <c r="BI224" s="104">
        <f>IF(N224="nulová",J224,0)</f>
        <v>0</v>
      </c>
      <c r="BJ224" s="17" t="s">
        <v>89</v>
      </c>
      <c r="BK224" s="104">
        <f>ROUND(I224*H224,2)</f>
        <v>0</v>
      </c>
      <c r="BL224" s="17" t="s">
        <v>164</v>
      </c>
      <c r="BM224" s="183" t="s">
        <v>320</v>
      </c>
    </row>
    <row r="225" spans="1:65" s="14" customFormat="1" ht="12">
      <c r="B225" s="192"/>
      <c r="D225" s="185" t="s">
        <v>174</v>
      </c>
      <c r="E225" s="193" t="s">
        <v>1</v>
      </c>
      <c r="F225" s="194" t="s">
        <v>321</v>
      </c>
      <c r="H225" s="195">
        <v>2.4700000000000002</v>
      </c>
      <c r="I225" s="196"/>
      <c r="L225" s="192"/>
      <c r="M225" s="197"/>
      <c r="N225" s="198"/>
      <c r="O225" s="198"/>
      <c r="P225" s="198"/>
      <c r="Q225" s="198"/>
      <c r="R225" s="198"/>
      <c r="S225" s="198"/>
      <c r="T225" s="199"/>
      <c r="AT225" s="193" t="s">
        <v>174</v>
      </c>
      <c r="AU225" s="193" t="s">
        <v>89</v>
      </c>
      <c r="AV225" s="14" t="s">
        <v>89</v>
      </c>
      <c r="AW225" s="14" t="s">
        <v>30</v>
      </c>
      <c r="AX225" s="14" t="s">
        <v>83</v>
      </c>
      <c r="AY225" s="193" t="s">
        <v>158</v>
      </c>
    </row>
    <row r="226" spans="1:65" s="2" customFormat="1" ht="21.75" customHeight="1">
      <c r="A226" s="34"/>
      <c r="B226" s="139"/>
      <c r="C226" s="171" t="s">
        <v>322</v>
      </c>
      <c r="D226" s="171" t="s">
        <v>160</v>
      </c>
      <c r="E226" s="172" t="s">
        <v>323</v>
      </c>
      <c r="F226" s="173" t="s">
        <v>324</v>
      </c>
      <c r="G226" s="174" t="s">
        <v>296</v>
      </c>
      <c r="H226" s="175">
        <v>11.4</v>
      </c>
      <c r="I226" s="176"/>
      <c r="J226" s="177">
        <f>ROUND(I226*H226,2)</f>
        <v>0</v>
      </c>
      <c r="K226" s="178"/>
      <c r="L226" s="35"/>
      <c r="M226" s="179" t="s">
        <v>1</v>
      </c>
      <c r="N226" s="180" t="s">
        <v>42</v>
      </c>
      <c r="O226" s="60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164</v>
      </c>
      <c r="AT226" s="183" t="s">
        <v>160</v>
      </c>
      <c r="AU226" s="183" t="s">
        <v>89</v>
      </c>
      <c r="AY226" s="17" t="s">
        <v>158</v>
      </c>
      <c r="BE226" s="104">
        <f>IF(N226="základná",J226,0)</f>
        <v>0</v>
      </c>
      <c r="BF226" s="104">
        <f>IF(N226="znížená",J226,0)</f>
        <v>0</v>
      </c>
      <c r="BG226" s="104">
        <f>IF(N226="zákl. prenesená",J226,0)</f>
        <v>0</v>
      </c>
      <c r="BH226" s="104">
        <f>IF(N226="zníž. prenesená",J226,0)</f>
        <v>0</v>
      </c>
      <c r="BI226" s="104">
        <f>IF(N226="nulová",J226,0)</f>
        <v>0</v>
      </c>
      <c r="BJ226" s="17" t="s">
        <v>89</v>
      </c>
      <c r="BK226" s="104">
        <f>ROUND(I226*H226,2)</f>
        <v>0</v>
      </c>
      <c r="BL226" s="17" t="s">
        <v>164</v>
      </c>
      <c r="BM226" s="183" t="s">
        <v>325</v>
      </c>
    </row>
    <row r="227" spans="1:65" s="14" customFormat="1" ht="12">
      <c r="B227" s="192"/>
      <c r="D227" s="185" t="s">
        <v>174</v>
      </c>
      <c r="E227" s="193" t="s">
        <v>1</v>
      </c>
      <c r="F227" s="194" t="s">
        <v>326</v>
      </c>
      <c r="H227" s="195">
        <v>11.4</v>
      </c>
      <c r="I227" s="196"/>
      <c r="L227" s="192"/>
      <c r="M227" s="197"/>
      <c r="N227" s="198"/>
      <c r="O227" s="198"/>
      <c r="P227" s="198"/>
      <c r="Q227" s="198"/>
      <c r="R227" s="198"/>
      <c r="S227" s="198"/>
      <c r="T227" s="199"/>
      <c r="AT227" s="193" t="s">
        <v>174</v>
      </c>
      <c r="AU227" s="193" t="s">
        <v>89</v>
      </c>
      <c r="AV227" s="14" t="s">
        <v>89</v>
      </c>
      <c r="AW227" s="14" t="s">
        <v>30</v>
      </c>
      <c r="AX227" s="14" t="s">
        <v>83</v>
      </c>
      <c r="AY227" s="193" t="s">
        <v>158</v>
      </c>
    </row>
    <row r="228" spans="1:65" s="2" customFormat="1" ht="33" customHeight="1">
      <c r="A228" s="34"/>
      <c r="B228" s="139"/>
      <c r="C228" s="171" t="s">
        <v>327</v>
      </c>
      <c r="D228" s="171" t="s">
        <v>160</v>
      </c>
      <c r="E228" s="172" t="s">
        <v>328</v>
      </c>
      <c r="F228" s="173" t="s">
        <v>329</v>
      </c>
      <c r="G228" s="174" t="s">
        <v>296</v>
      </c>
      <c r="H228" s="175">
        <v>92.281999999999996</v>
      </c>
      <c r="I228" s="176"/>
      <c r="J228" s="177">
        <f>ROUND(I228*H228,2)</f>
        <v>0</v>
      </c>
      <c r="K228" s="178"/>
      <c r="L228" s="35"/>
      <c r="M228" s="179" t="s">
        <v>1</v>
      </c>
      <c r="N228" s="180" t="s">
        <v>42</v>
      </c>
      <c r="O228" s="60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3" t="s">
        <v>164</v>
      </c>
      <c r="AT228" s="183" t="s">
        <v>160</v>
      </c>
      <c r="AU228" s="183" t="s">
        <v>89</v>
      </c>
      <c r="AY228" s="17" t="s">
        <v>158</v>
      </c>
      <c r="BE228" s="104">
        <f>IF(N228="základná",J228,0)</f>
        <v>0</v>
      </c>
      <c r="BF228" s="104">
        <f>IF(N228="znížená",J228,0)</f>
        <v>0</v>
      </c>
      <c r="BG228" s="104">
        <f>IF(N228="zákl. prenesená",J228,0)</f>
        <v>0</v>
      </c>
      <c r="BH228" s="104">
        <f>IF(N228="zníž. prenesená",J228,0)</f>
        <v>0</v>
      </c>
      <c r="BI228" s="104">
        <f>IF(N228="nulová",J228,0)</f>
        <v>0</v>
      </c>
      <c r="BJ228" s="17" t="s">
        <v>89</v>
      </c>
      <c r="BK228" s="104">
        <f>ROUND(I228*H228,2)</f>
        <v>0</v>
      </c>
      <c r="BL228" s="17" t="s">
        <v>164</v>
      </c>
      <c r="BM228" s="183" t="s">
        <v>330</v>
      </c>
    </row>
    <row r="229" spans="1:65" s="13" customFormat="1" ht="12">
      <c r="B229" s="184"/>
      <c r="D229" s="185" t="s">
        <v>174</v>
      </c>
      <c r="E229" s="186" t="s">
        <v>1</v>
      </c>
      <c r="F229" s="187" t="s">
        <v>331</v>
      </c>
      <c r="H229" s="186" t="s">
        <v>1</v>
      </c>
      <c r="I229" s="188"/>
      <c r="L229" s="184"/>
      <c r="M229" s="189"/>
      <c r="N229" s="190"/>
      <c r="O229" s="190"/>
      <c r="P229" s="190"/>
      <c r="Q229" s="190"/>
      <c r="R229" s="190"/>
      <c r="S229" s="190"/>
      <c r="T229" s="191"/>
      <c r="AT229" s="186" t="s">
        <v>174</v>
      </c>
      <c r="AU229" s="186" t="s">
        <v>89</v>
      </c>
      <c r="AV229" s="13" t="s">
        <v>83</v>
      </c>
      <c r="AW229" s="13" t="s">
        <v>30</v>
      </c>
      <c r="AX229" s="13" t="s">
        <v>76</v>
      </c>
      <c r="AY229" s="186" t="s">
        <v>158</v>
      </c>
    </row>
    <row r="230" spans="1:65" s="14" customFormat="1" ht="12">
      <c r="B230" s="192"/>
      <c r="D230" s="185" t="s">
        <v>174</v>
      </c>
      <c r="E230" s="193" t="s">
        <v>1</v>
      </c>
      <c r="F230" s="194" t="s">
        <v>332</v>
      </c>
      <c r="H230" s="195">
        <v>97.981999999999999</v>
      </c>
      <c r="I230" s="196"/>
      <c r="L230" s="192"/>
      <c r="M230" s="197"/>
      <c r="N230" s="198"/>
      <c r="O230" s="198"/>
      <c r="P230" s="198"/>
      <c r="Q230" s="198"/>
      <c r="R230" s="198"/>
      <c r="S230" s="198"/>
      <c r="T230" s="199"/>
      <c r="AT230" s="193" t="s">
        <v>174</v>
      </c>
      <c r="AU230" s="193" t="s">
        <v>89</v>
      </c>
      <c r="AV230" s="14" t="s">
        <v>89</v>
      </c>
      <c r="AW230" s="14" t="s">
        <v>30</v>
      </c>
      <c r="AX230" s="14" t="s">
        <v>76</v>
      </c>
      <c r="AY230" s="193" t="s">
        <v>158</v>
      </c>
    </row>
    <row r="231" spans="1:65" s="13" customFormat="1" ht="12">
      <c r="B231" s="184"/>
      <c r="D231" s="185" t="s">
        <v>174</v>
      </c>
      <c r="E231" s="186" t="s">
        <v>1</v>
      </c>
      <c r="F231" s="187" t="s">
        <v>333</v>
      </c>
      <c r="H231" s="186" t="s">
        <v>1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6" t="s">
        <v>174</v>
      </c>
      <c r="AU231" s="186" t="s">
        <v>89</v>
      </c>
      <c r="AV231" s="13" t="s">
        <v>83</v>
      </c>
      <c r="AW231" s="13" t="s">
        <v>30</v>
      </c>
      <c r="AX231" s="13" t="s">
        <v>76</v>
      </c>
      <c r="AY231" s="186" t="s">
        <v>158</v>
      </c>
    </row>
    <row r="232" spans="1:65" s="14" customFormat="1" ht="12">
      <c r="B232" s="192"/>
      <c r="D232" s="185" t="s">
        <v>174</v>
      </c>
      <c r="E232" s="193" t="s">
        <v>1</v>
      </c>
      <c r="F232" s="194" t="s">
        <v>334</v>
      </c>
      <c r="H232" s="195">
        <v>-5.7</v>
      </c>
      <c r="I232" s="196"/>
      <c r="L232" s="192"/>
      <c r="M232" s="197"/>
      <c r="N232" s="198"/>
      <c r="O232" s="198"/>
      <c r="P232" s="198"/>
      <c r="Q232" s="198"/>
      <c r="R232" s="198"/>
      <c r="S232" s="198"/>
      <c r="T232" s="199"/>
      <c r="AT232" s="193" t="s">
        <v>174</v>
      </c>
      <c r="AU232" s="193" t="s">
        <v>89</v>
      </c>
      <c r="AV232" s="14" t="s">
        <v>89</v>
      </c>
      <c r="AW232" s="14" t="s">
        <v>30</v>
      </c>
      <c r="AX232" s="14" t="s">
        <v>76</v>
      </c>
      <c r="AY232" s="193" t="s">
        <v>158</v>
      </c>
    </row>
    <row r="233" spans="1:65" s="15" customFormat="1" ht="12">
      <c r="B233" s="200"/>
      <c r="D233" s="185" t="s">
        <v>174</v>
      </c>
      <c r="E233" s="201" t="s">
        <v>1</v>
      </c>
      <c r="F233" s="202" t="s">
        <v>179</v>
      </c>
      <c r="H233" s="203">
        <v>92.281999999999996</v>
      </c>
      <c r="I233" s="204"/>
      <c r="L233" s="200"/>
      <c r="M233" s="205"/>
      <c r="N233" s="206"/>
      <c r="O233" s="206"/>
      <c r="P233" s="206"/>
      <c r="Q233" s="206"/>
      <c r="R233" s="206"/>
      <c r="S233" s="206"/>
      <c r="T233" s="207"/>
      <c r="AT233" s="201" t="s">
        <v>174</v>
      </c>
      <c r="AU233" s="201" t="s">
        <v>89</v>
      </c>
      <c r="AV233" s="15" t="s">
        <v>164</v>
      </c>
      <c r="AW233" s="15" t="s">
        <v>30</v>
      </c>
      <c r="AX233" s="15" t="s">
        <v>83</v>
      </c>
      <c r="AY233" s="201" t="s">
        <v>158</v>
      </c>
    </row>
    <row r="234" spans="1:65" s="2" customFormat="1" ht="33" customHeight="1">
      <c r="A234" s="34"/>
      <c r="B234" s="139"/>
      <c r="C234" s="171" t="s">
        <v>335</v>
      </c>
      <c r="D234" s="171" t="s">
        <v>160</v>
      </c>
      <c r="E234" s="172" t="s">
        <v>336</v>
      </c>
      <c r="F234" s="173" t="s">
        <v>337</v>
      </c>
      <c r="G234" s="174" t="s">
        <v>296</v>
      </c>
      <c r="H234" s="175">
        <v>184.56399999999999</v>
      </c>
      <c r="I234" s="176"/>
      <c r="J234" s="177">
        <f>ROUND(I234*H234,2)</f>
        <v>0</v>
      </c>
      <c r="K234" s="178"/>
      <c r="L234" s="35"/>
      <c r="M234" s="179" t="s">
        <v>1</v>
      </c>
      <c r="N234" s="180" t="s">
        <v>42</v>
      </c>
      <c r="O234" s="60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164</v>
      </c>
      <c r="AT234" s="183" t="s">
        <v>160</v>
      </c>
      <c r="AU234" s="183" t="s">
        <v>89</v>
      </c>
      <c r="AY234" s="17" t="s">
        <v>158</v>
      </c>
      <c r="BE234" s="104">
        <f>IF(N234="základná",J234,0)</f>
        <v>0</v>
      </c>
      <c r="BF234" s="104">
        <f>IF(N234="znížená",J234,0)</f>
        <v>0</v>
      </c>
      <c r="BG234" s="104">
        <f>IF(N234="zákl. prenesená",J234,0)</f>
        <v>0</v>
      </c>
      <c r="BH234" s="104">
        <f>IF(N234="zníž. prenesená",J234,0)</f>
        <v>0</v>
      </c>
      <c r="BI234" s="104">
        <f>IF(N234="nulová",J234,0)</f>
        <v>0</v>
      </c>
      <c r="BJ234" s="17" t="s">
        <v>89</v>
      </c>
      <c r="BK234" s="104">
        <f>ROUND(I234*H234,2)</f>
        <v>0</v>
      </c>
      <c r="BL234" s="17" t="s">
        <v>164</v>
      </c>
      <c r="BM234" s="183" t="s">
        <v>338</v>
      </c>
    </row>
    <row r="235" spans="1:65" s="14" customFormat="1" ht="12">
      <c r="B235" s="192"/>
      <c r="D235" s="185" t="s">
        <v>174</v>
      </c>
      <c r="E235" s="193" t="s">
        <v>1</v>
      </c>
      <c r="F235" s="194" t="s">
        <v>339</v>
      </c>
      <c r="H235" s="195">
        <v>184.56399999999999</v>
      </c>
      <c r="I235" s="196"/>
      <c r="L235" s="192"/>
      <c r="M235" s="197"/>
      <c r="N235" s="198"/>
      <c r="O235" s="198"/>
      <c r="P235" s="198"/>
      <c r="Q235" s="198"/>
      <c r="R235" s="198"/>
      <c r="S235" s="198"/>
      <c r="T235" s="199"/>
      <c r="AT235" s="193" t="s">
        <v>174</v>
      </c>
      <c r="AU235" s="193" t="s">
        <v>89</v>
      </c>
      <c r="AV235" s="14" t="s">
        <v>89</v>
      </c>
      <c r="AW235" s="14" t="s">
        <v>30</v>
      </c>
      <c r="AX235" s="14" t="s">
        <v>83</v>
      </c>
      <c r="AY235" s="193" t="s">
        <v>158</v>
      </c>
    </row>
    <row r="236" spans="1:65" s="2" customFormat="1" ht="21.75" customHeight="1">
      <c r="A236" s="34"/>
      <c r="B236" s="139"/>
      <c r="C236" s="171" t="s">
        <v>340</v>
      </c>
      <c r="D236" s="171" t="s">
        <v>160</v>
      </c>
      <c r="E236" s="172" t="s">
        <v>341</v>
      </c>
      <c r="F236" s="173" t="s">
        <v>342</v>
      </c>
      <c r="G236" s="174" t="s">
        <v>296</v>
      </c>
      <c r="H236" s="175">
        <v>5.7</v>
      </c>
      <c r="I236" s="176"/>
      <c r="J236" s="177">
        <f>ROUND(I236*H236,2)</f>
        <v>0</v>
      </c>
      <c r="K236" s="178"/>
      <c r="L236" s="35"/>
      <c r="M236" s="179" t="s">
        <v>1</v>
      </c>
      <c r="N236" s="180" t="s">
        <v>42</v>
      </c>
      <c r="O236" s="60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3" t="s">
        <v>164</v>
      </c>
      <c r="AT236" s="183" t="s">
        <v>160</v>
      </c>
      <c r="AU236" s="183" t="s">
        <v>89</v>
      </c>
      <c r="AY236" s="17" t="s">
        <v>158</v>
      </c>
      <c r="BE236" s="104">
        <f>IF(N236="základná",J236,0)</f>
        <v>0</v>
      </c>
      <c r="BF236" s="104">
        <f>IF(N236="znížená",J236,0)</f>
        <v>0</v>
      </c>
      <c r="BG236" s="104">
        <f>IF(N236="zákl. prenesená",J236,0)</f>
        <v>0</v>
      </c>
      <c r="BH236" s="104">
        <f>IF(N236="zníž. prenesená",J236,0)</f>
        <v>0</v>
      </c>
      <c r="BI236" s="104">
        <f>IF(N236="nulová",J236,0)</f>
        <v>0</v>
      </c>
      <c r="BJ236" s="17" t="s">
        <v>89</v>
      </c>
      <c r="BK236" s="104">
        <f>ROUND(I236*H236,2)</f>
        <v>0</v>
      </c>
      <c r="BL236" s="17" t="s">
        <v>164</v>
      </c>
      <c r="BM236" s="183" t="s">
        <v>343</v>
      </c>
    </row>
    <row r="237" spans="1:65" s="13" customFormat="1" ht="12">
      <c r="B237" s="184"/>
      <c r="D237" s="185" t="s">
        <v>174</v>
      </c>
      <c r="E237" s="186" t="s">
        <v>1</v>
      </c>
      <c r="F237" s="187" t="s">
        <v>344</v>
      </c>
      <c r="H237" s="186" t="s">
        <v>1</v>
      </c>
      <c r="I237" s="188"/>
      <c r="L237" s="184"/>
      <c r="M237" s="189"/>
      <c r="N237" s="190"/>
      <c r="O237" s="190"/>
      <c r="P237" s="190"/>
      <c r="Q237" s="190"/>
      <c r="R237" s="190"/>
      <c r="S237" s="190"/>
      <c r="T237" s="191"/>
      <c r="AT237" s="186" t="s">
        <v>174</v>
      </c>
      <c r="AU237" s="186" t="s">
        <v>89</v>
      </c>
      <c r="AV237" s="13" t="s">
        <v>83</v>
      </c>
      <c r="AW237" s="13" t="s">
        <v>30</v>
      </c>
      <c r="AX237" s="13" t="s">
        <v>76</v>
      </c>
      <c r="AY237" s="186" t="s">
        <v>158</v>
      </c>
    </row>
    <row r="238" spans="1:65" s="14" customFormat="1" ht="12">
      <c r="B238" s="192"/>
      <c r="D238" s="185" t="s">
        <v>174</v>
      </c>
      <c r="E238" s="193" t="s">
        <v>1</v>
      </c>
      <c r="F238" s="194" t="s">
        <v>345</v>
      </c>
      <c r="H238" s="195">
        <v>5.7</v>
      </c>
      <c r="I238" s="196"/>
      <c r="L238" s="192"/>
      <c r="M238" s="197"/>
      <c r="N238" s="198"/>
      <c r="O238" s="198"/>
      <c r="P238" s="198"/>
      <c r="Q238" s="198"/>
      <c r="R238" s="198"/>
      <c r="S238" s="198"/>
      <c r="T238" s="199"/>
      <c r="AT238" s="193" t="s">
        <v>174</v>
      </c>
      <c r="AU238" s="193" t="s">
        <v>89</v>
      </c>
      <c r="AV238" s="14" t="s">
        <v>89</v>
      </c>
      <c r="AW238" s="14" t="s">
        <v>30</v>
      </c>
      <c r="AX238" s="14" t="s">
        <v>76</v>
      </c>
      <c r="AY238" s="193" t="s">
        <v>158</v>
      </c>
    </row>
    <row r="239" spans="1:65" s="15" customFormat="1" ht="12">
      <c r="B239" s="200"/>
      <c r="D239" s="185" t="s">
        <v>174</v>
      </c>
      <c r="E239" s="201" t="s">
        <v>1</v>
      </c>
      <c r="F239" s="202" t="s">
        <v>179</v>
      </c>
      <c r="H239" s="203">
        <v>5.7</v>
      </c>
      <c r="I239" s="204"/>
      <c r="L239" s="200"/>
      <c r="M239" s="205"/>
      <c r="N239" s="206"/>
      <c r="O239" s="206"/>
      <c r="P239" s="206"/>
      <c r="Q239" s="206"/>
      <c r="R239" s="206"/>
      <c r="S239" s="206"/>
      <c r="T239" s="207"/>
      <c r="AT239" s="201" t="s">
        <v>174</v>
      </c>
      <c r="AU239" s="201" t="s">
        <v>89</v>
      </c>
      <c r="AV239" s="15" t="s">
        <v>164</v>
      </c>
      <c r="AW239" s="15" t="s">
        <v>30</v>
      </c>
      <c r="AX239" s="15" t="s">
        <v>83</v>
      </c>
      <c r="AY239" s="201" t="s">
        <v>158</v>
      </c>
    </row>
    <row r="240" spans="1:65" s="2" customFormat="1" ht="16.5" customHeight="1">
      <c r="A240" s="34"/>
      <c r="B240" s="139"/>
      <c r="C240" s="171" t="s">
        <v>346</v>
      </c>
      <c r="D240" s="171" t="s">
        <v>160</v>
      </c>
      <c r="E240" s="172" t="s">
        <v>347</v>
      </c>
      <c r="F240" s="173" t="s">
        <v>348</v>
      </c>
      <c r="G240" s="174" t="s">
        <v>296</v>
      </c>
      <c r="H240" s="175">
        <v>5.7</v>
      </c>
      <c r="I240" s="176"/>
      <c r="J240" s="177">
        <f>ROUND(I240*H240,2)</f>
        <v>0</v>
      </c>
      <c r="K240" s="178"/>
      <c r="L240" s="35"/>
      <c r="M240" s="179" t="s">
        <v>1</v>
      </c>
      <c r="N240" s="180" t="s">
        <v>42</v>
      </c>
      <c r="O240" s="60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3" t="s">
        <v>164</v>
      </c>
      <c r="AT240" s="183" t="s">
        <v>160</v>
      </c>
      <c r="AU240" s="183" t="s">
        <v>89</v>
      </c>
      <c r="AY240" s="17" t="s">
        <v>158</v>
      </c>
      <c r="BE240" s="104">
        <f>IF(N240="základná",J240,0)</f>
        <v>0</v>
      </c>
      <c r="BF240" s="104">
        <f>IF(N240="znížená",J240,0)</f>
        <v>0</v>
      </c>
      <c r="BG240" s="104">
        <f>IF(N240="zákl. prenesená",J240,0)</f>
        <v>0</v>
      </c>
      <c r="BH240" s="104">
        <f>IF(N240="zníž. prenesená",J240,0)</f>
        <v>0</v>
      </c>
      <c r="BI240" s="104">
        <f>IF(N240="nulová",J240,0)</f>
        <v>0</v>
      </c>
      <c r="BJ240" s="17" t="s">
        <v>89</v>
      </c>
      <c r="BK240" s="104">
        <f>ROUND(I240*H240,2)</f>
        <v>0</v>
      </c>
      <c r="BL240" s="17" t="s">
        <v>164</v>
      </c>
      <c r="BM240" s="183" t="s">
        <v>349</v>
      </c>
    </row>
    <row r="241" spans="1:65" s="2" customFormat="1" ht="16.5" customHeight="1">
      <c r="A241" s="34"/>
      <c r="B241" s="139"/>
      <c r="C241" s="171" t="s">
        <v>350</v>
      </c>
      <c r="D241" s="171" t="s">
        <v>160</v>
      </c>
      <c r="E241" s="172" t="s">
        <v>351</v>
      </c>
      <c r="F241" s="173" t="s">
        <v>352</v>
      </c>
      <c r="G241" s="174" t="s">
        <v>353</v>
      </c>
      <c r="H241" s="175">
        <v>156.87899999999999</v>
      </c>
      <c r="I241" s="176"/>
      <c r="J241" s="177">
        <f>ROUND(I241*H241,2)</f>
        <v>0</v>
      </c>
      <c r="K241" s="178"/>
      <c r="L241" s="35"/>
      <c r="M241" s="179" t="s">
        <v>1</v>
      </c>
      <c r="N241" s="180" t="s">
        <v>42</v>
      </c>
      <c r="O241" s="60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3" t="s">
        <v>164</v>
      </c>
      <c r="AT241" s="183" t="s">
        <v>160</v>
      </c>
      <c r="AU241" s="183" t="s">
        <v>89</v>
      </c>
      <c r="AY241" s="17" t="s">
        <v>158</v>
      </c>
      <c r="BE241" s="104">
        <f>IF(N241="základná",J241,0)</f>
        <v>0</v>
      </c>
      <c r="BF241" s="104">
        <f>IF(N241="znížená",J241,0)</f>
        <v>0</v>
      </c>
      <c r="BG241" s="104">
        <f>IF(N241="zákl. prenesená",J241,0)</f>
        <v>0</v>
      </c>
      <c r="BH241" s="104">
        <f>IF(N241="zníž. prenesená",J241,0)</f>
        <v>0</v>
      </c>
      <c r="BI241" s="104">
        <f>IF(N241="nulová",J241,0)</f>
        <v>0</v>
      </c>
      <c r="BJ241" s="17" t="s">
        <v>89</v>
      </c>
      <c r="BK241" s="104">
        <f>ROUND(I241*H241,2)</f>
        <v>0</v>
      </c>
      <c r="BL241" s="17" t="s">
        <v>164</v>
      </c>
      <c r="BM241" s="183" t="s">
        <v>354</v>
      </c>
    </row>
    <row r="242" spans="1:65" s="14" customFormat="1" ht="12">
      <c r="B242" s="192"/>
      <c r="D242" s="185" t="s">
        <v>174</v>
      </c>
      <c r="E242" s="193" t="s">
        <v>1</v>
      </c>
      <c r="F242" s="194" t="s">
        <v>355</v>
      </c>
      <c r="H242" s="195">
        <v>156.87899999999999</v>
      </c>
      <c r="I242" s="196"/>
      <c r="L242" s="192"/>
      <c r="M242" s="197"/>
      <c r="N242" s="198"/>
      <c r="O242" s="198"/>
      <c r="P242" s="198"/>
      <c r="Q242" s="198"/>
      <c r="R242" s="198"/>
      <c r="S242" s="198"/>
      <c r="T242" s="199"/>
      <c r="AT242" s="193" t="s">
        <v>174</v>
      </c>
      <c r="AU242" s="193" t="s">
        <v>89</v>
      </c>
      <c r="AV242" s="14" t="s">
        <v>89</v>
      </c>
      <c r="AW242" s="14" t="s">
        <v>30</v>
      </c>
      <c r="AX242" s="14" t="s">
        <v>83</v>
      </c>
      <c r="AY242" s="193" t="s">
        <v>158</v>
      </c>
    </row>
    <row r="243" spans="1:65" s="2" customFormat="1" ht="16.5" customHeight="1">
      <c r="A243" s="34"/>
      <c r="B243" s="139"/>
      <c r="C243" s="171" t="s">
        <v>356</v>
      </c>
      <c r="D243" s="171" t="s">
        <v>160</v>
      </c>
      <c r="E243" s="172" t="s">
        <v>357</v>
      </c>
      <c r="F243" s="173" t="s">
        <v>358</v>
      </c>
      <c r="G243" s="174" t="s">
        <v>353</v>
      </c>
      <c r="H243" s="175">
        <v>156.87899999999999</v>
      </c>
      <c r="I243" s="176"/>
      <c r="J243" s="177">
        <f>ROUND(I243*H243,2)</f>
        <v>0</v>
      </c>
      <c r="K243" s="178"/>
      <c r="L243" s="35"/>
      <c r="M243" s="179" t="s">
        <v>1</v>
      </c>
      <c r="N243" s="180" t="s">
        <v>42</v>
      </c>
      <c r="O243" s="60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3" t="s">
        <v>164</v>
      </c>
      <c r="AT243" s="183" t="s">
        <v>160</v>
      </c>
      <c r="AU243" s="183" t="s">
        <v>89</v>
      </c>
      <c r="AY243" s="17" t="s">
        <v>158</v>
      </c>
      <c r="BE243" s="104">
        <f>IF(N243="základná",J243,0)</f>
        <v>0</v>
      </c>
      <c r="BF243" s="104">
        <f>IF(N243="znížená",J243,0)</f>
        <v>0</v>
      </c>
      <c r="BG243" s="104">
        <f>IF(N243="zákl. prenesená",J243,0)</f>
        <v>0</v>
      </c>
      <c r="BH243" s="104">
        <f>IF(N243="zníž. prenesená",J243,0)</f>
        <v>0</v>
      </c>
      <c r="BI243" s="104">
        <f>IF(N243="nulová",J243,0)</f>
        <v>0</v>
      </c>
      <c r="BJ243" s="17" t="s">
        <v>89</v>
      </c>
      <c r="BK243" s="104">
        <f>ROUND(I243*H243,2)</f>
        <v>0</v>
      </c>
      <c r="BL243" s="17" t="s">
        <v>164</v>
      </c>
      <c r="BM243" s="183" t="s">
        <v>359</v>
      </c>
    </row>
    <row r="244" spans="1:65" s="14" customFormat="1" ht="12">
      <c r="B244" s="192"/>
      <c r="D244" s="185" t="s">
        <v>174</v>
      </c>
      <c r="E244" s="193" t="s">
        <v>1</v>
      </c>
      <c r="F244" s="194" t="s">
        <v>355</v>
      </c>
      <c r="H244" s="195">
        <v>156.87899999999999</v>
      </c>
      <c r="I244" s="196"/>
      <c r="L244" s="192"/>
      <c r="M244" s="197"/>
      <c r="N244" s="198"/>
      <c r="O244" s="198"/>
      <c r="P244" s="198"/>
      <c r="Q244" s="198"/>
      <c r="R244" s="198"/>
      <c r="S244" s="198"/>
      <c r="T244" s="199"/>
      <c r="AT244" s="193" t="s">
        <v>174</v>
      </c>
      <c r="AU244" s="193" t="s">
        <v>89</v>
      </c>
      <c r="AV244" s="14" t="s">
        <v>89</v>
      </c>
      <c r="AW244" s="14" t="s">
        <v>30</v>
      </c>
      <c r="AX244" s="14" t="s">
        <v>83</v>
      </c>
      <c r="AY244" s="193" t="s">
        <v>158</v>
      </c>
    </row>
    <row r="245" spans="1:65" s="2" customFormat="1" ht="16.5" customHeight="1">
      <c r="A245" s="34"/>
      <c r="B245" s="139"/>
      <c r="C245" s="171" t="s">
        <v>360</v>
      </c>
      <c r="D245" s="171" t="s">
        <v>160</v>
      </c>
      <c r="E245" s="172" t="s">
        <v>361</v>
      </c>
      <c r="F245" s="173" t="s">
        <v>362</v>
      </c>
      <c r="G245" s="174" t="s">
        <v>163</v>
      </c>
      <c r="H245" s="175">
        <v>2695</v>
      </c>
      <c r="I245" s="176"/>
      <c r="J245" s="177">
        <f>ROUND(I245*H245,2)</f>
        <v>0</v>
      </c>
      <c r="K245" s="178"/>
      <c r="L245" s="35"/>
      <c r="M245" s="179" t="s">
        <v>1</v>
      </c>
      <c r="N245" s="180" t="s">
        <v>42</v>
      </c>
      <c r="O245" s="60"/>
      <c r="P245" s="181">
        <f>O245*H245</f>
        <v>0</v>
      </c>
      <c r="Q245" s="181">
        <v>6.4000000000000005E-4</v>
      </c>
      <c r="R245" s="181">
        <f>Q245*H245</f>
        <v>1.7248000000000001</v>
      </c>
      <c r="S245" s="181">
        <v>0</v>
      </c>
      <c r="T245" s="18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3" t="s">
        <v>164</v>
      </c>
      <c r="AT245" s="183" t="s">
        <v>160</v>
      </c>
      <c r="AU245" s="183" t="s">
        <v>89</v>
      </c>
      <c r="AY245" s="17" t="s">
        <v>158</v>
      </c>
      <c r="BE245" s="104">
        <f>IF(N245="základná",J245,0)</f>
        <v>0</v>
      </c>
      <c r="BF245" s="104">
        <f>IF(N245="znížená",J245,0)</f>
        <v>0</v>
      </c>
      <c r="BG245" s="104">
        <f>IF(N245="zákl. prenesená",J245,0)</f>
        <v>0</v>
      </c>
      <c r="BH245" s="104">
        <f>IF(N245="zníž. prenesená",J245,0)</f>
        <v>0</v>
      </c>
      <c r="BI245" s="104">
        <f>IF(N245="nulová",J245,0)</f>
        <v>0</v>
      </c>
      <c r="BJ245" s="17" t="s">
        <v>89</v>
      </c>
      <c r="BK245" s="104">
        <f>ROUND(I245*H245,2)</f>
        <v>0</v>
      </c>
      <c r="BL245" s="17" t="s">
        <v>164</v>
      </c>
      <c r="BM245" s="183" t="s">
        <v>363</v>
      </c>
    </row>
    <row r="246" spans="1:65" s="2" customFormat="1" ht="21.75" customHeight="1">
      <c r="A246" s="34"/>
      <c r="B246" s="139"/>
      <c r="C246" s="171" t="s">
        <v>364</v>
      </c>
      <c r="D246" s="171" t="s">
        <v>160</v>
      </c>
      <c r="E246" s="172" t="s">
        <v>365</v>
      </c>
      <c r="F246" s="173" t="s">
        <v>366</v>
      </c>
      <c r="G246" s="174" t="s">
        <v>163</v>
      </c>
      <c r="H246" s="175">
        <v>4368</v>
      </c>
      <c r="I246" s="176"/>
      <c r="J246" s="177">
        <f>ROUND(I246*H246,2)</f>
        <v>0</v>
      </c>
      <c r="K246" s="178"/>
      <c r="L246" s="35"/>
      <c r="M246" s="179" t="s">
        <v>1</v>
      </c>
      <c r="N246" s="180" t="s">
        <v>42</v>
      </c>
      <c r="O246" s="60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3" t="s">
        <v>164</v>
      </c>
      <c r="AT246" s="183" t="s">
        <v>160</v>
      </c>
      <c r="AU246" s="183" t="s">
        <v>89</v>
      </c>
      <c r="AY246" s="17" t="s">
        <v>158</v>
      </c>
      <c r="BE246" s="104">
        <f>IF(N246="základná",J246,0)</f>
        <v>0</v>
      </c>
      <c r="BF246" s="104">
        <f>IF(N246="znížená",J246,0)</f>
        <v>0</v>
      </c>
      <c r="BG246" s="104">
        <f>IF(N246="zákl. prenesená",J246,0)</f>
        <v>0</v>
      </c>
      <c r="BH246" s="104">
        <f>IF(N246="zníž. prenesená",J246,0)</f>
        <v>0</v>
      </c>
      <c r="BI246" s="104">
        <f>IF(N246="nulová",J246,0)</f>
        <v>0</v>
      </c>
      <c r="BJ246" s="17" t="s">
        <v>89</v>
      </c>
      <c r="BK246" s="104">
        <f>ROUND(I246*H246,2)</f>
        <v>0</v>
      </c>
      <c r="BL246" s="17" t="s">
        <v>164</v>
      </c>
      <c r="BM246" s="183" t="s">
        <v>367</v>
      </c>
    </row>
    <row r="247" spans="1:65" s="14" customFormat="1" ht="12">
      <c r="B247" s="192"/>
      <c r="D247" s="185" t="s">
        <v>174</v>
      </c>
      <c r="E247" s="193" t="s">
        <v>1</v>
      </c>
      <c r="F247" s="194" t="s">
        <v>368</v>
      </c>
      <c r="H247" s="195">
        <v>4368</v>
      </c>
      <c r="I247" s="196"/>
      <c r="L247" s="192"/>
      <c r="M247" s="197"/>
      <c r="N247" s="198"/>
      <c r="O247" s="198"/>
      <c r="P247" s="198"/>
      <c r="Q247" s="198"/>
      <c r="R247" s="198"/>
      <c r="S247" s="198"/>
      <c r="T247" s="199"/>
      <c r="AT247" s="193" t="s">
        <v>174</v>
      </c>
      <c r="AU247" s="193" t="s">
        <v>89</v>
      </c>
      <c r="AV247" s="14" t="s">
        <v>89</v>
      </c>
      <c r="AW247" s="14" t="s">
        <v>30</v>
      </c>
      <c r="AX247" s="14" t="s">
        <v>76</v>
      </c>
      <c r="AY247" s="193" t="s">
        <v>158</v>
      </c>
    </row>
    <row r="248" spans="1:65" s="15" customFormat="1" ht="12">
      <c r="B248" s="200"/>
      <c r="D248" s="185" t="s">
        <v>174</v>
      </c>
      <c r="E248" s="201" t="s">
        <v>112</v>
      </c>
      <c r="F248" s="202" t="s">
        <v>179</v>
      </c>
      <c r="H248" s="203">
        <v>4368</v>
      </c>
      <c r="I248" s="204"/>
      <c r="L248" s="200"/>
      <c r="M248" s="205"/>
      <c r="N248" s="206"/>
      <c r="O248" s="206"/>
      <c r="P248" s="206"/>
      <c r="Q248" s="206"/>
      <c r="R248" s="206"/>
      <c r="S248" s="206"/>
      <c r="T248" s="207"/>
      <c r="AT248" s="201" t="s">
        <v>174</v>
      </c>
      <c r="AU248" s="201" t="s">
        <v>89</v>
      </c>
      <c r="AV248" s="15" t="s">
        <v>164</v>
      </c>
      <c r="AW248" s="15" t="s">
        <v>30</v>
      </c>
      <c r="AX248" s="15" t="s">
        <v>83</v>
      </c>
      <c r="AY248" s="201" t="s">
        <v>158</v>
      </c>
    </row>
    <row r="249" spans="1:65" s="2" customFormat="1" ht="21.75" customHeight="1">
      <c r="A249" s="34"/>
      <c r="B249" s="139"/>
      <c r="C249" s="208" t="s">
        <v>369</v>
      </c>
      <c r="D249" s="208" t="s">
        <v>370</v>
      </c>
      <c r="E249" s="209" t="s">
        <v>371</v>
      </c>
      <c r="F249" s="210" t="s">
        <v>372</v>
      </c>
      <c r="G249" s="211" t="s">
        <v>163</v>
      </c>
      <c r="H249" s="212">
        <v>5578</v>
      </c>
      <c r="I249" s="213"/>
      <c r="J249" s="214">
        <f>ROUND(I249*H249,2)</f>
        <v>0</v>
      </c>
      <c r="K249" s="215"/>
      <c r="L249" s="216"/>
      <c r="M249" s="217" t="s">
        <v>1</v>
      </c>
      <c r="N249" s="218" t="s">
        <v>42</v>
      </c>
      <c r="O249" s="60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3" t="s">
        <v>199</v>
      </c>
      <c r="AT249" s="183" t="s">
        <v>370</v>
      </c>
      <c r="AU249" s="183" t="s">
        <v>89</v>
      </c>
      <c r="AY249" s="17" t="s">
        <v>158</v>
      </c>
      <c r="BE249" s="104">
        <f>IF(N249="základná",J249,0)</f>
        <v>0</v>
      </c>
      <c r="BF249" s="104">
        <f>IF(N249="znížená",J249,0)</f>
        <v>0</v>
      </c>
      <c r="BG249" s="104">
        <f>IF(N249="zákl. prenesená",J249,0)</f>
        <v>0</v>
      </c>
      <c r="BH249" s="104">
        <f>IF(N249="zníž. prenesená",J249,0)</f>
        <v>0</v>
      </c>
      <c r="BI249" s="104">
        <f>IF(N249="nulová",J249,0)</f>
        <v>0</v>
      </c>
      <c r="BJ249" s="17" t="s">
        <v>89</v>
      </c>
      <c r="BK249" s="104">
        <f>ROUND(I249*H249,2)</f>
        <v>0</v>
      </c>
      <c r="BL249" s="17" t="s">
        <v>164</v>
      </c>
      <c r="BM249" s="183" t="s">
        <v>373</v>
      </c>
    </row>
    <row r="250" spans="1:65" s="2" customFormat="1" ht="21.75" customHeight="1">
      <c r="A250" s="34"/>
      <c r="B250" s="139"/>
      <c r="C250" s="208" t="s">
        <v>374</v>
      </c>
      <c r="D250" s="208" t="s">
        <v>370</v>
      </c>
      <c r="E250" s="209" t="s">
        <v>375</v>
      </c>
      <c r="F250" s="210" t="s">
        <v>376</v>
      </c>
      <c r="G250" s="211" t="s">
        <v>163</v>
      </c>
      <c r="H250" s="212">
        <v>1485</v>
      </c>
      <c r="I250" s="213"/>
      <c r="J250" s="214">
        <f>ROUND(I250*H250,2)</f>
        <v>0</v>
      </c>
      <c r="K250" s="215"/>
      <c r="L250" s="216"/>
      <c r="M250" s="217" t="s">
        <v>1</v>
      </c>
      <c r="N250" s="218" t="s">
        <v>42</v>
      </c>
      <c r="O250" s="60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3" t="s">
        <v>199</v>
      </c>
      <c r="AT250" s="183" t="s">
        <v>370</v>
      </c>
      <c r="AU250" s="183" t="s">
        <v>89</v>
      </c>
      <c r="AY250" s="17" t="s">
        <v>158</v>
      </c>
      <c r="BE250" s="104">
        <f>IF(N250="základná",J250,0)</f>
        <v>0</v>
      </c>
      <c r="BF250" s="104">
        <f>IF(N250="znížená",J250,0)</f>
        <v>0</v>
      </c>
      <c r="BG250" s="104">
        <f>IF(N250="zákl. prenesená",J250,0)</f>
        <v>0</v>
      </c>
      <c r="BH250" s="104">
        <f>IF(N250="zníž. prenesená",J250,0)</f>
        <v>0</v>
      </c>
      <c r="BI250" s="104">
        <f>IF(N250="nulová",J250,0)</f>
        <v>0</v>
      </c>
      <c r="BJ250" s="17" t="s">
        <v>89</v>
      </c>
      <c r="BK250" s="104">
        <f>ROUND(I250*H250,2)</f>
        <v>0</v>
      </c>
      <c r="BL250" s="17" t="s">
        <v>164</v>
      </c>
      <c r="BM250" s="183" t="s">
        <v>377</v>
      </c>
    </row>
    <row r="251" spans="1:65" s="2" customFormat="1" ht="16.5" customHeight="1">
      <c r="A251" s="34"/>
      <c r="B251" s="139"/>
      <c r="C251" s="171" t="s">
        <v>378</v>
      </c>
      <c r="D251" s="171" t="s">
        <v>160</v>
      </c>
      <c r="E251" s="172" t="s">
        <v>379</v>
      </c>
      <c r="F251" s="173" t="s">
        <v>380</v>
      </c>
      <c r="G251" s="174" t="s">
        <v>163</v>
      </c>
      <c r="H251" s="175">
        <v>7063</v>
      </c>
      <c r="I251" s="176"/>
      <c r="J251" s="177">
        <f>ROUND(I251*H251,2)</f>
        <v>0</v>
      </c>
      <c r="K251" s="178"/>
      <c r="L251" s="35"/>
      <c r="M251" s="179" t="s">
        <v>1</v>
      </c>
      <c r="N251" s="180" t="s">
        <v>42</v>
      </c>
      <c r="O251" s="60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3" t="s">
        <v>164</v>
      </c>
      <c r="AT251" s="183" t="s">
        <v>160</v>
      </c>
      <c r="AU251" s="183" t="s">
        <v>89</v>
      </c>
      <c r="AY251" s="17" t="s">
        <v>158</v>
      </c>
      <c r="BE251" s="104">
        <f>IF(N251="základná",J251,0)</f>
        <v>0</v>
      </c>
      <c r="BF251" s="104">
        <f>IF(N251="znížená",J251,0)</f>
        <v>0</v>
      </c>
      <c r="BG251" s="104">
        <f>IF(N251="zákl. prenesená",J251,0)</f>
        <v>0</v>
      </c>
      <c r="BH251" s="104">
        <f>IF(N251="zníž. prenesená",J251,0)</f>
        <v>0</v>
      </c>
      <c r="BI251" s="104">
        <f>IF(N251="nulová",J251,0)</f>
        <v>0</v>
      </c>
      <c r="BJ251" s="17" t="s">
        <v>89</v>
      </c>
      <c r="BK251" s="104">
        <f>ROUND(I251*H251,2)</f>
        <v>0</v>
      </c>
      <c r="BL251" s="17" t="s">
        <v>164</v>
      </c>
      <c r="BM251" s="183" t="s">
        <v>381</v>
      </c>
    </row>
    <row r="252" spans="1:65" s="14" customFormat="1" ht="12">
      <c r="B252" s="192"/>
      <c r="D252" s="185" t="s">
        <v>174</v>
      </c>
      <c r="E252" s="193" t="s">
        <v>1</v>
      </c>
      <c r="F252" s="194" t="s">
        <v>382</v>
      </c>
      <c r="H252" s="195">
        <v>7063</v>
      </c>
      <c r="I252" s="196"/>
      <c r="L252" s="192"/>
      <c r="M252" s="197"/>
      <c r="N252" s="198"/>
      <c r="O252" s="198"/>
      <c r="P252" s="198"/>
      <c r="Q252" s="198"/>
      <c r="R252" s="198"/>
      <c r="S252" s="198"/>
      <c r="T252" s="199"/>
      <c r="AT252" s="193" t="s">
        <v>174</v>
      </c>
      <c r="AU252" s="193" t="s">
        <v>89</v>
      </c>
      <c r="AV252" s="14" t="s">
        <v>89</v>
      </c>
      <c r="AW252" s="14" t="s">
        <v>30</v>
      </c>
      <c r="AX252" s="14" t="s">
        <v>83</v>
      </c>
      <c r="AY252" s="193" t="s">
        <v>158</v>
      </c>
    </row>
    <row r="253" spans="1:65" s="2" customFormat="1" ht="55.5" customHeight="1">
      <c r="A253" s="34"/>
      <c r="B253" s="139"/>
      <c r="C253" s="171" t="s">
        <v>383</v>
      </c>
      <c r="D253" s="171" t="s">
        <v>160</v>
      </c>
      <c r="E253" s="172" t="s">
        <v>384</v>
      </c>
      <c r="F253" s="173" t="s">
        <v>385</v>
      </c>
      <c r="G253" s="174" t="s">
        <v>163</v>
      </c>
      <c r="H253" s="175">
        <v>364.5</v>
      </c>
      <c r="I253" s="176"/>
      <c r="J253" s="177">
        <f>ROUND(I253*H253,2)</f>
        <v>0</v>
      </c>
      <c r="K253" s="178"/>
      <c r="L253" s="35"/>
      <c r="M253" s="179" t="s">
        <v>1</v>
      </c>
      <c r="N253" s="180" t="s">
        <v>42</v>
      </c>
      <c r="O253" s="60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3" t="s">
        <v>164</v>
      </c>
      <c r="AT253" s="183" t="s">
        <v>160</v>
      </c>
      <c r="AU253" s="183" t="s">
        <v>89</v>
      </c>
      <c r="AY253" s="17" t="s">
        <v>158</v>
      </c>
      <c r="BE253" s="104">
        <f>IF(N253="základná",J253,0)</f>
        <v>0</v>
      </c>
      <c r="BF253" s="104">
        <f>IF(N253="znížená",J253,0)</f>
        <v>0</v>
      </c>
      <c r="BG253" s="104">
        <f>IF(N253="zákl. prenesená",J253,0)</f>
        <v>0</v>
      </c>
      <c r="BH253" s="104">
        <f>IF(N253="zníž. prenesená",J253,0)</f>
        <v>0</v>
      </c>
      <c r="BI253" s="104">
        <f>IF(N253="nulová",J253,0)</f>
        <v>0</v>
      </c>
      <c r="BJ253" s="17" t="s">
        <v>89</v>
      </c>
      <c r="BK253" s="104">
        <f>ROUND(I253*H253,2)</f>
        <v>0</v>
      </c>
      <c r="BL253" s="17" t="s">
        <v>164</v>
      </c>
      <c r="BM253" s="183" t="s">
        <v>386</v>
      </c>
    </row>
    <row r="254" spans="1:65" s="13" customFormat="1" ht="12">
      <c r="B254" s="184"/>
      <c r="D254" s="185" t="s">
        <v>174</v>
      </c>
      <c r="E254" s="186" t="s">
        <v>1</v>
      </c>
      <c r="F254" s="187" t="s">
        <v>387</v>
      </c>
      <c r="H254" s="186" t="s">
        <v>1</v>
      </c>
      <c r="I254" s="188"/>
      <c r="L254" s="184"/>
      <c r="M254" s="189"/>
      <c r="N254" s="190"/>
      <c r="O254" s="190"/>
      <c r="P254" s="190"/>
      <c r="Q254" s="190"/>
      <c r="R254" s="190"/>
      <c r="S254" s="190"/>
      <c r="T254" s="191"/>
      <c r="AT254" s="186" t="s">
        <v>174</v>
      </c>
      <c r="AU254" s="186" t="s">
        <v>89</v>
      </c>
      <c r="AV254" s="13" t="s">
        <v>83</v>
      </c>
      <c r="AW254" s="13" t="s">
        <v>30</v>
      </c>
      <c r="AX254" s="13" t="s">
        <v>76</v>
      </c>
      <c r="AY254" s="186" t="s">
        <v>158</v>
      </c>
    </row>
    <row r="255" spans="1:65" s="14" customFormat="1" ht="12">
      <c r="B255" s="192"/>
      <c r="D255" s="185" t="s">
        <v>174</v>
      </c>
      <c r="E255" s="193" t="s">
        <v>1</v>
      </c>
      <c r="F255" s="194" t="s">
        <v>388</v>
      </c>
      <c r="H255" s="195">
        <v>364.5</v>
      </c>
      <c r="I255" s="196"/>
      <c r="L255" s="192"/>
      <c r="M255" s="197"/>
      <c r="N255" s="198"/>
      <c r="O255" s="198"/>
      <c r="P255" s="198"/>
      <c r="Q255" s="198"/>
      <c r="R255" s="198"/>
      <c r="S255" s="198"/>
      <c r="T255" s="199"/>
      <c r="AT255" s="193" t="s">
        <v>174</v>
      </c>
      <c r="AU255" s="193" t="s">
        <v>89</v>
      </c>
      <c r="AV255" s="14" t="s">
        <v>89</v>
      </c>
      <c r="AW255" s="14" t="s">
        <v>30</v>
      </c>
      <c r="AX255" s="14" t="s">
        <v>76</v>
      </c>
      <c r="AY255" s="193" t="s">
        <v>158</v>
      </c>
    </row>
    <row r="256" spans="1:65" s="15" customFormat="1" ht="12">
      <c r="B256" s="200"/>
      <c r="D256" s="185" t="s">
        <v>174</v>
      </c>
      <c r="E256" s="201" t="s">
        <v>1</v>
      </c>
      <c r="F256" s="202" t="s">
        <v>179</v>
      </c>
      <c r="H256" s="203">
        <v>364.5</v>
      </c>
      <c r="I256" s="204"/>
      <c r="L256" s="200"/>
      <c r="M256" s="205"/>
      <c r="N256" s="206"/>
      <c r="O256" s="206"/>
      <c r="P256" s="206"/>
      <c r="Q256" s="206"/>
      <c r="R256" s="206"/>
      <c r="S256" s="206"/>
      <c r="T256" s="207"/>
      <c r="AT256" s="201" t="s">
        <v>174</v>
      </c>
      <c r="AU256" s="201" t="s">
        <v>89</v>
      </c>
      <c r="AV256" s="15" t="s">
        <v>164</v>
      </c>
      <c r="AW256" s="15" t="s">
        <v>30</v>
      </c>
      <c r="AX256" s="15" t="s">
        <v>83</v>
      </c>
      <c r="AY256" s="201" t="s">
        <v>158</v>
      </c>
    </row>
    <row r="257" spans="1:65" s="2" customFormat="1" ht="55.5" customHeight="1">
      <c r="A257" s="34"/>
      <c r="B257" s="139"/>
      <c r="C257" s="171" t="s">
        <v>389</v>
      </c>
      <c r="D257" s="171" t="s">
        <v>160</v>
      </c>
      <c r="E257" s="172" t="s">
        <v>390</v>
      </c>
      <c r="F257" s="173" t="s">
        <v>391</v>
      </c>
      <c r="G257" s="174" t="s">
        <v>163</v>
      </c>
      <c r="H257" s="175">
        <v>2695</v>
      </c>
      <c r="I257" s="176"/>
      <c r="J257" s="177">
        <f>ROUND(I257*H257,2)</f>
        <v>0</v>
      </c>
      <c r="K257" s="178"/>
      <c r="L257" s="35"/>
      <c r="M257" s="179" t="s">
        <v>1</v>
      </c>
      <c r="N257" s="180" t="s">
        <v>42</v>
      </c>
      <c r="O257" s="60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3" t="s">
        <v>164</v>
      </c>
      <c r="AT257" s="183" t="s">
        <v>160</v>
      </c>
      <c r="AU257" s="183" t="s">
        <v>89</v>
      </c>
      <c r="AY257" s="17" t="s">
        <v>158</v>
      </c>
      <c r="BE257" s="104">
        <f>IF(N257="základná",J257,0)</f>
        <v>0</v>
      </c>
      <c r="BF257" s="104">
        <f>IF(N257="znížená",J257,0)</f>
        <v>0</v>
      </c>
      <c r="BG257" s="104">
        <f>IF(N257="zákl. prenesená",J257,0)</f>
        <v>0</v>
      </c>
      <c r="BH257" s="104">
        <f>IF(N257="zníž. prenesená",J257,0)</f>
        <v>0</v>
      </c>
      <c r="BI257" s="104">
        <f>IF(N257="nulová",J257,0)</f>
        <v>0</v>
      </c>
      <c r="BJ257" s="17" t="s">
        <v>89</v>
      </c>
      <c r="BK257" s="104">
        <f>ROUND(I257*H257,2)</f>
        <v>0</v>
      </c>
      <c r="BL257" s="17" t="s">
        <v>164</v>
      </c>
      <c r="BM257" s="183" t="s">
        <v>392</v>
      </c>
    </row>
    <row r="258" spans="1:65" s="14" customFormat="1" ht="12">
      <c r="B258" s="192"/>
      <c r="D258" s="185" t="s">
        <v>174</v>
      </c>
      <c r="E258" s="193" t="s">
        <v>1</v>
      </c>
      <c r="F258" s="194" t="s">
        <v>393</v>
      </c>
      <c r="H258" s="195">
        <v>2695</v>
      </c>
      <c r="I258" s="196"/>
      <c r="L258" s="192"/>
      <c r="M258" s="197"/>
      <c r="N258" s="198"/>
      <c r="O258" s="198"/>
      <c r="P258" s="198"/>
      <c r="Q258" s="198"/>
      <c r="R258" s="198"/>
      <c r="S258" s="198"/>
      <c r="T258" s="199"/>
      <c r="AT258" s="193" t="s">
        <v>174</v>
      </c>
      <c r="AU258" s="193" t="s">
        <v>89</v>
      </c>
      <c r="AV258" s="14" t="s">
        <v>89</v>
      </c>
      <c r="AW258" s="14" t="s">
        <v>30</v>
      </c>
      <c r="AX258" s="14" t="s">
        <v>83</v>
      </c>
      <c r="AY258" s="193" t="s">
        <v>158</v>
      </c>
    </row>
    <row r="259" spans="1:65" s="2" customFormat="1" ht="55.5" customHeight="1">
      <c r="A259" s="34"/>
      <c r="B259" s="139"/>
      <c r="C259" s="171" t="s">
        <v>394</v>
      </c>
      <c r="D259" s="171" t="s">
        <v>160</v>
      </c>
      <c r="E259" s="172" t="s">
        <v>395</v>
      </c>
      <c r="F259" s="173" t="s">
        <v>396</v>
      </c>
      <c r="G259" s="174" t="s">
        <v>163</v>
      </c>
      <c r="H259" s="175">
        <v>201</v>
      </c>
      <c r="I259" s="176"/>
      <c r="J259" s="177">
        <f>ROUND(I259*H259,2)</f>
        <v>0</v>
      </c>
      <c r="K259" s="178"/>
      <c r="L259" s="35"/>
      <c r="M259" s="179" t="s">
        <v>1</v>
      </c>
      <c r="N259" s="180" t="s">
        <v>42</v>
      </c>
      <c r="O259" s="60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3" t="s">
        <v>164</v>
      </c>
      <c r="AT259" s="183" t="s">
        <v>160</v>
      </c>
      <c r="AU259" s="183" t="s">
        <v>89</v>
      </c>
      <c r="AY259" s="17" t="s">
        <v>158</v>
      </c>
      <c r="BE259" s="104">
        <f>IF(N259="základná",J259,0)</f>
        <v>0</v>
      </c>
      <c r="BF259" s="104">
        <f>IF(N259="znížená",J259,0)</f>
        <v>0</v>
      </c>
      <c r="BG259" s="104">
        <f>IF(N259="zákl. prenesená",J259,0)</f>
        <v>0</v>
      </c>
      <c r="BH259" s="104">
        <f>IF(N259="zníž. prenesená",J259,0)</f>
        <v>0</v>
      </c>
      <c r="BI259" s="104">
        <f>IF(N259="nulová",J259,0)</f>
        <v>0</v>
      </c>
      <c r="BJ259" s="17" t="s">
        <v>89</v>
      </c>
      <c r="BK259" s="104">
        <f>ROUND(I259*H259,2)</f>
        <v>0</v>
      </c>
      <c r="BL259" s="17" t="s">
        <v>164</v>
      </c>
      <c r="BM259" s="183" t="s">
        <v>397</v>
      </c>
    </row>
    <row r="260" spans="1:65" s="14" customFormat="1" ht="12">
      <c r="B260" s="192"/>
      <c r="D260" s="185" t="s">
        <v>174</v>
      </c>
      <c r="E260" s="193" t="s">
        <v>1</v>
      </c>
      <c r="F260" s="194" t="s">
        <v>278</v>
      </c>
      <c r="H260" s="195">
        <v>201</v>
      </c>
      <c r="I260" s="196"/>
      <c r="L260" s="192"/>
      <c r="M260" s="197"/>
      <c r="N260" s="198"/>
      <c r="O260" s="198"/>
      <c r="P260" s="198"/>
      <c r="Q260" s="198"/>
      <c r="R260" s="198"/>
      <c r="S260" s="198"/>
      <c r="T260" s="199"/>
      <c r="AT260" s="193" t="s">
        <v>174</v>
      </c>
      <c r="AU260" s="193" t="s">
        <v>89</v>
      </c>
      <c r="AV260" s="14" t="s">
        <v>89</v>
      </c>
      <c r="AW260" s="14" t="s">
        <v>30</v>
      </c>
      <c r="AX260" s="14" t="s">
        <v>83</v>
      </c>
      <c r="AY260" s="193" t="s">
        <v>158</v>
      </c>
    </row>
    <row r="261" spans="1:65" s="2" customFormat="1" ht="16.5" customHeight="1">
      <c r="A261" s="34"/>
      <c r="B261" s="139"/>
      <c r="C261" s="208" t="s">
        <v>398</v>
      </c>
      <c r="D261" s="208" t="s">
        <v>370</v>
      </c>
      <c r="E261" s="209" t="s">
        <v>399</v>
      </c>
      <c r="F261" s="210" t="s">
        <v>400</v>
      </c>
      <c r="G261" s="211" t="s">
        <v>296</v>
      </c>
      <c r="H261" s="212">
        <v>422.8</v>
      </c>
      <c r="I261" s="213"/>
      <c r="J261" s="214">
        <f>ROUND(I261*H261,2)</f>
        <v>0</v>
      </c>
      <c r="K261" s="215"/>
      <c r="L261" s="216"/>
      <c r="M261" s="217" t="s">
        <v>1</v>
      </c>
      <c r="N261" s="218" t="s">
        <v>42</v>
      </c>
      <c r="O261" s="60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3" t="s">
        <v>199</v>
      </c>
      <c r="AT261" s="183" t="s">
        <v>370</v>
      </c>
      <c r="AU261" s="183" t="s">
        <v>89</v>
      </c>
      <c r="AY261" s="17" t="s">
        <v>158</v>
      </c>
      <c r="BE261" s="104">
        <f>IF(N261="základná",J261,0)</f>
        <v>0</v>
      </c>
      <c r="BF261" s="104">
        <f>IF(N261="znížená",J261,0)</f>
        <v>0</v>
      </c>
      <c r="BG261" s="104">
        <f>IF(N261="zákl. prenesená",J261,0)</f>
        <v>0</v>
      </c>
      <c r="BH261" s="104">
        <f>IF(N261="zníž. prenesená",J261,0)</f>
        <v>0</v>
      </c>
      <c r="BI261" s="104">
        <f>IF(N261="nulová",J261,0)</f>
        <v>0</v>
      </c>
      <c r="BJ261" s="17" t="s">
        <v>89</v>
      </c>
      <c r="BK261" s="104">
        <f>ROUND(I261*H261,2)</f>
        <v>0</v>
      </c>
      <c r="BL261" s="17" t="s">
        <v>164</v>
      </c>
      <c r="BM261" s="183" t="s">
        <v>401</v>
      </c>
    </row>
    <row r="262" spans="1:65" s="14" customFormat="1" ht="12">
      <c r="B262" s="192"/>
      <c r="D262" s="185" t="s">
        <v>174</v>
      </c>
      <c r="E262" s="193" t="s">
        <v>1</v>
      </c>
      <c r="F262" s="194" t="s">
        <v>402</v>
      </c>
      <c r="H262" s="195">
        <v>80.400000000000006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3" t="s">
        <v>174</v>
      </c>
      <c r="AU262" s="193" t="s">
        <v>89</v>
      </c>
      <c r="AV262" s="14" t="s">
        <v>89</v>
      </c>
      <c r="AW262" s="14" t="s">
        <v>30</v>
      </c>
      <c r="AX262" s="14" t="s">
        <v>76</v>
      </c>
      <c r="AY262" s="193" t="s">
        <v>158</v>
      </c>
    </row>
    <row r="263" spans="1:65" s="13" customFormat="1" ht="12">
      <c r="B263" s="184"/>
      <c r="D263" s="185" t="s">
        <v>174</v>
      </c>
      <c r="E263" s="186" t="s">
        <v>1</v>
      </c>
      <c r="F263" s="187" t="s">
        <v>387</v>
      </c>
      <c r="H263" s="186" t="s">
        <v>1</v>
      </c>
      <c r="I263" s="188"/>
      <c r="L263" s="184"/>
      <c r="M263" s="189"/>
      <c r="N263" s="190"/>
      <c r="O263" s="190"/>
      <c r="P263" s="190"/>
      <c r="Q263" s="190"/>
      <c r="R263" s="190"/>
      <c r="S263" s="190"/>
      <c r="T263" s="191"/>
      <c r="AT263" s="186" t="s">
        <v>174</v>
      </c>
      <c r="AU263" s="186" t="s">
        <v>89</v>
      </c>
      <c r="AV263" s="13" t="s">
        <v>83</v>
      </c>
      <c r="AW263" s="13" t="s">
        <v>30</v>
      </c>
      <c r="AX263" s="13" t="s">
        <v>76</v>
      </c>
      <c r="AY263" s="186" t="s">
        <v>158</v>
      </c>
    </row>
    <row r="264" spans="1:65" s="14" customFormat="1" ht="12">
      <c r="B264" s="192"/>
      <c r="D264" s="185" t="s">
        <v>174</v>
      </c>
      <c r="E264" s="193" t="s">
        <v>1</v>
      </c>
      <c r="F264" s="194" t="s">
        <v>403</v>
      </c>
      <c r="H264" s="195">
        <v>72.900000000000006</v>
      </c>
      <c r="I264" s="196"/>
      <c r="L264" s="192"/>
      <c r="M264" s="197"/>
      <c r="N264" s="198"/>
      <c r="O264" s="198"/>
      <c r="P264" s="198"/>
      <c r="Q264" s="198"/>
      <c r="R264" s="198"/>
      <c r="S264" s="198"/>
      <c r="T264" s="199"/>
      <c r="AT264" s="193" t="s">
        <v>174</v>
      </c>
      <c r="AU264" s="193" t="s">
        <v>89</v>
      </c>
      <c r="AV264" s="14" t="s">
        <v>89</v>
      </c>
      <c r="AW264" s="14" t="s">
        <v>30</v>
      </c>
      <c r="AX264" s="14" t="s">
        <v>76</v>
      </c>
      <c r="AY264" s="193" t="s">
        <v>158</v>
      </c>
    </row>
    <row r="265" spans="1:65" s="13" customFormat="1" ht="12">
      <c r="B265" s="184"/>
      <c r="D265" s="185" t="s">
        <v>174</v>
      </c>
      <c r="E265" s="186" t="s">
        <v>1</v>
      </c>
      <c r="F265" s="187" t="s">
        <v>404</v>
      </c>
      <c r="H265" s="186" t="s">
        <v>1</v>
      </c>
      <c r="I265" s="188"/>
      <c r="L265" s="184"/>
      <c r="M265" s="189"/>
      <c r="N265" s="190"/>
      <c r="O265" s="190"/>
      <c r="P265" s="190"/>
      <c r="Q265" s="190"/>
      <c r="R265" s="190"/>
      <c r="S265" s="190"/>
      <c r="T265" s="191"/>
      <c r="AT265" s="186" t="s">
        <v>174</v>
      </c>
      <c r="AU265" s="186" t="s">
        <v>89</v>
      </c>
      <c r="AV265" s="13" t="s">
        <v>83</v>
      </c>
      <c r="AW265" s="13" t="s">
        <v>30</v>
      </c>
      <c r="AX265" s="13" t="s">
        <v>76</v>
      </c>
      <c r="AY265" s="186" t="s">
        <v>158</v>
      </c>
    </row>
    <row r="266" spans="1:65" s="14" customFormat="1" ht="12">
      <c r="B266" s="192"/>
      <c r="D266" s="185" t="s">
        <v>174</v>
      </c>
      <c r="E266" s="193" t="s">
        <v>1</v>
      </c>
      <c r="F266" s="194" t="s">
        <v>405</v>
      </c>
      <c r="H266" s="195">
        <v>269.5</v>
      </c>
      <c r="I266" s="196"/>
      <c r="L266" s="192"/>
      <c r="M266" s="197"/>
      <c r="N266" s="198"/>
      <c r="O266" s="198"/>
      <c r="P266" s="198"/>
      <c r="Q266" s="198"/>
      <c r="R266" s="198"/>
      <c r="S266" s="198"/>
      <c r="T266" s="199"/>
      <c r="AT266" s="193" t="s">
        <v>174</v>
      </c>
      <c r="AU266" s="193" t="s">
        <v>89</v>
      </c>
      <c r="AV266" s="14" t="s">
        <v>89</v>
      </c>
      <c r="AW266" s="14" t="s">
        <v>30</v>
      </c>
      <c r="AX266" s="14" t="s">
        <v>76</v>
      </c>
      <c r="AY266" s="193" t="s">
        <v>158</v>
      </c>
    </row>
    <row r="267" spans="1:65" s="15" customFormat="1" ht="12">
      <c r="B267" s="200"/>
      <c r="D267" s="185" t="s">
        <v>174</v>
      </c>
      <c r="E267" s="201" t="s">
        <v>1</v>
      </c>
      <c r="F267" s="202" t="s">
        <v>179</v>
      </c>
      <c r="H267" s="203">
        <v>422.8</v>
      </c>
      <c r="I267" s="204"/>
      <c r="L267" s="200"/>
      <c r="M267" s="205"/>
      <c r="N267" s="206"/>
      <c r="O267" s="206"/>
      <c r="P267" s="206"/>
      <c r="Q267" s="206"/>
      <c r="R267" s="206"/>
      <c r="S267" s="206"/>
      <c r="T267" s="207"/>
      <c r="AT267" s="201" t="s">
        <v>174</v>
      </c>
      <c r="AU267" s="201" t="s">
        <v>89</v>
      </c>
      <c r="AV267" s="15" t="s">
        <v>164</v>
      </c>
      <c r="AW267" s="15" t="s">
        <v>30</v>
      </c>
      <c r="AX267" s="15" t="s">
        <v>83</v>
      </c>
      <c r="AY267" s="201" t="s">
        <v>158</v>
      </c>
    </row>
    <row r="268" spans="1:65" s="2" customFormat="1" ht="21.75" customHeight="1">
      <c r="A268" s="34"/>
      <c r="B268" s="139"/>
      <c r="C268" s="171" t="s">
        <v>406</v>
      </c>
      <c r="D268" s="171" t="s">
        <v>160</v>
      </c>
      <c r="E268" s="172" t="s">
        <v>407</v>
      </c>
      <c r="F268" s="173" t="s">
        <v>408</v>
      </c>
      <c r="G268" s="174" t="s">
        <v>168</v>
      </c>
      <c r="H268" s="175">
        <v>2230</v>
      </c>
      <c r="I268" s="176"/>
      <c r="J268" s="177">
        <f>ROUND(I268*H268,2)</f>
        <v>0</v>
      </c>
      <c r="K268" s="178"/>
      <c r="L268" s="35"/>
      <c r="M268" s="179" t="s">
        <v>1</v>
      </c>
      <c r="N268" s="180" t="s">
        <v>42</v>
      </c>
      <c r="O268" s="60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3" t="s">
        <v>164</v>
      </c>
      <c r="AT268" s="183" t="s">
        <v>160</v>
      </c>
      <c r="AU268" s="183" t="s">
        <v>89</v>
      </c>
      <c r="AY268" s="17" t="s">
        <v>158</v>
      </c>
      <c r="BE268" s="104">
        <f>IF(N268="základná",J268,0)</f>
        <v>0</v>
      </c>
      <c r="BF268" s="104">
        <f>IF(N268="znížená",J268,0)</f>
        <v>0</v>
      </c>
      <c r="BG268" s="104">
        <f>IF(N268="zákl. prenesená",J268,0)</f>
        <v>0</v>
      </c>
      <c r="BH268" s="104">
        <f>IF(N268="zníž. prenesená",J268,0)</f>
        <v>0</v>
      </c>
      <c r="BI268" s="104">
        <f>IF(N268="nulová",J268,0)</f>
        <v>0</v>
      </c>
      <c r="BJ268" s="17" t="s">
        <v>89</v>
      </c>
      <c r="BK268" s="104">
        <f>ROUND(I268*H268,2)</f>
        <v>0</v>
      </c>
      <c r="BL268" s="17" t="s">
        <v>164</v>
      </c>
      <c r="BM268" s="183" t="s">
        <v>409</v>
      </c>
    </row>
    <row r="269" spans="1:65" s="13" customFormat="1" ht="12">
      <c r="B269" s="184"/>
      <c r="D269" s="185" t="s">
        <v>174</v>
      </c>
      <c r="E269" s="186" t="s">
        <v>1</v>
      </c>
      <c r="F269" s="187" t="s">
        <v>387</v>
      </c>
      <c r="H269" s="186" t="s">
        <v>1</v>
      </c>
      <c r="I269" s="188"/>
      <c r="L269" s="184"/>
      <c r="M269" s="189"/>
      <c r="N269" s="190"/>
      <c r="O269" s="190"/>
      <c r="P269" s="190"/>
      <c r="Q269" s="190"/>
      <c r="R269" s="190"/>
      <c r="S269" s="190"/>
      <c r="T269" s="191"/>
      <c r="AT269" s="186" t="s">
        <v>174</v>
      </c>
      <c r="AU269" s="186" t="s">
        <v>89</v>
      </c>
      <c r="AV269" s="13" t="s">
        <v>83</v>
      </c>
      <c r="AW269" s="13" t="s">
        <v>30</v>
      </c>
      <c r="AX269" s="13" t="s">
        <v>76</v>
      </c>
      <c r="AY269" s="186" t="s">
        <v>158</v>
      </c>
    </row>
    <row r="270" spans="1:65" s="14" customFormat="1" ht="12">
      <c r="B270" s="192"/>
      <c r="D270" s="185" t="s">
        <v>174</v>
      </c>
      <c r="E270" s="193" t="s">
        <v>1</v>
      </c>
      <c r="F270" s="194" t="s">
        <v>410</v>
      </c>
      <c r="H270" s="195">
        <v>2230</v>
      </c>
      <c r="I270" s="196"/>
      <c r="L270" s="192"/>
      <c r="M270" s="197"/>
      <c r="N270" s="198"/>
      <c r="O270" s="198"/>
      <c r="P270" s="198"/>
      <c r="Q270" s="198"/>
      <c r="R270" s="198"/>
      <c r="S270" s="198"/>
      <c r="T270" s="199"/>
      <c r="AT270" s="193" t="s">
        <v>174</v>
      </c>
      <c r="AU270" s="193" t="s">
        <v>89</v>
      </c>
      <c r="AV270" s="14" t="s">
        <v>89</v>
      </c>
      <c r="AW270" s="14" t="s">
        <v>30</v>
      </c>
      <c r="AX270" s="14" t="s">
        <v>76</v>
      </c>
      <c r="AY270" s="193" t="s">
        <v>158</v>
      </c>
    </row>
    <row r="271" spans="1:65" s="15" customFormat="1" ht="12">
      <c r="B271" s="200"/>
      <c r="D271" s="185" t="s">
        <v>174</v>
      </c>
      <c r="E271" s="201" t="s">
        <v>1</v>
      </c>
      <c r="F271" s="202" t="s">
        <v>179</v>
      </c>
      <c r="H271" s="203">
        <v>2230</v>
      </c>
      <c r="I271" s="204"/>
      <c r="L271" s="200"/>
      <c r="M271" s="205"/>
      <c r="N271" s="206"/>
      <c r="O271" s="206"/>
      <c r="P271" s="206"/>
      <c r="Q271" s="206"/>
      <c r="R271" s="206"/>
      <c r="S271" s="206"/>
      <c r="T271" s="207"/>
      <c r="AT271" s="201" t="s">
        <v>174</v>
      </c>
      <c r="AU271" s="201" t="s">
        <v>89</v>
      </c>
      <c r="AV271" s="15" t="s">
        <v>164</v>
      </c>
      <c r="AW271" s="15" t="s">
        <v>30</v>
      </c>
      <c r="AX271" s="15" t="s">
        <v>83</v>
      </c>
      <c r="AY271" s="201" t="s">
        <v>158</v>
      </c>
    </row>
    <row r="272" spans="1:65" s="2" customFormat="1" ht="33" customHeight="1">
      <c r="A272" s="34"/>
      <c r="B272" s="139"/>
      <c r="C272" s="171" t="s">
        <v>411</v>
      </c>
      <c r="D272" s="171" t="s">
        <v>160</v>
      </c>
      <c r="E272" s="172" t="s">
        <v>412</v>
      </c>
      <c r="F272" s="173" t="s">
        <v>413</v>
      </c>
      <c r="G272" s="174" t="s">
        <v>168</v>
      </c>
      <c r="H272" s="175">
        <v>45</v>
      </c>
      <c r="I272" s="176"/>
      <c r="J272" s="177">
        <f>ROUND(I272*H272,2)</f>
        <v>0</v>
      </c>
      <c r="K272" s="178"/>
      <c r="L272" s="35"/>
      <c r="M272" s="179" t="s">
        <v>1</v>
      </c>
      <c r="N272" s="180" t="s">
        <v>42</v>
      </c>
      <c r="O272" s="60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3" t="s">
        <v>164</v>
      </c>
      <c r="AT272" s="183" t="s">
        <v>160</v>
      </c>
      <c r="AU272" s="183" t="s">
        <v>89</v>
      </c>
      <c r="AY272" s="17" t="s">
        <v>158</v>
      </c>
      <c r="BE272" s="104">
        <f>IF(N272="základná",J272,0)</f>
        <v>0</v>
      </c>
      <c r="BF272" s="104">
        <f>IF(N272="znížená",J272,0)</f>
        <v>0</v>
      </c>
      <c r="BG272" s="104">
        <f>IF(N272="zákl. prenesená",J272,0)</f>
        <v>0</v>
      </c>
      <c r="BH272" s="104">
        <f>IF(N272="zníž. prenesená",J272,0)</f>
        <v>0</v>
      </c>
      <c r="BI272" s="104">
        <f>IF(N272="nulová",J272,0)</f>
        <v>0</v>
      </c>
      <c r="BJ272" s="17" t="s">
        <v>89</v>
      </c>
      <c r="BK272" s="104">
        <f>ROUND(I272*H272,2)</f>
        <v>0</v>
      </c>
      <c r="BL272" s="17" t="s">
        <v>164</v>
      </c>
      <c r="BM272" s="183" t="s">
        <v>414</v>
      </c>
    </row>
    <row r="273" spans="1:65" s="14" customFormat="1" ht="12">
      <c r="B273" s="192"/>
      <c r="D273" s="185" t="s">
        <v>174</v>
      </c>
      <c r="E273" s="193" t="s">
        <v>1</v>
      </c>
      <c r="F273" s="194" t="s">
        <v>383</v>
      </c>
      <c r="H273" s="195">
        <v>45</v>
      </c>
      <c r="I273" s="196"/>
      <c r="L273" s="192"/>
      <c r="M273" s="197"/>
      <c r="N273" s="198"/>
      <c r="O273" s="198"/>
      <c r="P273" s="198"/>
      <c r="Q273" s="198"/>
      <c r="R273" s="198"/>
      <c r="S273" s="198"/>
      <c r="T273" s="199"/>
      <c r="AT273" s="193" t="s">
        <v>174</v>
      </c>
      <c r="AU273" s="193" t="s">
        <v>89</v>
      </c>
      <c r="AV273" s="14" t="s">
        <v>89</v>
      </c>
      <c r="AW273" s="14" t="s">
        <v>30</v>
      </c>
      <c r="AX273" s="14" t="s">
        <v>83</v>
      </c>
      <c r="AY273" s="193" t="s">
        <v>158</v>
      </c>
    </row>
    <row r="274" spans="1:65" s="2" customFormat="1" ht="16.5" customHeight="1">
      <c r="A274" s="34"/>
      <c r="B274" s="139"/>
      <c r="C274" s="208" t="s">
        <v>415</v>
      </c>
      <c r="D274" s="208" t="s">
        <v>370</v>
      </c>
      <c r="E274" s="209" t="s">
        <v>416</v>
      </c>
      <c r="F274" s="210" t="s">
        <v>417</v>
      </c>
      <c r="G274" s="211" t="s">
        <v>296</v>
      </c>
      <c r="H274" s="212">
        <v>180</v>
      </c>
      <c r="I274" s="213"/>
      <c r="J274" s="214">
        <f>ROUND(I274*H274,2)</f>
        <v>0</v>
      </c>
      <c r="K274" s="215"/>
      <c r="L274" s="216"/>
      <c r="M274" s="217" t="s">
        <v>1</v>
      </c>
      <c r="N274" s="218" t="s">
        <v>42</v>
      </c>
      <c r="O274" s="60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3" t="s">
        <v>199</v>
      </c>
      <c r="AT274" s="183" t="s">
        <v>370</v>
      </c>
      <c r="AU274" s="183" t="s">
        <v>89</v>
      </c>
      <c r="AY274" s="17" t="s">
        <v>158</v>
      </c>
      <c r="BE274" s="104">
        <f>IF(N274="základná",J274,0)</f>
        <v>0</v>
      </c>
      <c r="BF274" s="104">
        <f>IF(N274="znížená",J274,0)</f>
        <v>0</v>
      </c>
      <c r="BG274" s="104">
        <f>IF(N274="zákl. prenesená",J274,0)</f>
        <v>0</v>
      </c>
      <c r="BH274" s="104">
        <f>IF(N274="zníž. prenesená",J274,0)</f>
        <v>0</v>
      </c>
      <c r="BI274" s="104">
        <f>IF(N274="nulová",J274,0)</f>
        <v>0</v>
      </c>
      <c r="BJ274" s="17" t="s">
        <v>89</v>
      </c>
      <c r="BK274" s="104">
        <f>ROUND(I274*H274,2)</f>
        <v>0</v>
      </c>
      <c r="BL274" s="17" t="s">
        <v>164</v>
      </c>
      <c r="BM274" s="183" t="s">
        <v>418</v>
      </c>
    </row>
    <row r="275" spans="1:65" s="14" customFormat="1" ht="12">
      <c r="B275" s="192"/>
      <c r="D275" s="185" t="s">
        <v>174</v>
      </c>
      <c r="E275" s="193" t="s">
        <v>1</v>
      </c>
      <c r="F275" s="194" t="s">
        <v>419</v>
      </c>
      <c r="H275" s="195">
        <v>180</v>
      </c>
      <c r="I275" s="196"/>
      <c r="L275" s="192"/>
      <c r="M275" s="197"/>
      <c r="N275" s="198"/>
      <c r="O275" s="198"/>
      <c r="P275" s="198"/>
      <c r="Q275" s="198"/>
      <c r="R275" s="198"/>
      <c r="S275" s="198"/>
      <c r="T275" s="199"/>
      <c r="AT275" s="193" t="s">
        <v>174</v>
      </c>
      <c r="AU275" s="193" t="s">
        <v>89</v>
      </c>
      <c r="AV275" s="14" t="s">
        <v>89</v>
      </c>
      <c r="AW275" s="14" t="s">
        <v>30</v>
      </c>
      <c r="AX275" s="14" t="s">
        <v>83</v>
      </c>
      <c r="AY275" s="193" t="s">
        <v>158</v>
      </c>
    </row>
    <row r="276" spans="1:65" s="2" customFormat="1" ht="21.75" customHeight="1">
      <c r="A276" s="34"/>
      <c r="B276" s="139"/>
      <c r="C276" s="171" t="s">
        <v>420</v>
      </c>
      <c r="D276" s="171" t="s">
        <v>160</v>
      </c>
      <c r="E276" s="172" t="s">
        <v>421</v>
      </c>
      <c r="F276" s="173" t="s">
        <v>422</v>
      </c>
      <c r="G276" s="174" t="s">
        <v>168</v>
      </c>
      <c r="H276" s="175">
        <v>2230</v>
      </c>
      <c r="I276" s="176"/>
      <c r="J276" s="177">
        <f>ROUND(I276*H276,2)</f>
        <v>0</v>
      </c>
      <c r="K276" s="178"/>
      <c r="L276" s="35"/>
      <c r="M276" s="179" t="s">
        <v>1</v>
      </c>
      <c r="N276" s="180" t="s">
        <v>42</v>
      </c>
      <c r="O276" s="60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3" t="s">
        <v>164</v>
      </c>
      <c r="AT276" s="183" t="s">
        <v>160</v>
      </c>
      <c r="AU276" s="183" t="s">
        <v>89</v>
      </c>
      <c r="AY276" s="17" t="s">
        <v>158</v>
      </c>
      <c r="BE276" s="104">
        <f>IF(N276="základná",J276,0)</f>
        <v>0</v>
      </c>
      <c r="BF276" s="104">
        <f>IF(N276="znížená",J276,0)</f>
        <v>0</v>
      </c>
      <c r="BG276" s="104">
        <f>IF(N276="zákl. prenesená",J276,0)</f>
        <v>0</v>
      </c>
      <c r="BH276" s="104">
        <f>IF(N276="zníž. prenesená",J276,0)</f>
        <v>0</v>
      </c>
      <c r="BI276" s="104">
        <f>IF(N276="nulová",J276,0)</f>
        <v>0</v>
      </c>
      <c r="BJ276" s="17" t="s">
        <v>89</v>
      </c>
      <c r="BK276" s="104">
        <f>ROUND(I276*H276,2)</f>
        <v>0</v>
      </c>
      <c r="BL276" s="17" t="s">
        <v>164</v>
      </c>
      <c r="BM276" s="183" t="s">
        <v>423</v>
      </c>
    </row>
    <row r="277" spans="1:65" s="14" customFormat="1" ht="12">
      <c r="B277" s="192"/>
      <c r="D277" s="185" t="s">
        <v>174</v>
      </c>
      <c r="E277" s="193" t="s">
        <v>1</v>
      </c>
      <c r="F277" s="194" t="s">
        <v>424</v>
      </c>
      <c r="H277" s="195">
        <v>2230</v>
      </c>
      <c r="I277" s="196"/>
      <c r="L277" s="192"/>
      <c r="M277" s="197"/>
      <c r="N277" s="198"/>
      <c r="O277" s="198"/>
      <c r="P277" s="198"/>
      <c r="Q277" s="198"/>
      <c r="R277" s="198"/>
      <c r="S277" s="198"/>
      <c r="T277" s="199"/>
      <c r="AT277" s="193" t="s">
        <v>174</v>
      </c>
      <c r="AU277" s="193" t="s">
        <v>89</v>
      </c>
      <c r="AV277" s="14" t="s">
        <v>89</v>
      </c>
      <c r="AW277" s="14" t="s">
        <v>30</v>
      </c>
      <c r="AX277" s="14" t="s">
        <v>83</v>
      </c>
      <c r="AY277" s="193" t="s">
        <v>158</v>
      </c>
    </row>
    <row r="278" spans="1:65" s="2" customFormat="1" ht="16.5" customHeight="1">
      <c r="A278" s="34"/>
      <c r="B278" s="139"/>
      <c r="C278" s="208" t="s">
        <v>425</v>
      </c>
      <c r="D278" s="208" t="s">
        <v>370</v>
      </c>
      <c r="E278" s="209" t="s">
        <v>426</v>
      </c>
      <c r="F278" s="210" t="s">
        <v>427</v>
      </c>
      <c r="G278" s="211" t="s">
        <v>168</v>
      </c>
      <c r="H278" s="212">
        <v>595</v>
      </c>
      <c r="I278" s="213"/>
      <c r="J278" s="214">
        <f t="shared" ref="J278:J284" si="5">ROUND(I278*H278,2)</f>
        <v>0</v>
      </c>
      <c r="K278" s="215"/>
      <c r="L278" s="216"/>
      <c r="M278" s="217" t="s">
        <v>1</v>
      </c>
      <c r="N278" s="218" t="s">
        <v>42</v>
      </c>
      <c r="O278" s="60"/>
      <c r="P278" s="181">
        <f t="shared" ref="P278:P284" si="6">O278*H278</f>
        <v>0</v>
      </c>
      <c r="Q278" s="181">
        <v>8.0000000000000002E-3</v>
      </c>
      <c r="R278" s="181">
        <f t="shared" ref="R278:R284" si="7">Q278*H278</f>
        <v>4.76</v>
      </c>
      <c r="S278" s="181">
        <v>0</v>
      </c>
      <c r="T278" s="182">
        <f t="shared" ref="T278:T284" si="8"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3" t="s">
        <v>199</v>
      </c>
      <c r="AT278" s="183" t="s">
        <v>370</v>
      </c>
      <c r="AU278" s="183" t="s">
        <v>89</v>
      </c>
      <c r="AY278" s="17" t="s">
        <v>158</v>
      </c>
      <c r="BE278" s="104">
        <f t="shared" ref="BE278:BE284" si="9">IF(N278="základná",J278,0)</f>
        <v>0</v>
      </c>
      <c r="BF278" s="104">
        <f t="shared" ref="BF278:BF284" si="10">IF(N278="znížená",J278,0)</f>
        <v>0</v>
      </c>
      <c r="BG278" s="104">
        <f t="shared" ref="BG278:BG284" si="11">IF(N278="zákl. prenesená",J278,0)</f>
        <v>0</v>
      </c>
      <c r="BH278" s="104">
        <f t="shared" ref="BH278:BH284" si="12">IF(N278="zníž. prenesená",J278,0)</f>
        <v>0</v>
      </c>
      <c r="BI278" s="104">
        <f t="shared" ref="BI278:BI284" si="13">IF(N278="nulová",J278,0)</f>
        <v>0</v>
      </c>
      <c r="BJ278" s="17" t="s">
        <v>89</v>
      </c>
      <c r="BK278" s="104">
        <f t="shared" ref="BK278:BK284" si="14">ROUND(I278*H278,2)</f>
        <v>0</v>
      </c>
      <c r="BL278" s="17" t="s">
        <v>164</v>
      </c>
      <c r="BM278" s="183" t="s">
        <v>428</v>
      </c>
    </row>
    <row r="279" spans="1:65" s="2" customFormat="1" ht="16.5" customHeight="1">
      <c r="A279" s="34"/>
      <c r="B279" s="139"/>
      <c r="C279" s="208" t="s">
        <v>429</v>
      </c>
      <c r="D279" s="208" t="s">
        <v>370</v>
      </c>
      <c r="E279" s="209" t="s">
        <v>430</v>
      </c>
      <c r="F279" s="210" t="s">
        <v>431</v>
      </c>
      <c r="G279" s="211" t="s">
        <v>168</v>
      </c>
      <c r="H279" s="212">
        <v>295</v>
      </c>
      <c r="I279" s="213"/>
      <c r="J279" s="214">
        <f t="shared" si="5"/>
        <v>0</v>
      </c>
      <c r="K279" s="215"/>
      <c r="L279" s="216"/>
      <c r="M279" s="217" t="s">
        <v>1</v>
      </c>
      <c r="N279" s="218" t="s">
        <v>42</v>
      </c>
      <c r="O279" s="60"/>
      <c r="P279" s="181">
        <f t="shared" si="6"/>
        <v>0</v>
      </c>
      <c r="Q279" s="181">
        <v>8.0000000000000002E-3</v>
      </c>
      <c r="R279" s="181">
        <f t="shared" si="7"/>
        <v>2.36</v>
      </c>
      <c r="S279" s="181">
        <v>0</v>
      </c>
      <c r="T279" s="182">
        <f t="shared" si="8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3" t="s">
        <v>199</v>
      </c>
      <c r="AT279" s="183" t="s">
        <v>370</v>
      </c>
      <c r="AU279" s="183" t="s">
        <v>89</v>
      </c>
      <c r="AY279" s="17" t="s">
        <v>158</v>
      </c>
      <c r="BE279" s="104">
        <f t="shared" si="9"/>
        <v>0</v>
      </c>
      <c r="BF279" s="104">
        <f t="shared" si="10"/>
        <v>0</v>
      </c>
      <c r="BG279" s="104">
        <f t="shared" si="11"/>
        <v>0</v>
      </c>
      <c r="BH279" s="104">
        <f t="shared" si="12"/>
        <v>0</v>
      </c>
      <c r="BI279" s="104">
        <f t="shared" si="13"/>
        <v>0</v>
      </c>
      <c r="BJ279" s="17" t="s">
        <v>89</v>
      </c>
      <c r="BK279" s="104">
        <f t="shared" si="14"/>
        <v>0</v>
      </c>
      <c r="BL279" s="17" t="s">
        <v>164</v>
      </c>
      <c r="BM279" s="183" t="s">
        <v>432</v>
      </c>
    </row>
    <row r="280" spans="1:65" s="2" customFormat="1" ht="16.5" customHeight="1">
      <c r="A280" s="34"/>
      <c r="B280" s="139"/>
      <c r="C280" s="208" t="s">
        <v>433</v>
      </c>
      <c r="D280" s="208" t="s">
        <v>370</v>
      </c>
      <c r="E280" s="209" t="s">
        <v>434</v>
      </c>
      <c r="F280" s="210" t="s">
        <v>435</v>
      </c>
      <c r="G280" s="211" t="s">
        <v>168</v>
      </c>
      <c r="H280" s="212">
        <v>445</v>
      </c>
      <c r="I280" s="213"/>
      <c r="J280" s="214">
        <f t="shared" si="5"/>
        <v>0</v>
      </c>
      <c r="K280" s="215"/>
      <c r="L280" s="216"/>
      <c r="M280" s="217" t="s">
        <v>1</v>
      </c>
      <c r="N280" s="218" t="s">
        <v>42</v>
      </c>
      <c r="O280" s="60"/>
      <c r="P280" s="181">
        <f t="shared" si="6"/>
        <v>0</v>
      </c>
      <c r="Q280" s="181">
        <v>8.0000000000000002E-3</v>
      </c>
      <c r="R280" s="181">
        <f t="shared" si="7"/>
        <v>3.56</v>
      </c>
      <c r="S280" s="181">
        <v>0</v>
      </c>
      <c r="T280" s="182">
        <f t="shared" si="8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3" t="s">
        <v>199</v>
      </c>
      <c r="AT280" s="183" t="s">
        <v>370</v>
      </c>
      <c r="AU280" s="183" t="s">
        <v>89</v>
      </c>
      <c r="AY280" s="17" t="s">
        <v>158</v>
      </c>
      <c r="BE280" s="104">
        <f t="shared" si="9"/>
        <v>0</v>
      </c>
      <c r="BF280" s="104">
        <f t="shared" si="10"/>
        <v>0</v>
      </c>
      <c r="BG280" s="104">
        <f t="shared" si="11"/>
        <v>0</v>
      </c>
      <c r="BH280" s="104">
        <f t="shared" si="12"/>
        <v>0</v>
      </c>
      <c r="BI280" s="104">
        <f t="shared" si="13"/>
        <v>0</v>
      </c>
      <c r="BJ280" s="17" t="s">
        <v>89</v>
      </c>
      <c r="BK280" s="104">
        <f t="shared" si="14"/>
        <v>0</v>
      </c>
      <c r="BL280" s="17" t="s">
        <v>164</v>
      </c>
      <c r="BM280" s="183" t="s">
        <v>436</v>
      </c>
    </row>
    <row r="281" spans="1:65" s="2" customFormat="1" ht="16.5" customHeight="1">
      <c r="A281" s="34"/>
      <c r="B281" s="139"/>
      <c r="C281" s="208" t="s">
        <v>437</v>
      </c>
      <c r="D281" s="208" t="s">
        <v>370</v>
      </c>
      <c r="E281" s="209" t="s">
        <v>438</v>
      </c>
      <c r="F281" s="210" t="s">
        <v>439</v>
      </c>
      <c r="G281" s="211" t="s">
        <v>168</v>
      </c>
      <c r="H281" s="212">
        <v>295</v>
      </c>
      <c r="I281" s="213"/>
      <c r="J281" s="214">
        <f t="shared" si="5"/>
        <v>0</v>
      </c>
      <c r="K281" s="215"/>
      <c r="L281" s="216"/>
      <c r="M281" s="217" t="s">
        <v>1</v>
      </c>
      <c r="N281" s="218" t="s">
        <v>42</v>
      </c>
      <c r="O281" s="60"/>
      <c r="P281" s="181">
        <f t="shared" si="6"/>
        <v>0</v>
      </c>
      <c r="Q281" s="181">
        <v>8.0000000000000002E-3</v>
      </c>
      <c r="R281" s="181">
        <f t="shared" si="7"/>
        <v>2.36</v>
      </c>
      <c r="S281" s="181">
        <v>0</v>
      </c>
      <c r="T281" s="182">
        <f t="shared" si="8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3" t="s">
        <v>199</v>
      </c>
      <c r="AT281" s="183" t="s">
        <v>370</v>
      </c>
      <c r="AU281" s="183" t="s">
        <v>89</v>
      </c>
      <c r="AY281" s="17" t="s">
        <v>158</v>
      </c>
      <c r="BE281" s="104">
        <f t="shared" si="9"/>
        <v>0</v>
      </c>
      <c r="BF281" s="104">
        <f t="shared" si="10"/>
        <v>0</v>
      </c>
      <c r="BG281" s="104">
        <f t="shared" si="11"/>
        <v>0</v>
      </c>
      <c r="BH281" s="104">
        <f t="shared" si="12"/>
        <v>0</v>
      </c>
      <c r="BI281" s="104">
        <f t="shared" si="13"/>
        <v>0</v>
      </c>
      <c r="BJ281" s="17" t="s">
        <v>89</v>
      </c>
      <c r="BK281" s="104">
        <f t="shared" si="14"/>
        <v>0</v>
      </c>
      <c r="BL281" s="17" t="s">
        <v>164</v>
      </c>
      <c r="BM281" s="183" t="s">
        <v>440</v>
      </c>
    </row>
    <row r="282" spans="1:65" s="2" customFormat="1" ht="16.5" customHeight="1">
      <c r="A282" s="34"/>
      <c r="B282" s="139"/>
      <c r="C282" s="208" t="s">
        <v>441</v>
      </c>
      <c r="D282" s="208" t="s">
        <v>370</v>
      </c>
      <c r="E282" s="209" t="s">
        <v>442</v>
      </c>
      <c r="F282" s="210" t="s">
        <v>443</v>
      </c>
      <c r="G282" s="211" t="s">
        <v>168</v>
      </c>
      <c r="H282" s="212">
        <v>300</v>
      </c>
      <c r="I282" s="213"/>
      <c r="J282" s="214">
        <f t="shared" si="5"/>
        <v>0</v>
      </c>
      <c r="K282" s="215"/>
      <c r="L282" s="216"/>
      <c r="M282" s="217" t="s">
        <v>1</v>
      </c>
      <c r="N282" s="218" t="s">
        <v>42</v>
      </c>
      <c r="O282" s="60"/>
      <c r="P282" s="181">
        <f t="shared" si="6"/>
        <v>0</v>
      </c>
      <c r="Q282" s="181">
        <v>8.0000000000000002E-3</v>
      </c>
      <c r="R282" s="181">
        <f t="shared" si="7"/>
        <v>2.4</v>
      </c>
      <c r="S282" s="181">
        <v>0</v>
      </c>
      <c r="T282" s="182">
        <f t="shared" si="8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3" t="s">
        <v>199</v>
      </c>
      <c r="AT282" s="183" t="s">
        <v>370</v>
      </c>
      <c r="AU282" s="183" t="s">
        <v>89</v>
      </c>
      <c r="AY282" s="17" t="s">
        <v>158</v>
      </c>
      <c r="BE282" s="104">
        <f t="shared" si="9"/>
        <v>0</v>
      </c>
      <c r="BF282" s="104">
        <f t="shared" si="10"/>
        <v>0</v>
      </c>
      <c r="BG282" s="104">
        <f t="shared" si="11"/>
        <v>0</v>
      </c>
      <c r="BH282" s="104">
        <f t="shared" si="12"/>
        <v>0</v>
      </c>
      <c r="BI282" s="104">
        <f t="shared" si="13"/>
        <v>0</v>
      </c>
      <c r="BJ282" s="17" t="s">
        <v>89</v>
      </c>
      <c r="BK282" s="104">
        <f t="shared" si="14"/>
        <v>0</v>
      </c>
      <c r="BL282" s="17" t="s">
        <v>164</v>
      </c>
      <c r="BM282" s="183" t="s">
        <v>444</v>
      </c>
    </row>
    <row r="283" spans="1:65" s="2" customFormat="1" ht="16.5" customHeight="1">
      <c r="A283" s="34"/>
      <c r="B283" s="139"/>
      <c r="C283" s="208" t="s">
        <v>445</v>
      </c>
      <c r="D283" s="208" t="s">
        <v>370</v>
      </c>
      <c r="E283" s="209" t="s">
        <v>446</v>
      </c>
      <c r="F283" s="210" t="s">
        <v>447</v>
      </c>
      <c r="G283" s="211" t="s">
        <v>168</v>
      </c>
      <c r="H283" s="212">
        <v>300</v>
      </c>
      <c r="I283" s="213"/>
      <c r="J283" s="214">
        <f t="shared" si="5"/>
        <v>0</v>
      </c>
      <c r="K283" s="215"/>
      <c r="L283" s="216"/>
      <c r="M283" s="217" t="s">
        <v>1</v>
      </c>
      <c r="N283" s="218" t="s">
        <v>42</v>
      </c>
      <c r="O283" s="60"/>
      <c r="P283" s="181">
        <f t="shared" si="6"/>
        <v>0</v>
      </c>
      <c r="Q283" s="181">
        <v>8.0000000000000002E-3</v>
      </c>
      <c r="R283" s="181">
        <f t="shared" si="7"/>
        <v>2.4</v>
      </c>
      <c r="S283" s="181">
        <v>0</v>
      </c>
      <c r="T283" s="182">
        <f t="shared" si="8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3" t="s">
        <v>199</v>
      </c>
      <c r="AT283" s="183" t="s">
        <v>370</v>
      </c>
      <c r="AU283" s="183" t="s">
        <v>89</v>
      </c>
      <c r="AY283" s="17" t="s">
        <v>158</v>
      </c>
      <c r="BE283" s="104">
        <f t="shared" si="9"/>
        <v>0</v>
      </c>
      <c r="BF283" s="104">
        <f t="shared" si="10"/>
        <v>0</v>
      </c>
      <c r="BG283" s="104">
        <f t="shared" si="11"/>
        <v>0</v>
      </c>
      <c r="BH283" s="104">
        <f t="shared" si="12"/>
        <v>0</v>
      </c>
      <c r="BI283" s="104">
        <f t="shared" si="13"/>
        <v>0</v>
      </c>
      <c r="BJ283" s="17" t="s">
        <v>89</v>
      </c>
      <c r="BK283" s="104">
        <f t="shared" si="14"/>
        <v>0</v>
      </c>
      <c r="BL283" s="17" t="s">
        <v>164</v>
      </c>
      <c r="BM283" s="183" t="s">
        <v>448</v>
      </c>
    </row>
    <row r="284" spans="1:65" s="2" customFormat="1" ht="21.75" customHeight="1">
      <c r="A284" s="34"/>
      <c r="B284" s="139"/>
      <c r="C284" s="171" t="s">
        <v>449</v>
      </c>
      <c r="D284" s="171" t="s">
        <v>160</v>
      </c>
      <c r="E284" s="172" t="s">
        <v>450</v>
      </c>
      <c r="F284" s="173" t="s">
        <v>451</v>
      </c>
      <c r="G284" s="174" t="s">
        <v>163</v>
      </c>
      <c r="H284" s="175">
        <v>450</v>
      </c>
      <c r="I284" s="176"/>
      <c r="J284" s="177">
        <f t="shared" si="5"/>
        <v>0</v>
      </c>
      <c r="K284" s="178"/>
      <c r="L284" s="35"/>
      <c r="M284" s="179" t="s">
        <v>1</v>
      </c>
      <c r="N284" s="180" t="s">
        <v>42</v>
      </c>
      <c r="O284" s="60"/>
      <c r="P284" s="181">
        <f t="shared" si="6"/>
        <v>0</v>
      </c>
      <c r="Q284" s="181">
        <v>0</v>
      </c>
      <c r="R284" s="181">
        <f t="shared" si="7"/>
        <v>0</v>
      </c>
      <c r="S284" s="181">
        <v>0</v>
      </c>
      <c r="T284" s="182">
        <f t="shared" si="8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3" t="s">
        <v>164</v>
      </c>
      <c r="AT284" s="183" t="s">
        <v>160</v>
      </c>
      <c r="AU284" s="183" t="s">
        <v>89</v>
      </c>
      <c r="AY284" s="17" t="s">
        <v>158</v>
      </c>
      <c r="BE284" s="104">
        <f t="shared" si="9"/>
        <v>0</v>
      </c>
      <c r="BF284" s="104">
        <f t="shared" si="10"/>
        <v>0</v>
      </c>
      <c r="BG284" s="104">
        <f t="shared" si="11"/>
        <v>0</v>
      </c>
      <c r="BH284" s="104">
        <f t="shared" si="12"/>
        <v>0</v>
      </c>
      <c r="BI284" s="104">
        <f t="shared" si="13"/>
        <v>0</v>
      </c>
      <c r="BJ284" s="17" t="s">
        <v>89</v>
      </c>
      <c r="BK284" s="104">
        <f t="shared" si="14"/>
        <v>0</v>
      </c>
      <c r="BL284" s="17" t="s">
        <v>164</v>
      </c>
      <c r="BM284" s="183" t="s">
        <v>452</v>
      </c>
    </row>
    <row r="285" spans="1:65" s="14" customFormat="1" ht="12">
      <c r="B285" s="192"/>
      <c r="D285" s="185" t="s">
        <v>174</v>
      </c>
      <c r="E285" s="193" t="s">
        <v>1</v>
      </c>
      <c r="F285" s="194" t="s">
        <v>453</v>
      </c>
      <c r="H285" s="195">
        <v>450</v>
      </c>
      <c r="I285" s="196"/>
      <c r="L285" s="192"/>
      <c r="M285" s="197"/>
      <c r="N285" s="198"/>
      <c r="O285" s="198"/>
      <c r="P285" s="198"/>
      <c r="Q285" s="198"/>
      <c r="R285" s="198"/>
      <c r="S285" s="198"/>
      <c r="T285" s="199"/>
      <c r="AT285" s="193" t="s">
        <v>174</v>
      </c>
      <c r="AU285" s="193" t="s">
        <v>89</v>
      </c>
      <c r="AV285" s="14" t="s">
        <v>89</v>
      </c>
      <c r="AW285" s="14" t="s">
        <v>30</v>
      </c>
      <c r="AX285" s="14" t="s">
        <v>83</v>
      </c>
      <c r="AY285" s="193" t="s">
        <v>158</v>
      </c>
    </row>
    <row r="286" spans="1:65" s="2" customFormat="1" ht="21.75" customHeight="1">
      <c r="A286" s="34"/>
      <c r="B286" s="139"/>
      <c r="C286" s="171" t="s">
        <v>454</v>
      </c>
      <c r="D286" s="171" t="s">
        <v>160</v>
      </c>
      <c r="E286" s="172" t="s">
        <v>455</v>
      </c>
      <c r="F286" s="173" t="s">
        <v>456</v>
      </c>
      <c r="G286" s="174" t="s">
        <v>163</v>
      </c>
      <c r="H286" s="175">
        <v>2695</v>
      </c>
      <c r="I286" s="176"/>
      <c r="J286" s="177">
        <f>ROUND(I286*H286,2)</f>
        <v>0</v>
      </c>
      <c r="K286" s="178"/>
      <c r="L286" s="35"/>
      <c r="M286" s="179" t="s">
        <v>1</v>
      </c>
      <c r="N286" s="180" t="s">
        <v>42</v>
      </c>
      <c r="O286" s="60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3" t="s">
        <v>164</v>
      </c>
      <c r="AT286" s="183" t="s">
        <v>160</v>
      </c>
      <c r="AU286" s="183" t="s">
        <v>89</v>
      </c>
      <c r="AY286" s="17" t="s">
        <v>158</v>
      </c>
      <c r="BE286" s="104">
        <f>IF(N286="základná",J286,0)</f>
        <v>0</v>
      </c>
      <c r="BF286" s="104">
        <f>IF(N286="znížená",J286,0)</f>
        <v>0</v>
      </c>
      <c r="BG286" s="104">
        <f>IF(N286="zákl. prenesená",J286,0)</f>
        <v>0</v>
      </c>
      <c r="BH286" s="104">
        <f>IF(N286="zníž. prenesená",J286,0)</f>
        <v>0</v>
      </c>
      <c r="BI286" s="104">
        <f>IF(N286="nulová",J286,0)</f>
        <v>0</v>
      </c>
      <c r="BJ286" s="17" t="s">
        <v>89</v>
      </c>
      <c r="BK286" s="104">
        <f>ROUND(I286*H286,2)</f>
        <v>0</v>
      </c>
      <c r="BL286" s="17" t="s">
        <v>164</v>
      </c>
      <c r="BM286" s="183" t="s">
        <v>457</v>
      </c>
    </row>
    <row r="287" spans="1:65" s="14" customFormat="1" ht="12">
      <c r="B287" s="192"/>
      <c r="D287" s="185" t="s">
        <v>174</v>
      </c>
      <c r="E287" s="193" t="s">
        <v>1</v>
      </c>
      <c r="F287" s="194" t="s">
        <v>393</v>
      </c>
      <c r="H287" s="195">
        <v>2695</v>
      </c>
      <c r="I287" s="196"/>
      <c r="L287" s="192"/>
      <c r="M287" s="197"/>
      <c r="N287" s="198"/>
      <c r="O287" s="198"/>
      <c r="P287" s="198"/>
      <c r="Q287" s="198"/>
      <c r="R287" s="198"/>
      <c r="S287" s="198"/>
      <c r="T287" s="199"/>
      <c r="AT287" s="193" t="s">
        <v>174</v>
      </c>
      <c r="AU287" s="193" t="s">
        <v>89</v>
      </c>
      <c r="AV287" s="14" t="s">
        <v>89</v>
      </c>
      <c r="AW287" s="14" t="s">
        <v>30</v>
      </c>
      <c r="AX287" s="14" t="s">
        <v>83</v>
      </c>
      <c r="AY287" s="193" t="s">
        <v>158</v>
      </c>
    </row>
    <row r="288" spans="1:65" s="2" customFormat="1" ht="21.75" customHeight="1">
      <c r="A288" s="34"/>
      <c r="B288" s="139"/>
      <c r="C288" s="171" t="s">
        <v>458</v>
      </c>
      <c r="D288" s="171" t="s">
        <v>160</v>
      </c>
      <c r="E288" s="172" t="s">
        <v>459</v>
      </c>
      <c r="F288" s="173" t="s">
        <v>460</v>
      </c>
      <c r="G288" s="174" t="s">
        <v>163</v>
      </c>
      <c r="H288" s="175">
        <v>4818</v>
      </c>
      <c r="I288" s="176"/>
      <c r="J288" s="177">
        <f>ROUND(I288*H288,2)</f>
        <v>0</v>
      </c>
      <c r="K288" s="178"/>
      <c r="L288" s="35"/>
      <c r="M288" s="179" t="s">
        <v>1</v>
      </c>
      <c r="N288" s="180" t="s">
        <v>42</v>
      </c>
      <c r="O288" s="60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3" t="s">
        <v>164</v>
      </c>
      <c r="AT288" s="183" t="s">
        <v>160</v>
      </c>
      <c r="AU288" s="183" t="s">
        <v>89</v>
      </c>
      <c r="AY288" s="17" t="s">
        <v>158</v>
      </c>
      <c r="BE288" s="104">
        <f>IF(N288="základná",J288,0)</f>
        <v>0</v>
      </c>
      <c r="BF288" s="104">
        <f>IF(N288="znížená",J288,0)</f>
        <v>0</v>
      </c>
      <c r="BG288" s="104">
        <f>IF(N288="zákl. prenesená",J288,0)</f>
        <v>0</v>
      </c>
      <c r="BH288" s="104">
        <f>IF(N288="zníž. prenesená",J288,0)</f>
        <v>0</v>
      </c>
      <c r="BI288" s="104">
        <f>IF(N288="nulová",J288,0)</f>
        <v>0</v>
      </c>
      <c r="BJ288" s="17" t="s">
        <v>89</v>
      </c>
      <c r="BK288" s="104">
        <f>ROUND(I288*H288,2)</f>
        <v>0</v>
      </c>
      <c r="BL288" s="17" t="s">
        <v>164</v>
      </c>
      <c r="BM288" s="183" t="s">
        <v>461</v>
      </c>
    </row>
    <row r="289" spans="1:65" s="14" customFormat="1" ht="12">
      <c r="B289" s="192"/>
      <c r="D289" s="185" t="s">
        <v>174</v>
      </c>
      <c r="E289" s="193" t="s">
        <v>1</v>
      </c>
      <c r="F289" s="194" t="s">
        <v>112</v>
      </c>
      <c r="H289" s="195">
        <v>4368</v>
      </c>
      <c r="I289" s="196"/>
      <c r="L289" s="192"/>
      <c r="M289" s="197"/>
      <c r="N289" s="198"/>
      <c r="O289" s="198"/>
      <c r="P289" s="198"/>
      <c r="Q289" s="198"/>
      <c r="R289" s="198"/>
      <c r="S289" s="198"/>
      <c r="T289" s="199"/>
      <c r="AT289" s="193" t="s">
        <v>174</v>
      </c>
      <c r="AU289" s="193" t="s">
        <v>89</v>
      </c>
      <c r="AV289" s="14" t="s">
        <v>89</v>
      </c>
      <c r="AW289" s="14" t="s">
        <v>30</v>
      </c>
      <c r="AX289" s="14" t="s">
        <v>76</v>
      </c>
      <c r="AY289" s="193" t="s">
        <v>158</v>
      </c>
    </row>
    <row r="290" spans="1:65" s="13" customFormat="1" ht="12">
      <c r="B290" s="184"/>
      <c r="D290" s="185" t="s">
        <v>174</v>
      </c>
      <c r="E290" s="186" t="s">
        <v>1</v>
      </c>
      <c r="F290" s="187" t="s">
        <v>462</v>
      </c>
      <c r="H290" s="186" t="s">
        <v>1</v>
      </c>
      <c r="I290" s="188"/>
      <c r="L290" s="184"/>
      <c r="M290" s="189"/>
      <c r="N290" s="190"/>
      <c r="O290" s="190"/>
      <c r="P290" s="190"/>
      <c r="Q290" s="190"/>
      <c r="R290" s="190"/>
      <c r="S290" s="190"/>
      <c r="T290" s="191"/>
      <c r="AT290" s="186" t="s">
        <v>174</v>
      </c>
      <c r="AU290" s="186" t="s">
        <v>89</v>
      </c>
      <c r="AV290" s="13" t="s">
        <v>83</v>
      </c>
      <c r="AW290" s="13" t="s">
        <v>30</v>
      </c>
      <c r="AX290" s="13" t="s">
        <v>76</v>
      </c>
      <c r="AY290" s="186" t="s">
        <v>158</v>
      </c>
    </row>
    <row r="291" spans="1:65" s="14" customFormat="1" ht="12">
      <c r="B291" s="192"/>
      <c r="D291" s="185" t="s">
        <v>174</v>
      </c>
      <c r="E291" s="193" t="s">
        <v>1</v>
      </c>
      <c r="F291" s="194" t="s">
        <v>463</v>
      </c>
      <c r="H291" s="195">
        <v>450</v>
      </c>
      <c r="I291" s="196"/>
      <c r="L291" s="192"/>
      <c r="M291" s="197"/>
      <c r="N291" s="198"/>
      <c r="O291" s="198"/>
      <c r="P291" s="198"/>
      <c r="Q291" s="198"/>
      <c r="R291" s="198"/>
      <c r="S291" s="198"/>
      <c r="T291" s="199"/>
      <c r="AT291" s="193" t="s">
        <v>174</v>
      </c>
      <c r="AU291" s="193" t="s">
        <v>89</v>
      </c>
      <c r="AV291" s="14" t="s">
        <v>89</v>
      </c>
      <c r="AW291" s="14" t="s">
        <v>30</v>
      </c>
      <c r="AX291" s="14" t="s">
        <v>76</v>
      </c>
      <c r="AY291" s="193" t="s">
        <v>158</v>
      </c>
    </row>
    <row r="292" spans="1:65" s="15" customFormat="1" ht="12">
      <c r="B292" s="200"/>
      <c r="D292" s="185" t="s">
        <v>174</v>
      </c>
      <c r="E292" s="201" t="s">
        <v>1</v>
      </c>
      <c r="F292" s="202" t="s">
        <v>179</v>
      </c>
      <c r="H292" s="203">
        <v>4818</v>
      </c>
      <c r="I292" s="204"/>
      <c r="L292" s="200"/>
      <c r="M292" s="205"/>
      <c r="N292" s="206"/>
      <c r="O292" s="206"/>
      <c r="P292" s="206"/>
      <c r="Q292" s="206"/>
      <c r="R292" s="206"/>
      <c r="S292" s="206"/>
      <c r="T292" s="207"/>
      <c r="AT292" s="201" t="s">
        <v>174</v>
      </c>
      <c r="AU292" s="201" t="s">
        <v>89</v>
      </c>
      <c r="AV292" s="15" t="s">
        <v>164</v>
      </c>
      <c r="AW292" s="15" t="s">
        <v>30</v>
      </c>
      <c r="AX292" s="15" t="s">
        <v>83</v>
      </c>
      <c r="AY292" s="201" t="s">
        <v>158</v>
      </c>
    </row>
    <row r="293" spans="1:65" s="2" customFormat="1" ht="21.75" customHeight="1">
      <c r="A293" s="34"/>
      <c r="B293" s="139"/>
      <c r="C293" s="171" t="s">
        <v>464</v>
      </c>
      <c r="D293" s="171" t="s">
        <v>160</v>
      </c>
      <c r="E293" s="172" t="s">
        <v>465</v>
      </c>
      <c r="F293" s="173" t="s">
        <v>466</v>
      </c>
      <c r="G293" s="174" t="s">
        <v>163</v>
      </c>
      <c r="H293" s="175">
        <v>4818</v>
      </c>
      <c r="I293" s="176"/>
      <c r="J293" s="177">
        <f t="shared" ref="J293:J313" si="15">ROUND(I293*H293,2)</f>
        <v>0</v>
      </c>
      <c r="K293" s="178"/>
      <c r="L293" s="35"/>
      <c r="M293" s="179" t="s">
        <v>1</v>
      </c>
      <c r="N293" s="180" t="s">
        <v>42</v>
      </c>
      <c r="O293" s="60"/>
      <c r="P293" s="181">
        <f t="shared" ref="P293:P313" si="16">O293*H293</f>
        <v>0</v>
      </c>
      <c r="Q293" s="181">
        <v>0</v>
      </c>
      <c r="R293" s="181">
        <f t="shared" ref="R293:R313" si="17">Q293*H293</f>
        <v>0</v>
      </c>
      <c r="S293" s="181">
        <v>0</v>
      </c>
      <c r="T293" s="182">
        <f t="shared" ref="T293:T313" si="18"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3" t="s">
        <v>164</v>
      </c>
      <c r="AT293" s="183" t="s">
        <v>160</v>
      </c>
      <c r="AU293" s="183" t="s">
        <v>89</v>
      </c>
      <c r="AY293" s="17" t="s">
        <v>158</v>
      </c>
      <c r="BE293" s="104">
        <f t="shared" ref="BE293:BE313" si="19">IF(N293="základná",J293,0)</f>
        <v>0</v>
      </c>
      <c r="BF293" s="104">
        <f t="shared" ref="BF293:BF313" si="20">IF(N293="znížená",J293,0)</f>
        <v>0</v>
      </c>
      <c r="BG293" s="104">
        <f t="shared" ref="BG293:BG313" si="21">IF(N293="zákl. prenesená",J293,0)</f>
        <v>0</v>
      </c>
      <c r="BH293" s="104">
        <f t="shared" ref="BH293:BH313" si="22">IF(N293="zníž. prenesená",J293,0)</f>
        <v>0</v>
      </c>
      <c r="BI293" s="104">
        <f t="shared" ref="BI293:BI313" si="23">IF(N293="nulová",J293,0)</f>
        <v>0</v>
      </c>
      <c r="BJ293" s="17" t="s">
        <v>89</v>
      </c>
      <c r="BK293" s="104">
        <f t="shared" ref="BK293:BK313" si="24">ROUND(I293*H293,2)</f>
        <v>0</v>
      </c>
      <c r="BL293" s="17" t="s">
        <v>164</v>
      </c>
      <c r="BM293" s="183" t="s">
        <v>467</v>
      </c>
    </row>
    <row r="294" spans="1:65" s="2" customFormat="1" ht="33" customHeight="1">
      <c r="A294" s="34"/>
      <c r="B294" s="139"/>
      <c r="C294" s="171" t="s">
        <v>468</v>
      </c>
      <c r="D294" s="171" t="s">
        <v>160</v>
      </c>
      <c r="E294" s="172" t="s">
        <v>469</v>
      </c>
      <c r="F294" s="173" t="s">
        <v>470</v>
      </c>
      <c r="G294" s="174" t="s">
        <v>168</v>
      </c>
      <c r="H294" s="175">
        <v>44</v>
      </c>
      <c r="I294" s="176"/>
      <c r="J294" s="177">
        <f t="shared" si="15"/>
        <v>0</v>
      </c>
      <c r="K294" s="178"/>
      <c r="L294" s="35"/>
      <c r="M294" s="179" t="s">
        <v>1</v>
      </c>
      <c r="N294" s="180" t="s">
        <v>42</v>
      </c>
      <c r="O294" s="60"/>
      <c r="P294" s="181">
        <f t="shared" si="16"/>
        <v>0</v>
      </c>
      <c r="Q294" s="181">
        <v>0</v>
      </c>
      <c r="R294" s="181">
        <f t="shared" si="17"/>
        <v>0</v>
      </c>
      <c r="S294" s="181">
        <v>0</v>
      </c>
      <c r="T294" s="182">
        <f t="shared" si="18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3" t="s">
        <v>164</v>
      </c>
      <c r="AT294" s="183" t="s">
        <v>160</v>
      </c>
      <c r="AU294" s="183" t="s">
        <v>89</v>
      </c>
      <c r="AY294" s="17" t="s">
        <v>158</v>
      </c>
      <c r="BE294" s="104">
        <f t="shared" si="19"/>
        <v>0</v>
      </c>
      <c r="BF294" s="104">
        <f t="shared" si="20"/>
        <v>0</v>
      </c>
      <c r="BG294" s="104">
        <f t="shared" si="21"/>
        <v>0</v>
      </c>
      <c r="BH294" s="104">
        <f t="shared" si="22"/>
        <v>0</v>
      </c>
      <c r="BI294" s="104">
        <f t="shared" si="23"/>
        <v>0</v>
      </c>
      <c r="BJ294" s="17" t="s">
        <v>89</v>
      </c>
      <c r="BK294" s="104">
        <f t="shared" si="24"/>
        <v>0</v>
      </c>
      <c r="BL294" s="17" t="s">
        <v>164</v>
      </c>
      <c r="BM294" s="183" t="s">
        <v>471</v>
      </c>
    </row>
    <row r="295" spans="1:65" s="2" customFormat="1" ht="33" customHeight="1">
      <c r="A295" s="34"/>
      <c r="B295" s="139"/>
      <c r="C295" s="171" t="s">
        <v>472</v>
      </c>
      <c r="D295" s="171" t="s">
        <v>160</v>
      </c>
      <c r="E295" s="172" t="s">
        <v>473</v>
      </c>
      <c r="F295" s="173" t="s">
        <v>474</v>
      </c>
      <c r="G295" s="174" t="s">
        <v>168</v>
      </c>
      <c r="H295" s="175">
        <v>1</v>
      </c>
      <c r="I295" s="176"/>
      <c r="J295" s="177">
        <f t="shared" si="15"/>
        <v>0</v>
      </c>
      <c r="K295" s="178"/>
      <c r="L295" s="35"/>
      <c r="M295" s="179" t="s">
        <v>1</v>
      </c>
      <c r="N295" s="180" t="s">
        <v>42</v>
      </c>
      <c r="O295" s="60"/>
      <c r="P295" s="181">
        <f t="shared" si="16"/>
        <v>0</v>
      </c>
      <c r="Q295" s="181">
        <v>0</v>
      </c>
      <c r="R295" s="181">
        <f t="shared" si="17"/>
        <v>0</v>
      </c>
      <c r="S295" s="181">
        <v>0</v>
      </c>
      <c r="T295" s="182">
        <f t="shared" si="18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3" t="s">
        <v>164</v>
      </c>
      <c r="AT295" s="183" t="s">
        <v>160</v>
      </c>
      <c r="AU295" s="183" t="s">
        <v>89</v>
      </c>
      <c r="AY295" s="17" t="s">
        <v>158</v>
      </c>
      <c r="BE295" s="104">
        <f t="shared" si="19"/>
        <v>0</v>
      </c>
      <c r="BF295" s="104">
        <f t="shared" si="20"/>
        <v>0</v>
      </c>
      <c r="BG295" s="104">
        <f t="shared" si="21"/>
        <v>0</v>
      </c>
      <c r="BH295" s="104">
        <f t="shared" si="22"/>
        <v>0</v>
      </c>
      <c r="BI295" s="104">
        <f t="shared" si="23"/>
        <v>0</v>
      </c>
      <c r="BJ295" s="17" t="s">
        <v>89</v>
      </c>
      <c r="BK295" s="104">
        <f t="shared" si="24"/>
        <v>0</v>
      </c>
      <c r="BL295" s="17" t="s">
        <v>164</v>
      </c>
      <c r="BM295" s="183" t="s">
        <v>475</v>
      </c>
    </row>
    <row r="296" spans="1:65" s="2" customFormat="1" ht="21.75" customHeight="1">
      <c r="A296" s="34"/>
      <c r="B296" s="139"/>
      <c r="C296" s="208" t="s">
        <v>476</v>
      </c>
      <c r="D296" s="208" t="s">
        <v>370</v>
      </c>
      <c r="E296" s="209" t="s">
        <v>477</v>
      </c>
      <c r="F296" s="210" t="s">
        <v>478</v>
      </c>
      <c r="G296" s="211" t="s">
        <v>168</v>
      </c>
      <c r="H296" s="212">
        <v>3</v>
      </c>
      <c r="I296" s="213"/>
      <c r="J296" s="214">
        <f t="shared" si="15"/>
        <v>0</v>
      </c>
      <c r="K296" s="215"/>
      <c r="L296" s="216"/>
      <c r="M296" s="217" t="s">
        <v>1</v>
      </c>
      <c r="N296" s="218" t="s">
        <v>42</v>
      </c>
      <c r="O296" s="60"/>
      <c r="P296" s="181">
        <f t="shared" si="16"/>
        <v>0</v>
      </c>
      <c r="Q296" s="181">
        <v>0.3</v>
      </c>
      <c r="R296" s="181">
        <f t="shared" si="17"/>
        <v>0.89999999999999991</v>
      </c>
      <c r="S296" s="181">
        <v>0</v>
      </c>
      <c r="T296" s="182">
        <f t="shared" si="18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3" t="s">
        <v>199</v>
      </c>
      <c r="AT296" s="183" t="s">
        <v>370</v>
      </c>
      <c r="AU296" s="183" t="s">
        <v>89</v>
      </c>
      <c r="AY296" s="17" t="s">
        <v>158</v>
      </c>
      <c r="BE296" s="104">
        <f t="shared" si="19"/>
        <v>0</v>
      </c>
      <c r="BF296" s="104">
        <f t="shared" si="20"/>
        <v>0</v>
      </c>
      <c r="BG296" s="104">
        <f t="shared" si="21"/>
        <v>0</v>
      </c>
      <c r="BH296" s="104">
        <f t="shared" si="22"/>
        <v>0</v>
      </c>
      <c r="BI296" s="104">
        <f t="shared" si="23"/>
        <v>0</v>
      </c>
      <c r="BJ296" s="17" t="s">
        <v>89</v>
      </c>
      <c r="BK296" s="104">
        <f t="shared" si="24"/>
        <v>0</v>
      </c>
      <c r="BL296" s="17" t="s">
        <v>164</v>
      </c>
      <c r="BM296" s="183" t="s">
        <v>479</v>
      </c>
    </row>
    <row r="297" spans="1:65" s="2" customFormat="1" ht="21.75" customHeight="1">
      <c r="A297" s="34"/>
      <c r="B297" s="139"/>
      <c r="C297" s="208" t="s">
        <v>480</v>
      </c>
      <c r="D297" s="208" t="s">
        <v>370</v>
      </c>
      <c r="E297" s="209" t="s">
        <v>481</v>
      </c>
      <c r="F297" s="210" t="s">
        <v>482</v>
      </c>
      <c r="G297" s="211" t="s">
        <v>168</v>
      </c>
      <c r="H297" s="212">
        <v>2</v>
      </c>
      <c r="I297" s="213"/>
      <c r="J297" s="214">
        <f t="shared" si="15"/>
        <v>0</v>
      </c>
      <c r="K297" s="215"/>
      <c r="L297" s="216"/>
      <c r="M297" s="217" t="s">
        <v>1</v>
      </c>
      <c r="N297" s="218" t="s">
        <v>42</v>
      </c>
      <c r="O297" s="60"/>
      <c r="P297" s="181">
        <f t="shared" si="16"/>
        <v>0</v>
      </c>
      <c r="Q297" s="181">
        <v>0.3</v>
      </c>
      <c r="R297" s="181">
        <f t="shared" si="17"/>
        <v>0.6</v>
      </c>
      <c r="S297" s="181">
        <v>0</v>
      </c>
      <c r="T297" s="182">
        <f t="shared" si="18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3" t="s">
        <v>199</v>
      </c>
      <c r="AT297" s="183" t="s">
        <v>370</v>
      </c>
      <c r="AU297" s="183" t="s">
        <v>89</v>
      </c>
      <c r="AY297" s="17" t="s">
        <v>158</v>
      </c>
      <c r="BE297" s="104">
        <f t="shared" si="19"/>
        <v>0</v>
      </c>
      <c r="BF297" s="104">
        <f t="shared" si="20"/>
        <v>0</v>
      </c>
      <c r="BG297" s="104">
        <f t="shared" si="21"/>
        <v>0</v>
      </c>
      <c r="BH297" s="104">
        <f t="shared" si="22"/>
        <v>0</v>
      </c>
      <c r="BI297" s="104">
        <f t="shared" si="23"/>
        <v>0</v>
      </c>
      <c r="BJ297" s="17" t="s">
        <v>89</v>
      </c>
      <c r="BK297" s="104">
        <f t="shared" si="24"/>
        <v>0</v>
      </c>
      <c r="BL297" s="17" t="s">
        <v>164</v>
      </c>
      <c r="BM297" s="183" t="s">
        <v>483</v>
      </c>
    </row>
    <row r="298" spans="1:65" s="2" customFormat="1" ht="21.75" customHeight="1">
      <c r="A298" s="34"/>
      <c r="B298" s="139"/>
      <c r="C298" s="208" t="s">
        <v>484</v>
      </c>
      <c r="D298" s="208" t="s">
        <v>370</v>
      </c>
      <c r="E298" s="209" t="s">
        <v>485</v>
      </c>
      <c r="F298" s="210" t="s">
        <v>486</v>
      </c>
      <c r="G298" s="211" t="s">
        <v>168</v>
      </c>
      <c r="H298" s="212">
        <v>2</v>
      </c>
      <c r="I298" s="213"/>
      <c r="J298" s="214">
        <f t="shared" si="15"/>
        <v>0</v>
      </c>
      <c r="K298" s="215"/>
      <c r="L298" s="216"/>
      <c r="M298" s="217" t="s">
        <v>1</v>
      </c>
      <c r="N298" s="218" t="s">
        <v>42</v>
      </c>
      <c r="O298" s="60"/>
      <c r="P298" s="181">
        <f t="shared" si="16"/>
        <v>0</v>
      </c>
      <c r="Q298" s="181">
        <v>0.3</v>
      </c>
      <c r="R298" s="181">
        <f t="shared" si="17"/>
        <v>0.6</v>
      </c>
      <c r="S298" s="181">
        <v>0</v>
      </c>
      <c r="T298" s="182">
        <f t="shared" si="18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3" t="s">
        <v>199</v>
      </c>
      <c r="AT298" s="183" t="s">
        <v>370</v>
      </c>
      <c r="AU298" s="183" t="s">
        <v>89</v>
      </c>
      <c r="AY298" s="17" t="s">
        <v>158</v>
      </c>
      <c r="BE298" s="104">
        <f t="shared" si="19"/>
        <v>0</v>
      </c>
      <c r="BF298" s="104">
        <f t="shared" si="20"/>
        <v>0</v>
      </c>
      <c r="BG298" s="104">
        <f t="shared" si="21"/>
        <v>0</v>
      </c>
      <c r="BH298" s="104">
        <f t="shared" si="22"/>
        <v>0</v>
      </c>
      <c r="BI298" s="104">
        <f t="shared" si="23"/>
        <v>0</v>
      </c>
      <c r="BJ298" s="17" t="s">
        <v>89</v>
      </c>
      <c r="BK298" s="104">
        <f t="shared" si="24"/>
        <v>0</v>
      </c>
      <c r="BL298" s="17" t="s">
        <v>164</v>
      </c>
      <c r="BM298" s="183" t="s">
        <v>487</v>
      </c>
    </row>
    <row r="299" spans="1:65" s="2" customFormat="1" ht="16.5" customHeight="1">
      <c r="A299" s="34"/>
      <c r="B299" s="139"/>
      <c r="C299" s="208" t="s">
        <v>488</v>
      </c>
      <c r="D299" s="208" t="s">
        <v>370</v>
      </c>
      <c r="E299" s="209" t="s">
        <v>489</v>
      </c>
      <c r="F299" s="210" t="s">
        <v>490</v>
      </c>
      <c r="G299" s="211" t="s">
        <v>168</v>
      </c>
      <c r="H299" s="212">
        <v>4</v>
      </c>
      <c r="I299" s="213"/>
      <c r="J299" s="214">
        <f t="shared" si="15"/>
        <v>0</v>
      </c>
      <c r="K299" s="215"/>
      <c r="L299" s="216"/>
      <c r="M299" s="217" t="s">
        <v>1</v>
      </c>
      <c r="N299" s="218" t="s">
        <v>42</v>
      </c>
      <c r="O299" s="60"/>
      <c r="P299" s="181">
        <f t="shared" si="16"/>
        <v>0</v>
      </c>
      <c r="Q299" s="181">
        <v>0.3</v>
      </c>
      <c r="R299" s="181">
        <f t="shared" si="17"/>
        <v>1.2</v>
      </c>
      <c r="S299" s="181">
        <v>0</v>
      </c>
      <c r="T299" s="182">
        <f t="shared" si="18"/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3" t="s">
        <v>199</v>
      </c>
      <c r="AT299" s="183" t="s">
        <v>370</v>
      </c>
      <c r="AU299" s="183" t="s">
        <v>89</v>
      </c>
      <c r="AY299" s="17" t="s">
        <v>158</v>
      </c>
      <c r="BE299" s="104">
        <f t="shared" si="19"/>
        <v>0</v>
      </c>
      <c r="BF299" s="104">
        <f t="shared" si="20"/>
        <v>0</v>
      </c>
      <c r="BG299" s="104">
        <f t="shared" si="21"/>
        <v>0</v>
      </c>
      <c r="BH299" s="104">
        <f t="shared" si="22"/>
        <v>0</v>
      </c>
      <c r="BI299" s="104">
        <f t="shared" si="23"/>
        <v>0</v>
      </c>
      <c r="BJ299" s="17" t="s">
        <v>89</v>
      </c>
      <c r="BK299" s="104">
        <f t="shared" si="24"/>
        <v>0</v>
      </c>
      <c r="BL299" s="17" t="s">
        <v>164</v>
      </c>
      <c r="BM299" s="183" t="s">
        <v>491</v>
      </c>
    </row>
    <row r="300" spans="1:65" s="2" customFormat="1" ht="21.75" customHeight="1">
      <c r="A300" s="34"/>
      <c r="B300" s="139"/>
      <c r="C300" s="208" t="s">
        <v>492</v>
      </c>
      <c r="D300" s="208" t="s">
        <v>370</v>
      </c>
      <c r="E300" s="209" t="s">
        <v>493</v>
      </c>
      <c r="F300" s="210" t="s">
        <v>494</v>
      </c>
      <c r="G300" s="211" t="s">
        <v>168</v>
      </c>
      <c r="H300" s="212">
        <v>4</v>
      </c>
      <c r="I300" s="213"/>
      <c r="J300" s="214">
        <f t="shared" si="15"/>
        <v>0</v>
      </c>
      <c r="K300" s="215"/>
      <c r="L300" s="216"/>
      <c r="M300" s="217" t="s">
        <v>1</v>
      </c>
      <c r="N300" s="218" t="s">
        <v>42</v>
      </c>
      <c r="O300" s="60"/>
      <c r="P300" s="181">
        <f t="shared" si="16"/>
        <v>0</v>
      </c>
      <c r="Q300" s="181">
        <v>0.3</v>
      </c>
      <c r="R300" s="181">
        <f t="shared" si="17"/>
        <v>1.2</v>
      </c>
      <c r="S300" s="181">
        <v>0</v>
      </c>
      <c r="T300" s="182">
        <f t="shared" si="18"/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3" t="s">
        <v>199</v>
      </c>
      <c r="AT300" s="183" t="s">
        <v>370</v>
      </c>
      <c r="AU300" s="183" t="s">
        <v>89</v>
      </c>
      <c r="AY300" s="17" t="s">
        <v>158</v>
      </c>
      <c r="BE300" s="104">
        <f t="shared" si="19"/>
        <v>0</v>
      </c>
      <c r="BF300" s="104">
        <f t="shared" si="20"/>
        <v>0</v>
      </c>
      <c r="BG300" s="104">
        <f t="shared" si="21"/>
        <v>0</v>
      </c>
      <c r="BH300" s="104">
        <f t="shared" si="22"/>
        <v>0</v>
      </c>
      <c r="BI300" s="104">
        <f t="shared" si="23"/>
        <v>0</v>
      </c>
      <c r="BJ300" s="17" t="s">
        <v>89</v>
      </c>
      <c r="BK300" s="104">
        <f t="shared" si="24"/>
        <v>0</v>
      </c>
      <c r="BL300" s="17" t="s">
        <v>164</v>
      </c>
      <c r="BM300" s="183" t="s">
        <v>495</v>
      </c>
    </row>
    <row r="301" spans="1:65" s="2" customFormat="1" ht="16.5" customHeight="1">
      <c r="A301" s="34"/>
      <c r="B301" s="139"/>
      <c r="C301" s="208" t="s">
        <v>496</v>
      </c>
      <c r="D301" s="208" t="s">
        <v>370</v>
      </c>
      <c r="E301" s="209" t="s">
        <v>497</v>
      </c>
      <c r="F301" s="210" t="s">
        <v>498</v>
      </c>
      <c r="G301" s="211" t="s">
        <v>168</v>
      </c>
      <c r="H301" s="212">
        <v>4</v>
      </c>
      <c r="I301" s="213"/>
      <c r="J301" s="214">
        <f t="shared" si="15"/>
        <v>0</v>
      </c>
      <c r="K301" s="215"/>
      <c r="L301" s="216"/>
      <c r="M301" s="217" t="s">
        <v>1</v>
      </c>
      <c r="N301" s="218" t="s">
        <v>42</v>
      </c>
      <c r="O301" s="60"/>
      <c r="P301" s="181">
        <f t="shared" si="16"/>
        <v>0</v>
      </c>
      <c r="Q301" s="181">
        <v>0.3</v>
      </c>
      <c r="R301" s="181">
        <f t="shared" si="17"/>
        <v>1.2</v>
      </c>
      <c r="S301" s="181">
        <v>0</v>
      </c>
      <c r="T301" s="182">
        <f t="shared" si="18"/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3" t="s">
        <v>199</v>
      </c>
      <c r="AT301" s="183" t="s">
        <v>370</v>
      </c>
      <c r="AU301" s="183" t="s">
        <v>89</v>
      </c>
      <c r="AY301" s="17" t="s">
        <v>158</v>
      </c>
      <c r="BE301" s="104">
        <f t="shared" si="19"/>
        <v>0</v>
      </c>
      <c r="BF301" s="104">
        <f t="shared" si="20"/>
        <v>0</v>
      </c>
      <c r="BG301" s="104">
        <f t="shared" si="21"/>
        <v>0</v>
      </c>
      <c r="BH301" s="104">
        <f t="shared" si="22"/>
        <v>0</v>
      </c>
      <c r="BI301" s="104">
        <f t="shared" si="23"/>
        <v>0</v>
      </c>
      <c r="BJ301" s="17" t="s">
        <v>89</v>
      </c>
      <c r="BK301" s="104">
        <f t="shared" si="24"/>
        <v>0</v>
      </c>
      <c r="BL301" s="17" t="s">
        <v>164</v>
      </c>
      <c r="BM301" s="183" t="s">
        <v>499</v>
      </c>
    </row>
    <row r="302" spans="1:65" s="2" customFormat="1" ht="16.5" customHeight="1">
      <c r="A302" s="34"/>
      <c r="B302" s="139"/>
      <c r="C302" s="208" t="s">
        <v>500</v>
      </c>
      <c r="D302" s="208" t="s">
        <v>370</v>
      </c>
      <c r="E302" s="209" t="s">
        <v>501</v>
      </c>
      <c r="F302" s="210" t="s">
        <v>502</v>
      </c>
      <c r="G302" s="211" t="s">
        <v>168</v>
      </c>
      <c r="H302" s="212">
        <v>1</v>
      </c>
      <c r="I302" s="213"/>
      <c r="J302" s="214">
        <f t="shared" si="15"/>
        <v>0</v>
      </c>
      <c r="K302" s="215"/>
      <c r="L302" s="216"/>
      <c r="M302" s="217" t="s">
        <v>1</v>
      </c>
      <c r="N302" s="218" t="s">
        <v>42</v>
      </c>
      <c r="O302" s="60"/>
      <c r="P302" s="181">
        <f t="shared" si="16"/>
        <v>0</v>
      </c>
      <c r="Q302" s="181">
        <v>0.3</v>
      </c>
      <c r="R302" s="181">
        <f t="shared" si="17"/>
        <v>0.3</v>
      </c>
      <c r="S302" s="181">
        <v>0</v>
      </c>
      <c r="T302" s="182">
        <f t="shared" si="18"/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3" t="s">
        <v>199</v>
      </c>
      <c r="AT302" s="183" t="s">
        <v>370</v>
      </c>
      <c r="AU302" s="183" t="s">
        <v>89</v>
      </c>
      <c r="AY302" s="17" t="s">
        <v>158</v>
      </c>
      <c r="BE302" s="104">
        <f t="shared" si="19"/>
        <v>0</v>
      </c>
      <c r="BF302" s="104">
        <f t="shared" si="20"/>
        <v>0</v>
      </c>
      <c r="BG302" s="104">
        <f t="shared" si="21"/>
        <v>0</v>
      </c>
      <c r="BH302" s="104">
        <f t="shared" si="22"/>
        <v>0</v>
      </c>
      <c r="BI302" s="104">
        <f t="shared" si="23"/>
        <v>0</v>
      </c>
      <c r="BJ302" s="17" t="s">
        <v>89</v>
      </c>
      <c r="BK302" s="104">
        <f t="shared" si="24"/>
        <v>0</v>
      </c>
      <c r="BL302" s="17" t="s">
        <v>164</v>
      </c>
      <c r="BM302" s="183" t="s">
        <v>503</v>
      </c>
    </row>
    <row r="303" spans="1:65" s="2" customFormat="1" ht="21.75" customHeight="1">
      <c r="A303" s="34"/>
      <c r="B303" s="139"/>
      <c r="C303" s="208" t="s">
        <v>504</v>
      </c>
      <c r="D303" s="208" t="s">
        <v>370</v>
      </c>
      <c r="E303" s="209" t="s">
        <v>505</v>
      </c>
      <c r="F303" s="210" t="s">
        <v>506</v>
      </c>
      <c r="G303" s="211" t="s">
        <v>168</v>
      </c>
      <c r="H303" s="212">
        <v>3</v>
      </c>
      <c r="I303" s="213"/>
      <c r="J303" s="214">
        <f t="shared" si="15"/>
        <v>0</v>
      </c>
      <c r="K303" s="215"/>
      <c r="L303" s="216"/>
      <c r="M303" s="217" t="s">
        <v>1</v>
      </c>
      <c r="N303" s="218" t="s">
        <v>42</v>
      </c>
      <c r="O303" s="60"/>
      <c r="P303" s="181">
        <f t="shared" si="16"/>
        <v>0</v>
      </c>
      <c r="Q303" s="181">
        <v>0.3</v>
      </c>
      <c r="R303" s="181">
        <f t="shared" si="17"/>
        <v>0.89999999999999991</v>
      </c>
      <c r="S303" s="181">
        <v>0</v>
      </c>
      <c r="T303" s="182">
        <f t="shared" si="18"/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3" t="s">
        <v>199</v>
      </c>
      <c r="AT303" s="183" t="s">
        <v>370</v>
      </c>
      <c r="AU303" s="183" t="s">
        <v>89</v>
      </c>
      <c r="AY303" s="17" t="s">
        <v>158</v>
      </c>
      <c r="BE303" s="104">
        <f t="shared" si="19"/>
        <v>0</v>
      </c>
      <c r="BF303" s="104">
        <f t="shared" si="20"/>
        <v>0</v>
      </c>
      <c r="BG303" s="104">
        <f t="shared" si="21"/>
        <v>0</v>
      </c>
      <c r="BH303" s="104">
        <f t="shared" si="22"/>
        <v>0</v>
      </c>
      <c r="BI303" s="104">
        <f t="shared" si="23"/>
        <v>0</v>
      </c>
      <c r="BJ303" s="17" t="s">
        <v>89</v>
      </c>
      <c r="BK303" s="104">
        <f t="shared" si="24"/>
        <v>0</v>
      </c>
      <c r="BL303" s="17" t="s">
        <v>164</v>
      </c>
      <c r="BM303" s="183" t="s">
        <v>507</v>
      </c>
    </row>
    <row r="304" spans="1:65" s="2" customFormat="1" ht="21.75" customHeight="1">
      <c r="A304" s="34"/>
      <c r="B304" s="139"/>
      <c r="C304" s="208" t="s">
        <v>508</v>
      </c>
      <c r="D304" s="208" t="s">
        <v>370</v>
      </c>
      <c r="E304" s="209" t="s">
        <v>509</v>
      </c>
      <c r="F304" s="210" t="s">
        <v>510</v>
      </c>
      <c r="G304" s="211" t="s">
        <v>168</v>
      </c>
      <c r="H304" s="212">
        <v>4</v>
      </c>
      <c r="I304" s="213"/>
      <c r="J304" s="214">
        <f t="shared" si="15"/>
        <v>0</v>
      </c>
      <c r="K304" s="215"/>
      <c r="L304" s="216"/>
      <c r="M304" s="217" t="s">
        <v>1</v>
      </c>
      <c r="N304" s="218" t="s">
        <v>42</v>
      </c>
      <c r="O304" s="60"/>
      <c r="P304" s="181">
        <f t="shared" si="16"/>
        <v>0</v>
      </c>
      <c r="Q304" s="181">
        <v>0.3</v>
      </c>
      <c r="R304" s="181">
        <f t="shared" si="17"/>
        <v>1.2</v>
      </c>
      <c r="S304" s="181">
        <v>0</v>
      </c>
      <c r="T304" s="182">
        <f t="shared" si="18"/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3" t="s">
        <v>199</v>
      </c>
      <c r="AT304" s="183" t="s">
        <v>370</v>
      </c>
      <c r="AU304" s="183" t="s">
        <v>89</v>
      </c>
      <c r="AY304" s="17" t="s">
        <v>158</v>
      </c>
      <c r="BE304" s="104">
        <f t="shared" si="19"/>
        <v>0</v>
      </c>
      <c r="BF304" s="104">
        <f t="shared" si="20"/>
        <v>0</v>
      </c>
      <c r="BG304" s="104">
        <f t="shared" si="21"/>
        <v>0</v>
      </c>
      <c r="BH304" s="104">
        <f t="shared" si="22"/>
        <v>0</v>
      </c>
      <c r="BI304" s="104">
        <f t="shared" si="23"/>
        <v>0</v>
      </c>
      <c r="BJ304" s="17" t="s">
        <v>89</v>
      </c>
      <c r="BK304" s="104">
        <f t="shared" si="24"/>
        <v>0</v>
      </c>
      <c r="BL304" s="17" t="s">
        <v>164</v>
      </c>
      <c r="BM304" s="183" t="s">
        <v>511</v>
      </c>
    </row>
    <row r="305" spans="1:65" s="2" customFormat="1" ht="21.75" customHeight="1">
      <c r="A305" s="34"/>
      <c r="B305" s="139"/>
      <c r="C305" s="208" t="s">
        <v>512</v>
      </c>
      <c r="D305" s="208" t="s">
        <v>370</v>
      </c>
      <c r="E305" s="209" t="s">
        <v>513</v>
      </c>
      <c r="F305" s="210" t="s">
        <v>514</v>
      </c>
      <c r="G305" s="211" t="s">
        <v>168</v>
      </c>
      <c r="H305" s="212">
        <v>4</v>
      </c>
      <c r="I305" s="213"/>
      <c r="J305" s="214">
        <f t="shared" si="15"/>
        <v>0</v>
      </c>
      <c r="K305" s="215"/>
      <c r="L305" s="216"/>
      <c r="M305" s="217" t="s">
        <v>1</v>
      </c>
      <c r="N305" s="218" t="s">
        <v>42</v>
      </c>
      <c r="O305" s="60"/>
      <c r="P305" s="181">
        <f t="shared" si="16"/>
        <v>0</v>
      </c>
      <c r="Q305" s="181">
        <v>0.3</v>
      </c>
      <c r="R305" s="181">
        <f t="shared" si="17"/>
        <v>1.2</v>
      </c>
      <c r="S305" s="181">
        <v>0</v>
      </c>
      <c r="T305" s="182">
        <f t="shared" si="18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3" t="s">
        <v>199</v>
      </c>
      <c r="AT305" s="183" t="s">
        <v>370</v>
      </c>
      <c r="AU305" s="183" t="s">
        <v>89</v>
      </c>
      <c r="AY305" s="17" t="s">
        <v>158</v>
      </c>
      <c r="BE305" s="104">
        <f t="shared" si="19"/>
        <v>0</v>
      </c>
      <c r="BF305" s="104">
        <f t="shared" si="20"/>
        <v>0</v>
      </c>
      <c r="BG305" s="104">
        <f t="shared" si="21"/>
        <v>0</v>
      </c>
      <c r="BH305" s="104">
        <f t="shared" si="22"/>
        <v>0</v>
      </c>
      <c r="BI305" s="104">
        <f t="shared" si="23"/>
        <v>0</v>
      </c>
      <c r="BJ305" s="17" t="s">
        <v>89</v>
      </c>
      <c r="BK305" s="104">
        <f t="shared" si="24"/>
        <v>0</v>
      </c>
      <c r="BL305" s="17" t="s">
        <v>164</v>
      </c>
      <c r="BM305" s="183" t="s">
        <v>515</v>
      </c>
    </row>
    <row r="306" spans="1:65" s="2" customFormat="1" ht="21.75" customHeight="1">
      <c r="A306" s="34"/>
      <c r="B306" s="139"/>
      <c r="C306" s="208" t="s">
        <v>516</v>
      </c>
      <c r="D306" s="208" t="s">
        <v>370</v>
      </c>
      <c r="E306" s="209" t="s">
        <v>517</v>
      </c>
      <c r="F306" s="210" t="s">
        <v>518</v>
      </c>
      <c r="G306" s="211" t="s">
        <v>168</v>
      </c>
      <c r="H306" s="212">
        <v>3</v>
      </c>
      <c r="I306" s="213"/>
      <c r="J306" s="214">
        <f t="shared" si="15"/>
        <v>0</v>
      </c>
      <c r="K306" s="215"/>
      <c r="L306" s="216"/>
      <c r="M306" s="217" t="s">
        <v>1</v>
      </c>
      <c r="N306" s="218" t="s">
        <v>42</v>
      </c>
      <c r="O306" s="60"/>
      <c r="P306" s="181">
        <f t="shared" si="16"/>
        <v>0</v>
      </c>
      <c r="Q306" s="181">
        <v>0.3</v>
      </c>
      <c r="R306" s="181">
        <f t="shared" si="17"/>
        <v>0.89999999999999991</v>
      </c>
      <c r="S306" s="181">
        <v>0</v>
      </c>
      <c r="T306" s="182">
        <f t="shared" si="18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3" t="s">
        <v>199</v>
      </c>
      <c r="AT306" s="183" t="s">
        <v>370</v>
      </c>
      <c r="AU306" s="183" t="s">
        <v>89</v>
      </c>
      <c r="AY306" s="17" t="s">
        <v>158</v>
      </c>
      <c r="BE306" s="104">
        <f t="shared" si="19"/>
        <v>0</v>
      </c>
      <c r="BF306" s="104">
        <f t="shared" si="20"/>
        <v>0</v>
      </c>
      <c r="BG306" s="104">
        <f t="shared" si="21"/>
        <v>0</v>
      </c>
      <c r="BH306" s="104">
        <f t="shared" si="22"/>
        <v>0</v>
      </c>
      <c r="BI306" s="104">
        <f t="shared" si="23"/>
        <v>0</v>
      </c>
      <c r="BJ306" s="17" t="s">
        <v>89</v>
      </c>
      <c r="BK306" s="104">
        <f t="shared" si="24"/>
        <v>0</v>
      </c>
      <c r="BL306" s="17" t="s">
        <v>164</v>
      </c>
      <c r="BM306" s="183" t="s">
        <v>519</v>
      </c>
    </row>
    <row r="307" spans="1:65" s="2" customFormat="1" ht="21.75" customHeight="1">
      <c r="A307" s="34"/>
      <c r="B307" s="139"/>
      <c r="C307" s="208" t="s">
        <v>520</v>
      </c>
      <c r="D307" s="208" t="s">
        <v>370</v>
      </c>
      <c r="E307" s="209" t="s">
        <v>521</v>
      </c>
      <c r="F307" s="210" t="s">
        <v>522</v>
      </c>
      <c r="G307" s="211" t="s">
        <v>168</v>
      </c>
      <c r="H307" s="212">
        <v>2</v>
      </c>
      <c r="I307" s="213"/>
      <c r="J307" s="214">
        <f t="shared" si="15"/>
        <v>0</v>
      </c>
      <c r="K307" s="215"/>
      <c r="L307" s="216"/>
      <c r="M307" s="217" t="s">
        <v>1</v>
      </c>
      <c r="N307" s="218" t="s">
        <v>42</v>
      </c>
      <c r="O307" s="60"/>
      <c r="P307" s="181">
        <f t="shared" si="16"/>
        <v>0</v>
      </c>
      <c r="Q307" s="181">
        <v>0.3</v>
      </c>
      <c r="R307" s="181">
        <f t="shared" si="17"/>
        <v>0.6</v>
      </c>
      <c r="S307" s="181">
        <v>0</v>
      </c>
      <c r="T307" s="182">
        <f t="shared" si="18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3" t="s">
        <v>199</v>
      </c>
      <c r="AT307" s="183" t="s">
        <v>370</v>
      </c>
      <c r="AU307" s="183" t="s">
        <v>89</v>
      </c>
      <c r="AY307" s="17" t="s">
        <v>158</v>
      </c>
      <c r="BE307" s="104">
        <f t="shared" si="19"/>
        <v>0</v>
      </c>
      <c r="BF307" s="104">
        <f t="shared" si="20"/>
        <v>0</v>
      </c>
      <c r="BG307" s="104">
        <f t="shared" si="21"/>
        <v>0</v>
      </c>
      <c r="BH307" s="104">
        <f t="shared" si="22"/>
        <v>0</v>
      </c>
      <c r="BI307" s="104">
        <f t="shared" si="23"/>
        <v>0</v>
      </c>
      <c r="BJ307" s="17" t="s">
        <v>89</v>
      </c>
      <c r="BK307" s="104">
        <f t="shared" si="24"/>
        <v>0</v>
      </c>
      <c r="BL307" s="17" t="s">
        <v>164</v>
      </c>
      <c r="BM307" s="183" t="s">
        <v>523</v>
      </c>
    </row>
    <row r="308" spans="1:65" s="2" customFormat="1" ht="21.75" customHeight="1">
      <c r="A308" s="34"/>
      <c r="B308" s="139"/>
      <c r="C308" s="208" t="s">
        <v>524</v>
      </c>
      <c r="D308" s="208" t="s">
        <v>370</v>
      </c>
      <c r="E308" s="209" t="s">
        <v>525</v>
      </c>
      <c r="F308" s="210" t="s">
        <v>526</v>
      </c>
      <c r="G308" s="211" t="s">
        <v>168</v>
      </c>
      <c r="H308" s="212">
        <v>3</v>
      </c>
      <c r="I308" s="213"/>
      <c r="J308" s="214">
        <f t="shared" si="15"/>
        <v>0</v>
      </c>
      <c r="K308" s="215"/>
      <c r="L308" s="216"/>
      <c r="M308" s="217" t="s">
        <v>1</v>
      </c>
      <c r="N308" s="218" t="s">
        <v>42</v>
      </c>
      <c r="O308" s="60"/>
      <c r="P308" s="181">
        <f t="shared" si="16"/>
        <v>0</v>
      </c>
      <c r="Q308" s="181">
        <v>0.3</v>
      </c>
      <c r="R308" s="181">
        <f t="shared" si="17"/>
        <v>0.89999999999999991</v>
      </c>
      <c r="S308" s="181">
        <v>0</v>
      </c>
      <c r="T308" s="182">
        <f t="shared" si="18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3" t="s">
        <v>199</v>
      </c>
      <c r="AT308" s="183" t="s">
        <v>370</v>
      </c>
      <c r="AU308" s="183" t="s">
        <v>89</v>
      </c>
      <c r="AY308" s="17" t="s">
        <v>158</v>
      </c>
      <c r="BE308" s="104">
        <f t="shared" si="19"/>
        <v>0</v>
      </c>
      <c r="BF308" s="104">
        <f t="shared" si="20"/>
        <v>0</v>
      </c>
      <c r="BG308" s="104">
        <f t="shared" si="21"/>
        <v>0</v>
      </c>
      <c r="BH308" s="104">
        <f t="shared" si="22"/>
        <v>0</v>
      </c>
      <c r="BI308" s="104">
        <f t="shared" si="23"/>
        <v>0</v>
      </c>
      <c r="BJ308" s="17" t="s">
        <v>89</v>
      </c>
      <c r="BK308" s="104">
        <f t="shared" si="24"/>
        <v>0</v>
      </c>
      <c r="BL308" s="17" t="s">
        <v>164</v>
      </c>
      <c r="BM308" s="183" t="s">
        <v>527</v>
      </c>
    </row>
    <row r="309" spans="1:65" s="2" customFormat="1" ht="21.75" customHeight="1">
      <c r="A309" s="34"/>
      <c r="B309" s="139"/>
      <c r="C309" s="208" t="s">
        <v>528</v>
      </c>
      <c r="D309" s="208" t="s">
        <v>370</v>
      </c>
      <c r="E309" s="209" t="s">
        <v>529</v>
      </c>
      <c r="F309" s="210" t="s">
        <v>530</v>
      </c>
      <c r="G309" s="211" t="s">
        <v>168</v>
      </c>
      <c r="H309" s="212">
        <v>2</v>
      </c>
      <c r="I309" s="213"/>
      <c r="J309" s="214">
        <f t="shared" si="15"/>
        <v>0</v>
      </c>
      <c r="K309" s="215"/>
      <c r="L309" s="216"/>
      <c r="M309" s="217" t="s">
        <v>1</v>
      </c>
      <c r="N309" s="218" t="s">
        <v>42</v>
      </c>
      <c r="O309" s="60"/>
      <c r="P309" s="181">
        <f t="shared" si="16"/>
        <v>0</v>
      </c>
      <c r="Q309" s="181">
        <v>0.3</v>
      </c>
      <c r="R309" s="181">
        <f t="shared" si="17"/>
        <v>0.6</v>
      </c>
      <c r="S309" s="181">
        <v>0</v>
      </c>
      <c r="T309" s="182">
        <f t="shared" si="18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3" t="s">
        <v>199</v>
      </c>
      <c r="AT309" s="183" t="s">
        <v>370</v>
      </c>
      <c r="AU309" s="183" t="s">
        <v>89</v>
      </c>
      <c r="AY309" s="17" t="s">
        <v>158</v>
      </c>
      <c r="BE309" s="104">
        <f t="shared" si="19"/>
        <v>0</v>
      </c>
      <c r="BF309" s="104">
        <f t="shared" si="20"/>
        <v>0</v>
      </c>
      <c r="BG309" s="104">
        <f t="shared" si="21"/>
        <v>0</v>
      </c>
      <c r="BH309" s="104">
        <f t="shared" si="22"/>
        <v>0</v>
      </c>
      <c r="BI309" s="104">
        <f t="shared" si="23"/>
        <v>0</v>
      </c>
      <c r="BJ309" s="17" t="s">
        <v>89</v>
      </c>
      <c r="BK309" s="104">
        <f t="shared" si="24"/>
        <v>0</v>
      </c>
      <c r="BL309" s="17" t="s">
        <v>164</v>
      </c>
      <c r="BM309" s="183" t="s">
        <v>531</v>
      </c>
    </row>
    <row r="310" spans="1:65" s="2" customFormat="1" ht="16.5" customHeight="1">
      <c r="A310" s="34"/>
      <c r="B310" s="139"/>
      <c r="C310" s="208" t="s">
        <v>532</v>
      </c>
      <c r="D310" s="208" t="s">
        <v>370</v>
      </c>
      <c r="E310" s="209" t="s">
        <v>533</v>
      </c>
      <c r="F310" s="210" t="s">
        <v>534</v>
      </c>
      <c r="G310" s="211" t="s">
        <v>168</v>
      </c>
      <c r="H310" s="212">
        <v>1</v>
      </c>
      <c r="I310" s="213"/>
      <c r="J310" s="214">
        <f t="shared" si="15"/>
        <v>0</v>
      </c>
      <c r="K310" s="215"/>
      <c r="L310" s="216"/>
      <c r="M310" s="217" t="s">
        <v>1</v>
      </c>
      <c r="N310" s="218" t="s">
        <v>42</v>
      </c>
      <c r="O310" s="60"/>
      <c r="P310" s="181">
        <f t="shared" si="16"/>
        <v>0</v>
      </c>
      <c r="Q310" s="181">
        <v>0.3</v>
      </c>
      <c r="R310" s="181">
        <f t="shared" si="17"/>
        <v>0.3</v>
      </c>
      <c r="S310" s="181">
        <v>0</v>
      </c>
      <c r="T310" s="182">
        <f t="shared" si="18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3" t="s">
        <v>199</v>
      </c>
      <c r="AT310" s="183" t="s">
        <v>370</v>
      </c>
      <c r="AU310" s="183" t="s">
        <v>89</v>
      </c>
      <c r="AY310" s="17" t="s">
        <v>158</v>
      </c>
      <c r="BE310" s="104">
        <f t="shared" si="19"/>
        <v>0</v>
      </c>
      <c r="BF310" s="104">
        <f t="shared" si="20"/>
        <v>0</v>
      </c>
      <c r="BG310" s="104">
        <f t="shared" si="21"/>
        <v>0</v>
      </c>
      <c r="BH310" s="104">
        <f t="shared" si="22"/>
        <v>0</v>
      </c>
      <c r="BI310" s="104">
        <f t="shared" si="23"/>
        <v>0</v>
      </c>
      <c r="BJ310" s="17" t="s">
        <v>89</v>
      </c>
      <c r="BK310" s="104">
        <f t="shared" si="24"/>
        <v>0</v>
      </c>
      <c r="BL310" s="17" t="s">
        <v>164</v>
      </c>
      <c r="BM310" s="183" t="s">
        <v>535</v>
      </c>
    </row>
    <row r="311" spans="1:65" s="2" customFormat="1" ht="16.5" customHeight="1">
      <c r="A311" s="34"/>
      <c r="B311" s="139"/>
      <c r="C311" s="208" t="s">
        <v>536</v>
      </c>
      <c r="D311" s="208" t="s">
        <v>370</v>
      </c>
      <c r="E311" s="209" t="s">
        <v>537</v>
      </c>
      <c r="F311" s="210" t="s">
        <v>538</v>
      </c>
      <c r="G311" s="211" t="s">
        <v>168</v>
      </c>
      <c r="H311" s="212">
        <v>3</v>
      </c>
      <c r="I311" s="213"/>
      <c r="J311" s="214">
        <f t="shared" si="15"/>
        <v>0</v>
      </c>
      <c r="K311" s="215"/>
      <c r="L311" s="216"/>
      <c r="M311" s="217" t="s">
        <v>1</v>
      </c>
      <c r="N311" s="218" t="s">
        <v>42</v>
      </c>
      <c r="O311" s="60"/>
      <c r="P311" s="181">
        <f t="shared" si="16"/>
        <v>0</v>
      </c>
      <c r="Q311" s="181">
        <v>0.3</v>
      </c>
      <c r="R311" s="181">
        <f t="shared" si="17"/>
        <v>0.89999999999999991</v>
      </c>
      <c r="S311" s="181">
        <v>0</v>
      </c>
      <c r="T311" s="182">
        <f t="shared" si="18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3" t="s">
        <v>199</v>
      </c>
      <c r="AT311" s="183" t="s">
        <v>370</v>
      </c>
      <c r="AU311" s="183" t="s">
        <v>89</v>
      </c>
      <c r="AY311" s="17" t="s">
        <v>158</v>
      </c>
      <c r="BE311" s="104">
        <f t="shared" si="19"/>
        <v>0</v>
      </c>
      <c r="BF311" s="104">
        <f t="shared" si="20"/>
        <v>0</v>
      </c>
      <c r="BG311" s="104">
        <f t="shared" si="21"/>
        <v>0</v>
      </c>
      <c r="BH311" s="104">
        <f t="shared" si="22"/>
        <v>0</v>
      </c>
      <c r="BI311" s="104">
        <f t="shared" si="23"/>
        <v>0</v>
      </c>
      <c r="BJ311" s="17" t="s">
        <v>89</v>
      </c>
      <c r="BK311" s="104">
        <f t="shared" si="24"/>
        <v>0</v>
      </c>
      <c r="BL311" s="17" t="s">
        <v>164</v>
      </c>
      <c r="BM311" s="183" t="s">
        <v>539</v>
      </c>
    </row>
    <row r="312" spans="1:65" s="2" customFormat="1" ht="44.25" customHeight="1">
      <c r="A312" s="34"/>
      <c r="B312" s="139"/>
      <c r="C312" s="171" t="s">
        <v>540</v>
      </c>
      <c r="D312" s="171" t="s">
        <v>160</v>
      </c>
      <c r="E312" s="172" t="s">
        <v>541</v>
      </c>
      <c r="F312" s="173" t="s">
        <v>542</v>
      </c>
      <c r="G312" s="174" t="s">
        <v>168</v>
      </c>
      <c r="H312" s="175">
        <v>45</v>
      </c>
      <c r="I312" s="176"/>
      <c r="J312" s="177">
        <f t="shared" si="15"/>
        <v>0</v>
      </c>
      <c r="K312" s="178"/>
      <c r="L312" s="35"/>
      <c r="M312" s="179" t="s">
        <v>1</v>
      </c>
      <c r="N312" s="180" t="s">
        <v>42</v>
      </c>
      <c r="O312" s="60"/>
      <c r="P312" s="181">
        <f t="shared" si="16"/>
        <v>0</v>
      </c>
      <c r="Q312" s="181">
        <v>4.8000000000000001E-4</v>
      </c>
      <c r="R312" s="181">
        <f t="shared" si="17"/>
        <v>2.1600000000000001E-2</v>
      </c>
      <c r="S312" s="181">
        <v>0</v>
      </c>
      <c r="T312" s="182">
        <f t="shared" si="18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3" t="s">
        <v>164</v>
      </c>
      <c r="AT312" s="183" t="s">
        <v>160</v>
      </c>
      <c r="AU312" s="183" t="s">
        <v>89</v>
      </c>
      <c r="AY312" s="17" t="s">
        <v>158</v>
      </c>
      <c r="BE312" s="104">
        <f t="shared" si="19"/>
        <v>0</v>
      </c>
      <c r="BF312" s="104">
        <f t="shared" si="20"/>
        <v>0</v>
      </c>
      <c r="BG312" s="104">
        <f t="shared" si="21"/>
        <v>0</v>
      </c>
      <c r="BH312" s="104">
        <f t="shared" si="22"/>
        <v>0</v>
      </c>
      <c r="BI312" s="104">
        <f t="shared" si="23"/>
        <v>0</v>
      </c>
      <c r="BJ312" s="17" t="s">
        <v>89</v>
      </c>
      <c r="BK312" s="104">
        <f t="shared" si="24"/>
        <v>0</v>
      </c>
      <c r="BL312" s="17" t="s">
        <v>164</v>
      </c>
      <c r="BM312" s="183" t="s">
        <v>543</v>
      </c>
    </row>
    <row r="313" spans="1:65" s="2" customFormat="1" ht="16.5" customHeight="1">
      <c r="A313" s="34"/>
      <c r="B313" s="139"/>
      <c r="C313" s="208" t="s">
        <v>544</v>
      </c>
      <c r="D313" s="208" t="s">
        <v>370</v>
      </c>
      <c r="E313" s="209" t="s">
        <v>545</v>
      </c>
      <c r="F313" s="210" t="s">
        <v>546</v>
      </c>
      <c r="G313" s="211" t="s">
        <v>168</v>
      </c>
      <c r="H313" s="212">
        <v>136</v>
      </c>
      <c r="I313" s="213"/>
      <c r="J313" s="214">
        <f t="shared" si="15"/>
        <v>0</v>
      </c>
      <c r="K313" s="215"/>
      <c r="L313" s="216"/>
      <c r="M313" s="217" t="s">
        <v>1</v>
      </c>
      <c r="N313" s="218" t="s">
        <v>42</v>
      </c>
      <c r="O313" s="60"/>
      <c r="P313" s="181">
        <f t="shared" si="16"/>
        <v>0</v>
      </c>
      <c r="Q313" s="181">
        <v>0</v>
      </c>
      <c r="R313" s="181">
        <f t="shared" si="17"/>
        <v>0</v>
      </c>
      <c r="S313" s="181">
        <v>0</v>
      </c>
      <c r="T313" s="182">
        <f t="shared" si="18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3" t="s">
        <v>199</v>
      </c>
      <c r="AT313" s="183" t="s">
        <v>370</v>
      </c>
      <c r="AU313" s="183" t="s">
        <v>89</v>
      </c>
      <c r="AY313" s="17" t="s">
        <v>158</v>
      </c>
      <c r="BE313" s="104">
        <f t="shared" si="19"/>
        <v>0</v>
      </c>
      <c r="BF313" s="104">
        <f t="shared" si="20"/>
        <v>0</v>
      </c>
      <c r="BG313" s="104">
        <f t="shared" si="21"/>
        <v>0</v>
      </c>
      <c r="BH313" s="104">
        <f t="shared" si="22"/>
        <v>0</v>
      </c>
      <c r="BI313" s="104">
        <f t="shared" si="23"/>
        <v>0</v>
      </c>
      <c r="BJ313" s="17" t="s">
        <v>89</v>
      </c>
      <c r="BK313" s="104">
        <f t="shared" si="24"/>
        <v>0</v>
      </c>
      <c r="BL313" s="17" t="s">
        <v>164</v>
      </c>
      <c r="BM313" s="183" t="s">
        <v>547</v>
      </c>
    </row>
    <row r="314" spans="1:65" s="14" customFormat="1" ht="12">
      <c r="B314" s="192"/>
      <c r="D314" s="185" t="s">
        <v>174</v>
      </c>
      <c r="E314" s="193" t="s">
        <v>1</v>
      </c>
      <c r="F314" s="194" t="s">
        <v>548</v>
      </c>
      <c r="H314" s="195">
        <v>136</v>
      </c>
      <c r="I314" s="196"/>
      <c r="L314" s="192"/>
      <c r="M314" s="197"/>
      <c r="N314" s="198"/>
      <c r="O314" s="198"/>
      <c r="P314" s="198"/>
      <c r="Q314" s="198"/>
      <c r="R314" s="198"/>
      <c r="S314" s="198"/>
      <c r="T314" s="199"/>
      <c r="AT314" s="193" t="s">
        <v>174</v>
      </c>
      <c r="AU314" s="193" t="s">
        <v>89</v>
      </c>
      <c r="AV314" s="14" t="s">
        <v>89</v>
      </c>
      <c r="AW314" s="14" t="s">
        <v>30</v>
      </c>
      <c r="AX314" s="14" t="s">
        <v>83</v>
      </c>
      <c r="AY314" s="193" t="s">
        <v>158</v>
      </c>
    </row>
    <row r="315" spans="1:65" s="2" customFormat="1" ht="16.5" customHeight="1">
      <c r="A315" s="34"/>
      <c r="B315" s="139"/>
      <c r="C315" s="208" t="s">
        <v>549</v>
      </c>
      <c r="D315" s="208" t="s">
        <v>370</v>
      </c>
      <c r="E315" s="209" t="s">
        <v>550</v>
      </c>
      <c r="F315" s="210" t="s">
        <v>551</v>
      </c>
      <c r="G315" s="211" t="s">
        <v>552</v>
      </c>
      <c r="H315" s="212">
        <v>67.5</v>
      </c>
      <c r="I315" s="213"/>
      <c r="J315" s="214">
        <f>ROUND(I315*H315,2)</f>
        <v>0</v>
      </c>
      <c r="K315" s="215"/>
      <c r="L315" s="216"/>
      <c r="M315" s="217" t="s">
        <v>1</v>
      </c>
      <c r="N315" s="218" t="s">
        <v>42</v>
      </c>
      <c r="O315" s="60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3" t="s">
        <v>199</v>
      </c>
      <c r="AT315" s="183" t="s">
        <v>370</v>
      </c>
      <c r="AU315" s="183" t="s">
        <v>89</v>
      </c>
      <c r="AY315" s="17" t="s">
        <v>158</v>
      </c>
      <c r="BE315" s="104">
        <f>IF(N315="základná",J315,0)</f>
        <v>0</v>
      </c>
      <c r="BF315" s="104">
        <f>IF(N315="znížená",J315,0)</f>
        <v>0</v>
      </c>
      <c r="BG315" s="104">
        <f>IF(N315="zákl. prenesená",J315,0)</f>
        <v>0</v>
      </c>
      <c r="BH315" s="104">
        <f>IF(N315="zníž. prenesená",J315,0)</f>
        <v>0</v>
      </c>
      <c r="BI315" s="104">
        <f>IF(N315="nulová",J315,0)</f>
        <v>0</v>
      </c>
      <c r="BJ315" s="17" t="s">
        <v>89</v>
      </c>
      <c r="BK315" s="104">
        <f>ROUND(I315*H315,2)</f>
        <v>0</v>
      </c>
      <c r="BL315" s="17" t="s">
        <v>164</v>
      </c>
      <c r="BM315" s="183" t="s">
        <v>553</v>
      </c>
    </row>
    <row r="316" spans="1:65" s="14" customFormat="1" ht="12">
      <c r="B316" s="192"/>
      <c r="D316" s="185" t="s">
        <v>174</v>
      </c>
      <c r="E316" s="193" t="s">
        <v>1</v>
      </c>
      <c r="F316" s="194" t="s">
        <v>554</v>
      </c>
      <c r="H316" s="195">
        <v>67.5</v>
      </c>
      <c r="I316" s="196"/>
      <c r="L316" s="192"/>
      <c r="M316" s="197"/>
      <c r="N316" s="198"/>
      <c r="O316" s="198"/>
      <c r="P316" s="198"/>
      <c r="Q316" s="198"/>
      <c r="R316" s="198"/>
      <c r="S316" s="198"/>
      <c r="T316" s="199"/>
      <c r="AT316" s="193" t="s">
        <v>174</v>
      </c>
      <c r="AU316" s="193" t="s">
        <v>89</v>
      </c>
      <c r="AV316" s="14" t="s">
        <v>89</v>
      </c>
      <c r="AW316" s="14" t="s">
        <v>30</v>
      </c>
      <c r="AX316" s="14" t="s">
        <v>83</v>
      </c>
      <c r="AY316" s="193" t="s">
        <v>158</v>
      </c>
    </row>
    <row r="317" spans="1:65" s="2" customFormat="1" ht="33" customHeight="1">
      <c r="A317" s="34"/>
      <c r="B317" s="139"/>
      <c r="C317" s="171" t="s">
        <v>555</v>
      </c>
      <c r="D317" s="171" t="s">
        <v>160</v>
      </c>
      <c r="E317" s="172" t="s">
        <v>556</v>
      </c>
      <c r="F317" s="173" t="s">
        <v>557</v>
      </c>
      <c r="G317" s="174" t="s">
        <v>168</v>
      </c>
      <c r="H317" s="175">
        <v>1</v>
      </c>
      <c r="I317" s="176"/>
      <c r="J317" s="177">
        <f>ROUND(I317*H317,2)</f>
        <v>0</v>
      </c>
      <c r="K317" s="178"/>
      <c r="L317" s="35"/>
      <c r="M317" s="179" t="s">
        <v>1</v>
      </c>
      <c r="N317" s="180" t="s">
        <v>42</v>
      </c>
      <c r="O317" s="60"/>
      <c r="P317" s="181">
        <f>O317*H317</f>
        <v>0</v>
      </c>
      <c r="Q317" s="181">
        <v>4.8000000000000001E-4</v>
      </c>
      <c r="R317" s="181">
        <f>Q317*H317</f>
        <v>4.8000000000000001E-4</v>
      </c>
      <c r="S317" s="181">
        <v>0</v>
      </c>
      <c r="T317" s="18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3" t="s">
        <v>164</v>
      </c>
      <c r="AT317" s="183" t="s">
        <v>160</v>
      </c>
      <c r="AU317" s="183" t="s">
        <v>89</v>
      </c>
      <c r="AY317" s="17" t="s">
        <v>158</v>
      </c>
      <c r="BE317" s="104">
        <f>IF(N317="základná",J317,0)</f>
        <v>0</v>
      </c>
      <c r="BF317" s="104">
        <f>IF(N317="znížená",J317,0)</f>
        <v>0</v>
      </c>
      <c r="BG317" s="104">
        <f>IF(N317="zákl. prenesená",J317,0)</f>
        <v>0</v>
      </c>
      <c r="BH317" s="104">
        <f>IF(N317="zníž. prenesená",J317,0)</f>
        <v>0</v>
      </c>
      <c r="BI317" s="104">
        <f>IF(N317="nulová",J317,0)</f>
        <v>0</v>
      </c>
      <c r="BJ317" s="17" t="s">
        <v>89</v>
      </c>
      <c r="BK317" s="104">
        <f>ROUND(I317*H317,2)</f>
        <v>0</v>
      </c>
      <c r="BL317" s="17" t="s">
        <v>164</v>
      </c>
      <c r="BM317" s="183" t="s">
        <v>558</v>
      </c>
    </row>
    <row r="318" spans="1:65" s="2" customFormat="1" ht="21.75" customHeight="1">
      <c r="A318" s="34"/>
      <c r="B318" s="139"/>
      <c r="C318" s="171" t="s">
        <v>559</v>
      </c>
      <c r="D318" s="171" t="s">
        <v>160</v>
      </c>
      <c r="E318" s="172" t="s">
        <v>560</v>
      </c>
      <c r="F318" s="173" t="s">
        <v>561</v>
      </c>
      <c r="G318" s="174" t="s">
        <v>168</v>
      </c>
      <c r="H318" s="175">
        <v>45</v>
      </c>
      <c r="I318" s="176"/>
      <c r="J318" s="177">
        <f>ROUND(I318*H318,2)</f>
        <v>0</v>
      </c>
      <c r="K318" s="178"/>
      <c r="L318" s="35"/>
      <c r="M318" s="179" t="s">
        <v>1</v>
      </c>
      <c r="N318" s="180" t="s">
        <v>42</v>
      </c>
      <c r="O318" s="60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3" t="s">
        <v>164</v>
      </c>
      <c r="AT318" s="183" t="s">
        <v>160</v>
      </c>
      <c r="AU318" s="183" t="s">
        <v>89</v>
      </c>
      <c r="AY318" s="17" t="s">
        <v>158</v>
      </c>
      <c r="BE318" s="104">
        <f>IF(N318="základná",J318,0)</f>
        <v>0</v>
      </c>
      <c r="BF318" s="104">
        <f>IF(N318="znížená",J318,0)</f>
        <v>0</v>
      </c>
      <c r="BG318" s="104">
        <f>IF(N318="zákl. prenesená",J318,0)</f>
        <v>0</v>
      </c>
      <c r="BH318" s="104">
        <f>IF(N318="zníž. prenesená",J318,0)</f>
        <v>0</v>
      </c>
      <c r="BI318" s="104">
        <f>IF(N318="nulová",J318,0)</f>
        <v>0</v>
      </c>
      <c r="BJ318" s="17" t="s">
        <v>89</v>
      </c>
      <c r="BK318" s="104">
        <f>ROUND(I318*H318,2)</f>
        <v>0</v>
      </c>
      <c r="BL318" s="17" t="s">
        <v>164</v>
      </c>
      <c r="BM318" s="183" t="s">
        <v>562</v>
      </c>
    </row>
    <row r="319" spans="1:65" s="2" customFormat="1" ht="16.5" customHeight="1">
      <c r="A319" s="34"/>
      <c r="B319" s="139"/>
      <c r="C319" s="208" t="s">
        <v>563</v>
      </c>
      <c r="D319" s="208" t="s">
        <v>370</v>
      </c>
      <c r="E319" s="209" t="s">
        <v>564</v>
      </c>
      <c r="F319" s="210" t="s">
        <v>565</v>
      </c>
      <c r="G319" s="211" t="s">
        <v>296</v>
      </c>
      <c r="H319" s="212">
        <v>22.5</v>
      </c>
      <c r="I319" s="213"/>
      <c r="J319" s="214">
        <f>ROUND(I319*H319,2)</f>
        <v>0</v>
      </c>
      <c r="K319" s="215"/>
      <c r="L319" s="216"/>
      <c r="M319" s="217" t="s">
        <v>1</v>
      </c>
      <c r="N319" s="218" t="s">
        <v>42</v>
      </c>
      <c r="O319" s="60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3" t="s">
        <v>199</v>
      </c>
      <c r="AT319" s="183" t="s">
        <v>370</v>
      </c>
      <c r="AU319" s="183" t="s">
        <v>89</v>
      </c>
      <c r="AY319" s="17" t="s">
        <v>158</v>
      </c>
      <c r="BE319" s="104">
        <f>IF(N319="základná",J319,0)</f>
        <v>0</v>
      </c>
      <c r="BF319" s="104">
        <f>IF(N319="znížená",J319,0)</f>
        <v>0</v>
      </c>
      <c r="BG319" s="104">
        <f>IF(N319="zákl. prenesená",J319,0)</f>
        <v>0</v>
      </c>
      <c r="BH319" s="104">
        <f>IF(N319="zníž. prenesená",J319,0)</f>
        <v>0</v>
      </c>
      <c r="BI319" s="104">
        <f>IF(N319="nulová",J319,0)</f>
        <v>0</v>
      </c>
      <c r="BJ319" s="17" t="s">
        <v>89</v>
      </c>
      <c r="BK319" s="104">
        <f>ROUND(I319*H319,2)</f>
        <v>0</v>
      </c>
      <c r="BL319" s="17" t="s">
        <v>164</v>
      </c>
      <c r="BM319" s="183" t="s">
        <v>566</v>
      </c>
    </row>
    <row r="320" spans="1:65" s="14" customFormat="1" ht="12">
      <c r="B320" s="192"/>
      <c r="D320" s="185" t="s">
        <v>174</v>
      </c>
      <c r="E320" s="193" t="s">
        <v>1</v>
      </c>
      <c r="F320" s="194" t="s">
        <v>567</v>
      </c>
      <c r="H320" s="195">
        <v>22.5</v>
      </c>
      <c r="I320" s="196"/>
      <c r="L320" s="192"/>
      <c r="M320" s="197"/>
      <c r="N320" s="198"/>
      <c r="O320" s="198"/>
      <c r="P320" s="198"/>
      <c r="Q320" s="198"/>
      <c r="R320" s="198"/>
      <c r="S320" s="198"/>
      <c r="T320" s="199"/>
      <c r="AT320" s="193" t="s">
        <v>174</v>
      </c>
      <c r="AU320" s="193" t="s">
        <v>89</v>
      </c>
      <c r="AV320" s="14" t="s">
        <v>89</v>
      </c>
      <c r="AW320" s="14" t="s">
        <v>30</v>
      </c>
      <c r="AX320" s="14" t="s">
        <v>83</v>
      </c>
      <c r="AY320" s="193" t="s">
        <v>158</v>
      </c>
    </row>
    <row r="321" spans="1:65" s="2" customFormat="1" ht="21.75" customHeight="1">
      <c r="A321" s="34"/>
      <c r="B321" s="139"/>
      <c r="C321" s="171" t="s">
        <v>568</v>
      </c>
      <c r="D321" s="171" t="s">
        <v>160</v>
      </c>
      <c r="E321" s="172" t="s">
        <v>569</v>
      </c>
      <c r="F321" s="173" t="s">
        <v>570</v>
      </c>
      <c r="G321" s="174" t="s">
        <v>163</v>
      </c>
      <c r="H321" s="175">
        <v>180</v>
      </c>
      <c r="I321" s="176"/>
      <c r="J321" s="177">
        <f>ROUND(I321*H321,2)</f>
        <v>0</v>
      </c>
      <c r="K321" s="178"/>
      <c r="L321" s="35"/>
      <c r="M321" s="179" t="s">
        <v>1</v>
      </c>
      <c r="N321" s="180" t="s">
        <v>42</v>
      </c>
      <c r="O321" s="60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3" t="s">
        <v>164</v>
      </c>
      <c r="AT321" s="183" t="s">
        <v>160</v>
      </c>
      <c r="AU321" s="183" t="s">
        <v>89</v>
      </c>
      <c r="AY321" s="17" t="s">
        <v>158</v>
      </c>
      <c r="BE321" s="104">
        <f>IF(N321="základná",J321,0)</f>
        <v>0</v>
      </c>
      <c r="BF321" s="104">
        <f>IF(N321="znížená",J321,0)</f>
        <v>0</v>
      </c>
      <c r="BG321" s="104">
        <f>IF(N321="zákl. prenesená",J321,0)</f>
        <v>0</v>
      </c>
      <c r="BH321" s="104">
        <f>IF(N321="zníž. prenesená",J321,0)</f>
        <v>0</v>
      </c>
      <c r="BI321" s="104">
        <f>IF(N321="nulová",J321,0)</f>
        <v>0</v>
      </c>
      <c r="BJ321" s="17" t="s">
        <v>89</v>
      </c>
      <c r="BK321" s="104">
        <f>ROUND(I321*H321,2)</f>
        <v>0</v>
      </c>
      <c r="BL321" s="17" t="s">
        <v>164</v>
      </c>
      <c r="BM321" s="183" t="s">
        <v>571</v>
      </c>
    </row>
    <row r="322" spans="1:65" s="14" customFormat="1" ht="12">
      <c r="B322" s="192"/>
      <c r="D322" s="185" t="s">
        <v>174</v>
      </c>
      <c r="E322" s="193" t="s">
        <v>1</v>
      </c>
      <c r="F322" s="194" t="s">
        <v>572</v>
      </c>
      <c r="H322" s="195">
        <v>180</v>
      </c>
      <c r="I322" s="196"/>
      <c r="L322" s="192"/>
      <c r="M322" s="197"/>
      <c r="N322" s="198"/>
      <c r="O322" s="198"/>
      <c r="P322" s="198"/>
      <c r="Q322" s="198"/>
      <c r="R322" s="198"/>
      <c r="S322" s="198"/>
      <c r="T322" s="199"/>
      <c r="AT322" s="193" t="s">
        <v>174</v>
      </c>
      <c r="AU322" s="193" t="s">
        <v>89</v>
      </c>
      <c r="AV322" s="14" t="s">
        <v>89</v>
      </c>
      <c r="AW322" s="14" t="s">
        <v>30</v>
      </c>
      <c r="AX322" s="14" t="s">
        <v>83</v>
      </c>
      <c r="AY322" s="193" t="s">
        <v>158</v>
      </c>
    </row>
    <row r="323" spans="1:65" s="2" customFormat="1" ht="16.5" customHeight="1">
      <c r="A323" s="34"/>
      <c r="B323" s="139"/>
      <c r="C323" s="208" t="s">
        <v>573</v>
      </c>
      <c r="D323" s="208" t="s">
        <v>370</v>
      </c>
      <c r="E323" s="209" t="s">
        <v>574</v>
      </c>
      <c r="F323" s="210" t="s">
        <v>575</v>
      </c>
      <c r="G323" s="211" t="s">
        <v>296</v>
      </c>
      <c r="H323" s="212">
        <v>18</v>
      </c>
      <c r="I323" s="213"/>
      <c r="J323" s="214">
        <f>ROUND(I323*H323,2)</f>
        <v>0</v>
      </c>
      <c r="K323" s="215"/>
      <c r="L323" s="216"/>
      <c r="M323" s="217" t="s">
        <v>1</v>
      </c>
      <c r="N323" s="218" t="s">
        <v>42</v>
      </c>
      <c r="O323" s="60"/>
      <c r="P323" s="181">
        <f>O323*H323</f>
        <v>0</v>
      </c>
      <c r="Q323" s="181">
        <v>2.9999999999999997E-4</v>
      </c>
      <c r="R323" s="181">
        <f>Q323*H323</f>
        <v>5.3999999999999994E-3</v>
      </c>
      <c r="S323" s="181">
        <v>0</v>
      </c>
      <c r="T323" s="18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3" t="s">
        <v>199</v>
      </c>
      <c r="AT323" s="183" t="s">
        <v>370</v>
      </c>
      <c r="AU323" s="183" t="s">
        <v>89</v>
      </c>
      <c r="AY323" s="17" t="s">
        <v>158</v>
      </c>
      <c r="BE323" s="104">
        <f>IF(N323="základná",J323,0)</f>
        <v>0</v>
      </c>
      <c r="BF323" s="104">
        <f>IF(N323="znížená",J323,0)</f>
        <v>0</v>
      </c>
      <c r="BG323" s="104">
        <f>IF(N323="zákl. prenesená",J323,0)</f>
        <v>0</v>
      </c>
      <c r="BH323" s="104">
        <f>IF(N323="zníž. prenesená",J323,0)</f>
        <v>0</v>
      </c>
      <c r="BI323" s="104">
        <f>IF(N323="nulová",J323,0)</f>
        <v>0</v>
      </c>
      <c r="BJ323" s="17" t="s">
        <v>89</v>
      </c>
      <c r="BK323" s="104">
        <f>ROUND(I323*H323,2)</f>
        <v>0</v>
      </c>
      <c r="BL323" s="17" t="s">
        <v>164</v>
      </c>
      <c r="BM323" s="183" t="s">
        <v>576</v>
      </c>
    </row>
    <row r="324" spans="1:65" s="14" customFormat="1" ht="12">
      <c r="B324" s="192"/>
      <c r="D324" s="185" t="s">
        <v>174</v>
      </c>
      <c r="E324" s="193" t="s">
        <v>1</v>
      </c>
      <c r="F324" s="194" t="s">
        <v>577</v>
      </c>
      <c r="H324" s="195">
        <v>18</v>
      </c>
      <c r="I324" s="196"/>
      <c r="L324" s="192"/>
      <c r="M324" s="197"/>
      <c r="N324" s="198"/>
      <c r="O324" s="198"/>
      <c r="P324" s="198"/>
      <c r="Q324" s="198"/>
      <c r="R324" s="198"/>
      <c r="S324" s="198"/>
      <c r="T324" s="199"/>
      <c r="AT324" s="193" t="s">
        <v>174</v>
      </c>
      <c r="AU324" s="193" t="s">
        <v>89</v>
      </c>
      <c r="AV324" s="14" t="s">
        <v>89</v>
      </c>
      <c r="AW324" s="14" t="s">
        <v>30</v>
      </c>
      <c r="AX324" s="14" t="s">
        <v>83</v>
      </c>
      <c r="AY324" s="193" t="s">
        <v>158</v>
      </c>
    </row>
    <row r="325" spans="1:65" s="2" customFormat="1" ht="21.75" customHeight="1">
      <c r="A325" s="34"/>
      <c r="B325" s="139"/>
      <c r="C325" s="171" t="s">
        <v>578</v>
      </c>
      <c r="D325" s="171" t="s">
        <v>160</v>
      </c>
      <c r="E325" s="172" t="s">
        <v>579</v>
      </c>
      <c r="F325" s="173" t="s">
        <v>580</v>
      </c>
      <c r="G325" s="174" t="s">
        <v>163</v>
      </c>
      <c r="H325" s="175">
        <v>7063</v>
      </c>
      <c r="I325" s="176"/>
      <c r="J325" s="177">
        <f>ROUND(I325*H325,2)</f>
        <v>0</v>
      </c>
      <c r="K325" s="178"/>
      <c r="L325" s="35"/>
      <c r="M325" s="179" t="s">
        <v>1</v>
      </c>
      <c r="N325" s="180" t="s">
        <v>42</v>
      </c>
      <c r="O325" s="60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3" t="s">
        <v>164</v>
      </c>
      <c r="AT325" s="183" t="s">
        <v>160</v>
      </c>
      <c r="AU325" s="183" t="s">
        <v>89</v>
      </c>
      <c r="AY325" s="17" t="s">
        <v>158</v>
      </c>
      <c r="BE325" s="104">
        <f>IF(N325="základná",J325,0)</f>
        <v>0</v>
      </c>
      <c r="BF325" s="104">
        <f>IF(N325="znížená",J325,0)</f>
        <v>0</v>
      </c>
      <c r="BG325" s="104">
        <f>IF(N325="zákl. prenesená",J325,0)</f>
        <v>0</v>
      </c>
      <c r="BH325" s="104">
        <f>IF(N325="zníž. prenesená",J325,0)</f>
        <v>0</v>
      </c>
      <c r="BI325" s="104">
        <f>IF(N325="nulová",J325,0)</f>
        <v>0</v>
      </c>
      <c r="BJ325" s="17" t="s">
        <v>89</v>
      </c>
      <c r="BK325" s="104">
        <f>ROUND(I325*H325,2)</f>
        <v>0</v>
      </c>
      <c r="BL325" s="17" t="s">
        <v>164</v>
      </c>
      <c r="BM325" s="183" t="s">
        <v>581</v>
      </c>
    </row>
    <row r="326" spans="1:65" s="14" customFormat="1" ht="12">
      <c r="B326" s="192"/>
      <c r="D326" s="185" t="s">
        <v>174</v>
      </c>
      <c r="E326" s="193" t="s">
        <v>1</v>
      </c>
      <c r="F326" s="194" t="s">
        <v>582</v>
      </c>
      <c r="H326" s="195">
        <v>7063</v>
      </c>
      <c r="I326" s="196"/>
      <c r="L326" s="192"/>
      <c r="M326" s="197"/>
      <c r="N326" s="198"/>
      <c r="O326" s="198"/>
      <c r="P326" s="198"/>
      <c r="Q326" s="198"/>
      <c r="R326" s="198"/>
      <c r="S326" s="198"/>
      <c r="T326" s="199"/>
      <c r="AT326" s="193" t="s">
        <v>174</v>
      </c>
      <c r="AU326" s="193" t="s">
        <v>89</v>
      </c>
      <c r="AV326" s="14" t="s">
        <v>89</v>
      </c>
      <c r="AW326" s="14" t="s">
        <v>30</v>
      </c>
      <c r="AX326" s="14" t="s">
        <v>83</v>
      </c>
      <c r="AY326" s="193" t="s">
        <v>158</v>
      </c>
    </row>
    <row r="327" spans="1:65" s="2" customFormat="1" ht="21.75" customHeight="1">
      <c r="A327" s="34"/>
      <c r="B327" s="139"/>
      <c r="C327" s="171" t="s">
        <v>583</v>
      </c>
      <c r="D327" s="171" t="s">
        <v>160</v>
      </c>
      <c r="E327" s="172" t="s">
        <v>584</v>
      </c>
      <c r="F327" s="173" t="s">
        <v>585</v>
      </c>
      <c r="G327" s="174" t="s">
        <v>586</v>
      </c>
      <c r="H327" s="175">
        <v>1</v>
      </c>
      <c r="I327" s="176"/>
      <c r="J327" s="177">
        <f>ROUND(I327*H327,2)</f>
        <v>0</v>
      </c>
      <c r="K327" s="178"/>
      <c r="L327" s="35"/>
      <c r="M327" s="179" t="s">
        <v>1</v>
      </c>
      <c r="N327" s="180" t="s">
        <v>42</v>
      </c>
      <c r="O327" s="60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3" t="s">
        <v>164</v>
      </c>
      <c r="AT327" s="183" t="s">
        <v>160</v>
      </c>
      <c r="AU327" s="183" t="s">
        <v>89</v>
      </c>
      <c r="AY327" s="17" t="s">
        <v>158</v>
      </c>
      <c r="BE327" s="104">
        <f>IF(N327="základná",J327,0)</f>
        <v>0</v>
      </c>
      <c r="BF327" s="104">
        <f>IF(N327="znížená",J327,0)</f>
        <v>0</v>
      </c>
      <c r="BG327" s="104">
        <f>IF(N327="zákl. prenesená",J327,0)</f>
        <v>0</v>
      </c>
      <c r="BH327" s="104">
        <f>IF(N327="zníž. prenesená",J327,0)</f>
        <v>0</v>
      </c>
      <c r="BI327" s="104">
        <f>IF(N327="nulová",J327,0)</f>
        <v>0</v>
      </c>
      <c r="BJ327" s="17" t="s">
        <v>89</v>
      </c>
      <c r="BK327" s="104">
        <f>ROUND(I327*H327,2)</f>
        <v>0</v>
      </c>
      <c r="BL327" s="17" t="s">
        <v>164</v>
      </c>
      <c r="BM327" s="183" t="s">
        <v>587</v>
      </c>
    </row>
    <row r="328" spans="1:65" s="2" customFormat="1" ht="21.75" customHeight="1">
      <c r="A328" s="34"/>
      <c r="B328" s="139"/>
      <c r="C328" s="171" t="s">
        <v>588</v>
      </c>
      <c r="D328" s="171" t="s">
        <v>160</v>
      </c>
      <c r="E328" s="172" t="s">
        <v>589</v>
      </c>
      <c r="F328" s="173" t="s">
        <v>590</v>
      </c>
      <c r="G328" s="174" t="s">
        <v>163</v>
      </c>
      <c r="H328" s="175">
        <v>7063</v>
      </c>
      <c r="I328" s="176"/>
      <c r="J328" s="177">
        <f>ROUND(I328*H328,2)</f>
        <v>0</v>
      </c>
      <c r="K328" s="178"/>
      <c r="L328" s="35"/>
      <c r="M328" s="179" t="s">
        <v>1</v>
      </c>
      <c r="N328" s="180" t="s">
        <v>42</v>
      </c>
      <c r="O328" s="60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3" t="s">
        <v>164</v>
      </c>
      <c r="AT328" s="183" t="s">
        <v>160</v>
      </c>
      <c r="AU328" s="183" t="s">
        <v>89</v>
      </c>
      <c r="AY328" s="17" t="s">
        <v>158</v>
      </c>
      <c r="BE328" s="104">
        <f>IF(N328="základná",J328,0)</f>
        <v>0</v>
      </c>
      <c r="BF328" s="104">
        <f>IF(N328="znížená",J328,0)</f>
        <v>0</v>
      </c>
      <c r="BG328" s="104">
        <f>IF(N328="zákl. prenesená",J328,0)</f>
        <v>0</v>
      </c>
      <c r="BH328" s="104">
        <f>IF(N328="zníž. prenesená",J328,0)</f>
        <v>0</v>
      </c>
      <c r="BI328" s="104">
        <f>IF(N328="nulová",J328,0)</f>
        <v>0</v>
      </c>
      <c r="BJ328" s="17" t="s">
        <v>89</v>
      </c>
      <c r="BK328" s="104">
        <f>ROUND(I328*H328,2)</f>
        <v>0</v>
      </c>
      <c r="BL328" s="17" t="s">
        <v>164</v>
      </c>
      <c r="BM328" s="183" t="s">
        <v>591</v>
      </c>
    </row>
    <row r="329" spans="1:65" s="2" customFormat="1" ht="21.75" customHeight="1">
      <c r="A329" s="34"/>
      <c r="B329" s="139"/>
      <c r="C329" s="171" t="s">
        <v>592</v>
      </c>
      <c r="D329" s="171" t="s">
        <v>160</v>
      </c>
      <c r="E329" s="172" t="s">
        <v>593</v>
      </c>
      <c r="F329" s="173" t="s">
        <v>594</v>
      </c>
      <c r="G329" s="174" t="s">
        <v>163</v>
      </c>
      <c r="H329" s="175">
        <v>7063</v>
      </c>
      <c r="I329" s="176"/>
      <c r="J329" s="177">
        <f>ROUND(I329*H329,2)</f>
        <v>0</v>
      </c>
      <c r="K329" s="178"/>
      <c r="L329" s="35"/>
      <c r="M329" s="179" t="s">
        <v>1</v>
      </c>
      <c r="N329" s="180" t="s">
        <v>42</v>
      </c>
      <c r="O329" s="60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3" t="s">
        <v>164</v>
      </c>
      <c r="AT329" s="183" t="s">
        <v>160</v>
      </c>
      <c r="AU329" s="183" t="s">
        <v>89</v>
      </c>
      <c r="AY329" s="17" t="s">
        <v>158</v>
      </c>
      <c r="BE329" s="104">
        <f>IF(N329="základná",J329,0)</f>
        <v>0</v>
      </c>
      <c r="BF329" s="104">
        <f>IF(N329="znížená",J329,0)</f>
        <v>0</v>
      </c>
      <c r="BG329" s="104">
        <f>IF(N329="zákl. prenesená",J329,0)</f>
        <v>0</v>
      </c>
      <c r="BH329" s="104">
        <f>IF(N329="zníž. prenesená",J329,0)</f>
        <v>0</v>
      </c>
      <c r="BI329" s="104">
        <f>IF(N329="nulová",J329,0)</f>
        <v>0</v>
      </c>
      <c r="BJ329" s="17" t="s">
        <v>89</v>
      </c>
      <c r="BK329" s="104">
        <f>ROUND(I329*H329,2)</f>
        <v>0</v>
      </c>
      <c r="BL329" s="17" t="s">
        <v>164</v>
      </c>
      <c r="BM329" s="183" t="s">
        <v>595</v>
      </c>
    </row>
    <row r="330" spans="1:65" s="2" customFormat="1" ht="21.75" customHeight="1">
      <c r="A330" s="34"/>
      <c r="B330" s="139"/>
      <c r="C330" s="171" t="s">
        <v>596</v>
      </c>
      <c r="D330" s="171" t="s">
        <v>160</v>
      </c>
      <c r="E330" s="172" t="s">
        <v>597</v>
      </c>
      <c r="F330" s="173" t="s">
        <v>598</v>
      </c>
      <c r="G330" s="174" t="s">
        <v>296</v>
      </c>
      <c r="H330" s="175">
        <v>18</v>
      </c>
      <c r="I330" s="176"/>
      <c r="J330" s="177">
        <f>ROUND(I330*H330,2)</f>
        <v>0</v>
      </c>
      <c r="K330" s="178"/>
      <c r="L330" s="35"/>
      <c r="M330" s="179" t="s">
        <v>1</v>
      </c>
      <c r="N330" s="180" t="s">
        <v>42</v>
      </c>
      <c r="O330" s="60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3" t="s">
        <v>164</v>
      </c>
      <c r="AT330" s="183" t="s">
        <v>160</v>
      </c>
      <c r="AU330" s="183" t="s">
        <v>89</v>
      </c>
      <c r="AY330" s="17" t="s">
        <v>158</v>
      </c>
      <c r="BE330" s="104">
        <f>IF(N330="základná",J330,0)</f>
        <v>0</v>
      </c>
      <c r="BF330" s="104">
        <f>IF(N330="znížená",J330,0)</f>
        <v>0</v>
      </c>
      <c r="BG330" s="104">
        <f>IF(N330="zákl. prenesená",J330,0)</f>
        <v>0</v>
      </c>
      <c r="BH330" s="104">
        <f>IF(N330="zníž. prenesená",J330,0)</f>
        <v>0</v>
      </c>
      <c r="BI330" s="104">
        <f>IF(N330="nulová",J330,0)</f>
        <v>0</v>
      </c>
      <c r="BJ330" s="17" t="s">
        <v>89</v>
      </c>
      <c r="BK330" s="104">
        <f>ROUND(I330*H330,2)</f>
        <v>0</v>
      </c>
      <c r="BL330" s="17" t="s">
        <v>164</v>
      </c>
      <c r="BM330" s="183" t="s">
        <v>599</v>
      </c>
    </row>
    <row r="331" spans="1:65" s="14" customFormat="1" ht="12">
      <c r="B331" s="192"/>
      <c r="D331" s="185" t="s">
        <v>174</v>
      </c>
      <c r="E331" s="193" t="s">
        <v>1</v>
      </c>
      <c r="F331" s="194" t="s">
        <v>600</v>
      </c>
      <c r="H331" s="195">
        <v>18</v>
      </c>
      <c r="I331" s="196"/>
      <c r="L331" s="192"/>
      <c r="M331" s="197"/>
      <c r="N331" s="198"/>
      <c r="O331" s="198"/>
      <c r="P331" s="198"/>
      <c r="Q331" s="198"/>
      <c r="R331" s="198"/>
      <c r="S331" s="198"/>
      <c r="T331" s="199"/>
      <c r="AT331" s="193" t="s">
        <v>174</v>
      </c>
      <c r="AU331" s="193" t="s">
        <v>89</v>
      </c>
      <c r="AV331" s="14" t="s">
        <v>89</v>
      </c>
      <c r="AW331" s="14" t="s">
        <v>30</v>
      </c>
      <c r="AX331" s="14" t="s">
        <v>83</v>
      </c>
      <c r="AY331" s="193" t="s">
        <v>158</v>
      </c>
    </row>
    <row r="332" spans="1:65" s="2" customFormat="1" ht="21.75" customHeight="1">
      <c r="A332" s="34"/>
      <c r="B332" s="139"/>
      <c r="C332" s="171" t="s">
        <v>601</v>
      </c>
      <c r="D332" s="171" t="s">
        <v>160</v>
      </c>
      <c r="E332" s="172" t="s">
        <v>602</v>
      </c>
      <c r="F332" s="173" t="s">
        <v>603</v>
      </c>
      <c r="G332" s="174" t="s">
        <v>296</v>
      </c>
      <c r="H332" s="175">
        <v>18</v>
      </c>
      <c r="I332" s="176"/>
      <c r="J332" s="177">
        <f>ROUND(I332*H332,2)</f>
        <v>0</v>
      </c>
      <c r="K332" s="178"/>
      <c r="L332" s="35"/>
      <c r="M332" s="179" t="s">
        <v>1</v>
      </c>
      <c r="N332" s="180" t="s">
        <v>42</v>
      </c>
      <c r="O332" s="60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3" t="s">
        <v>164</v>
      </c>
      <c r="AT332" s="183" t="s">
        <v>160</v>
      </c>
      <c r="AU332" s="183" t="s">
        <v>89</v>
      </c>
      <c r="AY332" s="17" t="s">
        <v>158</v>
      </c>
      <c r="BE332" s="104">
        <f>IF(N332="základná",J332,0)</f>
        <v>0</v>
      </c>
      <c r="BF332" s="104">
        <f>IF(N332="znížená",J332,0)</f>
        <v>0</v>
      </c>
      <c r="BG332" s="104">
        <f>IF(N332="zákl. prenesená",J332,0)</f>
        <v>0</v>
      </c>
      <c r="BH332" s="104">
        <f>IF(N332="zníž. prenesená",J332,0)</f>
        <v>0</v>
      </c>
      <c r="BI332" s="104">
        <f>IF(N332="nulová",J332,0)</f>
        <v>0</v>
      </c>
      <c r="BJ332" s="17" t="s">
        <v>89</v>
      </c>
      <c r="BK332" s="104">
        <f>ROUND(I332*H332,2)</f>
        <v>0</v>
      </c>
      <c r="BL332" s="17" t="s">
        <v>164</v>
      </c>
      <c r="BM332" s="183" t="s">
        <v>604</v>
      </c>
    </row>
    <row r="333" spans="1:65" s="14" customFormat="1" ht="12">
      <c r="B333" s="192"/>
      <c r="D333" s="185" t="s">
        <v>174</v>
      </c>
      <c r="E333" s="193" t="s">
        <v>1</v>
      </c>
      <c r="F333" s="194" t="s">
        <v>605</v>
      </c>
      <c r="H333" s="195">
        <v>18</v>
      </c>
      <c r="I333" s="196"/>
      <c r="L333" s="192"/>
      <c r="M333" s="197"/>
      <c r="N333" s="198"/>
      <c r="O333" s="198"/>
      <c r="P333" s="198"/>
      <c r="Q333" s="198"/>
      <c r="R333" s="198"/>
      <c r="S333" s="198"/>
      <c r="T333" s="199"/>
      <c r="AT333" s="193" t="s">
        <v>174</v>
      </c>
      <c r="AU333" s="193" t="s">
        <v>89</v>
      </c>
      <c r="AV333" s="14" t="s">
        <v>89</v>
      </c>
      <c r="AW333" s="14" t="s">
        <v>30</v>
      </c>
      <c r="AX333" s="14" t="s">
        <v>83</v>
      </c>
      <c r="AY333" s="193" t="s">
        <v>158</v>
      </c>
    </row>
    <row r="334" spans="1:65" s="12" customFormat="1" ht="23" customHeight="1">
      <c r="B334" s="158"/>
      <c r="D334" s="159" t="s">
        <v>75</v>
      </c>
      <c r="E334" s="169" t="s">
        <v>89</v>
      </c>
      <c r="F334" s="169" t="s">
        <v>606</v>
      </c>
      <c r="I334" s="161"/>
      <c r="J334" s="170">
        <f>BK334</f>
        <v>0</v>
      </c>
      <c r="L334" s="158"/>
      <c r="M334" s="163"/>
      <c r="N334" s="164"/>
      <c r="O334" s="164"/>
      <c r="P334" s="165">
        <f>SUM(P335:P347)</f>
        <v>0</v>
      </c>
      <c r="Q334" s="164"/>
      <c r="R334" s="165">
        <f>SUM(R335:R347)</f>
        <v>19.71945264</v>
      </c>
      <c r="S334" s="164"/>
      <c r="T334" s="166">
        <f>SUM(T335:T347)</f>
        <v>0</v>
      </c>
      <c r="AR334" s="159" t="s">
        <v>83</v>
      </c>
      <c r="AT334" s="167" t="s">
        <v>75</v>
      </c>
      <c r="AU334" s="167" t="s">
        <v>83</v>
      </c>
      <c r="AY334" s="159" t="s">
        <v>158</v>
      </c>
      <c r="BK334" s="168">
        <f>SUM(BK335:BK347)</f>
        <v>0</v>
      </c>
    </row>
    <row r="335" spans="1:65" s="2" customFormat="1" ht="16.5" customHeight="1">
      <c r="A335" s="34"/>
      <c r="B335" s="139"/>
      <c r="C335" s="171" t="s">
        <v>607</v>
      </c>
      <c r="D335" s="171" t="s">
        <v>160</v>
      </c>
      <c r="E335" s="172" t="s">
        <v>608</v>
      </c>
      <c r="F335" s="173" t="s">
        <v>609</v>
      </c>
      <c r="G335" s="174" t="s">
        <v>296</v>
      </c>
      <c r="H335" s="175">
        <v>0.82399999999999995</v>
      </c>
      <c r="I335" s="176"/>
      <c r="J335" s="177">
        <f>ROUND(I335*H335,2)</f>
        <v>0</v>
      </c>
      <c r="K335" s="178"/>
      <c r="L335" s="35"/>
      <c r="M335" s="179" t="s">
        <v>1</v>
      </c>
      <c r="N335" s="180" t="s">
        <v>42</v>
      </c>
      <c r="O335" s="60"/>
      <c r="P335" s="181">
        <f>O335*H335</f>
        <v>0</v>
      </c>
      <c r="Q335" s="181">
        <v>2.0663999999999998</v>
      </c>
      <c r="R335" s="181">
        <f>Q335*H335</f>
        <v>1.7027135999999998</v>
      </c>
      <c r="S335" s="181">
        <v>0</v>
      </c>
      <c r="T335" s="18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3" t="s">
        <v>164</v>
      </c>
      <c r="AT335" s="183" t="s">
        <v>160</v>
      </c>
      <c r="AU335" s="183" t="s">
        <v>89</v>
      </c>
      <c r="AY335" s="17" t="s">
        <v>158</v>
      </c>
      <c r="BE335" s="104">
        <f>IF(N335="základná",J335,0)</f>
        <v>0</v>
      </c>
      <c r="BF335" s="104">
        <f>IF(N335="znížená",J335,0)</f>
        <v>0</v>
      </c>
      <c r="BG335" s="104">
        <f>IF(N335="zákl. prenesená",J335,0)</f>
        <v>0</v>
      </c>
      <c r="BH335" s="104">
        <f>IF(N335="zníž. prenesená",J335,0)</f>
        <v>0</v>
      </c>
      <c r="BI335" s="104">
        <f>IF(N335="nulová",J335,0)</f>
        <v>0</v>
      </c>
      <c r="BJ335" s="17" t="s">
        <v>89</v>
      </c>
      <c r="BK335" s="104">
        <f>ROUND(I335*H335,2)</f>
        <v>0</v>
      </c>
      <c r="BL335" s="17" t="s">
        <v>164</v>
      </c>
      <c r="BM335" s="183" t="s">
        <v>610</v>
      </c>
    </row>
    <row r="336" spans="1:65" s="13" customFormat="1" ht="12">
      <c r="B336" s="184"/>
      <c r="D336" s="185" t="s">
        <v>174</v>
      </c>
      <c r="E336" s="186" t="s">
        <v>1</v>
      </c>
      <c r="F336" s="187" t="s">
        <v>611</v>
      </c>
      <c r="H336" s="186" t="s">
        <v>1</v>
      </c>
      <c r="I336" s="188"/>
      <c r="L336" s="184"/>
      <c r="M336" s="189"/>
      <c r="N336" s="190"/>
      <c r="O336" s="190"/>
      <c r="P336" s="190"/>
      <c r="Q336" s="190"/>
      <c r="R336" s="190"/>
      <c r="S336" s="190"/>
      <c r="T336" s="191"/>
      <c r="AT336" s="186" t="s">
        <v>174</v>
      </c>
      <c r="AU336" s="186" t="s">
        <v>89</v>
      </c>
      <c r="AV336" s="13" t="s">
        <v>83</v>
      </c>
      <c r="AW336" s="13" t="s">
        <v>30</v>
      </c>
      <c r="AX336" s="13" t="s">
        <v>76</v>
      </c>
      <c r="AY336" s="186" t="s">
        <v>158</v>
      </c>
    </row>
    <row r="337" spans="1:65" s="14" customFormat="1" ht="12">
      <c r="B337" s="192"/>
      <c r="D337" s="185" t="s">
        <v>174</v>
      </c>
      <c r="E337" s="193" t="s">
        <v>1</v>
      </c>
      <c r="F337" s="194" t="s">
        <v>612</v>
      </c>
      <c r="H337" s="195">
        <v>0.82399999999999995</v>
      </c>
      <c r="I337" s="196"/>
      <c r="L337" s="192"/>
      <c r="M337" s="197"/>
      <c r="N337" s="198"/>
      <c r="O337" s="198"/>
      <c r="P337" s="198"/>
      <c r="Q337" s="198"/>
      <c r="R337" s="198"/>
      <c r="S337" s="198"/>
      <c r="T337" s="199"/>
      <c r="AT337" s="193" t="s">
        <v>174</v>
      </c>
      <c r="AU337" s="193" t="s">
        <v>89</v>
      </c>
      <c r="AV337" s="14" t="s">
        <v>89</v>
      </c>
      <c r="AW337" s="14" t="s">
        <v>30</v>
      </c>
      <c r="AX337" s="14" t="s">
        <v>76</v>
      </c>
      <c r="AY337" s="193" t="s">
        <v>158</v>
      </c>
    </row>
    <row r="338" spans="1:65" s="15" customFormat="1" ht="12">
      <c r="B338" s="200"/>
      <c r="D338" s="185" t="s">
        <v>174</v>
      </c>
      <c r="E338" s="201" t="s">
        <v>1</v>
      </c>
      <c r="F338" s="202" t="s">
        <v>179</v>
      </c>
      <c r="H338" s="203">
        <v>0.82399999999999995</v>
      </c>
      <c r="I338" s="204"/>
      <c r="L338" s="200"/>
      <c r="M338" s="205"/>
      <c r="N338" s="206"/>
      <c r="O338" s="206"/>
      <c r="P338" s="206"/>
      <c r="Q338" s="206"/>
      <c r="R338" s="206"/>
      <c r="S338" s="206"/>
      <c r="T338" s="207"/>
      <c r="AT338" s="201" t="s">
        <v>174</v>
      </c>
      <c r="AU338" s="201" t="s">
        <v>89</v>
      </c>
      <c r="AV338" s="15" t="s">
        <v>164</v>
      </c>
      <c r="AW338" s="15" t="s">
        <v>30</v>
      </c>
      <c r="AX338" s="15" t="s">
        <v>83</v>
      </c>
      <c r="AY338" s="201" t="s">
        <v>158</v>
      </c>
    </row>
    <row r="339" spans="1:65" s="2" customFormat="1" ht="16.5" customHeight="1">
      <c r="A339" s="34"/>
      <c r="B339" s="139"/>
      <c r="C339" s="171" t="s">
        <v>613</v>
      </c>
      <c r="D339" s="171" t="s">
        <v>160</v>
      </c>
      <c r="E339" s="172" t="s">
        <v>614</v>
      </c>
      <c r="F339" s="173" t="s">
        <v>615</v>
      </c>
      <c r="G339" s="174" t="s">
        <v>296</v>
      </c>
      <c r="H339" s="175">
        <v>7.452</v>
      </c>
      <c r="I339" s="176"/>
      <c r="J339" s="177">
        <f>ROUND(I339*H339,2)</f>
        <v>0</v>
      </c>
      <c r="K339" s="178"/>
      <c r="L339" s="35"/>
      <c r="M339" s="179" t="s">
        <v>1</v>
      </c>
      <c r="N339" s="180" t="s">
        <v>42</v>
      </c>
      <c r="O339" s="60"/>
      <c r="P339" s="181">
        <f>O339*H339</f>
        <v>0</v>
      </c>
      <c r="Q339" s="181">
        <v>2.4157199999999999</v>
      </c>
      <c r="R339" s="181">
        <f>Q339*H339</f>
        <v>18.00194544</v>
      </c>
      <c r="S339" s="181">
        <v>0</v>
      </c>
      <c r="T339" s="182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3" t="s">
        <v>164</v>
      </c>
      <c r="AT339" s="183" t="s">
        <v>160</v>
      </c>
      <c r="AU339" s="183" t="s">
        <v>89</v>
      </c>
      <c r="AY339" s="17" t="s">
        <v>158</v>
      </c>
      <c r="BE339" s="104">
        <f>IF(N339="základná",J339,0)</f>
        <v>0</v>
      </c>
      <c r="BF339" s="104">
        <f>IF(N339="znížená",J339,0)</f>
        <v>0</v>
      </c>
      <c r="BG339" s="104">
        <f>IF(N339="zákl. prenesená",J339,0)</f>
        <v>0</v>
      </c>
      <c r="BH339" s="104">
        <f>IF(N339="zníž. prenesená",J339,0)</f>
        <v>0</v>
      </c>
      <c r="BI339" s="104">
        <f>IF(N339="nulová",J339,0)</f>
        <v>0</v>
      </c>
      <c r="BJ339" s="17" t="s">
        <v>89</v>
      </c>
      <c r="BK339" s="104">
        <f>ROUND(I339*H339,2)</f>
        <v>0</v>
      </c>
      <c r="BL339" s="17" t="s">
        <v>164</v>
      </c>
      <c r="BM339" s="183" t="s">
        <v>616</v>
      </c>
    </row>
    <row r="340" spans="1:65" s="13" customFormat="1" ht="12">
      <c r="B340" s="184"/>
      <c r="D340" s="185" t="s">
        <v>174</v>
      </c>
      <c r="E340" s="186" t="s">
        <v>1</v>
      </c>
      <c r="F340" s="187" t="s">
        <v>311</v>
      </c>
      <c r="H340" s="186" t="s">
        <v>1</v>
      </c>
      <c r="I340" s="188"/>
      <c r="L340" s="184"/>
      <c r="M340" s="189"/>
      <c r="N340" s="190"/>
      <c r="O340" s="190"/>
      <c r="P340" s="190"/>
      <c r="Q340" s="190"/>
      <c r="R340" s="190"/>
      <c r="S340" s="190"/>
      <c r="T340" s="191"/>
      <c r="AT340" s="186" t="s">
        <v>174</v>
      </c>
      <c r="AU340" s="186" t="s">
        <v>89</v>
      </c>
      <c r="AV340" s="13" t="s">
        <v>83</v>
      </c>
      <c r="AW340" s="13" t="s">
        <v>30</v>
      </c>
      <c r="AX340" s="13" t="s">
        <v>76</v>
      </c>
      <c r="AY340" s="186" t="s">
        <v>158</v>
      </c>
    </row>
    <row r="341" spans="1:65" s="14" customFormat="1" ht="12">
      <c r="B341" s="192"/>
      <c r="D341" s="185" t="s">
        <v>174</v>
      </c>
      <c r="E341" s="193" t="s">
        <v>1</v>
      </c>
      <c r="F341" s="194" t="s">
        <v>617</v>
      </c>
      <c r="H341" s="195">
        <v>7.452</v>
      </c>
      <c r="I341" s="196"/>
      <c r="L341" s="192"/>
      <c r="M341" s="197"/>
      <c r="N341" s="198"/>
      <c r="O341" s="198"/>
      <c r="P341" s="198"/>
      <c r="Q341" s="198"/>
      <c r="R341" s="198"/>
      <c r="S341" s="198"/>
      <c r="T341" s="199"/>
      <c r="AT341" s="193" t="s">
        <v>174</v>
      </c>
      <c r="AU341" s="193" t="s">
        <v>89</v>
      </c>
      <c r="AV341" s="14" t="s">
        <v>89</v>
      </c>
      <c r="AW341" s="14" t="s">
        <v>30</v>
      </c>
      <c r="AX341" s="14" t="s">
        <v>76</v>
      </c>
      <c r="AY341" s="193" t="s">
        <v>158</v>
      </c>
    </row>
    <row r="342" spans="1:65" s="15" customFormat="1" ht="12">
      <c r="B342" s="200"/>
      <c r="D342" s="185" t="s">
        <v>174</v>
      </c>
      <c r="E342" s="201" t="s">
        <v>1</v>
      </c>
      <c r="F342" s="202" t="s">
        <v>179</v>
      </c>
      <c r="H342" s="203">
        <v>7.452</v>
      </c>
      <c r="I342" s="204"/>
      <c r="L342" s="200"/>
      <c r="M342" s="205"/>
      <c r="N342" s="206"/>
      <c r="O342" s="206"/>
      <c r="P342" s="206"/>
      <c r="Q342" s="206"/>
      <c r="R342" s="206"/>
      <c r="S342" s="206"/>
      <c r="T342" s="207"/>
      <c r="AT342" s="201" t="s">
        <v>174</v>
      </c>
      <c r="AU342" s="201" t="s">
        <v>89</v>
      </c>
      <c r="AV342" s="15" t="s">
        <v>164</v>
      </c>
      <c r="AW342" s="15" t="s">
        <v>30</v>
      </c>
      <c r="AX342" s="15" t="s">
        <v>83</v>
      </c>
      <c r="AY342" s="201" t="s">
        <v>158</v>
      </c>
    </row>
    <row r="343" spans="1:65" s="2" customFormat="1" ht="21.75" customHeight="1">
      <c r="A343" s="34"/>
      <c r="B343" s="139"/>
      <c r="C343" s="171" t="s">
        <v>618</v>
      </c>
      <c r="D343" s="171" t="s">
        <v>160</v>
      </c>
      <c r="E343" s="172" t="s">
        <v>619</v>
      </c>
      <c r="F343" s="173" t="s">
        <v>620</v>
      </c>
      <c r="G343" s="174" t="s">
        <v>163</v>
      </c>
      <c r="H343" s="175">
        <v>22.08</v>
      </c>
      <c r="I343" s="176"/>
      <c r="J343" s="177">
        <f>ROUND(I343*H343,2)</f>
        <v>0</v>
      </c>
      <c r="K343" s="178"/>
      <c r="L343" s="35"/>
      <c r="M343" s="179" t="s">
        <v>1</v>
      </c>
      <c r="N343" s="180" t="s">
        <v>42</v>
      </c>
      <c r="O343" s="60"/>
      <c r="P343" s="181">
        <f>O343*H343</f>
        <v>0</v>
      </c>
      <c r="Q343" s="181">
        <v>6.7000000000000002E-4</v>
      </c>
      <c r="R343" s="181">
        <f>Q343*H343</f>
        <v>1.4793599999999999E-2</v>
      </c>
      <c r="S343" s="181">
        <v>0</v>
      </c>
      <c r="T343" s="182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3" t="s">
        <v>164</v>
      </c>
      <c r="AT343" s="183" t="s">
        <v>160</v>
      </c>
      <c r="AU343" s="183" t="s">
        <v>89</v>
      </c>
      <c r="AY343" s="17" t="s">
        <v>158</v>
      </c>
      <c r="BE343" s="104">
        <f>IF(N343="základná",J343,0)</f>
        <v>0</v>
      </c>
      <c r="BF343" s="104">
        <f>IF(N343="znížená",J343,0)</f>
        <v>0</v>
      </c>
      <c r="BG343" s="104">
        <f>IF(N343="zákl. prenesená",J343,0)</f>
        <v>0</v>
      </c>
      <c r="BH343" s="104">
        <f>IF(N343="zníž. prenesená",J343,0)</f>
        <v>0</v>
      </c>
      <c r="BI343" s="104">
        <f>IF(N343="nulová",J343,0)</f>
        <v>0</v>
      </c>
      <c r="BJ343" s="17" t="s">
        <v>89</v>
      </c>
      <c r="BK343" s="104">
        <f>ROUND(I343*H343,2)</f>
        <v>0</v>
      </c>
      <c r="BL343" s="17" t="s">
        <v>164</v>
      </c>
      <c r="BM343" s="183" t="s">
        <v>621</v>
      </c>
    </row>
    <row r="344" spans="1:65" s="13" customFormat="1" ht="12">
      <c r="B344" s="184"/>
      <c r="D344" s="185" t="s">
        <v>174</v>
      </c>
      <c r="E344" s="186" t="s">
        <v>1</v>
      </c>
      <c r="F344" s="187" t="s">
        <v>311</v>
      </c>
      <c r="H344" s="186" t="s">
        <v>1</v>
      </c>
      <c r="I344" s="188"/>
      <c r="L344" s="184"/>
      <c r="M344" s="189"/>
      <c r="N344" s="190"/>
      <c r="O344" s="190"/>
      <c r="P344" s="190"/>
      <c r="Q344" s="190"/>
      <c r="R344" s="190"/>
      <c r="S344" s="190"/>
      <c r="T344" s="191"/>
      <c r="AT344" s="186" t="s">
        <v>174</v>
      </c>
      <c r="AU344" s="186" t="s">
        <v>89</v>
      </c>
      <c r="AV344" s="13" t="s">
        <v>83</v>
      </c>
      <c r="AW344" s="13" t="s">
        <v>30</v>
      </c>
      <c r="AX344" s="13" t="s">
        <v>76</v>
      </c>
      <c r="AY344" s="186" t="s">
        <v>158</v>
      </c>
    </row>
    <row r="345" spans="1:65" s="14" customFormat="1" ht="12">
      <c r="B345" s="192"/>
      <c r="D345" s="185" t="s">
        <v>174</v>
      </c>
      <c r="E345" s="193" t="s">
        <v>1</v>
      </c>
      <c r="F345" s="194" t="s">
        <v>622</v>
      </c>
      <c r="H345" s="195">
        <v>22.08</v>
      </c>
      <c r="I345" s="196"/>
      <c r="L345" s="192"/>
      <c r="M345" s="197"/>
      <c r="N345" s="198"/>
      <c r="O345" s="198"/>
      <c r="P345" s="198"/>
      <c r="Q345" s="198"/>
      <c r="R345" s="198"/>
      <c r="S345" s="198"/>
      <c r="T345" s="199"/>
      <c r="AT345" s="193" t="s">
        <v>174</v>
      </c>
      <c r="AU345" s="193" t="s">
        <v>89</v>
      </c>
      <c r="AV345" s="14" t="s">
        <v>89</v>
      </c>
      <c r="AW345" s="14" t="s">
        <v>30</v>
      </c>
      <c r="AX345" s="14" t="s">
        <v>76</v>
      </c>
      <c r="AY345" s="193" t="s">
        <v>158</v>
      </c>
    </row>
    <row r="346" spans="1:65" s="15" customFormat="1" ht="12">
      <c r="B346" s="200"/>
      <c r="D346" s="185" t="s">
        <v>174</v>
      </c>
      <c r="E346" s="201" t="s">
        <v>1</v>
      </c>
      <c r="F346" s="202" t="s">
        <v>179</v>
      </c>
      <c r="H346" s="203">
        <v>22.08</v>
      </c>
      <c r="I346" s="204"/>
      <c r="L346" s="200"/>
      <c r="M346" s="205"/>
      <c r="N346" s="206"/>
      <c r="O346" s="206"/>
      <c r="P346" s="206"/>
      <c r="Q346" s="206"/>
      <c r="R346" s="206"/>
      <c r="S346" s="206"/>
      <c r="T346" s="207"/>
      <c r="AT346" s="201" t="s">
        <v>174</v>
      </c>
      <c r="AU346" s="201" t="s">
        <v>89</v>
      </c>
      <c r="AV346" s="15" t="s">
        <v>164</v>
      </c>
      <c r="AW346" s="15" t="s">
        <v>30</v>
      </c>
      <c r="AX346" s="15" t="s">
        <v>83</v>
      </c>
      <c r="AY346" s="201" t="s">
        <v>158</v>
      </c>
    </row>
    <row r="347" spans="1:65" s="2" customFormat="1" ht="21.75" customHeight="1">
      <c r="A347" s="34"/>
      <c r="B347" s="139"/>
      <c r="C347" s="171" t="s">
        <v>623</v>
      </c>
      <c r="D347" s="171" t="s">
        <v>160</v>
      </c>
      <c r="E347" s="172" t="s">
        <v>624</v>
      </c>
      <c r="F347" s="173" t="s">
        <v>625</v>
      </c>
      <c r="G347" s="174" t="s">
        <v>163</v>
      </c>
      <c r="H347" s="175">
        <v>22.08</v>
      </c>
      <c r="I347" s="176"/>
      <c r="J347" s="177">
        <f>ROUND(I347*H347,2)</f>
        <v>0</v>
      </c>
      <c r="K347" s="178"/>
      <c r="L347" s="35"/>
      <c r="M347" s="179" t="s">
        <v>1</v>
      </c>
      <c r="N347" s="180" t="s">
        <v>42</v>
      </c>
      <c r="O347" s="60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3" t="s">
        <v>164</v>
      </c>
      <c r="AT347" s="183" t="s">
        <v>160</v>
      </c>
      <c r="AU347" s="183" t="s">
        <v>89</v>
      </c>
      <c r="AY347" s="17" t="s">
        <v>158</v>
      </c>
      <c r="BE347" s="104">
        <f>IF(N347="základná",J347,0)</f>
        <v>0</v>
      </c>
      <c r="BF347" s="104">
        <f>IF(N347="znížená",J347,0)</f>
        <v>0</v>
      </c>
      <c r="BG347" s="104">
        <f>IF(N347="zákl. prenesená",J347,0)</f>
        <v>0</v>
      </c>
      <c r="BH347" s="104">
        <f>IF(N347="zníž. prenesená",J347,0)</f>
        <v>0</v>
      </c>
      <c r="BI347" s="104">
        <f>IF(N347="nulová",J347,0)</f>
        <v>0</v>
      </c>
      <c r="BJ347" s="17" t="s">
        <v>89</v>
      </c>
      <c r="BK347" s="104">
        <f>ROUND(I347*H347,2)</f>
        <v>0</v>
      </c>
      <c r="BL347" s="17" t="s">
        <v>164</v>
      </c>
      <c r="BM347" s="183" t="s">
        <v>626</v>
      </c>
    </row>
    <row r="348" spans="1:65" s="12" customFormat="1" ht="23" customHeight="1">
      <c r="B348" s="158"/>
      <c r="D348" s="159" t="s">
        <v>75</v>
      </c>
      <c r="E348" s="169" t="s">
        <v>164</v>
      </c>
      <c r="F348" s="169" t="s">
        <v>627</v>
      </c>
      <c r="I348" s="161"/>
      <c r="J348" s="170">
        <f>BK348</f>
        <v>0</v>
      </c>
      <c r="L348" s="158"/>
      <c r="M348" s="163"/>
      <c r="N348" s="164"/>
      <c r="O348" s="164"/>
      <c r="P348" s="165">
        <f>SUM(P349:P350)</f>
        <v>0</v>
      </c>
      <c r="Q348" s="164"/>
      <c r="R348" s="165">
        <f>SUM(R349:R350)</f>
        <v>15.2</v>
      </c>
      <c r="S348" s="164"/>
      <c r="T348" s="166">
        <f>SUM(T349:T350)</f>
        <v>0</v>
      </c>
      <c r="AR348" s="159" t="s">
        <v>83</v>
      </c>
      <c r="AT348" s="167" t="s">
        <v>75</v>
      </c>
      <c r="AU348" s="167" t="s">
        <v>83</v>
      </c>
      <c r="AY348" s="159" t="s">
        <v>158</v>
      </c>
      <c r="BK348" s="168">
        <f>SUM(BK349:BK350)</f>
        <v>0</v>
      </c>
    </row>
    <row r="349" spans="1:65" s="2" customFormat="1" ht="21.75" customHeight="1">
      <c r="A349" s="34"/>
      <c r="B349" s="139"/>
      <c r="C349" s="171" t="s">
        <v>628</v>
      </c>
      <c r="D349" s="171" t="s">
        <v>160</v>
      </c>
      <c r="E349" s="172" t="s">
        <v>629</v>
      </c>
      <c r="F349" s="173" t="s">
        <v>630</v>
      </c>
      <c r="G349" s="174" t="s">
        <v>168</v>
      </c>
      <c r="H349" s="175">
        <v>8</v>
      </c>
      <c r="I349" s="176"/>
      <c r="J349" s="177">
        <f>ROUND(I349*H349,2)</f>
        <v>0</v>
      </c>
      <c r="K349" s="178"/>
      <c r="L349" s="35"/>
      <c r="M349" s="179" t="s">
        <v>1</v>
      </c>
      <c r="N349" s="180" t="s">
        <v>42</v>
      </c>
      <c r="O349" s="60"/>
      <c r="P349" s="181">
        <f>O349*H349</f>
        <v>0</v>
      </c>
      <c r="Q349" s="181">
        <v>1.9</v>
      </c>
      <c r="R349" s="181">
        <f>Q349*H349</f>
        <v>15.2</v>
      </c>
      <c r="S349" s="181">
        <v>0</v>
      </c>
      <c r="T349" s="182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3" t="s">
        <v>164</v>
      </c>
      <c r="AT349" s="183" t="s">
        <v>160</v>
      </c>
      <c r="AU349" s="183" t="s">
        <v>89</v>
      </c>
      <c r="AY349" s="17" t="s">
        <v>158</v>
      </c>
      <c r="BE349" s="104">
        <f>IF(N349="základná",J349,0)</f>
        <v>0</v>
      </c>
      <c r="BF349" s="104">
        <f>IF(N349="znížená",J349,0)</f>
        <v>0</v>
      </c>
      <c r="BG349" s="104">
        <f>IF(N349="zákl. prenesená",J349,0)</f>
        <v>0</v>
      </c>
      <c r="BH349" s="104">
        <f>IF(N349="zníž. prenesená",J349,0)</f>
        <v>0</v>
      </c>
      <c r="BI349" s="104">
        <f>IF(N349="nulová",J349,0)</f>
        <v>0</v>
      </c>
      <c r="BJ349" s="17" t="s">
        <v>89</v>
      </c>
      <c r="BK349" s="104">
        <f>ROUND(I349*H349,2)</f>
        <v>0</v>
      </c>
      <c r="BL349" s="17" t="s">
        <v>164</v>
      </c>
      <c r="BM349" s="183" t="s">
        <v>631</v>
      </c>
    </row>
    <row r="350" spans="1:65" s="14" customFormat="1" ht="12">
      <c r="B350" s="192"/>
      <c r="D350" s="185" t="s">
        <v>174</v>
      </c>
      <c r="E350" s="193" t="s">
        <v>1</v>
      </c>
      <c r="F350" s="194" t="s">
        <v>199</v>
      </c>
      <c r="H350" s="195">
        <v>8</v>
      </c>
      <c r="I350" s="196"/>
      <c r="L350" s="192"/>
      <c r="M350" s="197"/>
      <c r="N350" s="198"/>
      <c r="O350" s="198"/>
      <c r="P350" s="198"/>
      <c r="Q350" s="198"/>
      <c r="R350" s="198"/>
      <c r="S350" s="198"/>
      <c r="T350" s="199"/>
      <c r="AT350" s="193" t="s">
        <v>174</v>
      </c>
      <c r="AU350" s="193" t="s">
        <v>89</v>
      </c>
      <c r="AV350" s="14" t="s">
        <v>89</v>
      </c>
      <c r="AW350" s="14" t="s">
        <v>30</v>
      </c>
      <c r="AX350" s="14" t="s">
        <v>83</v>
      </c>
      <c r="AY350" s="193" t="s">
        <v>158</v>
      </c>
    </row>
    <row r="351" spans="1:65" s="12" customFormat="1" ht="23" customHeight="1">
      <c r="B351" s="158"/>
      <c r="D351" s="159" t="s">
        <v>75</v>
      </c>
      <c r="E351" s="169" t="s">
        <v>186</v>
      </c>
      <c r="F351" s="169" t="s">
        <v>632</v>
      </c>
      <c r="I351" s="161"/>
      <c r="J351" s="170">
        <f>BK351</f>
        <v>0</v>
      </c>
      <c r="L351" s="158"/>
      <c r="M351" s="163"/>
      <c r="N351" s="164"/>
      <c r="O351" s="164"/>
      <c r="P351" s="165">
        <f>SUM(P352:P373)</f>
        <v>0</v>
      </c>
      <c r="Q351" s="164"/>
      <c r="R351" s="165">
        <f>SUM(R352:R373)</f>
        <v>236.89497640000002</v>
      </c>
      <c r="S351" s="164"/>
      <c r="T351" s="166">
        <f>SUM(T352:T373)</f>
        <v>0</v>
      </c>
      <c r="AR351" s="159" t="s">
        <v>83</v>
      </c>
      <c r="AT351" s="167" t="s">
        <v>75</v>
      </c>
      <c r="AU351" s="167" t="s">
        <v>83</v>
      </c>
      <c r="AY351" s="159" t="s">
        <v>158</v>
      </c>
      <c r="BK351" s="168">
        <f>SUM(BK352:BK373)</f>
        <v>0</v>
      </c>
    </row>
    <row r="352" spans="1:65" s="2" customFormat="1" ht="44.25" customHeight="1">
      <c r="A352" s="34"/>
      <c r="B352" s="139"/>
      <c r="C352" s="171" t="s">
        <v>633</v>
      </c>
      <c r="D352" s="171" t="s">
        <v>160</v>
      </c>
      <c r="E352" s="172" t="s">
        <v>634</v>
      </c>
      <c r="F352" s="173" t="s">
        <v>635</v>
      </c>
      <c r="G352" s="174" t="s">
        <v>163</v>
      </c>
      <c r="H352" s="175">
        <v>149</v>
      </c>
      <c r="I352" s="176"/>
      <c r="J352" s="177">
        <f>ROUND(I352*H352,2)</f>
        <v>0</v>
      </c>
      <c r="K352" s="178"/>
      <c r="L352" s="35"/>
      <c r="M352" s="179" t="s">
        <v>1</v>
      </c>
      <c r="N352" s="180" t="s">
        <v>42</v>
      </c>
      <c r="O352" s="60"/>
      <c r="P352" s="181">
        <f>O352*H352</f>
        <v>0</v>
      </c>
      <c r="Q352" s="181">
        <v>0.112</v>
      </c>
      <c r="R352" s="181">
        <f>Q352*H352</f>
        <v>16.687999999999999</v>
      </c>
      <c r="S352" s="181">
        <v>0</v>
      </c>
      <c r="T352" s="182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3" t="s">
        <v>164</v>
      </c>
      <c r="AT352" s="183" t="s">
        <v>160</v>
      </c>
      <c r="AU352" s="183" t="s">
        <v>89</v>
      </c>
      <c r="AY352" s="17" t="s">
        <v>158</v>
      </c>
      <c r="BE352" s="104">
        <f>IF(N352="základná",J352,0)</f>
        <v>0</v>
      </c>
      <c r="BF352" s="104">
        <f>IF(N352="znížená",J352,0)</f>
        <v>0</v>
      </c>
      <c r="BG352" s="104">
        <f>IF(N352="zákl. prenesená",J352,0)</f>
        <v>0</v>
      </c>
      <c r="BH352" s="104">
        <f>IF(N352="zníž. prenesená",J352,0)</f>
        <v>0</v>
      </c>
      <c r="BI352" s="104">
        <f>IF(N352="nulová",J352,0)</f>
        <v>0</v>
      </c>
      <c r="BJ352" s="17" t="s">
        <v>89</v>
      </c>
      <c r="BK352" s="104">
        <f>ROUND(I352*H352,2)</f>
        <v>0</v>
      </c>
      <c r="BL352" s="17" t="s">
        <v>164</v>
      </c>
      <c r="BM352" s="183" t="s">
        <v>636</v>
      </c>
    </row>
    <row r="353" spans="1:65" s="2" customFormat="1" ht="21.75" customHeight="1">
      <c r="A353" s="34"/>
      <c r="B353" s="139"/>
      <c r="C353" s="171" t="s">
        <v>637</v>
      </c>
      <c r="D353" s="171" t="s">
        <v>160</v>
      </c>
      <c r="E353" s="172" t="s">
        <v>638</v>
      </c>
      <c r="F353" s="173" t="s">
        <v>639</v>
      </c>
      <c r="G353" s="174" t="s">
        <v>163</v>
      </c>
      <c r="H353" s="175">
        <v>149</v>
      </c>
      <c r="I353" s="176"/>
      <c r="J353" s="177">
        <f>ROUND(I353*H353,2)</f>
        <v>0</v>
      </c>
      <c r="K353" s="178"/>
      <c r="L353" s="35"/>
      <c r="M353" s="179" t="s">
        <v>1</v>
      </c>
      <c r="N353" s="180" t="s">
        <v>42</v>
      </c>
      <c r="O353" s="60"/>
      <c r="P353" s="181">
        <f>O353*H353</f>
        <v>0</v>
      </c>
      <c r="Q353" s="181">
        <v>0.11637</v>
      </c>
      <c r="R353" s="181">
        <f>Q353*H353</f>
        <v>17.339130000000001</v>
      </c>
      <c r="S353" s="181">
        <v>0</v>
      </c>
      <c r="T353" s="182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3" t="s">
        <v>164</v>
      </c>
      <c r="AT353" s="183" t="s">
        <v>160</v>
      </c>
      <c r="AU353" s="183" t="s">
        <v>89</v>
      </c>
      <c r="AY353" s="17" t="s">
        <v>158</v>
      </c>
      <c r="BE353" s="104">
        <f>IF(N353="základná",J353,0)</f>
        <v>0</v>
      </c>
      <c r="BF353" s="104">
        <f>IF(N353="znížená",J353,0)</f>
        <v>0</v>
      </c>
      <c r="BG353" s="104">
        <f>IF(N353="zákl. prenesená",J353,0)</f>
        <v>0</v>
      </c>
      <c r="BH353" s="104">
        <f>IF(N353="zníž. prenesená",J353,0)</f>
        <v>0</v>
      </c>
      <c r="BI353" s="104">
        <f>IF(N353="nulová",J353,0)</f>
        <v>0</v>
      </c>
      <c r="BJ353" s="17" t="s">
        <v>89</v>
      </c>
      <c r="BK353" s="104">
        <f>ROUND(I353*H353,2)</f>
        <v>0</v>
      </c>
      <c r="BL353" s="17" t="s">
        <v>164</v>
      </c>
      <c r="BM353" s="183" t="s">
        <v>640</v>
      </c>
    </row>
    <row r="354" spans="1:65" s="2" customFormat="1" ht="21.75" customHeight="1">
      <c r="A354" s="34"/>
      <c r="B354" s="139"/>
      <c r="C354" s="171" t="s">
        <v>641</v>
      </c>
      <c r="D354" s="171" t="s">
        <v>160</v>
      </c>
      <c r="E354" s="172" t="s">
        <v>642</v>
      </c>
      <c r="F354" s="173" t="s">
        <v>643</v>
      </c>
      <c r="G354" s="174" t="s">
        <v>163</v>
      </c>
      <c r="H354" s="175">
        <v>35.06</v>
      </c>
      <c r="I354" s="176"/>
      <c r="J354" s="177">
        <f>ROUND(I354*H354,2)</f>
        <v>0</v>
      </c>
      <c r="K354" s="178"/>
      <c r="L354" s="35"/>
      <c r="M354" s="179" t="s">
        <v>1</v>
      </c>
      <c r="N354" s="180" t="s">
        <v>42</v>
      </c>
      <c r="O354" s="60"/>
      <c r="P354" s="181">
        <f>O354*H354</f>
        <v>0</v>
      </c>
      <c r="Q354" s="181">
        <v>0.27994000000000002</v>
      </c>
      <c r="R354" s="181">
        <f>Q354*H354</f>
        <v>9.8146964000000008</v>
      </c>
      <c r="S354" s="181">
        <v>0</v>
      </c>
      <c r="T354" s="182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3" t="s">
        <v>164</v>
      </c>
      <c r="AT354" s="183" t="s">
        <v>160</v>
      </c>
      <c r="AU354" s="183" t="s">
        <v>89</v>
      </c>
      <c r="AY354" s="17" t="s">
        <v>158</v>
      </c>
      <c r="BE354" s="104">
        <f>IF(N354="základná",J354,0)</f>
        <v>0</v>
      </c>
      <c r="BF354" s="104">
        <f>IF(N354="znížená",J354,0)</f>
        <v>0</v>
      </c>
      <c r="BG354" s="104">
        <f>IF(N354="zákl. prenesená",J354,0)</f>
        <v>0</v>
      </c>
      <c r="BH354" s="104">
        <f>IF(N354="zníž. prenesená",J354,0)</f>
        <v>0</v>
      </c>
      <c r="BI354" s="104">
        <f>IF(N354="nulová",J354,0)</f>
        <v>0</v>
      </c>
      <c r="BJ354" s="17" t="s">
        <v>89</v>
      </c>
      <c r="BK354" s="104">
        <f>ROUND(I354*H354,2)</f>
        <v>0</v>
      </c>
      <c r="BL354" s="17" t="s">
        <v>164</v>
      </c>
      <c r="BM354" s="183" t="s">
        <v>644</v>
      </c>
    </row>
    <row r="355" spans="1:65" s="13" customFormat="1" ht="12">
      <c r="B355" s="184"/>
      <c r="D355" s="185" t="s">
        <v>174</v>
      </c>
      <c r="E355" s="186" t="s">
        <v>1</v>
      </c>
      <c r="F355" s="187" t="s">
        <v>645</v>
      </c>
      <c r="H355" s="186" t="s">
        <v>1</v>
      </c>
      <c r="I355" s="188"/>
      <c r="L355" s="184"/>
      <c r="M355" s="189"/>
      <c r="N355" s="190"/>
      <c r="O355" s="190"/>
      <c r="P355" s="190"/>
      <c r="Q355" s="190"/>
      <c r="R355" s="190"/>
      <c r="S355" s="190"/>
      <c r="T355" s="191"/>
      <c r="AT355" s="186" t="s">
        <v>174</v>
      </c>
      <c r="AU355" s="186" t="s">
        <v>89</v>
      </c>
      <c r="AV355" s="13" t="s">
        <v>83</v>
      </c>
      <c r="AW355" s="13" t="s">
        <v>30</v>
      </c>
      <c r="AX355" s="13" t="s">
        <v>76</v>
      </c>
      <c r="AY355" s="186" t="s">
        <v>158</v>
      </c>
    </row>
    <row r="356" spans="1:65" s="14" customFormat="1" ht="12">
      <c r="B356" s="192"/>
      <c r="D356" s="185" t="s">
        <v>174</v>
      </c>
      <c r="E356" s="193" t="s">
        <v>1</v>
      </c>
      <c r="F356" s="194" t="s">
        <v>646</v>
      </c>
      <c r="H356" s="195">
        <v>35.06</v>
      </c>
      <c r="I356" s="196"/>
      <c r="L356" s="192"/>
      <c r="M356" s="197"/>
      <c r="N356" s="198"/>
      <c r="O356" s="198"/>
      <c r="P356" s="198"/>
      <c r="Q356" s="198"/>
      <c r="R356" s="198"/>
      <c r="S356" s="198"/>
      <c r="T356" s="199"/>
      <c r="AT356" s="193" t="s">
        <v>174</v>
      </c>
      <c r="AU356" s="193" t="s">
        <v>89</v>
      </c>
      <c r="AV356" s="14" t="s">
        <v>89</v>
      </c>
      <c r="AW356" s="14" t="s">
        <v>30</v>
      </c>
      <c r="AX356" s="14" t="s">
        <v>76</v>
      </c>
      <c r="AY356" s="193" t="s">
        <v>158</v>
      </c>
    </row>
    <row r="357" spans="1:65" s="15" customFormat="1" ht="12">
      <c r="B357" s="200"/>
      <c r="D357" s="185" t="s">
        <v>174</v>
      </c>
      <c r="E357" s="201" t="s">
        <v>1</v>
      </c>
      <c r="F357" s="202" t="s">
        <v>179</v>
      </c>
      <c r="H357" s="203">
        <v>35.06</v>
      </c>
      <c r="I357" s="204"/>
      <c r="L357" s="200"/>
      <c r="M357" s="205"/>
      <c r="N357" s="206"/>
      <c r="O357" s="206"/>
      <c r="P357" s="206"/>
      <c r="Q357" s="206"/>
      <c r="R357" s="206"/>
      <c r="S357" s="206"/>
      <c r="T357" s="207"/>
      <c r="AT357" s="201" t="s">
        <v>174</v>
      </c>
      <c r="AU357" s="201" t="s">
        <v>89</v>
      </c>
      <c r="AV357" s="15" t="s">
        <v>164</v>
      </c>
      <c r="AW357" s="15" t="s">
        <v>30</v>
      </c>
      <c r="AX357" s="15" t="s">
        <v>83</v>
      </c>
      <c r="AY357" s="201" t="s">
        <v>158</v>
      </c>
    </row>
    <row r="358" spans="1:65" s="2" customFormat="1" ht="21.75" customHeight="1">
      <c r="A358" s="34"/>
      <c r="B358" s="139"/>
      <c r="C358" s="171" t="s">
        <v>647</v>
      </c>
      <c r="D358" s="171" t="s">
        <v>160</v>
      </c>
      <c r="E358" s="172" t="s">
        <v>648</v>
      </c>
      <c r="F358" s="173" t="s">
        <v>649</v>
      </c>
      <c r="G358" s="174" t="s">
        <v>163</v>
      </c>
      <c r="H358" s="175">
        <v>149</v>
      </c>
      <c r="I358" s="176"/>
      <c r="J358" s="177">
        <f>ROUND(I358*H358,2)</f>
        <v>0</v>
      </c>
      <c r="K358" s="178"/>
      <c r="L358" s="35"/>
      <c r="M358" s="179" t="s">
        <v>1</v>
      </c>
      <c r="N358" s="180" t="s">
        <v>42</v>
      </c>
      <c r="O358" s="60"/>
      <c r="P358" s="181">
        <f>O358*H358</f>
        <v>0</v>
      </c>
      <c r="Q358" s="181">
        <v>0.37080000000000002</v>
      </c>
      <c r="R358" s="181">
        <f>Q358*H358</f>
        <v>55.249200000000002</v>
      </c>
      <c r="S358" s="181">
        <v>0</v>
      </c>
      <c r="T358" s="182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3" t="s">
        <v>164</v>
      </c>
      <c r="AT358" s="183" t="s">
        <v>160</v>
      </c>
      <c r="AU358" s="183" t="s">
        <v>89</v>
      </c>
      <c r="AY358" s="17" t="s">
        <v>158</v>
      </c>
      <c r="BE358" s="104">
        <f>IF(N358="základná",J358,0)</f>
        <v>0</v>
      </c>
      <c r="BF358" s="104">
        <f>IF(N358="znížená",J358,0)</f>
        <v>0</v>
      </c>
      <c r="BG358" s="104">
        <f>IF(N358="zákl. prenesená",J358,0)</f>
        <v>0</v>
      </c>
      <c r="BH358" s="104">
        <f>IF(N358="zníž. prenesená",J358,0)</f>
        <v>0</v>
      </c>
      <c r="BI358" s="104">
        <f>IF(N358="nulová",J358,0)</f>
        <v>0</v>
      </c>
      <c r="BJ358" s="17" t="s">
        <v>89</v>
      </c>
      <c r="BK358" s="104">
        <f>ROUND(I358*H358,2)</f>
        <v>0</v>
      </c>
      <c r="BL358" s="17" t="s">
        <v>164</v>
      </c>
      <c r="BM358" s="183" t="s">
        <v>650</v>
      </c>
    </row>
    <row r="359" spans="1:65" s="13" customFormat="1" ht="12">
      <c r="B359" s="184"/>
      <c r="D359" s="185" t="s">
        <v>174</v>
      </c>
      <c r="E359" s="186" t="s">
        <v>1</v>
      </c>
      <c r="F359" s="187" t="s">
        <v>298</v>
      </c>
      <c r="H359" s="186" t="s">
        <v>1</v>
      </c>
      <c r="I359" s="188"/>
      <c r="L359" s="184"/>
      <c r="M359" s="189"/>
      <c r="N359" s="190"/>
      <c r="O359" s="190"/>
      <c r="P359" s="190"/>
      <c r="Q359" s="190"/>
      <c r="R359" s="190"/>
      <c r="S359" s="190"/>
      <c r="T359" s="191"/>
      <c r="AT359" s="186" t="s">
        <v>174</v>
      </c>
      <c r="AU359" s="186" t="s">
        <v>89</v>
      </c>
      <c r="AV359" s="13" t="s">
        <v>83</v>
      </c>
      <c r="AW359" s="13" t="s">
        <v>30</v>
      </c>
      <c r="AX359" s="13" t="s">
        <v>76</v>
      </c>
      <c r="AY359" s="186" t="s">
        <v>158</v>
      </c>
    </row>
    <row r="360" spans="1:65" s="14" customFormat="1" ht="12">
      <c r="B360" s="192"/>
      <c r="D360" s="185" t="s">
        <v>174</v>
      </c>
      <c r="E360" s="193" t="s">
        <v>1</v>
      </c>
      <c r="F360" s="194" t="s">
        <v>651</v>
      </c>
      <c r="H360" s="195">
        <v>149</v>
      </c>
      <c r="I360" s="196"/>
      <c r="L360" s="192"/>
      <c r="M360" s="197"/>
      <c r="N360" s="198"/>
      <c r="O360" s="198"/>
      <c r="P360" s="198"/>
      <c r="Q360" s="198"/>
      <c r="R360" s="198"/>
      <c r="S360" s="198"/>
      <c r="T360" s="199"/>
      <c r="AT360" s="193" t="s">
        <v>174</v>
      </c>
      <c r="AU360" s="193" t="s">
        <v>89</v>
      </c>
      <c r="AV360" s="14" t="s">
        <v>89</v>
      </c>
      <c r="AW360" s="14" t="s">
        <v>30</v>
      </c>
      <c r="AX360" s="14" t="s">
        <v>83</v>
      </c>
      <c r="AY360" s="193" t="s">
        <v>158</v>
      </c>
    </row>
    <row r="361" spans="1:65" s="2" customFormat="1" ht="33" customHeight="1">
      <c r="A361" s="34"/>
      <c r="B361" s="139"/>
      <c r="C361" s="171" t="s">
        <v>652</v>
      </c>
      <c r="D361" s="171" t="s">
        <v>160</v>
      </c>
      <c r="E361" s="172" t="s">
        <v>653</v>
      </c>
      <c r="F361" s="173" t="s">
        <v>654</v>
      </c>
      <c r="G361" s="174" t="s">
        <v>163</v>
      </c>
      <c r="H361" s="175">
        <v>985</v>
      </c>
      <c r="I361" s="176"/>
      <c r="J361" s="177">
        <f>ROUND(I361*H361,2)</f>
        <v>0</v>
      </c>
      <c r="K361" s="178"/>
      <c r="L361" s="35"/>
      <c r="M361" s="179" t="s">
        <v>1</v>
      </c>
      <c r="N361" s="180" t="s">
        <v>42</v>
      </c>
      <c r="O361" s="60"/>
      <c r="P361" s="181">
        <f>O361*H361</f>
        <v>0</v>
      </c>
      <c r="Q361" s="181">
        <v>3.1E-4</v>
      </c>
      <c r="R361" s="181">
        <f>Q361*H361</f>
        <v>0.30535000000000001</v>
      </c>
      <c r="S361" s="181">
        <v>0</v>
      </c>
      <c r="T361" s="182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3" t="s">
        <v>164</v>
      </c>
      <c r="AT361" s="183" t="s">
        <v>160</v>
      </c>
      <c r="AU361" s="183" t="s">
        <v>89</v>
      </c>
      <c r="AY361" s="17" t="s">
        <v>158</v>
      </c>
      <c r="BE361" s="104">
        <f>IF(N361="základná",J361,0)</f>
        <v>0</v>
      </c>
      <c r="BF361" s="104">
        <f>IF(N361="znížená",J361,0)</f>
        <v>0</v>
      </c>
      <c r="BG361" s="104">
        <f>IF(N361="zákl. prenesená",J361,0)</f>
        <v>0</v>
      </c>
      <c r="BH361" s="104">
        <f>IF(N361="zníž. prenesená",J361,0)</f>
        <v>0</v>
      </c>
      <c r="BI361" s="104">
        <f>IF(N361="nulová",J361,0)</f>
        <v>0</v>
      </c>
      <c r="BJ361" s="17" t="s">
        <v>89</v>
      </c>
      <c r="BK361" s="104">
        <f>ROUND(I361*H361,2)</f>
        <v>0</v>
      </c>
      <c r="BL361" s="17" t="s">
        <v>164</v>
      </c>
      <c r="BM361" s="183" t="s">
        <v>655</v>
      </c>
    </row>
    <row r="362" spans="1:65" s="13" customFormat="1" ht="12">
      <c r="B362" s="184"/>
      <c r="D362" s="185" t="s">
        <v>174</v>
      </c>
      <c r="E362" s="186" t="s">
        <v>1</v>
      </c>
      <c r="F362" s="187" t="s">
        <v>283</v>
      </c>
      <c r="H362" s="186" t="s">
        <v>1</v>
      </c>
      <c r="I362" s="188"/>
      <c r="L362" s="184"/>
      <c r="M362" s="189"/>
      <c r="N362" s="190"/>
      <c r="O362" s="190"/>
      <c r="P362" s="190"/>
      <c r="Q362" s="190"/>
      <c r="R362" s="190"/>
      <c r="S362" s="190"/>
      <c r="T362" s="191"/>
      <c r="AT362" s="186" t="s">
        <v>174</v>
      </c>
      <c r="AU362" s="186" t="s">
        <v>89</v>
      </c>
      <c r="AV362" s="13" t="s">
        <v>83</v>
      </c>
      <c r="AW362" s="13" t="s">
        <v>30</v>
      </c>
      <c r="AX362" s="13" t="s">
        <v>76</v>
      </c>
      <c r="AY362" s="186" t="s">
        <v>158</v>
      </c>
    </row>
    <row r="363" spans="1:65" s="14" customFormat="1" ht="12">
      <c r="B363" s="192"/>
      <c r="D363" s="185" t="s">
        <v>174</v>
      </c>
      <c r="E363" s="193" t="s">
        <v>1</v>
      </c>
      <c r="F363" s="194" t="s">
        <v>284</v>
      </c>
      <c r="H363" s="195">
        <v>985</v>
      </c>
      <c r="I363" s="196"/>
      <c r="L363" s="192"/>
      <c r="M363" s="197"/>
      <c r="N363" s="198"/>
      <c r="O363" s="198"/>
      <c r="P363" s="198"/>
      <c r="Q363" s="198"/>
      <c r="R363" s="198"/>
      <c r="S363" s="198"/>
      <c r="T363" s="199"/>
      <c r="AT363" s="193" t="s">
        <v>174</v>
      </c>
      <c r="AU363" s="193" t="s">
        <v>89</v>
      </c>
      <c r="AV363" s="14" t="s">
        <v>89</v>
      </c>
      <c r="AW363" s="14" t="s">
        <v>30</v>
      </c>
      <c r="AX363" s="14" t="s">
        <v>83</v>
      </c>
      <c r="AY363" s="193" t="s">
        <v>158</v>
      </c>
    </row>
    <row r="364" spans="1:65" s="2" customFormat="1" ht="33" customHeight="1">
      <c r="A364" s="34"/>
      <c r="B364" s="139"/>
      <c r="C364" s="171" t="s">
        <v>656</v>
      </c>
      <c r="D364" s="171" t="s">
        <v>160</v>
      </c>
      <c r="E364" s="172" t="s">
        <v>657</v>
      </c>
      <c r="F364" s="173" t="s">
        <v>658</v>
      </c>
      <c r="G364" s="174" t="s">
        <v>163</v>
      </c>
      <c r="H364" s="175">
        <v>985</v>
      </c>
      <c r="I364" s="176"/>
      <c r="J364" s="177">
        <f>ROUND(I364*H364,2)</f>
        <v>0</v>
      </c>
      <c r="K364" s="178"/>
      <c r="L364" s="35"/>
      <c r="M364" s="179" t="s">
        <v>1</v>
      </c>
      <c r="N364" s="180" t="s">
        <v>42</v>
      </c>
      <c r="O364" s="60"/>
      <c r="P364" s="181">
        <f>O364*H364</f>
        <v>0</v>
      </c>
      <c r="Q364" s="181">
        <v>0.12966</v>
      </c>
      <c r="R364" s="181">
        <f>Q364*H364</f>
        <v>127.71509999999999</v>
      </c>
      <c r="S364" s="181">
        <v>0</v>
      </c>
      <c r="T364" s="18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3" t="s">
        <v>164</v>
      </c>
      <c r="AT364" s="183" t="s">
        <v>160</v>
      </c>
      <c r="AU364" s="183" t="s">
        <v>89</v>
      </c>
      <c r="AY364" s="17" t="s">
        <v>158</v>
      </c>
      <c r="BE364" s="104">
        <f>IF(N364="základná",J364,0)</f>
        <v>0</v>
      </c>
      <c r="BF364" s="104">
        <f>IF(N364="znížená",J364,0)</f>
        <v>0</v>
      </c>
      <c r="BG364" s="104">
        <f>IF(N364="zákl. prenesená",J364,0)</f>
        <v>0</v>
      </c>
      <c r="BH364" s="104">
        <f>IF(N364="zníž. prenesená",J364,0)</f>
        <v>0</v>
      </c>
      <c r="BI364" s="104">
        <f>IF(N364="nulová",J364,0)</f>
        <v>0</v>
      </c>
      <c r="BJ364" s="17" t="s">
        <v>89</v>
      </c>
      <c r="BK364" s="104">
        <f>ROUND(I364*H364,2)</f>
        <v>0</v>
      </c>
      <c r="BL364" s="17" t="s">
        <v>164</v>
      </c>
      <c r="BM364" s="183" t="s">
        <v>659</v>
      </c>
    </row>
    <row r="365" spans="1:65" s="13" customFormat="1" ht="12">
      <c r="B365" s="184"/>
      <c r="D365" s="185" t="s">
        <v>174</v>
      </c>
      <c r="E365" s="186" t="s">
        <v>1</v>
      </c>
      <c r="F365" s="187" t="s">
        <v>283</v>
      </c>
      <c r="H365" s="186" t="s">
        <v>1</v>
      </c>
      <c r="I365" s="188"/>
      <c r="L365" s="184"/>
      <c r="M365" s="189"/>
      <c r="N365" s="190"/>
      <c r="O365" s="190"/>
      <c r="P365" s="190"/>
      <c r="Q365" s="190"/>
      <c r="R365" s="190"/>
      <c r="S365" s="190"/>
      <c r="T365" s="191"/>
      <c r="AT365" s="186" t="s">
        <v>174</v>
      </c>
      <c r="AU365" s="186" t="s">
        <v>89</v>
      </c>
      <c r="AV365" s="13" t="s">
        <v>83</v>
      </c>
      <c r="AW365" s="13" t="s">
        <v>30</v>
      </c>
      <c r="AX365" s="13" t="s">
        <v>76</v>
      </c>
      <c r="AY365" s="186" t="s">
        <v>158</v>
      </c>
    </row>
    <row r="366" spans="1:65" s="14" customFormat="1" ht="12">
      <c r="B366" s="192"/>
      <c r="D366" s="185" t="s">
        <v>174</v>
      </c>
      <c r="E366" s="193" t="s">
        <v>1</v>
      </c>
      <c r="F366" s="194" t="s">
        <v>284</v>
      </c>
      <c r="H366" s="195">
        <v>985</v>
      </c>
      <c r="I366" s="196"/>
      <c r="L366" s="192"/>
      <c r="M366" s="197"/>
      <c r="N366" s="198"/>
      <c r="O366" s="198"/>
      <c r="P366" s="198"/>
      <c r="Q366" s="198"/>
      <c r="R366" s="198"/>
      <c r="S366" s="198"/>
      <c r="T366" s="199"/>
      <c r="AT366" s="193" t="s">
        <v>174</v>
      </c>
      <c r="AU366" s="193" t="s">
        <v>89</v>
      </c>
      <c r="AV366" s="14" t="s">
        <v>89</v>
      </c>
      <c r="AW366" s="14" t="s">
        <v>30</v>
      </c>
      <c r="AX366" s="14" t="s">
        <v>83</v>
      </c>
      <c r="AY366" s="193" t="s">
        <v>158</v>
      </c>
    </row>
    <row r="367" spans="1:65" s="2" customFormat="1" ht="33" customHeight="1">
      <c r="A367" s="34"/>
      <c r="B367" s="139"/>
      <c r="C367" s="171" t="s">
        <v>660</v>
      </c>
      <c r="D367" s="171" t="s">
        <v>160</v>
      </c>
      <c r="E367" s="172" t="s">
        <v>661</v>
      </c>
      <c r="F367" s="173" t="s">
        <v>662</v>
      </c>
      <c r="G367" s="174" t="s">
        <v>163</v>
      </c>
      <c r="H367" s="175">
        <v>42.5</v>
      </c>
      <c r="I367" s="176"/>
      <c r="J367" s="177">
        <f>ROUND(I367*H367,2)</f>
        <v>0</v>
      </c>
      <c r="K367" s="178"/>
      <c r="L367" s="35"/>
      <c r="M367" s="179" t="s">
        <v>1</v>
      </c>
      <c r="N367" s="180" t="s">
        <v>42</v>
      </c>
      <c r="O367" s="60"/>
      <c r="P367" s="181">
        <f>O367*H367</f>
        <v>0</v>
      </c>
      <c r="Q367" s="181">
        <v>9.2499999999999999E-2</v>
      </c>
      <c r="R367" s="181">
        <f>Q367*H367</f>
        <v>3.9312499999999999</v>
      </c>
      <c r="S367" s="181">
        <v>0</v>
      </c>
      <c r="T367" s="182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3" t="s">
        <v>164</v>
      </c>
      <c r="AT367" s="183" t="s">
        <v>160</v>
      </c>
      <c r="AU367" s="183" t="s">
        <v>89</v>
      </c>
      <c r="AY367" s="17" t="s">
        <v>158</v>
      </c>
      <c r="BE367" s="104">
        <f>IF(N367="základná",J367,0)</f>
        <v>0</v>
      </c>
      <c r="BF367" s="104">
        <f>IF(N367="znížená",J367,0)</f>
        <v>0</v>
      </c>
      <c r="BG367" s="104">
        <f>IF(N367="zákl. prenesená",J367,0)</f>
        <v>0</v>
      </c>
      <c r="BH367" s="104">
        <f>IF(N367="zníž. prenesená",J367,0)</f>
        <v>0</v>
      </c>
      <c r="BI367" s="104">
        <f>IF(N367="nulová",J367,0)</f>
        <v>0</v>
      </c>
      <c r="BJ367" s="17" t="s">
        <v>89</v>
      </c>
      <c r="BK367" s="104">
        <f>ROUND(I367*H367,2)</f>
        <v>0</v>
      </c>
      <c r="BL367" s="17" t="s">
        <v>164</v>
      </c>
      <c r="BM367" s="183" t="s">
        <v>663</v>
      </c>
    </row>
    <row r="368" spans="1:65" s="13" customFormat="1" ht="12">
      <c r="B368" s="184"/>
      <c r="D368" s="185" t="s">
        <v>174</v>
      </c>
      <c r="E368" s="186" t="s">
        <v>1</v>
      </c>
      <c r="F368" s="187" t="s">
        <v>645</v>
      </c>
      <c r="H368" s="186" t="s">
        <v>1</v>
      </c>
      <c r="I368" s="188"/>
      <c r="L368" s="184"/>
      <c r="M368" s="189"/>
      <c r="N368" s="190"/>
      <c r="O368" s="190"/>
      <c r="P368" s="190"/>
      <c r="Q368" s="190"/>
      <c r="R368" s="190"/>
      <c r="S368" s="190"/>
      <c r="T368" s="191"/>
      <c r="AT368" s="186" t="s">
        <v>174</v>
      </c>
      <c r="AU368" s="186" t="s">
        <v>89</v>
      </c>
      <c r="AV368" s="13" t="s">
        <v>83</v>
      </c>
      <c r="AW368" s="13" t="s">
        <v>30</v>
      </c>
      <c r="AX368" s="13" t="s">
        <v>76</v>
      </c>
      <c r="AY368" s="186" t="s">
        <v>158</v>
      </c>
    </row>
    <row r="369" spans="1:65" s="14" customFormat="1" ht="12">
      <c r="B369" s="192"/>
      <c r="D369" s="185" t="s">
        <v>174</v>
      </c>
      <c r="E369" s="193" t="s">
        <v>1</v>
      </c>
      <c r="F369" s="194" t="s">
        <v>664</v>
      </c>
      <c r="H369" s="195">
        <v>42.5</v>
      </c>
      <c r="I369" s="196"/>
      <c r="L369" s="192"/>
      <c r="M369" s="197"/>
      <c r="N369" s="198"/>
      <c r="O369" s="198"/>
      <c r="P369" s="198"/>
      <c r="Q369" s="198"/>
      <c r="R369" s="198"/>
      <c r="S369" s="198"/>
      <c r="T369" s="199"/>
      <c r="AT369" s="193" t="s">
        <v>174</v>
      </c>
      <c r="AU369" s="193" t="s">
        <v>89</v>
      </c>
      <c r="AV369" s="14" t="s">
        <v>89</v>
      </c>
      <c r="AW369" s="14" t="s">
        <v>30</v>
      </c>
      <c r="AX369" s="14" t="s">
        <v>83</v>
      </c>
      <c r="AY369" s="193" t="s">
        <v>158</v>
      </c>
    </row>
    <row r="370" spans="1:65" s="2" customFormat="1" ht="16.5" customHeight="1">
      <c r="A370" s="34"/>
      <c r="B370" s="139"/>
      <c r="C370" s="208" t="s">
        <v>665</v>
      </c>
      <c r="D370" s="208" t="s">
        <v>370</v>
      </c>
      <c r="E370" s="209" t="s">
        <v>666</v>
      </c>
      <c r="F370" s="210" t="s">
        <v>667</v>
      </c>
      <c r="G370" s="211" t="s">
        <v>163</v>
      </c>
      <c r="H370" s="212">
        <v>43.35</v>
      </c>
      <c r="I370" s="213"/>
      <c r="J370" s="214">
        <f>ROUND(I370*H370,2)</f>
        <v>0</v>
      </c>
      <c r="K370" s="215"/>
      <c r="L370" s="216"/>
      <c r="M370" s="217" t="s">
        <v>1</v>
      </c>
      <c r="N370" s="218" t="s">
        <v>42</v>
      </c>
      <c r="O370" s="60"/>
      <c r="P370" s="181">
        <f>O370*H370</f>
        <v>0</v>
      </c>
      <c r="Q370" s="181">
        <v>0.13500000000000001</v>
      </c>
      <c r="R370" s="181">
        <f>Q370*H370</f>
        <v>5.8522500000000006</v>
      </c>
      <c r="S370" s="181">
        <v>0</v>
      </c>
      <c r="T370" s="182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3" t="s">
        <v>199</v>
      </c>
      <c r="AT370" s="183" t="s">
        <v>370</v>
      </c>
      <c r="AU370" s="183" t="s">
        <v>89</v>
      </c>
      <c r="AY370" s="17" t="s">
        <v>158</v>
      </c>
      <c r="BE370" s="104">
        <f>IF(N370="základná",J370,0)</f>
        <v>0</v>
      </c>
      <c r="BF370" s="104">
        <f>IF(N370="znížená",J370,0)</f>
        <v>0</v>
      </c>
      <c r="BG370" s="104">
        <f>IF(N370="zákl. prenesená",J370,0)</f>
        <v>0</v>
      </c>
      <c r="BH370" s="104">
        <f>IF(N370="zníž. prenesená",J370,0)</f>
        <v>0</v>
      </c>
      <c r="BI370" s="104">
        <f>IF(N370="nulová",J370,0)</f>
        <v>0</v>
      </c>
      <c r="BJ370" s="17" t="s">
        <v>89</v>
      </c>
      <c r="BK370" s="104">
        <f>ROUND(I370*H370,2)</f>
        <v>0</v>
      </c>
      <c r="BL370" s="17" t="s">
        <v>164</v>
      </c>
      <c r="BM370" s="183" t="s">
        <v>668</v>
      </c>
    </row>
    <row r="371" spans="1:65" s="13" customFormat="1" ht="12">
      <c r="B371" s="184"/>
      <c r="D371" s="185" t="s">
        <v>174</v>
      </c>
      <c r="E371" s="186" t="s">
        <v>1</v>
      </c>
      <c r="F371" s="187" t="s">
        <v>645</v>
      </c>
      <c r="H371" s="186" t="s">
        <v>1</v>
      </c>
      <c r="I371" s="188"/>
      <c r="L371" s="184"/>
      <c r="M371" s="189"/>
      <c r="N371" s="190"/>
      <c r="O371" s="190"/>
      <c r="P371" s="190"/>
      <c r="Q371" s="190"/>
      <c r="R371" s="190"/>
      <c r="S371" s="190"/>
      <c r="T371" s="191"/>
      <c r="AT371" s="186" t="s">
        <v>174</v>
      </c>
      <c r="AU371" s="186" t="s">
        <v>89</v>
      </c>
      <c r="AV371" s="13" t="s">
        <v>83</v>
      </c>
      <c r="AW371" s="13" t="s">
        <v>30</v>
      </c>
      <c r="AX371" s="13" t="s">
        <v>76</v>
      </c>
      <c r="AY371" s="186" t="s">
        <v>158</v>
      </c>
    </row>
    <row r="372" spans="1:65" s="14" customFormat="1" ht="12">
      <c r="B372" s="192"/>
      <c r="D372" s="185" t="s">
        <v>174</v>
      </c>
      <c r="E372" s="193" t="s">
        <v>1</v>
      </c>
      <c r="F372" s="194" t="s">
        <v>669</v>
      </c>
      <c r="H372" s="195">
        <v>43.35</v>
      </c>
      <c r="I372" s="196"/>
      <c r="L372" s="192"/>
      <c r="M372" s="197"/>
      <c r="N372" s="198"/>
      <c r="O372" s="198"/>
      <c r="P372" s="198"/>
      <c r="Q372" s="198"/>
      <c r="R372" s="198"/>
      <c r="S372" s="198"/>
      <c r="T372" s="199"/>
      <c r="AT372" s="193" t="s">
        <v>174</v>
      </c>
      <c r="AU372" s="193" t="s">
        <v>89</v>
      </c>
      <c r="AV372" s="14" t="s">
        <v>89</v>
      </c>
      <c r="AW372" s="14" t="s">
        <v>30</v>
      </c>
      <c r="AX372" s="14" t="s">
        <v>76</v>
      </c>
      <c r="AY372" s="193" t="s">
        <v>158</v>
      </c>
    </row>
    <row r="373" spans="1:65" s="15" customFormat="1" ht="12">
      <c r="B373" s="200"/>
      <c r="D373" s="185" t="s">
        <v>174</v>
      </c>
      <c r="E373" s="201" t="s">
        <v>1</v>
      </c>
      <c r="F373" s="202" t="s">
        <v>179</v>
      </c>
      <c r="H373" s="203">
        <v>43.35</v>
      </c>
      <c r="I373" s="204"/>
      <c r="L373" s="200"/>
      <c r="M373" s="205"/>
      <c r="N373" s="206"/>
      <c r="O373" s="206"/>
      <c r="P373" s="206"/>
      <c r="Q373" s="206"/>
      <c r="R373" s="206"/>
      <c r="S373" s="206"/>
      <c r="T373" s="207"/>
      <c r="AT373" s="201" t="s">
        <v>174</v>
      </c>
      <c r="AU373" s="201" t="s">
        <v>89</v>
      </c>
      <c r="AV373" s="15" t="s">
        <v>164</v>
      </c>
      <c r="AW373" s="15" t="s">
        <v>30</v>
      </c>
      <c r="AX373" s="15" t="s">
        <v>83</v>
      </c>
      <c r="AY373" s="201" t="s">
        <v>158</v>
      </c>
    </row>
    <row r="374" spans="1:65" s="12" customFormat="1" ht="23" customHeight="1">
      <c r="B374" s="158"/>
      <c r="D374" s="159" t="s">
        <v>75</v>
      </c>
      <c r="E374" s="169" t="s">
        <v>199</v>
      </c>
      <c r="F374" s="169" t="s">
        <v>670</v>
      </c>
      <c r="I374" s="161"/>
      <c r="J374" s="170">
        <f>BK374</f>
        <v>0</v>
      </c>
      <c r="L374" s="158"/>
      <c r="M374" s="163"/>
      <c r="N374" s="164"/>
      <c r="O374" s="164"/>
      <c r="P374" s="165">
        <f>SUM(P375:P377)</f>
        <v>0</v>
      </c>
      <c r="Q374" s="164"/>
      <c r="R374" s="165">
        <f>SUM(R375:R377)</f>
        <v>8.7999999999999995E-2</v>
      </c>
      <c r="S374" s="164"/>
      <c r="T374" s="166">
        <f>SUM(T375:T377)</f>
        <v>0</v>
      </c>
      <c r="AR374" s="159" t="s">
        <v>83</v>
      </c>
      <c r="AT374" s="167" t="s">
        <v>75</v>
      </c>
      <c r="AU374" s="167" t="s">
        <v>83</v>
      </c>
      <c r="AY374" s="159" t="s">
        <v>158</v>
      </c>
      <c r="BK374" s="168">
        <f>SUM(BK375:BK377)</f>
        <v>0</v>
      </c>
    </row>
    <row r="375" spans="1:65" s="2" customFormat="1" ht="33" customHeight="1">
      <c r="A375" s="34"/>
      <c r="B375" s="139"/>
      <c r="C375" s="171" t="s">
        <v>671</v>
      </c>
      <c r="D375" s="171" t="s">
        <v>160</v>
      </c>
      <c r="E375" s="172" t="s">
        <v>672</v>
      </c>
      <c r="F375" s="173" t="s">
        <v>673</v>
      </c>
      <c r="G375" s="174" t="s">
        <v>552</v>
      </c>
      <c r="H375" s="175">
        <v>88</v>
      </c>
      <c r="I375" s="176"/>
      <c r="J375" s="177">
        <f>ROUND(I375*H375,2)</f>
        <v>0</v>
      </c>
      <c r="K375" s="178"/>
      <c r="L375" s="35"/>
      <c r="M375" s="179" t="s">
        <v>1</v>
      </c>
      <c r="N375" s="180" t="s">
        <v>42</v>
      </c>
      <c r="O375" s="60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3" t="s">
        <v>164</v>
      </c>
      <c r="AT375" s="183" t="s">
        <v>160</v>
      </c>
      <c r="AU375" s="183" t="s">
        <v>89</v>
      </c>
      <c r="AY375" s="17" t="s">
        <v>158</v>
      </c>
      <c r="BE375" s="104">
        <f>IF(N375="základná",J375,0)</f>
        <v>0</v>
      </c>
      <c r="BF375" s="104">
        <f>IF(N375="znížená",J375,0)</f>
        <v>0</v>
      </c>
      <c r="BG375" s="104">
        <f>IF(N375="zákl. prenesená",J375,0)</f>
        <v>0</v>
      </c>
      <c r="BH375" s="104">
        <f>IF(N375="zníž. prenesená",J375,0)</f>
        <v>0</v>
      </c>
      <c r="BI375" s="104">
        <f>IF(N375="nulová",J375,0)</f>
        <v>0</v>
      </c>
      <c r="BJ375" s="17" t="s">
        <v>89</v>
      </c>
      <c r="BK375" s="104">
        <f>ROUND(I375*H375,2)</f>
        <v>0</v>
      </c>
      <c r="BL375" s="17" t="s">
        <v>164</v>
      </c>
      <c r="BM375" s="183" t="s">
        <v>674</v>
      </c>
    </row>
    <row r="376" spans="1:65" s="14" customFormat="1" ht="12">
      <c r="B376" s="192"/>
      <c r="D376" s="185" t="s">
        <v>174</v>
      </c>
      <c r="E376" s="193" t="s">
        <v>1</v>
      </c>
      <c r="F376" s="194" t="s">
        <v>675</v>
      </c>
      <c r="H376" s="195">
        <v>88</v>
      </c>
      <c r="I376" s="196"/>
      <c r="L376" s="192"/>
      <c r="M376" s="197"/>
      <c r="N376" s="198"/>
      <c r="O376" s="198"/>
      <c r="P376" s="198"/>
      <c r="Q376" s="198"/>
      <c r="R376" s="198"/>
      <c r="S376" s="198"/>
      <c r="T376" s="199"/>
      <c r="AT376" s="193" t="s">
        <v>174</v>
      </c>
      <c r="AU376" s="193" t="s">
        <v>89</v>
      </c>
      <c r="AV376" s="14" t="s">
        <v>89</v>
      </c>
      <c r="AW376" s="14" t="s">
        <v>30</v>
      </c>
      <c r="AX376" s="14" t="s">
        <v>83</v>
      </c>
      <c r="AY376" s="193" t="s">
        <v>158</v>
      </c>
    </row>
    <row r="377" spans="1:65" s="2" customFormat="1" ht="16.5" customHeight="1">
      <c r="A377" s="34"/>
      <c r="B377" s="139"/>
      <c r="C377" s="208" t="s">
        <v>676</v>
      </c>
      <c r="D377" s="208" t="s">
        <v>370</v>
      </c>
      <c r="E377" s="209" t="s">
        <v>677</v>
      </c>
      <c r="F377" s="210" t="s">
        <v>678</v>
      </c>
      <c r="G377" s="211" t="s">
        <v>552</v>
      </c>
      <c r="H377" s="212">
        <v>88</v>
      </c>
      <c r="I377" s="213"/>
      <c r="J377" s="214">
        <f>ROUND(I377*H377,2)</f>
        <v>0</v>
      </c>
      <c r="K377" s="215"/>
      <c r="L377" s="216"/>
      <c r="M377" s="217" t="s">
        <v>1</v>
      </c>
      <c r="N377" s="218" t="s">
        <v>42</v>
      </c>
      <c r="O377" s="60"/>
      <c r="P377" s="181">
        <f>O377*H377</f>
        <v>0</v>
      </c>
      <c r="Q377" s="181">
        <v>1E-3</v>
      </c>
      <c r="R377" s="181">
        <f>Q377*H377</f>
        <v>8.7999999999999995E-2</v>
      </c>
      <c r="S377" s="181">
        <v>0</v>
      </c>
      <c r="T377" s="182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3" t="s">
        <v>199</v>
      </c>
      <c r="AT377" s="183" t="s">
        <v>370</v>
      </c>
      <c r="AU377" s="183" t="s">
        <v>89</v>
      </c>
      <c r="AY377" s="17" t="s">
        <v>158</v>
      </c>
      <c r="BE377" s="104">
        <f>IF(N377="základná",J377,0)</f>
        <v>0</v>
      </c>
      <c r="BF377" s="104">
        <f>IF(N377="znížená",J377,0)</f>
        <v>0</v>
      </c>
      <c r="BG377" s="104">
        <f>IF(N377="zákl. prenesená",J377,0)</f>
        <v>0</v>
      </c>
      <c r="BH377" s="104">
        <f>IF(N377="zníž. prenesená",J377,0)</f>
        <v>0</v>
      </c>
      <c r="BI377" s="104">
        <f>IF(N377="nulová",J377,0)</f>
        <v>0</v>
      </c>
      <c r="BJ377" s="17" t="s">
        <v>89</v>
      </c>
      <c r="BK377" s="104">
        <f>ROUND(I377*H377,2)</f>
        <v>0</v>
      </c>
      <c r="BL377" s="17" t="s">
        <v>164</v>
      </c>
      <c r="BM377" s="183" t="s">
        <v>679</v>
      </c>
    </row>
    <row r="378" spans="1:65" s="12" customFormat="1" ht="23" customHeight="1">
      <c r="B378" s="158"/>
      <c r="D378" s="159" t="s">
        <v>75</v>
      </c>
      <c r="E378" s="169" t="s">
        <v>203</v>
      </c>
      <c r="F378" s="169" t="s">
        <v>680</v>
      </c>
      <c r="I378" s="161"/>
      <c r="J378" s="170">
        <f>BK378</f>
        <v>0</v>
      </c>
      <c r="L378" s="158"/>
      <c r="M378" s="163"/>
      <c r="N378" s="164"/>
      <c r="O378" s="164"/>
      <c r="P378" s="165">
        <f>SUM(P379:P409)</f>
        <v>0</v>
      </c>
      <c r="Q378" s="164"/>
      <c r="R378" s="165">
        <f>SUM(R379:R409)</f>
        <v>55.082603790000007</v>
      </c>
      <c r="S378" s="164"/>
      <c r="T378" s="166">
        <f>SUM(T379:T409)</f>
        <v>2.59</v>
      </c>
      <c r="AR378" s="159" t="s">
        <v>83</v>
      </c>
      <c r="AT378" s="167" t="s">
        <v>75</v>
      </c>
      <c r="AU378" s="167" t="s">
        <v>83</v>
      </c>
      <c r="AY378" s="159" t="s">
        <v>158</v>
      </c>
      <c r="BK378" s="168">
        <f>SUM(BK379:BK409)</f>
        <v>0</v>
      </c>
    </row>
    <row r="379" spans="1:65" s="2" customFormat="1" ht="33" customHeight="1">
      <c r="A379" s="34"/>
      <c r="B379" s="139"/>
      <c r="C379" s="171" t="s">
        <v>681</v>
      </c>
      <c r="D379" s="171" t="s">
        <v>160</v>
      </c>
      <c r="E379" s="172" t="s">
        <v>682</v>
      </c>
      <c r="F379" s="173" t="s">
        <v>683</v>
      </c>
      <c r="G379" s="174" t="s">
        <v>552</v>
      </c>
      <c r="H379" s="175">
        <v>362.5</v>
      </c>
      <c r="I379" s="176"/>
      <c r="J379" s="177">
        <f>ROUND(I379*H379,2)</f>
        <v>0</v>
      </c>
      <c r="K379" s="178"/>
      <c r="L379" s="35"/>
      <c r="M379" s="179" t="s">
        <v>1</v>
      </c>
      <c r="N379" s="180" t="s">
        <v>42</v>
      </c>
      <c r="O379" s="60"/>
      <c r="P379" s="181">
        <f>O379*H379</f>
        <v>0</v>
      </c>
      <c r="Q379" s="181">
        <v>9.7930000000000003E-2</v>
      </c>
      <c r="R379" s="181">
        <f>Q379*H379</f>
        <v>35.499625000000002</v>
      </c>
      <c r="S379" s="181">
        <v>0</v>
      </c>
      <c r="T379" s="182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3" t="s">
        <v>164</v>
      </c>
      <c r="AT379" s="183" t="s">
        <v>160</v>
      </c>
      <c r="AU379" s="183" t="s">
        <v>89</v>
      </c>
      <c r="AY379" s="17" t="s">
        <v>158</v>
      </c>
      <c r="BE379" s="104">
        <f>IF(N379="základná",J379,0)</f>
        <v>0</v>
      </c>
      <c r="BF379" s="104">
        <f>IF(N379="znížená",J379,0)</f>
        <v>0</v>
      </c>
      <c r="BG379" s="104">
        <f>IF(N379="zákl. prenesená",J379,0)</f>
        <v>0</v>
      </c>
      <c r="BH379" s="104">
        <f>IF(N379="zníž. prenesená",J379,0)</f>
        <v>0</v>
      </c>
      <c r="BI379" s="104">
        <f>IF(N379="nulová",J379,0)</f>
        <v>0</v>
      </c>
      <c r="BJ379" s="17" t="s">
        <v>89</v>
      </c>
      <c r="BK379" s="104">
        <f>ROUND(I379*H379,2)</f>
        <v>0</v>
      </c>
      <c r="BL379" s="17" t="s">
        <v>164</v>
      </c>
      <c r="BM379" s="183" t="s">
        <v>684</v>
      </c>
    </row>
    <row r="380" spans="1:65" s="2" customFormat="1" ht="16.5" customHeight="1">
      <c r="A380" s="34"/>
      <c r="B380" s="139"/>
      <c r="C380" s="208" t="s">
        <v>685</v>
      </c>
      <c r="D380" s="208" t="s">
        <v>370</v>
      </c>
      <c r="E380" s="209" t="s">
        <v>686</v>
      </c>
      <c r="F380" s="210" t="s">
        <v>687</v>
      </c>
      <c r="G380" s="211" t="s">
        <v>168</v>
      </c>
      <c r="H380" s="212">
        <v>367</v>
      </c>
      <c r="I380" s="213"/>
      <c r="J380" s="214">
        <f>ROUND(I380*H380,2)</f>
        <v>0</v>
      </c>
      <c r="K380" s="215"/>
      <c r="L380" s="216"/>
      <c r="M380" s="217" t="s">
        <v>1</v>
      </c>
      <c r="N380" s="218" t="s">
        <v>42</v>
      </c>
      <c r="O380" s="60"/>
      <c r="P380" s="181">
        <f>O380*H380</f>
        <v>0</v>
      </c>
      <c r="Q380" s="181">
        <v>2.3E-2</v>
      </c>
      <c r="R380" s="181">
        <f>Q380*H380</f>
        <v>8.4410000000000007</v>
      </c>
      <c r="S380" s="181">
        <v>0</v>
      </c>
      <c r="T380" s="182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3" t="s">
        <v>199</v>
      </c>
      <c r="AT380" s="183" t="s">
        <v>370</v>
      </c>
      <c r="AU380" s="183" t="s">
        <v>89</v>
      </c>
      <c r="AY380" s="17" t="s">
        <v>158</v>
      </c>
      <c r="BE380" s="104">
        <f>IF(N380="základná",J380,0)</f>
        <v>0</v>
      </c>
      <c r="BF380" s="104">
        <f>IF(N380="znížená",J380,0)</f>
        <v>0</v>
      </c>
      <c r="BG380" s="104">
        <f>IF(N380="zákl. prenesená",J380,0)</f>
        <v>0</v>
      </c>
      <c r="BH380" s="104">
        <f>IF(N380="zníž. prenesená",J380,0)</f>
        <v>0</v>
      </c>
      <c r="BI380" s="104">
        <f>IF(N380="nulová",J380,0)</f>
        <v>0</v>
      </c>
      <c r="BJ380" s="17" t="s">
        <v>89</v>
      </c>
      <c r="BK380" s="104">
        <f>ROUND(I380*H380,2)</f>
        <v>0</v>
      </c>
      <c r="BL380" s="17" t="s">
        <v>164</v>
      </c>
      <c r="BM380" s="183" t="s">
        <v>688</v>
      </c>
    </row>
    <row r="381" spans="1:65" s="14" customFormat="1" ht="12">
      <c r="B381" s="192"/>
      <c r="D381" s="185" t="s">
        <v>174</v>
      </c>
      <c r="E381" s="193" t="s">
        <v>1</v>
      </c>
      <c r="F381" s="194" t="s">
        <v>689</v>
      </c>
      <c r="H381" s="195">
        <v>366.125</v>
      </c>
      <c r="I381" s="196"/>
      <c r="L381" s="192"/>
      <c r="M381" s="197"/>
      <c r="N381" s="198"/>
      <c r="O381" s="198"/>
      <c r="P381" s="198"/>
      <c r="Q381" s="198"/>
      <c r="R381" s="198"/>
      <c r="S381" s="198"/>
      <c r="T381" s="199"/>
      <c r="AT381" s="193" t="s">
        <v>174</v>
      </c>
      <c r="AU381" s="193" t="s">
        <v>89</v>
      </c>
      <c r="AV381" s="14" t="s">
        <v>89</v>
      </c>
      <c r="AW381" s="14" t="s">
        <v>30</v>
      </c>
      <c r="AX381" s="14" t="s">
        <v>76</v>
      </c>
      <c r="AY381" s="193" t="s">
        <v>158</v>
      </c>
    </row>
    <row r="382" spans="1:65" s="15" customFormat="1" ht="12">
      <c r="B382" s="200"/>
      <c r="D382" s="185" t="s">
        <v>174</v>
      </c>
      <c r="E382" s="201" t="s">
        <v>1</v>
      </c>
      <c r="F382" s="202" t="s">
        <v>179</v>
      </c>
      <c r="H382" s="203">
        <v>366.125</v>
      </c>
      <c r="I382" s="204"/>
      <c r="L382" s="200"/>
      <c r="M382" s="205"/>
      <c r="N382" s="206"/>
      <c r="O382" s="206"/>
      <c r="P382" s="206"/>
      <c r="Q382" s="206"/>
      <c r="R382" s="206"/>
      <c r="S382" s="206"/>
      <c r="T382" s="207"/>
      <c r="AT382" s="201" t="s">
        <v>174</v>
      </c>
      <c r="AU382" s="201" t="s">
        <v>89</v>
      </c>
      <c r="AV382" s="15" t="s">
        <v>164</v>
      </c>
      <c r="AW382" s="15" t="s">
        <v>30</v>
      </c>
      <c r="AX382" s="15" t="s">
        <v>76</v>
      </c>
      <c r="AY382" s="201" t="s">
        <v>158</v>
      </c>
    </row>
    <row r="383" spans="1:65" s="14" customFormat="1" ht="12">
      <c r="B383" s="192"/>
      <c r="D383" s="185" t="s">
        <v>174</v>
      </c>
      <c r="E383" s="193" t="s">
        <v>1</v>
      </c>
      <c r="F383" s="194" t="s">
        <v>690</v>
      </c>
      <c r="H383" s="195">
        <v>367</v>
      </c>
      <c r="I383" s="196"/>
      <c r="L383" s="192"/>
      <c r="M383" s="197"/>
      <c r="N383" s="198"/>
      <c r="O383" s="198"/>
      <c r="P383" s="198"/>
      <c r="Q383" s="198"/>
      <c r="R383" s="198"/>
      <c r="S383" s="198"/>
      <c r="T383" s="199"/>
      <c r="AT383" s="193" t="s">
        <v>174</v>
      </c>
      <c r="AU383" s="193" t="s">
        <v>89</v>
      </c>
      <c r="AV383" s="14" t="s">
        <v>89</v>
      </c>
      <c r="AW383" s="14" t="s">
        <v>30</v>
      </c>
      <c r="AX383" s="14" t="s">
        <v>83</v>
      </c>
      <c r="AY383" s="193" t="s">
        <v>158</v>
      </c>
    </row>
    <row r="384" spans="1:65" s="2" customFormat="1" ht="21.75" customHeight="1">
      <c r="A384" s="34"/>
      <c r="B384" s="139"/>
      <c r="C384" s="171" t="s">
        <v>691</v>
      </c>
      <c r="D384" s="171" t="s">
        <v>160</v>
      </c>
      <c r="E384" s="172" t="s">
        <v>692</v>
      </c>
      <c r="F384" s="173" t="s">
        <v>693</v>
      </c>
      <c r="G384" s="174" t="s">
        <v>296</v>
      </c>
      <c r="H384" s="175">
        <v>4.5309999999999997</v>
      </c>
      <c r="I384" s="176"/>
      <c r="J384" s="177">
        <f>ROUND(I384*H384,2)</f>
        <v>0</v>
      </c>
      <c r="K384" s="178"/>
      <c r="L384" s="35"/>
      <c r="M384" s="179" t="s">
        <v>1</v>
      </c>
      <c r="N384" s="180" t="s">
        <v>42</v>
      </c>
      <c r="O384" s="60"/>
      <c r="P384" s="181">
        <f>O384*H384</f>
        <v>0</v>
      </c>
      <c r="Q384" s="181">
        <v>2.2010900000000002</v>
      </c>
      <c r="R384" s="181">
        <f>Q384*H384</f>
        <v>9.9731387900000001</v>
      </c>
      <c r="S384" s="181">
        <v>0</v>
      </c>
      <c r="T384" s="182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3" t="s">
        <v>164</v>
      </c>
      <c r="AT384" s="183" t="s">
        <v>160</v>
      </c>
      <c r="AU384" s="183" t="s">
        <v>89</v>
      </c>
      <c r="AY384" s="17" t="s">
        <v>158</v>
      </c>
      <c r="BE384" s="104">
        <f>IF(N384="základná",J384,0)</f>
        <v>0</v>
      </c>
      <c r="BF384" s="104">
        <f>IF(N384="znížená",J384,0)</f>
        <v>0</v>
      </c>
      <c r="BG384" s="104">
        <f>IF(N384="zákl. prenesená",J384,0)</f>
        <v>0</v>
      </c>
      <c r="BH384" s="104">
        <f>IF(N384="zníž. prenesená",J384,0)</f>
        <v>0</v>
      </c>
      <c r="BI384" s="104">
        <f>IF(N384="nulová",J384,0)</f>
        <v>0</v>
      </c>
      <c r="BJ384" s="17" t="s">
        <v>89</v>
      </c>
      <c r="BK384" s="104">
        <f>ROUND(I384*H384,2)</f>
        <v>0</v>
      </c>
      <c r="BL384" s="17" t="s">
        <v>164</v>
      </c>
      <c r="BM384" s="183" t="s">
        <v>694</v>
      </c>
    </row>
    <row r="385" spans="1:65" s="13" customFormat="1" ht="12">
      <c r="B385" s="184"/>
      <c r="D385" s="185" t="s">
        <v>174</v>
      </c>
      <c r="E385" s="186" t="s">
        <v>1</v>
      </c>
      <c r="F385" s="187" t="s">
        <v>695</v>
      </c>
      <c r="H385" s="186" t="s">
        <v>1</v>
      </c>
      <c r="I385" s="188"/>
      <c r="L385" s="184"/>
      <c r="M385" s="189"/>
      <c r="N385" s="190"/>
      <c r="O385" s="190"/>
      <c r="P385" s="190"/>
      <c r="Q385" s="190"/>
      <c r="R385" s="190"/>
      <c r="S385" s="190"/>
      <c r="T385" s="191"/>
      <c r="AT385" s="186" t="s">
        <v>174</v>
      </c>
      <c r="AU385" s="186" t="s">
        <v>89</v>
      </c>
      <c r="AV385" s="13" t="s">
        <v>83</v>
      </c>
      <c r="AW385" s="13" t="s">
        <v>30</v>
      </c>
      <c r="AX385" s="13" t="s">
        <v>76</v>
      </c>
      <c r="AY385" s="186" t="s">
        <v>158</v>
      </c>
    </row>
    <row r="386" spans="1:65" s="14" customFormat="1" ht="12">
      <c r="B386" s="192"/>
      <c r="D386" s="185" t="s">
        <v>174</v>
      </c>
      <c r="E386" s="193" t="s">
        <v>1</v>
      </c>
      <c r="F386" s="194" t="s">
        <v>696</v>
      </c>
      <c r="H386" s="195">
        <v>4.5309999999999997</v>
      </c>
      <c r="I386" s="196"/>
      <c r="L386" s="192"/>
      <c r="M386" s="197"/>
      <c r="N386" s="198"/>
      <c r="O386" s="198"/>
      <c r="P386" s="198"/>
      <c r="Q386" s="198"/>
      <c r="R386" s="198"/>
      <c r="S386" s="198"/>
      <c r="T386" s="199"/>
      <c r="AT386" s="193" t="s">
        <v>174</v>
      </c>
      <c r="AU386" s="193" t="s">
        <v>89</v>
      </c>
      <c r="AV386" s="14" t="s">
        <v>89</v>
      </c>
      <c r="AW386" s="14" t="s">
        <v>30</v>
      </c>
      <c r="AX386" s="14" t="s">
        <v>76</v>
      </c>
      <c r="AY386" s="193" t="s">
        <v>158</v>
      </c>
    </row>
    <row r="387" spans="1:65" s="15" customFormat="1" ht="12">
      <c r="B387" s="200"/>
      <c r="D387" s="185" t="s">
        <v>174</v>
      </c>
      <c r="E387" s="201" t="s">
        <v>1</v>
      </c>
      <c r="F387" s="202" t="s">
        <v>179</v>
      </c>
      <c r="H387" s="203">
        <v>4.5309999999999997</v>
      </c>
      <c r="I387" s="204"/>
      <c r="L387" s="200"/>
      <c r="M387" s="205"/>
      <c r="N387" s="206"/>
      <c r="O387" s="206"/>
      <c r="P387" s="206"/>
      <c r="Q387" s="206"/>
      <c r="R387" s="206"/>
      <c r="S387" s="206"/>
      <c r="T387" s="207"/>
      <c r="AT387" s="201" t="s">
        <v>174</v>
      </c>
      <c r="AU387" s="201" t="s">
        <v>89</v>
      </c>
      <c r="AV387" s="15" t="s">
        <v>164</v>
      </c>
      <c r="AW387" s="15" t="s">
        <v>30</v>
      </c>
      <c r="AX387" s="15" t="s">
        <v>83</v>
      </c>
      <c r="AY387" s="201" t="s">
        <v>158</v>
      </c>
    </row>
    <row r="388" spans="1:65" s="2" customFormat="1" ht="21.75" customHeight="1">
      <c r="A388" s="34"/>
      <c r="B388" s="139"/>
      <c r="C388" s="171" t="s">
        <v>697</v>
      </c>
      <c r="D388" s="171" t="s">
        <v>160</v>
      </c>
      <c r="E388" s="172" t="s">
        <v>698</v>
      </c>
      <c r="F388" s="173" t="s">
        <v>699</v>
      </c>
      <c r="G388" s="174" t="s">
        <v>552</v>
      </c>
      <c r="H388" s="175">
        <v>201</v>
      </c>
      <c r="I388" s="176"/>
      <c r="J388" s="177">
        <f>ROUND(I388*H388,2)</f>
        <v>0</v>
      </c>
      <c r="K388" s="178"/>
      <c r="L388" s="35"/>
      <c r="M388" s="179" t="s">
        <v>1</v>
      </c>
      <c r="N388" s="180" t="s">
        <v>42</v>
      </c>
      <c r="O388" s="60"/>
      <c r="P388" s="181">
        <f>O388*H388</f>
        <v>0</v>
      </c>
      <c r="Q388" s="181">
        <v>0</v>
      </c>
      <c r="R388" s="181">
        <f>Q388*H388</f>
        <v>0</v>
      </c>
      <c r="S388" s="181">
        <v>0</v>
      </c>
      <c r="T388" s="182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3" t="s">
        <v>164</v>
      </c>
      <c r="AT388" s="183" t="s">
        <v>160</v>
      </c>
      <c r="AU388" s="183" t="s">
        <v>89</v>
      </c>
      <c r="AY388" s="17" t="s">
        <v>158</v>
      </c>
      <c r="BE388" s="104">
        <f>IF(N388="základná",J388,0)</f>
        <v>0</v>
      </c>
      <c r="BF388" s="104">
        <f>IF(N388="znížená",J388,0)</f>
        <v>0</v>
      </c>
      <c r="BG388" s="104">
        <f>IF(N388="zákl. prenesená",J388,0)</f>
        <v>0</v>
      </c>
      <c r="BH388" s="104">
        <f>IF(N388="zníž. prenesená",J388,0)</f>
        <v>0</v>
      </c>
      <c r="BI388" s="104">
        <f>IF(N388="nulová",J388,0)</f>
        <v>0</v>
      </c>
      <c r="BJ388" s="17" t="s">
        <v>89</v>
      </c>
      <c r="BK388" s="104">
        <f>ROUND(I388*H388,2)</f>
        <v>0</v>
      </c>
      <c r="BL388" s="17" t="s">
        <v>164</v>
      </c>
      <c r="BM388" s="183" t="s">
        <v>700</v>
      </c>
    </row>
    <row r="389" spans="1:65" s="2" customFormat="1" ht="33" customHeight="1">
      <c r="A389" s="34"/>
      <c r="B389" s="139"/>
      <c r="C389" s="171" t="s">
        <v>701</v>
      </c>
      <c r="D389" s="171" t="s">
        <v>160</v>
      </c>
      <c r="E389" s="172" t="s">
        <v>702</v>
      </c>
      <c r="F389" s="173" t="s">
        <v>703</v>
      </c>
      <c r="G389" s="174" t="s">
        <v>552</v>
      </c>
      <c r="H389" s="175">
        <v>4</v>
      </c>
      <c r="I389" s="176"/>
      <c r="J389" s="177">
        <f>ROUND(I389*H389,2)</f>
        <v>0</v>
      </c>
      <c r="K389" s="178"/>
      <c r="L389" s="35"/>
      <c r="M389" s="179" t="s">
        <v>1</v>
      </c>
      <c r="N389" s="180" t="s">
        <v>42</v>
      </c>
      <c r="O389" s="60"/>
      <c r="P389" s="181">
        <f>O389*H389</f>
        <v>0</v>
      </c>
      <c r="Q389" s="181">
        <v>0.25720999999999999</v>
      </c>
      <c r="R389" s="181">
        <f>Q389*H389</f>
        <v>1.02884</v>
      </c>
      <c r="S389" s="181">
        <v>0</v>
      </c>
      <c r="T389" s="182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3" t="s">
        <v>164</v>
      </c>
      <c r="AT389" s="183" t="s">
        <v>160</v>
      </c>
      <c r="AU389" s="183" t="s">
        <v>89</v>
      </c>
      <c r="AY389" s="17" t="s">
        <v>158</v>
      </c>
      <c r="BE389" s="104">
        <f>IF(N389="základná",J389,0)</f>
        <v>0</v>
      </c>
      <c r="BF389" s="104">
        <f>IF(N389="znížená",J389,0)</f>
        <v>0</v>
      </c>
      <c r="BG389" s="104">
        <f>IF(N389="zákl. prenesená",J389,0)</f>
        <v>0</v>
      </c>
      <c r="BH389" s="104">
        <f>IF(N389="zníž. prenesená",J389,0)</f>
        <v>0</v>
      </c>
      <c r="BI389" s="104">
        <f>IF(N389="nulová",J389,0)</f>
        <v>0</v>
      </c>
      <c r="BJ389" s="17" t="s">
        <v>89</v>
      </c>
      <c r="BK389" s="104">
        <f>ROUND(I389*H389,2)</f>
        <v>0</v>
      </c>
      <c r="BL389" s="17" t="s">
        <v>164</v>
      </c>
      <c r="BM389" s="183" t="s">
        <v>704</v>
      </c>
    </row>
    <row r="390" spans="1:65" s="2" customFormat="1" ht="21.75" customHeight="1">
      <c r="A390" s="34"/>
      <c r="B390" s="139"/>
      <c r="C390" s="171" t="s">
        <v>705</v>
      </c>
      <c r="D390" s="171" t="s">
        <v>160</v>
      </c>
      <c r="E390" s="172" t="s">
        <v>706</v>
      </c>
      <c r="F390" s="173" t="s">
        <v>707</v>
      </c>
      <c r="G390" s="174" t="s">
        <v>168</v>
      </c>
      <c r="H390" s="175">
        <v>2</v>
      </c>
      <c r="I390" s="176"/>
      <c r="J390" s="177">
        <f>ROUND(I390*H390,2)</f>
        <v>0</v>
      </c>
      <c r="K390" s="178"/>
      <c r="L390" s="35"/>
      <c r="M390" s="179" t="s">
        <v>1</v>
      </c>
      <c r="N390" s="180" t="s">
        <v>42</v>
      </c>
      <c r="O390" s="60"/>
      <c r="P390" s="181">
        <f>O390*H390</f>
        <v>0</v>
      </c>
      <c r="Q390" s="181">
        <v>7.0000000000000007E-2</v>
      </c>
      <c r="R390" s="181">
        <f>Q390*H390</f>
        <v>0.14000000000000001</v>
      </c>
      <c r="S390" s="181">
        <v>0</v>
      </c>
      <c r="T390" s="182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3" t="s">
        <v>164</v>
      </c>
      <c r="AT390" s="183" t="s">
        <v>160</v>
      </c>
      <c r="AU390" s="183" t="s">
        <v>89</v>
      </c>
      <c r="AY390" s="17" t="s">
        <v>158</v>
      </c>
      <c r="BE390" s="104">
        <f>IF(N390="základná",J390,0)</f>
        <v>0</v>
      </c>
      <c r="BF390" s="104">
        <f>IF(N390="znížená",J390,0)</f>
        <v>0</v>
      </c>
      <c r="BG390" s="104">
        <f>IF(N390="zákl. prenesená",J390,0)</f>
        <v>0</v>
      </c>
      <c r="BH390" s="104">
        <f>IF(N390="zníž. prenesená",J390,0)</f>
        <v>0</v>
      </c>
      <c r="BI390" s="104">
        <f>IF(N390="nulová",J390,0)</f>
        <v>0</v>
      </c>
      <c r="BJ390" s="17" t="s">
        <v>89</v>
      </c>
      <c r="BK390" s="104">
        <f>ROUND(I390*H390,2)</f>
        <v>0</v>
      </c>
      <c r="BL390" s="17" t="s">
        <v>164</v>
      </c>
      <c r="BM390" s="183" t="s">
        <v>708</v>
      </c>
    </row>
    <row r="391" spans="1:65" s="14" customFormat="1" ht="12">
      <c r="B391" s="192"/>
      <c r="D391" s="185" t="s">
        <v>174</v>
      </c>
      <c r="E391" s="193" t="s">
        <v>1</v>
      </c>
      <c r="F391" s="194" t="s">
        <v>89</v>
      </c>
      <c r="H391" s="195">
        <v>2</v>
      </c>
      <c r="I391" s="196"/>
      <c r="L391" s="192"/>
      <c r="M391" s="197"/>
      <c r="N391" s="198"/>
      <c r="O391" s="198"/>
      <c r="P391" s="198"/>
      <c r="Q391" s="198"/>
      <c r="R391" s="198"/>
      <c r="S391" s="198"/>
      <c r="T391" s="199"/>
      <c r="AT391" s="193" t="s">
        <v>174</v>
      </c>
      <c r="AU391" s="193" t="s">
        <v>89</v>
      </c>
      <c r="AV391" s="14" t="s">
        <v>89</v>
      </c>
      <c r="AW391" s="14" t="s">
        <v>30</v>
      </c>
      <c r="AX391" s="14" t="s">
        <v>83</v>
      </c>
      <c r="AY391" s="193" t="s">
        <v>158</v>
      </c>
    </row>
    <row r="392" spans="1:65" s="2" customFormat="1" ht="16.5" customHeight="1">
      <c r="A392" s="34"/>
      <c r="B392" s="139"/>
      <c r="C392" s="171" t="s">
        <v>709</v>
      </c>
      <c r="D392" s="171" t="s">
        <v>160</v>
      </c>
      <c r="E392" s="172" t="s">
        <v>710</v>
      </c>
      <c r="F392" s="173" t="s">
        <v>711</v>
      </c>
      <c r="G392" s="174" t="s">
        <v>552</v>
      </c>
      <c r="H392" s="175">
        <v>70</v>
      </c>
      <c r="I392" s="176"/>
      <c r="J392" s="177">
        <f>ROUND(I392*H392,2)</f>
        <v>0</v>
      </c>
      <c r="K392" s="178"/>
      <c r="L392" s="35"/>
      <c r="M392" s="179" t="s">
        <v>1</v>
      </c>
      <c r="N392" s="180" t="s">
        <v>42</v>
      </c>
      <c r="O392" s="60"/>
      <c r="P392" s="181">
        <f>O392*H392</f>
        <v>0</v>
      </c>
      <c r="Q392" s="181">
        <v>0</v>
      </c>
      <c r="R392" s="181">
        <f>Q392*H392</f>
        <v>0</v>
      </c>
      <c r="S392" s="181">
        <v>3.6999999999999998E-2</v>
      </c>
      <c r="T392" s="182">
        <f>S392*H392</f>
        <v>2.59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3" t="s">
        <v>164</v>
      </c>
      <c r="AT392" s="183" t="s">
        <v>160</v>
      </c>
      <c r="AU392" s="183" t="s">
        <v>89</v>
      </c>
      <c r="AY392" s="17" t="s">
        <v>158</v>
      </c>
      <c r="BE392" s="104">
        <f>IF(N392="základná",J392,0)</f>
        <v>0</v>
      </c>
      <c r="BF392" s="104">
        <f>IF(N392="znížená",J392,0)</f>
        <v>0</v>
      </c>
      <c r="BG392" s="104">
        <f>IF(N392="zákl. prenesená",J392,0)</f>
        <v>0</v>
      </c>
      <c r="BH392" s="104">
        <f>IF(N392="zníž. prenesená",J392,0)</f>
        <v>0</v>
      </c>
      <c r="BI392" s="104">
        <f>IF(N392="nulová",J392,0)</f>
        <v>0</v>
      </c>
      <c r="BJ392" s="17" t="s">
        <v>89</v>
      </c>
      <c r="BK392" s="104">
        <f>ROUND(I392*H392,2)</f>
        <v>0</v>
      </c>
      <c r="BL392" s="17" t="s">
        <v>164</v>
      </c>
      <c r="BM392" s="183" t="s">
        <v>712</v>
      </c>
    </row>
    <row r="393" spans="1:65" s="2" customFormat="1" ht="21.75" customHeight="1">
      <c r="A393" s="34"/>
      <c r="B393" s="139"/>
      <c r="C393" s="171" t="s">
        <v>713</v>
      </c>
      <c r="D393" s="171" t="s">
        <v>160</v>
      </c>
      <c r="E393" s="172" t="s">
        <v>714</v>
      </c>
      <c r="F393" s="173" t="s">
        <v>715</v>
      </c>
      <c r="G393" s="174" t="s">
        <v>353</v>
      </c>
      <c r="H393" s="175">
        <v>261.70999999999998</v>
      </c>
      <c r="I393" s="176"/>
      <c r="J393" s="177">
        <f>ROUND(I393*H393,2)</f>
        <v>0</v>
      </c>
      <c r="K393" s="178"/>
      <c r="L393" s="35"/>
      <c r="M393" s="179" t="s">
        <v>1</v>
      </c>
      <c r="N393" s="180" t="s">
        <v>42</v>
      </c>
      <c r="O393" s="60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3" t="s">
        <v>164</v>
      </c>
      <c r="AT393" s="183" t="s">
        <v>160</v>
      </c>
      <c r="AU393" s="183" t="s">
        <v>89</v>
      </c>
      <c r="AY393" s="17" t="s">
        <v>158</v>
      </c>
      <c r="BE393" s="104">
        <f>IF(N393="základná",J393,0)</f>
        <v>0</v>
      </c>
      <c r="BF393" s="104">
        <f>IF(N393="znížená",J393,0)</f>
        <v>0</v>
      </c>
      <c r="BG393" s="104">
        <f>IF(N393="zákl. prenesená",J393,0)</f>
        <v>0</v>
      </c>
      <c r="BH393" s="104">
        <f>IF(N393="zníž. prenesená",J393,0)</f>
        <v>0</v>
      </c>
      <c r="BI393" s="104">
        <f>IF(N393="nulová",J393,0)</f>
        <v>0</v>
      </c>
      <c r="BJ393" s="17" t="s">
        <v>89</v>
      </c>
      <c r="BK393" s="104">
        <f>ROUND(I393*H393,2)</f>
        <v>0</v>
      </c>
      <c r="BL393" s="17" t="s">
        <v>164</v>
      </c>
      <c r="BM393" s="183" t="s">
        <v>716</v>
      </c>
    </row>
    <row r="394" spans="1:65" s="2" customFormat="1" ht="21.75" customHeight="1">
      <c r="A394" s="34"/>
      <c r="B394" s="139"/>
      <c r="C394" s="171" t="s">
        <v>717</v>
      </c>
      <c r="D394" s="171" t="s">
        <v>160</v>
      </c>
      <c r="E394" s="172" t="s">
        <v>718</v>
      </c>
      <c r="F394" s="173" t="s">
        <v>719</v>
      </c>
      <c r="G394" s="174" t="s">
        <v>353</v>
      </c>
      <c r="H394" s="175">
        <v>1046.8399999999999</v>
      </c>
      <c r="I394" s="176"/>
      <c r="J394" s="177">
        <f>ROUND(I394*H394,2)</f>
        <v>0</v>
      </c>
      <c r="K394" s="178"/>
      <c r="L394" s="35"/>
      <c r="M394" s="179" t="s">
        <v>1</v>
      </c>
      <c r="N394" s="180" t="s">
        <v>42</v>
      </c>
      <c r="O394" s="60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3" t="s">
        <v>164</v>
      </c>
      <c r="AT394" s="183" t="s">
        <v>160</v>
      </c>
      <c r="AU394" s="183" t="s">
        <v>89</v>
      </c>
      <c r="AY394" s="17" t="s">
        <v>158</v>
      </c>
      <c r="BE394" s="104">
        <f>IF(N394="základná",J394,0)</f>
        <v>0</v>
      </c>
      <c r="BF394" s="104">
        <f>IF(N394="znížená",J394,0)</f>
        <v>0</v>
      </c>
      <c r="BG394" s="104">
        <f>IF(N394="zákl. prenesená",J394,0)</f>
        <v>0</v>
      </c>
      <c r="BH394" s="104">
        <f>IF(N394="zníž. prenesená",J394,0)</f>
        <v>0</v>
      </c>
      <c r="BI394" s="104">
        <f>IF(N394="nulová",J394,0)</f>
        <v>0</v>
      </c>
      <c r="BJ394" s="17" t="s">
        <v>89</v>
      </c>
      <c r="BK394" s="104">
        <f>ROUND(I394*H394,2)</f>
        <v>0</v>
      </c>
      <c r="BL394" s="17" t="s">
        <v>164</v>
      </c>
      <c r="BM394" s="183" t="s">
        <v>720</v>
      </c>
    </row>
    <row r="395" spans="1:65" s="14" customFormat="1" ht="12">
      <c r="B395" s="192"/>
      <c r="D395" s="185" t="s">
        <v>174</v>
      </c>
      <c r="F395" s="194" t="s">
        <v>721</v>
      </c>
      <c r="H395" s="195">
        <v>1046.8399999999999</v>
      </c>
      <c r="I395" s="196"/>
      <c r="L395" s="192"/>
      <c r="M395" s="197"/>
      <c r="N395" s="198"/>
      <c r="O395" s="198"/>
      <c r="P395" s="198"/>
      <c r="Q395" s="198"/>
      <c r="R395" s="198"/>
      <c r="S395" s="198"/>
      <c r="T395" s="199"/>
      <c r="AT395" s="193" t="s">
        <v>174</v>
      </c>
      <c r="AU395" s="193" t="s">
        <v>89</v>
      </c>
      <c r="AV395" s="14" t="s">
        <v>89</v>
      </c>
      <c r="AW395" s="14" t="s">
        <v>3</v>
      </c>
      <c r="AX395" s="14" t="s">
        <v>83</v>
      </c>
      <c r="AY395" s="193" t="s">
        <v>158</v>
      </c>
    </row>
    <row r="396" spans="1:65" s="2" customFormat="1" ht="21.75" customHeight="1">
      <c r="A396" s="34"/>
      <c r="B396" s="139"/>
      <c r="C396" s="171" t="s">
        <v>722</v>
      </c>
      <c r="D396" s="171" t="s">
        <v>160</v>
      </c>
      <c r="E396" s="172" t="s">
        <v>723</v>
      </c>
      <c r="F396" s="173" t="s">
        <v>724</v>
      </c>
      <c r="G396" s="174" t="s">
        <v>353</v>
      </c>
      <c r="H396" s="175">
        <v>261.70999999999998</v>
      </c>
      <c r="I396" s="176"/>
      <c r="J396" s="177">
        <f>ROUND(I396*H396,2)</f>
        <v>0</v>
      </c>
      <c r="K396" s="178"/>
      <c r="L396" s="35"/>
      <c r="M396" s="179" t="s">
        <v>1</v>
      </c>
      <c r="N396" s="180" t="s">
        <v>42</v>
      </c>
      <c r="O396" s="60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3" t="s">
        <v>164</v>
      </c>
      <c r="AT396" s="183" t="s">
        <v>160</v>
      </c>
      <c r="AU396" s="183" t="s">
        <v>89</v>
      </c>
      <c r="AY396" s="17" t="s">
        <v>158</v>
      </c>
      <c r="BE396" s="104">
        <f>IF(N396="základná",J396,0)</f>
        <v>0</v>
      </c>
      <c r="BF396" s="104">
        <f>IF(N396="znížená",J396,0)</f>
        <v>0</v>
      </c>
      <c r="BG396" s="104">
        <f>IF(N396="zákl. prenesená",J396,0)</f>
        <v>0</v>
      </c>
      <c r="BH396" s="104">
        <f>IF(N396="zníž. prenesená",J396,0)</f>
        <v>0</v>
      </c>
      <c r="BI396" s="104">
        <f>IF(N396="nulová",J396,0)</f>
        <v>0</v>
      </c>
      <c r="BJ396" s="17" t="s">
        <v>89</v>
      </c>
      <c r="BK396" s="104">
        <f>ROUND(I396*H396,2)</f>
        <v>0</v>
      </c>
      <c r="BL396" s="17" t="s">
        <v>164</v>
      </c>
      <c r="BM396" s="183" t="s">
        <v>725</v>
      </c>
    </row>
    <row r="397" spans="1:65" s="2" customFormat="1" ht="16.5" customHeight="1">
      <c r="A397" s="34"/>
      <c r="B397" s="139"/>
      <c r="C397" s="171" t="s">
        <v>726</v>
      </c>
      <c r="D397" s="171" t="s">
        <v>160</v>
      </c>
      <c r="E397" s="172" t="s">
        <v>727</v>
      </c>
      <c r="F397" s="173" t="s">
        <v>728</v>
      </c>
      <c r="G397" s="174" t="s">
        <v>353</v>
      </c>
      <c r="H397" s="175">
        <v>89.38</v>
      </c>
      <c r="I397" s="176"/>
      <c r="J397" s="177">
        <f>ROUND(I397*H397,2)</f>
        <v>0</v>
      </c>
      <c r="K397" s="178"/>
      <c r="L397" s="35"/>
      <c r="M397" s="179" t="s">
        <v>1</v>
      </c>
      <c r="N397" s="180" t="s">
        <v>42</v>
      </c>
      <c r="O397" s="60"/>
      <c r="P397" s="181">
        <f>O397*H397</f>
        <v>0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3" t="s">
        <v>164</v>
      </c>
      <c r="AT397" s="183" t="s">
        <v>160</v>
      </c>
      <c r="AU397" s="183" t="s">
        <v>89</v>
      </c>
      <c r="AY397" s="17" t="s">
        <v>158</v>
      </c>
      <c r="BE397" s="104">
        <f>IF(N397="základná",J397,0)</f>
        <v>0</v>
      </c>
      <c r="BF397" s="104">
        <f>IF(N397="znížená",J397,0)</f>
        <v>0</v>
      </c>
      <c r="BG397" s="104">
        <f>IF(N397="zákl. prenesená",J397,0)</f>
        <v>0</v>
      </c>
      <c r="BH397" s="104">
        <f>IF(N397="zníž. prenesená",J397,0)</f>
        <v>0</v>
      </c>
      <c r="BI397" s="104">
        <f>IF(N397="nulová",J397,0)</f>
        <v>0</v>
      </c>
      <c r="BJ397" s="17" t="s">
        <v>89</v>
      </c>
      <c r="BK397" s="104">
        <f>ROUND(I397*H397,2)</f>
        <v>0</v>
      </c>
      <c r="BL397" s="17" t="s">
        <v>164</v>
      </c>
      <c r="BM397" s="183" t="s">
        <v>729</v>
      </c>
    </row>
    <row r="398" spans="1:65" s="14" customFormat="1" ht="12">
      <c r="B398" s="192"/>
      <c r="D398" s="185" t="s">
        <v>174</v>
      </c>
      <c r="E398" s="193" t="s">
        <v>1</v>
      </c>
      <c r="F398" s="194" t="s">
        <v>730</v>
      </c>
      <c r="H398" s="195">
        <v>89.38</v>
      </c>
      <c r="I398" s="196"/>
      <c r="L398" s="192"/>
      <c r="M398" s="197"/>
      <c r="N398" s="198"/>
      <c r="O398" s="198"/>
      <c r="P398" s="198"/>
      <c r="Q398" s="198"/>
      <c r="R398" s="198"/>
      <c r="S398" s="198"/>
      <c r="T398" s="199"/>
      <c r="AT398" s="193" t="s">
        <v>174</v>
      </c>
      <c r="AU398" s="193" t="s">
        <v>89</v>
      </c>
      <c r="AV398" s="14" t="s">
        <v>89</v>
      </c>
      <c r="AW398" s="14" t="s">
        <v>30</v>
      </c>
      <c r="AX398" s="14" t="s">
        <v>76</v>
      </c>
      <c r="AY398" s="193" t="s">
        <v>158</v>
      </c>
    </row>
    <row r="399" spans="1:65" s="15" customFormat="1" ht="12">
      <c r="B399" s="200"/>
      <c r="D399" s="185" t="s">
        <v>174</v>
      </c>
      <c r="E399" s="201" t="s">
        <v>1</v>
      </c>
      <c r="F399" s="202" t="s">
        <v>179</v>
      </c>
      <c r="H399" s="203">
        <v>89.38</v>
      </c>
      <c r="I399" s="204"/>
      <c r="L399" s="200"/>
      <c r="M399" s="205"/>
      <c r="N399" s="206"/>
      <c r="O399" s="206"/>
      <c r="P399" s="206"/>
      <c r="Q399" s="206"/>
      <c r="R399" s="206"/>
      <c r="S399" s="206"/>
      <c r="T399" s="207"/>
      <c r="AT399" s="201" t="s">
        <v>174</v>
      </c>
      <c r="AU399" s="201" t="s">
        <v>89</v>
      </c>
      <c r="AV399" s="15" t="s">
        <v>164</v>
      </c>
      <c r="AW399" s="15" t="s">
        <v>30</v>
      </c>
      <c r="AX399" s="15" t="s">
        <v>83</v>
      </c>
      <c r="AY399" s="201" t="s">
        <v>158</v>
      </c>
    </row>
    <row r="400" spans="1:65" s="13" customFormat="1" ht="36">
      <c r="B400" s="184"/>
      <c r="D400" s="185" t="s">
        <v>174</v>
      </c>
      <c r="E400" s="186" t="s">
        <v>1</v>
      </c>
      <c r="F400" s="187" t="s">
        <v>731</v>
      </c>
      <c r="H400" s="186" t="s">
        <v>1</v>
      </c>
      <c r="I400" s="188"/>
      <c r="L400" s="184"/>
      <c r="M400" s="189"/>
      <c r="N400" s="190"/>
      <c r="O400" s="190"/>
      <c r="P400" s="190"/>
      <c r="Q400" s="190"/>
      <c r="R400" s="190"/>
      <c r="S400" s="190"/>
      <c r="T400" s="191"/>
      <c r="AT400" s="186" t="s">
        <v>174</v>
      </c>
      <c r="AU400" s="186" t="s">
        <v>89</v>
      </c>
      <c r="AV400" s="13" t="s">
        <v>83</v>
      </c>
      <c r="AW400" s="13" t="s">
        <v>30</v>
      </c>
      <c r="AX400" s="13" t="s">
        <v>76</v>
      </c>
      <c r="AY400" s="186" t="s">
        <v>158</v>
      </c>
    </row>
    <row r="401" spans="1:65" s="2" customFormat="1" ht="16.5" customHeight="1">
      <c r="A401" s="34"/>
      <c r="B401" s="139"/>
      <c r="C401" s="171" t="s">
        <v>732</v>
      </c>
      <c r="D401" s="171" t="s">
        <v>160</v>
      </c>
      <c r="E401" s="172" t="s">
        <v>733</v>
      </c>
      <c r="F401" s="173" t="s">
        <v>734</v>
      </c>
      <c r="G401" s="174" t="s">
        <v>353</v>
      </c>
      <c r="H401" s="175">
        <v>89.38</v>
      </c>
      <c r="I401" s="176"/>
      <c r="J401" s="177">
        <f>ROUND(I401*H401,2)</f>
        <v>0</v>
      </c>
      <c r="K401" s="178"/>
      <c r="L401" s="35"/>
      <c r="M401" s="179" t="s">
        <v>1</v>
      </c>
      <c r="N401" s="180" t="s">
        <v>42</v>
      </c>
      <c r="O401" s="60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3" t="s">
        <v>164</v>
      </c>
      <c r="AT401" s="183" t="s">
        <v>160</v>
      </c>
      <c r="AU401" s="183" t="s">
        <v>89</v>
      </c>
      <c r="AY401" s="17" t="s">
        <v>158</v>
      </c>
      <c r="BE401" s="104">
        <f>IF(N401="základná",J401,0)</f>
        <v>0</v>
      </c>
      <c r="BF401" s="104">
        <f>IF(N401="znížená",J401,0)</f>
        <v>0</v>
      </c>
      <c r="BG401" s="104">
        <f>IF(N401="zákl. prenesená",J401,0)</f>
        <v>0</v>
      </c>
      <c r="BH401" s="104">
        <f>IF(N401="zníž. prenesená",J401,0)</f>
        <v>0</v>
      </c>
      <c r="BI401" s="104">
        <f>IF(N401="nulová",J401,0)</f>
        <v>0</v>
      </c>
      <c r="BJ401" s="17" t="s">
        <v>89</v>
      </c>
      <c r="BK401" s="104">
        <f>ROUND(I401*H401,2)</f>
        <v>0</v>
      </c>
      <c r="BL401" s="17" t="s">
        <v>164</v>
      </c>
      <c r="BM401" s="183" t="s">
        <v>735</v>
      </c>
    </row>
    <row r="402" spans="1:65" s="2" customFormat="1" ht="21.75" customHeight="1">
      <c r="A402" s="34"/>
      <c r="B402" s="139"/>
      <c r="C402" s="171" t="s">
        <v>736</v>
      </c>
      <c r="D402" s="171" t="s">
        <v>160</v>
      </c>
      <c r="E402" s="172" t="s">
        <v>737</v>
      </c>
      <c r="F402" s="173" t="s">
        <v>738</v>
      </c>
      <c r="G402" s="174" t="s">
        <v>353</v>
      </c>
      <c r="H402" s="175">
        <v>125.095</v>
      </c>
      <c r="I402" s="176"/>
      <c r="J402" s="177">
        <f>ROUND(I402*H402,2)</f>
        <v>0</v>
      </c>
      <c r="K402" s="178"/>
      <c r="L402" s="35"/>
      <c r="M402" s="179" t="s">
        <v>1</v>
      </c>
      <c r="N402" s="180" t="s">
        <v>42</v>
      </c>
      <c r="O402" s="60"/>
      <c r="P402" s="181">
        <f>O402*H402</f>
        <v>0</v>
      </c>
      <c r="Q402" s="181">
        <v>0</v>
      </c>
      <c r="R402" s="181">
        <f>Q402*H402</f>
        <v>0</v>
      </c>
      <c r="S402" s="181">
        <v>0</v>
      </c>
      <c r="T402" s="182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3" t="s">
        <v>164</v>
      </c>
      <c r="AT402" s="183" t="s">
        <v>160</v>
      </c>
      <c r="AU402" s="183" t="s">
        <v>89</v>
      </c>
      <c r="AY402" s="17" t="s">
        <v>158</v>
      </c>
      <c r="BE402" s="104">
        <f>IF(N402="základná",J402,0)</f>
        <v>0</v>
      </c>
      <c r="BF402" s="104">
        <f>IF(N402="znížená",J402,0)</f>
        <v>0</v>
      </c>
      <c r="BG402" s="104">
        <f>IF(N402="zákl. prenesená",J402,0)</f>
        <v>0</v>
      </c>
      <c r="BH402" s="104">
        <f>IF(N402="zníž. prenesená",J402,0)</f>
        <v>0</v>
      </c>
      <c r="BI402" s="104">
        <f>IF(N402="nulová",J402,0)</f>
        <v>0</v>
      </c>
      <c r="BJ402" s="17" t="s">
        <v>89</v>
      </c>
      <c r="BK402" s="104">
        <f>ROUND(I402*H402,2)</f>
        <v>0</v>
      </c>
      <c r="BL402" s="17" t="s">
        <v>164</v>
      </c>
      <c r="BM402" s="183" t="s">
        <v>739</v>
      </c>
    </row>
    <row r="403" spans="1:65" s="14" customFormat="1" ht="12">
      <c r="B403" s="192"/>
      <c r="D403" s="185" t="s">
        <v>174</v>
      </c>
      <c r="E403" s="193" t="s">
        <v>1</v>
      </c>
      <c r="F403" s="194" t="s">
        <v>740</v>
      </c>
      <c r="H403" s="195">
        <v>125.095</v>
      </c>
      <c r="I403" s="196"/>
      <c r="L403" s="192"/>
      <c r="M403" s="197"/>
      <c r="N403" s="198"/>
      <c r="O403" s="198"/>
      <c r="P403" s="198"/>
      <c r="Q403" s="198"/>
      <c r="R403" s="198"/>
      <c r="S403" s="198"/>
      <c r="T403" s="199"/>
      <c r="AT403" s="193" t="s">
        <v>174</v>
      </c>
      <c r="AU403" s="193" t="s">
        <v>89</v>
      </c>
      <c r="AV403" s="14" t="s">
        <v>89</v>
      </c>
      <c r="AW403" s="14" t="s">
        <v>30</v>
      </c>
      <c r="AX403" s="14" t="s">
        <v>83</v>
      </c>
      <c r="AY403" s="193" t="s">
        <v>158</v>
      </c>
    </row>
    <row r="404" spans="1:65" s="13" customFormat="1" ht="36">
      <c r="B404" s="184"/>
      <c r="D404" s="185" t="s">
        <v>174</v>
      </c>
      <c r="E404" s="186" t="s">
        <v>1</v>
      </c>
      <c r="F404" s="187" t="s">
        <v>731</v>
      </c>
      <c r="H404" s="186" t="s">
        <v>1</v>
      </c>
      <c r="I404" s="188"/>
      <c r="L404" s="184"/>
      <c r="M404" s="189"/>
      <c r="N404" s="190"/>
      <c r="O404" s="190"/>
      <c r="P404" s="190"/>
      <c r="Q404" s="190"/>
      <c r="R404" s="190"/>
      <c r="S404" s="190"/>
      <c r="T404" s="191"/>
      <c r="AT404" s="186" t="s">
        <v>174</v>
      </c>
      <c r="AU404" s="186" t="s">
        <v>89</v>
      </c>
      <c r="AV404" s="13" t="s">
        <v>83</v>
      </c>
      <c r="AW404" s="13" t="s">
        <v>30</v>
      </c>
      <c r="AX404" s="13" t="s">
        <v>76</v>
      </c>
      <c r="AY404" s="186" t="s">
        <v>158</v>
      </c>
    </row>
    <row r="405" spans="1:65" s="2" customFormat="1" ht="21.75" customHeight="1">
      <c r="A405" s="34"/>
      <c r="B405" s="139"/>
      <c r="C405" s="171" t="s">
        <v>741</v>
      </c>
      <c r="D405" s="171" t="s">
        <v>160</v>
      </c>
      <c r="E405" s="172" t="s">
        <v>742</v>
      </c>
      <c r="F405" s="173" t="s">
        <v>743</v>
      </c>
      <c r="G405" s="174" t="s">
        <v>353</v>
      </c>
      <c r="H405" s="175">
        <v>125.095</v>
      </c>
      <c r="I405" s="176"/>
      <c r="J405" s="177">
        <f>ROUND(I405*H405,2)</f>
        <v>0</v>
      </c>
      <c r="K405" s="178"/>
      <c r="L405" s="35"/>
      <c r="M405" s="179" t="s">
        <v>1</v>
      </c>
      <c r="N405" s="180" t="s">
        <v>42</v>
      </c>
      <c r="O405" s="60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3" t="s">
        <v>164</v>
      </c>
      <c r="AT405" s="183" t="s">
        <v>160</v>
      </c>
      <c r="AU405" s="183" t="s">
        <v>89</v>
      </c>
      <c r="AY405" s="17" t="s">
        <v>158</v>
      </c>
      <c r="BE405" s="104">
        <f>IF(N405="základná",J405,0)</f>
        <v>0</v>
      </c>
      <c r="BF405" s="104">
        <f>IF(N405="znížená",J405,0)</f>
        <v>0</v>
      </c>
      <c r="BG405" s="104">
        <f>IF(N405="zákl. prenesená",J405,0)</f>
        <v>0</v>
      </c>
      <c r="BH405" s="104">
        <f>IF(N405="zníž. prenesená",J405,0)</f>
        <v>0</v>
      </c>
      <c r="BI405" s="104">
        <f>IF(N405="nulová",J405,0)</f>
        <v>0</v>
      </c>
      <c r="BJ405" s="17" t="s">
        <v>89</v>
      </c>
      <c r="BK405" s="104">
        <f>ROUND(I405*H405,2)</f>
        <v>0</v>
      </c>
      <c r="BL405" s="17" t="s">
        <v>164</v>
      </c>
      <c r="BM405" s="183" t="s">
        <v>744</v>
      </c>
    </row>
    <row r="406" spans="1:65" s="2" customFormat="1" ht="21.75" customHeight="1">
      <c r="A406" s="34"/>
      <c r="B406" s="139"/>
      <c r="C406" s="171" t="s">
        <v>745</v>
      </c>
      <c r="D406" s="171" t="s">
        <v>160</v>
      </c>
      <c r="E406" s="172" t="s">
        <v>746</v>
      </c>
      <c r="F406" s="173" t="s">
        <v>747</v>
      </c>
      <c r="G406" s="174" t="s">
        <v>353</v>
      </c>
      <c r="H406" s="175">
        <v>47.234999999999999</v>
      </c>
      <c r="I406" s="176"/>
      <c r="J406" s="177">
        <f>ROUND(I406*H406,2)</f>
        <v>0</v>
      </c>
      <c r="K406" s="178"/>
      <c r="L406" s="35"/>
      <c r="M406" s="179" t="s">
        <v>1</v>
      </c>
      <c r="N406" s="180" t="s">
        <v>42</v>
      </c>
      <c r="O406" s="60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3" t="s">
        <v>164</v>
      </c>
      <c r="AT406" s="183" t="s">
        <v>160</v>
      </c>
      <c r="AU406" s="183" t="s">
        <v>89</v>
      </c>
      <c r="AY406" s="17" t="s">
        <v>158</v>
      </c>
      <c r="BE406" s="104">
        <f>IF(N406="základná",J406,0)</f>
        <v>0</v>
      </c>
      <c r="BF406" s="104">
        <f>IF(N406="znížená",J406,0)</f>
        <v>0</v>
      </c>
      <c r="BG406" s="104">
        <f>IF(N406="zákl. prenesená",J406,0)</f>
        <v>0</v>
      </c>
      <c r="BH406" s="104">
        <f>IF(N406="zníž. prenesená",J406,0)</f>
        <v>0</v>
      </c>
      <c r="BI406" s="104">
        <f>IF(N406="nulová",J406,0)</f>
        <v>0</v>
      </c>
      <c r="BJ406" s="17" t="s">
        <v>89</v>
      </c>
      <c r="BK406" s="104">
        <f>ROUND(I406*H406,2)</f>
        <v>0</v>
      </c>
      <c r="BL406" s="17" t="s">
        <v>164</v>
      </c>
      <c r="BM406" s="183" t="s">
        <v>748</v>
      </c>
    </row>
    <row r="407" spans="1:65" s="14" customFormat="1" ht="12">
      <c r="B407" s="192"/>
      <c r="D407" s="185" t="s">
        <v>174</v>
      </c>
      <c r="E407" s="193" t="s">
        <v>1</v>
      </c>
      <c r="F407" s="194" t="s">
        <v>749</v>
      </c>
      <c r="H407" s="195">
        <v>47.234999999999999</v>
      </c>
      <c r="I407" s="196"/>
      <c r="L407" s="192"/>
      <c r="M407" s="197"/>
      <c r="N407" s="198"/>
      <c r="O407" s="198"/>
      <c r="P407" s="198"/>
      <c r="Q407" s="198"/>
      <c r="R407" s="198"/>
      <c r="S407" s="198"/>
      <c r="T407" s="199"/>
      <c r="AT407" s="193" t="s">
        <v>174</v>
      </c>
      <c r="AU407" s="193" t="s">
        <v>89</v>
      </c>
      <c r="AV407" s="14" t="s">
        <v>89</v>
      </c>
      <c r="AW407" s="14" t="s">
        <v>30</v>
      </c>
      <c r="AX407" s="14" t="s">
        <v>83</v>
      </c>
      <c r="AY407" s="193" t="s">
        <v>158</v>
      </c>
    </row>
    <row r="408" spans="1:65" s="13" customFormat="1" ht="36">
      <c r="B408" s="184"/>
      <c r="D408" s="185" t="s">
        <v>174</v>
      </c>
      <c r="E408" s="186" t="s">
        <v>1</v>
      </c>
      <c r="F408" s="187" t="s">
        <v>731</v>
      </c>
      <c r="H408" s="186" t="s">
        <v>1</v>
      </c>
      <c r="I408" s="188"/>
      <c r="L408" s="184"/>
      <c r="M408" s="189"/>
      <c r="N408" s="190"/>
      <c r="O408" s="190"/>
      <c r="P408" s="190"/>
      <c r="Q408" s="190"/>
      <c r="R408" s="190"/>
      <c r="S408" s="190"/>
      <c r="T408" s="191"/>
      <c r="AT408" s="186" t="s">
        <v>174</v>
      </c>
      <c r="AU408" s="186" t="s">
        <v>89</v>
      </c>
      <c r="AV408" s="13" t="s">
        <v>83</v>
      </c>
      <c r="AW408" s="13" t="s">
        <v>30</v>
      </c>
      <c r="AX408" s="13" t="s">
        <v>76</v>
      </c>
      <c r="AY408" s="186" t="s">
        <v>158</v>
      </c>
    </row>
    <row r="409" spans="1:65" s="2" customFormat="1" ht="16.5" customHeight="1">
      <c r="A409" s="34"/>
      <c r="B409" s="139"/>
      <c r="C409" s="171" t="s">
        <v>750</v>
      </c>
      <c r="D409" s="171" t="s">
        <v>160</v>
      </c>
      <c r="E409" s="172" t="s">
        <v>751</v>
      </c>
      <c r="F409" s="173" t="s">
        <v>752</v>
      </c>
      <c r="G409" s="174" t="s">
        <v>353</v>
      </c>
      <c r="H409" s="175">
        <v>47.234999999999999</v>
      </c>
      <c r="I409" s="176"/>
      <c r="J409" s="177">
        <f>ROUND(I409*H409,2)</f>
        <v>0</v>
      </c>
      <c r="K409" s="178"/>
      <c r="L409" s="35"/>
      <c r="M409" s="179" t="s">
        <v>1</v>
      </c>
      <c r="N409" s="180" t="s">
        <v>42</v>
      </c>
      <c r="O409" s="60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3" t="s">
        <v>164</v>
      </c>
      <c r="AT409" s="183" t="s">
        <v>160</v>
      </c>
      <c r="AU409" s="183" t="s">
        <v>89</v>
      </c>
      <c r="AY409" s="17" t="s">
        <v>158</v>
      </c>
      <c r="BE409" s="104">
        <f>IF(N409="základná",J409,0)</f>
        <v>0</v>
      </c>
      <c r="BF409" s="104">
        <f>IF(N409="znížená",J409,0)</f>
        <v>0</v>
      </c>
      <c r="BG409" s="104">
        <f>IF(N409="zákl. prenesená",J409,0)</f>
        <v>0</v>
      </c>
      <c r="BH409" s="104">
        <f>IF(N409="zníž. prenesená",J409,0)</f>
        <v>0</v>
      </c>
      <c r="BI409" s="104">
        <f>IF(N409="nulová",J409,0)</f>
        <v>0</v>
      </c>
      <c r="BJ409" s="17" t="s">
        <v>89</v>
      </c>
      <c r="BK409" s="104">
        <f>ROUND(I409*H409,2)</f>
        <v>0</v>
      </c>
      <c r="BL409" s="17" t="s">
        <v>164</v>
      </c>
      <c r="BM409" s="183" t="s">
        <v>753</v>
      </c>
    </row>
    <row r="410" spans="1:65" s="12" customFormat="1" ht="23" customHeight="1">
      <c r="B410" s="158"/>
      <c r="D410" s="159" t="s">
        <v>75</v>
      </c>
      <c r="E410" s="169" t="s">
        <v>628</v>
      </c>
      <c r="F410" s="169" t="s">
        <v>754</v>
      </c>
      <c r="I410" s="161"/>
      <c r="J410" s="170">
        <f>BK410</f>
        <v>0</v>
      </c>
      <c r="L410" s="158"/>
      <c r="M410" s="163"/>
      <c r="N410" s="164"/>
      <c r="O410" s="164"/>
      <c r="P410" s="165">
        <f>P411</f>
        <v>0</v>
      </c>
      <c r="Q410" s="164"/>
      <c r="R410" s="165">
        <f>R411</f>
        <v>0</v>
      </c>
      <c r="S410" s="164"/>
      <c r="T410" s="166">
        <f>T411</f>
        <v>0</v>
      </c>
      <c r="AR410" s="159" t="s">
        <v>83</v>
      </c>
      <c r="AT410" s="167" t="s">
        <v>75</v>
      </c>
      <c r="AU410" s="167" t="s">
        <v>83</v>
      </c>
      <c r="AY410" s="159" t="s">
        <v>158</v>
      </c>
      <c r="BK410" s="168">
        <f>BK411</f>
        <v>0</v>
      </c>
    </row>
    <row r="411" spans="1:65" s="2" customFormat="1" ht="33" customHeight="1">
      <c r="A411" s="34"/>
      <c r="B411" s="139"/>
      <c r="C411" s="171" t="s">
        <v>755</v>
      </c>
      <c r="D411" s="171" t="s">
        <v>160</v>
      </c>
      <c r="E411" s="172" t="s">
        <v>756</v>
      </c>
      <c r="F411" s="173" t="s">
        <v>757</v>
      </c>
      <c r="G411" s="174" t="s">
        <v>353</v>
      </c>
      <c r="H411" s="175">
        <v>360.17599999999999</v>
      </c>
      <c r="I411" s="176"/>
      <c r="J411" s="177">
        <f>ROUND(I411*H411,2)</f>
        <v>0</v>
      </c>
      <c r="K411" s="178"/>
      <c r="L411" s="35"/>
      <c r="M411" s="179" t="s">
        <v>1</v>
      </c>
      <c r="N411" s="180" t="s">
        <v>42</v>
      </c>
      <c r="O411" s="60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3" t="s">
        <v>164</v>
      </c>
      <c r="AT411" s="183" t="s">
        <v>160</v>
      </c>
      <c r="AU411" s="183" t="s">
        <v>89</v>
      </c>
      <c r="AY411" s="17" t="s">
        <v>158</v>
      </c>
      <c r="BE411" s="104">
        <f>IF(N411="základná",J411,0)</f>
        <v>0</v>
      </c>
      <c r="BF411" s="104">
        <f>IF(N411="znížená",J411,0)</f>
        <v>0</v>
      </c>
      <c r="BG411" s="104">
        <f>IF(N411="zákl. prenesená",J411,0)</f>
        <v>0</v>
      </c>
      <c r="BH411" s="104">
        <f>IF(N411="zníž. prenesená",J411,0)</f>
        <v>0</v>
      </c>
      <c r="BI411" s="104">
        <f>IF(N411="nulová",J411,0)</f>
        <v>0</v>
      </c>
      <c r="BJ411" s="17" t="s">
        <v>89</v>
      </c>
      <c r="BK411" s="104">
        <f>ROUND(I411*H411,2)</f>
        <v>0</v>
      </c>
      <c r="BL411" s="17" t="s">
        <v>164</v>
      </c>
      <c r="BM411" s="183" t="s">
        <v>758</v>
      </c>
    </row>
    <row r="412" spans="1:65" s="12" customFormat="1" ht="23" customHeight="1">
      <c r="B412" s="158"/>
      <c r="D412" s="159" t="s">
        <v>75</v>
      </c>
      <c r="E412" s="169" t="s">
        <v>759</v>
      </c>
      <c r="F412" s="169" t="s">
        <v>760</v>
      </c>
      <c r="I412" s="161"/>
      <c r="J412" s="170">
        <f>BK412</f>
        <v>0</v>
      </c>
      <c r="L412" s="158"/>
      <c r="M412" s="163"/>
      <c r="N412" s="164"/>
      <c r="O412" s="164"/>
      <c r="P412" s="165">
        <f>P413</f>
        <v>0</v>
      </c>
      <c r="Q412" s="164"/>
      <c r="R412" s="165">
        <f>R413</f>
        <v>0</v>
      </c>
      <c r="S412" s="164"/>
      <c r="T412" s="166">
        <f>T413</f>
        <v>0</v>
      </c>
      <c r="AR412" s="159" t="s">
        <v>164</v>
      </c>
      <c r="AT412" s="167" t="s">
        <v>75</v>
      </c>
      <c r="AU412" s="167" t="s">
        <v>83</v>
      </c>
      <c r="AY412" s="159" t="s">
        <v>158</v>
      </c>
      <c r="BK412" s="168">
        <f>BK413</f>
        <v>0</v>
      </c>
    </row>
    <row r="413" spans="1:65" s="2" customFormat="1" ht="16.5" customHeight="1">
      <c r="A413" s="34"/>
      <c r="B413" s="139"/>
      <c r="C413" s="171" t="s">
        <v>761</v>
      </c>
      <c r="D413" s="171" t="s">
        <v>160</v>
      </c>
      <c r="E413" s="172" t="s">
        <v>762</v>
      </c>
      <c r="F413" s="173" t="s">
        <v>763</v>
      </c>
      <c r="G413" s="174" t="s">
        <v>168</v>
      </c>
      <c r="H413" s="175">
        <v>1</v>
      </c>
      <c r="I413" s="176"/>
      <c r="J413" s="177">
        <f>ROUND(I413*H413,2)</f>
        <v>0</v>
      </c>
      <c r="K413" s="178"/>
      <c r="L413" s="35"/>
      <c r="M413" s="179" t="s">
        <v>1</v>
      </c>
      <c r="N413" s="180" t="s">
        <v>42</v>
      </c>
      <c r="O413" s="60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3" t="s">
        <v>164</v>
      </c>
      <c r="AT413" s="183" t="s">
        <v>160</v>
      </c>
      <c r="AU413" s="183" t="s">
        <v>89</v>
      </c>
      <c r="AY413" s="17" t="s">
        <v>158</v>
      </c>
      <c r="BE413" s="104">
        <f>IF(N413="základná",J413,0)</f>
        <v>0</v>
      </c>
      <c r="BF413" s="104">
        <f>IF(N413="znížená",J413,0)</f>
        <v>0</v>
      </c>
      <c r="BG413" s="104">
        <f>IF(N413="zákl. prenesená",J413,0)</f>
        <v>0</v>
      </c>
      <c r="BH413" s="104">
        <f>IF(N413="zníž. prenesená",J413,0)</f>
        <v>0</v>
      </c>
      <c r="BI413" s="104">
        <f>IF(N413="nulová",J413,0)</f>
        <v>0</v>
      </c>
      <c r="BJ413" s="17" t="s">
        <v>89</v>
      </c>
      <c r="BK413" s="104">
        <f>ROUND(I413*H413,2)</f>
        <v>0</v>
      </c>
      <c r="BL413" s="17" t="s">
        <v>164</v>
      </c>
      <c r="BM413" s="183" t="s">
        <v>764</v>
      </c>
    </row>
    <row r="414" spans="1:65" s="12" customFormat="1" ht="26" customHeight="1">
      <c r="B414" s="158"/>
      <c r="D414" s="159" t="s">
        <v>75</v>
      </c>
      <c r="E414" s="160" t="s">
        <v>765</v>
      </c>
      <c r="F414" s="160" t="s">
        <v>766</v>
      </c>
      <c r="I414" s="161"/>
      <c r="J414" s="162">
        <f>BK414</f>
        <v>0</v>
      </c>
      <c r="L414" s="158"/>
      <c r="M414" s="163"/>
      <c r="N414" s="164"/>
      <c r="O414" s="164"/>
      <c r="P414" s="165">
        <f>P415</f>
        <v>0</v>
      </c>
      <c r="Q414" s="164"/>
      <c r="R414" s="165">
        <f>R415</f>
        <v>2.9499999999999999E-3</v>
      </c>
      <c r="S414" s="164"/>
      <c r="T414" s="166">
        <f>T415</f>
        <v>0</v>
      </c>
      <c r="AR414" s="159" t="s">
        <v>89</v>
      </c>
      <c r="AT414" s="167" t="s">
        <v>75</v>
      </c>
      <c r="AU414" s="167" t="s">
        <v>76</v>
      </c>
      <c r="AY414" s="159" t="s">
        <v>158</v>
      </c>
      <c r="BK414" s="168">
        <f>BK415</f>
        <v>0</v>
      </c>
    </row>
    <row r="415" spans="1:65" s="12" customFormat="1" ht="23" customHeight="1">
      <c r="B415" s="158"/>
      <c r="D415" s="159" t="s">
        <v>75</v>
      </c>
      <c r="E415" s="169" t="s">
        <v>767</v>
      </c>
      <c r="F415" s="169" t="s">
        <v>768</v>
      </c>
      <c r="I415" s="161"/>
      <c r="J415" s="170">
        <f>BK415</f>
        <v>0</v>
      </c>
      <c r="L415" s="158"/>
      <c r="M415" s="163"/>
      <c r="N415" s="164"/>
      <c r="O415" s="164"/>
      <c r="P415" s="165">
        <f>SUM(P416:P420)</f>
        <v>0</v>
      </c>
      <c r="Q415" s="164"/>
      <c r="R415" s="165">
        <f>SUM(R416:R420)</f>
        <v>2.9499999999999999E-3</v>
      </c>
      <c r="S415" s="164"/>
      <c r="T415" s="166">
        <f>SUM(T416:T420)</f>
        <v>0</v>
      </c>
      <c r="AR415" s="159" t="s">
        <v>89</v>
      </c>
      <c r="AT415" s="167" t="s">
        <v>75</v>
      </c>
      <c r="AU415" s="167" t="s">
        <v>83</v>
      </c>
      <c r="AY415" s="159" t="s">
        <v>158</v>
      </c>
      <c r="BK415" s="168">
        <f>SUM(BK416:BK420)</f>
        <v>0</v>
      </c>
    </row>
    <row r="416" spans="1:65" s="2" customFormat="1" ht="21.75" customHeight="1">
      <c r="A416" s="34"/>
      <c r="B416" s="139"/>
      <c r="C416" s="171" t="s">
        <v>769</v>
      </c>
      <c r="D416" s="171" t="s">
        <v>160</v>
      </c>
      <c r="E416" s="172" t="s">
        <v>770</v>
      </c>
      <c r="F416" s="173" t="s">
        <v>771</v>
      </c>
      <c r="G416" s="174" t="s">
        <v>552</v>
      </c>
      <c r="H416" s="175">
        <v>59</v>
      </c>
      <c r="I416" s="176"/>
      <c r="J416" s="177">
        <f>ROUND(I416*H416,2)</f>
        <v>0</v>
      </c>
      <c r="K416" s="178"/>
      <c r="L416" s="35"/>
      <c r="M416" s="179" t="s">
        <v>1</v>
      </c>
      <c r="N416" s="180" t="s">
        <v>42</v>
      </c>
      <c r="O416" s="60"/>
      <c r="P416" s="181">
        <f>O416*H416</f>
        <v>0</v>
      </c>
      <c r="Q416" s="181">
        <v>5.0000000000000002E-5</v>
      </c>
      <c r="R416" s="181">
        <f>Q416*H416</f>
        <v>2.9499999999999999E-3</v>
      </c>
      <c r="S416" s="181">
        <v>0</v>
      </c>
      <c r="T416" s="182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3" t="s">
        <v>234</v>
      </c>
      <c r="AT416" s="183" t="s">
        <v>160</v>
      </c>
      <c r="AU416" s="183" t="s">
        <v>89</v>
      </c>
      <c r="AY416" s="17" t="s">
        <v>158</v>
      </c>
      <c r="BE416" s="104">
        <f>IF(N416="základná",J416,0)</f>
        <v>0</v>
      </c>
      <c r="BF416" s="104">
        <f>IF(N416="znížená",J416,0)</f>
        <v>0</v>
      </c>
      <c r="BG416" s="104">
        <f>IF(N416="zákl. prenesená",J416,0)</f>
        <v>0</v>
      </c>
      <c r="BH416" s="104">
        <f>IF(N416="zníž. prenesená",J416,0)</f>
        <v>0</v>
      </c>
      <c r="BI416" s="104">
        <f>IF(N416="nulová",J416,0)</f>
        <v>0</v>
      </c>
      <c r="BJ416" s="17" t="s">
        <v>89</v>
      </c>
      <c r="BK416" s="104">
        <f>ROUND(I416*H416,2)</f>
        <v>0</v>
      </c>
      <c r="BL416" s="17" t="s">
        <v>234</v>
      </c>
      <c r="BM416" s="183" t="s">
        <v>772</v>
      </c>
    </row>
    <row r="417" spans="1:65" s="14" customFormat="1" ht="12">
      <c r="B417" s="192"/>
      <c r="D417" s="185" t="s">
        <v>174</v>
      </c>
      <c r="E417" s="193" t="s">
        <v>1</v>
      </c>
      <c r="F417" s="194" t="s">
        <v>773</v>
      </c>
      <c r="H417" s="195">
        <v>59</v>
      </c>
      <c r="I417" s="196"/>
      <c r="L417" s="192"/>
      <c r="M417" s="197"/>
      <c r="N417" s="198"/>
      <c r="O417" s="198"/>
      <c r="P417" s="198"/>
      <c r="Q417" s="198"/>
      <c r="R417" s="198"/>
      <c r="S417" s="198"/>
      <c r="T417" s="199"/>
      <c r="AT417" s="193" t="s">
        <v>174</v>
      </c>
      <c r="AU417" s="193" t="s">
        <v>89</v>
      </c>
      <c r="AV417" s="14" t="s">
        <v>89</v>
      </c>
      <c r="AW417" s="14" t="s">
        <v>30</v>
      </c>
      <c r="AX417" s="14" t="s">
        <v>83</v>
      </c>
      <c r="AY417" s="193" t="s">
        <v>158</v>
      </c>
    </row>
    <row r="418" spans="1:65" s="2" customFormat="1" ht="55.5" customHeight="1">
      <c r="A418" s="34"/>
      <c r="B418" s="139"/>
      <c r="C418" s="171" t="s">
        <v>774</v>
      </c>
      <c r="D418" s="171" t="s">
        <v>160</v>
      </c>
      <c r="E418" s="172" t="s">
        <v>775</v>
      </c>
      <c r="F418" s="173" t="s">
        <v>776</v>
      </c>
      <c r="G418" s="174" t="s">
        <v>168</v>
      </c>
      <c r="H418" s="175">
        <v>4</v>
      </c>
      <c r="I418" s="176"/>
      <c r="J418" s="177">
        <f>ROUND(I418*H418,2)</f>
        <v>0</v>
      </c>
      <c r="K418" s="178"/>
      <c r="L418" s="35"/>
      <c r="M418" s="179" t="s">
        <v>1</v>
      </c>
      <c r="N418" s="180" t="s">
        <v>42</v>
      </c>
      <c r="O418" s="60"/>
      <c r="P418" s="181">
        <f>O418*H418</f>
        <v>0</v>
      </c>
      <c r="Q418" s="181">
        <v>0</v>
      </c>
      <c r="R418" s="181">
        <f>Q418*H418</f>
        <v>0</v>
      </c>
      <c r="S418" s="181">
        <v>0</v>
      </c>
      <c r="T418" s="182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3" t="s">
        <v>234</v>
      </c>
      <c r="AT418" s="183" t="s">
        <v>160</v>
      </c>
      <c r="AU418" s="183" t="s">
        <v>89</v>
      </c>
      <c r="AY418" s="17" t="s">
        <v>158</v>
      </c>
      <c r="BE418" s="104">
        <f>IF(N418="základná",J418,0)</f>
        <v>0</v>
      </c>
      <c r="BF418" s="104">
        <f>IF(N418="znížená",J418,0)</f>
        <v>0</v>
      </c>
      <c r="BG418" s="104">
        <f>IF(N418="zákl. prenesená",J418,0)</f>
        <v>0</v>
      </c>
      <c r="BH418" s="104">
        <f>IF(N418="zníž. prenesená",J418,0)</f>
        <v>0</v>
      </c>
      <c r="BI418" s="104">
        <f>IF(N418="nulová",J418,0)</f>
        <v>0</v>
      </c>
      <c r="BJ418" s="17" t="s">
        <v>89</v>
      </c>
      <c r="BK418" s="104">
        <f>ROUND(I418*H418,2)</f>
        <v>0</v>
      </c>
      <c r="BL418" s="17" t="s">
        <v>234</v>
      </c>
      <c r="BM418" s="183" t="s">
        <v>777</v>
      </c>
    </row>
    <row r="419" spans="1:65" s="2" customFormat="1" ht="66.75" customHeight="1">
      <c r="A419" s="34"/>
      <c r="B419" s="139"/>
      <c r="C419" s="171" t="s">
        <v>778</v>
      </c>
      <c r="D419" s="171" t="s">
        <v>160</v>
      </c>
      <c r="E419" s="172" t="s">
        <v>779</v>
      </c>
      <c r="F419" s="173" t="s">
        <v>780</v>
      </c>
      <c r="G419" s="174" t="s">
        <v>168</v>
      </c>
      <c r="H419" s="175">
        <v>4</v>
      </c>
      <c r="I419" s="176"/>
      <c r="J419" s="177">
        <f>ROUND(I419*H419,2)</f>
        <v>0</v>
      </c>
      <c r="K419" s="178"/>
      <c r="L419" s="35"/>
      <c r="M419" s="179" t="s">
        <v>1</v>
      </c>
      <c r="N419" s="180" t="s">
        <v>42</v>
      </c>
      <c r="O419" s="60"/>
      <c r="P419" s="181">
        <f>O419*H419</f>
        <v>0</v>
      </c>
      <c r="Q419" s="181">
        <v>0</v>
      </c>
      <c r="R419" s="181">
        <f>Q419*H419</f>
        <v>0</v>
      </c>
      <c r="S419" s="181">
        <v>0</v>
      </c>
      <c r="T419" s="182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3" t="s">
        <v>234</v>
      </c>
      <c r="AT419" s="183" t="s">
        <v>160</v>
      </c>
      <c r="AU419" s="183" t="s">
        <v>89</v>
      </c>
      <c r="AY419" s="17" t="s">
        <v>158</v>
      </c>
      <c r="BE419" s="104">
        <f>IF(N419="základná",J419,0)</f>
        <v>0</v>
      </c>
      <c r="BF419" s="104">
        <f>IF(N419="znížená",J419,0)</f>
        <v>0</v>
      </c>
      <c r="BG419" s="104">
        <f>IF(N419="zákl. prenesená",J419,0)</f>
        <v>0</v>
      </c>
      <c r="BH419" s="104">
        <f>IF(N419="zníž. prenesená",J419,0)</f>
        <v>0</v>
      </c>
      <c r="BI419" s="104">
        <f>IF(N419="nulová",J419,0)</f>
        <v>0</v>
      </c>
      <c r="BJ419" s="17" t="s">
        <v>89</v>
      </c>
      <c r="BK419" s="104">
        <f>ROUND(I419*H419,2)</f>
        <v>0</v>
      </c>
      <c r="BL419" s="17" t="s">
        <v>234</v>
      </c>
      <c r="BM419" s="183" t="s">
        <v>781</v>
      </c>
    </row>
    <row r="420" spans="1:65" s="2" customFormat="1" ht="21.75" customHeight="1">
      <c r="A420" s="34"/>
      <c r="B420" s="139"/>
      <c r="C420" s="171" t="s">
        <v>782</v>
      </c>
      <c r="D420" s="171" t="s">
        <v>160</v>
      </c>
      <c r="E420" s="172" t="s">
        <v>783</v>
      </c>
      <c r="F420" s="173" t="s">
        <v>784</v>
      </c>
      <c r="G420" s="174" t="s">
        <v>785</v>
      </c>
      <c r="H420" s="219"/>
      <c r="I420" s="176"/>
      <c r="J420" s="177">
        <f>ROUND(I420*H420,2)</f>
        <v>0</v>
      </c>
      <c r="K420" s="178"/>
      <c r="L420" s="35"/>
      <c r="M420" s="220" t="s">
        <v>1</v>
      </c>
      <c r="N420" s="221" t="s">
        <v>42</v>
      </c>
      <c r="O420" s="222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3" t="s">
        <v>234</v>
      </c>
      <c r="AT420" s="183" t="s">
        <v>160</v>
      </c>
      <c r="AU420" s="183" t="s">
        <v>89</v>
      </c>
      <c r="AY420" s="17" t="s">
        <v>158</v>
      </c>
      <c r="BE420" s="104">
        <f>IF(N420="základná",J420,0)</f>
        <v>0</v>
      </c>
      <c r="BF420" s="104">
        <f>IF(N420="znížená",J420,0)</f>
        <v>0</v>
      </c>
      <c r="BG420" s="104">
        <f>IF(N420="zákl. prenesená",J420,0)</f>
        <v>0</v>
      </c>
      <c r="BH420" s="104">
        <f>IF(N420="zníž. prenesená",J420,0)</f>
        <v>0</v>
      </c>
      <c r="BI420" s="104">
        <f>IF(N420="nulová",J420,0)</f>
        <v>0</v>
      </c>
      <c r="BJ420" s="17" t="s">
        <v>89</v>
      </c>
      <c r="BK420" s="104">
        <f>ROUND(I420*H420,2)</f>
        <v>0</v>
      </c>
      <c r="BL420" s="17" t="s">
        <v>234</v>
      </c>
      <c r="BM420" s="183" t="s">
        <v>786</v>
      </c>
    </row>
    <row r="421" spans="1:65" s="2" customFormat="1" ht="7" customHeight="1">
      <c r="A421" s="34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35"/>
      <c r="M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</row>
  </sheetData>
  <autoFilter ref="C141:K420" xr:uid="{00000000-0009-0000-0000-000001000000}"/>
  <mergeCells count="17">
    <mergeCell ref="E11:H11"/>
    <mergeCell ref="E20:H20"/>
    <mergeCell ref="E29:H29"/>
    <mergeCell ref="E134:H134"/>
    <mergeCell ref="L2:V2"/>
    <mergeCell ref="D116:F116"/>
    <mergeCell ref="D117:F117"/>
    <mergeCell ref="D118:F118"/>
    <mergeCell ref="E130:H130"/>
    <mergeCell ref="E132:H132"/>
    <mergeCell ref="E86:H86"/>
    <mergeCell ref="E88:H88"/>
    <mergeCell ref="E90:H90"/>
    <mergeCell ref="D114:F114"/>
    <mergeCell ref="D115:F115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6"/>
  <sheetViews>
    <sheetView showGridLines="0" topLeftCell="A21" workbookViewId="0">
      <selection activeCell="J34" sqref="J3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4" t="s">
        <v>5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93</v>
      </c>
      <c r="AZ2" s="110" t="s">
        <v>787</v>
      </c>
      <c r="BA2" s="110" t="s">
        <v>1</v>
      </c>
      <c r="BB2" s="110" t="s">
        <v>1</v>
      </c>
      <c r="BC2" s="110" t="s">
        <v>788</v>
      </c>
      <c r="BD2" s="110" t="s">
        <v>89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56" s="1" customFormat="1" ht="25" customHeight="1">
      <c r="B4" s="20"/>
      <c r="D4" s="21" t="s">
        <v>114</v>
      </c>
      <c r="L4" s="20"/>
      <c r="M4" s="111" t="s">
        <v>9</v>
      </c>
      <c r="AT4" s="17" t="s">
        <v>3</v>
      </c>
    </row>
    <row r="5" spans="1:56" s="1" customFormat="1" ht="7" customHeight="1">
      <c r="B5" s="20"/>
      <c r="L5" s="20"/>
    </row>
    <row r="6" spans="1:56" s="1" customFormat="1" ht="12" customHeight="1">
      <c r="B6" s="20"/>
      <c r="D6" s="27" t="s">
        <v>14</v>
      </c>
      <c r="L6" s="20"/>
    </row>
    <row r="7" spans="1:56" s="1" customFormat="1" ht="16.5" customHeight="1">
      <c r="B7" s="20"/>
      <c r="E7" s="287" t="str">
        <f>'Rekapitulácia stavby'!K6</f>
        <v>Obnova sídliskového vnútrobloku Agátka v Trnave</v>
      </c>
      <c r="F7" s="288"/>
      <c r="G7" s="288"/>
      <c r="H7" s="288"/>
      <c r="L7" s="20"/>
    </row>
    <row r="8" spans="1:56" s="1" customFormat="1" ht="12" customHeight="1">
      <c r="B8" s="20"/>
      <c r="D8" s="27" t="s">
        <v>115</v>
      </c>
      <c r="L8" s="20"/>
    </row>
    <row r="9" spans="1:56" s="2" customFormat="1" ht="16.5" customHeight="1">
      <c r="A9" s="34"/>
      <c r="B9" s="35"/>
      <c r="C9" s="34"/>
      <c r="D9" s="34"/>
      <c r="E9" s="287" t="s">
        <v>81</v>
      </c>
      <c r="F9" s="285"/>
      <c r="G9" s="285"/>
      <c r="H9" s="285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7" t="s">
        <v>116</v>
      </c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266" t="s">
        <v>92</v>
      </c>
      <c r="F11" s="285"/>
      <c r="G11" s="285"/>
      <c r="H11" s="285"/>
      <c r="I11" s="34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7" t="s">
        <v>16</v>
      </c>
      <c r="E13" s="34"/>
      <c r="F13" s="25" t="s">
        <v>1</v>
      </c>
      <c r="G13" s="34"/>
      <c r="H13" s="34"/>
      <c r="I13" s="27" t="s">
        <v>17</v>
      </c>
      <c r="J13" s="25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18</v>
      </c>
      <c r="E14" s="34"/>
      <c r="F14" s="25" t="s">
        <v>19</v>
      </c>
      <c r="G14" s="34"/>
      <c r="H14" s="34"/>
      <c r="I14" s="27" t="s">
        <v>20</v>
      </c>
      <c r="J14" s="57" t="str">
        <f>'Rekapitulácia stavby'!AN8</f>
        <v>20. 4. 2021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1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7" t="s">
        <v>22</v>
      </c>
      <c r="E16" s="34"/>
      <c r="F16" s="34"/>
      <c r="G16" s="34"/>
      <c r="H16" s="34"/>
      <c r="I16" s="27" t="s">
        <v>23</v>
      </c>
      <c r="J16" s="25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5" t="s">
        <v>24</v>
      </c>
      <c r="F17" s="34"/>
      <c r="G17" s="34"/>
      <c r="H17" s="34"/>
      <c r="I17" s="27" t="s">
        <v>25</v>
      </c>
      <c r="J17" s="25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7" t="s">
        <v>26</v>
      </c>
      <c r="E19" s="34"/>
      <c r="F19" s="34"/>
      <c r="G19" s="34"/>
      <c r="H19" s="34"/>
      <c r="I19" s="27" t="s">
        <v>23</v>
      </c>
      <c r="J19" s="28" t="str">
        <f>'Rekapitulácia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283" t="str">
        <f>'Rekapitulácia stavby'!E14</f>
        <v>Vyplň údaj</v>
      </c>
      <c r="F20" s="271"/>
      <c r="G20" s="271"/>
      <c r="H20" s="271"/>
      <c r="I20" s="27" t="s">
        <v>25</v>
      </c>
      <c r="J20" s="28" t="str">
        <f>'Rekapitulácia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7" t="s">
        <v>28</v>
      </c>
      <c r="E22" s="34"/>
      <c r="F22" s="34"/>
      <c r="G22" s="34"/>
      <c r="H22" s="34"/>
      <c r="I22" s="27" t="s">
        <v>23</v>
      </c>
      <c r="J22" s="25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5" t="s">
        <v>29</v>
      </c>
      <c r="F23" s="34"/>
      <c r="G23" s="34"/>
      <c r="H23" s="34"/>
      <c r="I23" s="27" t="s">
        <v>25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7" t="s">
        <v>31</v>
      </c>
      <c r="E25" s="34"/>
      <c r="F25" s="34"/>
      <c r="G25" s="34"/>
      <c r="H25" s="34"/>
      <c r="I25" s="27" t="s">
        <v>23</v>
      </c>
      <c r="J25" s="25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5" t="s">
        <v>32</v>
      </c>
      <c r="F26" s="34"/>
      <c r="G26" s="34"/>
      <c r="H26" s="34"/>
      <c r="I26" s="27" t="s">
        <v>25</v>
      </c>
      <c r="J26" s="25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7" t="s">
        <v>33</v>
      </c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2"/>
      <c r="B29" s="113"/>
      <c r="C29" s="112"/>
      <c r="D29" s="112"/>
      <c r="E29" s="284" t="s">
        <v>117</v>
      </c>
      <c r="F29" s="284"/>
      <c r="G29" s="284"/>
      <c r="H29" s="284"/>
      <c r="I29" s="112"/>
      <c r="J29" s="112"/>
      <c r="K29" s="112"/>
      <c r="L29" s="114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</row>
    <row r="30" spans="1:31" s="2" customFormat="1" ht="7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>
      <c r="A32" s="34"/>
      <c r="B32" s="35"/>
      <c r="C32" s="34"/>
      <c r="D32" s="25" t="s">
        <v>118</v>
      </c>
      <c r="J32" s="33">
        <f>J99-J34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>
      <c r="A33" s="34"/>
      <c r="B33" s="35"/>
      <c r="C33" s="34"/>
      <c r="D33" s="32" t="s">
        <v>106</v>
      </c>
      <c r="J33" s="33">
        <f>J105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5"/>
      <c r="C34" s="34"/>
      <c r="D34" s="229" t="s">
        <v>1365</v>
      </c>
      <c r="J34" s="33"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25.25" customHeight="1">
      <c r="A35" s="34"/>
      <c r="B35" s="35"/>
      <c r="C35" s="34"/>
      <c r="D35" s="115" t="s">
        <v>36</v>
      </c>
      <c r="J35" s="73">
        <f>ROUND(J32 + J33+J34,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7" customHeight="1">
      <c r="A36" s="34"/>
      <c r="B36" s="35"/>
      <c r="C36" s="34"/>
      <c r="D36" s="58"/>
      <c r="E36" s="58"/>
      <c r="F36" s="58"/>
      <c r="G36" s="58"/>
      <c r="H36" s="58"/>
      <c r="I36" s="58"/>
      <c r="J36" s="58"/>
      <c r="K36" s="68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customHeight="1">
      <c r="A37" s="34"/>
      <c r="B37" s="35"/>
      <c r="C37" s="34"/>
      <c r="F37" s="38" t="s">
        <v>38</v>
      </c>
      <c r="I37" s="38" t="s">
        <v>37</v>
      </c>
      <c r="J37" s="38" t="s">
        <v>39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customHeight="1">
      <c r="A38" s="34"/>
      <c r="B38" s="35"/>
      <c r="C38" s="34"/>
      <c r="D38" s="116" t="s">
        <v>40</v>
      </c>
      <c r="E38" s="27" t="s">
        <v>41</v>
      </c>
      <c r="F38" s="117">
        <f>ROUND((SUM(BE123:BE130) + SUM(BE150:BE472)),  2)</f>
        <v>0</v>
      </c>
      <c r="I38" s="118">
        <v>0.2</v>
      </c>
      <c r="J38" s="117">
        <f>ROUND(((SUM(BE105:BE112) + SUM(BE132:BE196))*I38),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customHeight="1">
      <c r="A39" s="34"/>
      <c r="B39" s="35"/>
      <c r="C39" s="34"/>
      <c r="E39" s="27" t="s">
        <v>42</v>
      </c>
      <c r="F39" s="117">
        <f>J32</f>
        <v>0</v>
      </c>
      <c r="I39" s="118">
        <v>0.2</v>
      </c>
      <c r="J39" s="117">
        <f>F39*0.2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hidden="1" customHeight="1">
      <c r="A40" s="34"/>
      <c r="B40" s="35"/>
      <c r="C40" s="34"/>
      <c r="D40" s="34"/>
      <c r="E40" s="27" t="s">
        <v>43</v>
      </c>
      <c r="F40" s="117">
        <f>ROUND((SUM(BG112:BG119) + SUM(BG141:BG235)),  2)</f>
        <v>0</v>
      </c>
      <c r="G40" s="34"/>
      <c r="H40" s="34"/>
      <c r="I40" s="118">
        <v>0.2</v>
      </c>
      <c r="J40" s="117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5" hidden="1" customHeight="1">
      <c r="A41" s="34"/>
      <c r="B41" s="35"/>
      <c r="C41" s="34"/>
      <c r="D41" s="34"/>
      <c r="E41" s="27" t="s">
        <v>44</v>
      </c>
      <c r="F41" s="117">
        <f>ROUND((SUM(BH112:BH119) + SUM(BH141:BH235)),  2)</f>
        <v>0</v>
      </c>
      <c r="G41" s="34"/>
      <c r="H41" s="34"/>
      <c r="I41" s="118">
        <v>0.2</v>
      </c>
      <c r="J41" s="117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hidden="1" customHeight="1">
      <c r="A42" s="34"/>
      <c r="B42" s="35"/>
      <c r="C42" s="34"/>
      <c r="D42" s="34"/>
      <c r="E42" s="27" t="s">
        <v>45</v>
      </c>
      <c r="F42" s="117">
        <f>ROUND((SUM(BI112:BI119) + SUM(BI141:BI235)),  2)</f>
        <v>0</v>
      </c>
      <c r="G42" s="34"/>
      <c r="H42" s="34"/>
      <c r="I42" s="118">
        <v>0</v>
      </c>
      <c r="J42" s="117">
        <f>0</f>
        <v>0</v>
      </c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7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25.25" customHeight="1">
      <c r="A44" s="34"/>
      <c r="B44" s="35"/>
      <c r="C44" s="108"/>
      <c r="D44" s="119" t="s">
        <v>46</v>
      </c>
      <c r="E44" s="62"/>
      <c r="F44" s="62"/>
      <c r="G44" s="120" t="s">
        <v>47</v>
      </c>
      <c r="H44" s="121" t="s">
        <v>48</v>
      </c>
      <c r="I44" s="62"/>
      <c r="J44" s="122">
        <f>SUM(J35:J42)</f>
        <v>0</v>
      </c>
      <c r="K44" s="123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4.5" customHeight="1">
      <c r="A45" s="34"/>
      <c r="B45" s="35"/>
      <c r="C45" s="34"/>
      <c r="D45" s="34"/>
      <c r="E45" s="34"/>
      <c r="F45" s="34"/>
      <c r="G45" s="34"/>
      <c r="H45" s="34"/>
      <c r="I45" s="34"/>
      <c r="J45" s="34"/>
      <c r="K45" s="34"/>
      <c r="L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1" customFormat="1" ht="14.5" customHeight="1">
      <c r="B50" s="20"/>
      <c r="L50" s="20"/>
    </row>
    <row r="51" spans="1:31" s="2" customFormat="1" ht="14.5" customHeight="1">
      <c r="B51" s="44"/>
      <c r="D51" s="45" t="s">
        <v>49</v>
      </c>
      <c r="E51" s="46"/>
      <c r="F51" s="46"/>
      <c r="G51" s="45" t="s">
        <v>50</v>
      </c>
      <c r="H51" s="46"/>
      <c r="I51" s="46"/>
      <c r="J51" s="46"/>
      <c r="K51" s="46"/>
      <c r="L51" s="44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>
      <c r="B61" s="20"/>
      <c r="L61" s="20"/>
    </row>
    <row r="62" spans="1:31" s="2" customFormat="1" ht="13">
      <c r="A62" s="34"/>
      <c r="B62" s="35"/>
      <c r="C62" s="34"/>
      <c r="D62" s="47" t="s">
        <v>51</v>
      </c>
      <c r="E62" s="37"/>
      <c r="F62" s="124" t="s">
        <v>52</v>
      </c>
      <c r="G62" s="47" t="s">
        <v>51</v>
      </c>
      <c r="H62" s="37"/>
      <c r="I62" s="37"/>
      <c r="J62" s="125" t="s">
        <v>52</v>
      </c>
      <c r="K62" s="37"/>
      <c r="L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>
      <c r="B63" s="20"/>
      <c r="L63" s="20"/>
    </row>
    <row r="64" spans="1:31">
      <c r="B64" s="20"/>
      <c r="L64" s="20"/>
    </row>
    <row r="65" spans="1:31">
      <c r="B65" s="20"/>
      <c r="L65" s="20"/>
    </row>
    <row r="66" spans="1:31" s="2" customFormat="1" ht="13">
      <c r="A66" s="34"/>
      <c r="B66" s="35"/>
      <c r="C66" s="34"/>
      <c r="D66" s="45" t="s">
        <v>53</v>
      </c>
      <c r="E66" s="48"/>
      <c r="F66" s="48"/>
      <c r="G66" s="45" t="s">
        <v>54</v>
      </c>
      <c r="H66" s="48"/>
      <c r="I66" s="48"/>
      <c r="J66" s="48"/>
      <c r="K66" s="48"/>
      <c r="L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>
      <c r="B76" s="20"/>
      <c r="L76" s="20"/>
    </row>
    <row r="77" spans="1:31" s="2" customFormat="1" ht="13">
      <c r="A77" s="34"/>
      <c r="B77" s="35"/>
      <c r="C77" s="34"/>
      <c r="D77" s="47" t="s">
        <v>51</v>
      </c>
      <c r="E77" s="37"/>
      <c r="F77" s="124" t="s">
        <v>52</v>
      </c>
      <c r="G77" s="47" t="s">
        <v>51</v>
      </c>
      <c r="H77" s="37"/>
      <c r="I77" s="37"/>
      <c r="J77" s="125" t="s">
        <v>52</v>
      </c>
      <c r="K77" s="37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4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5" customHeight="1">
      <c r="A83" s="34"/>
      <c r="B83" s="35"/>
      <c r="C83" s="21" t="s">
        <v>119</v>
      </c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7" t="s">
        <v>14</v>
      </c>
      <c r="D85" s="34"/>
      <c r="E85" s="34"/>
      <c r="F85" s="34"/>
      <c r="G85" s="34"/>
      <c r="H85" s="34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287" t="str">
        <f>E7</f>
        <v>Obnova sídliskového vnútrobloku Agátka v Trnave</v>
      </c>
      <c r="F86" s="288"/>
      <c r="G86" s="288"/>
      <c r="H86" s="288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0"/>
      <c r="C87" s="27" t="s">
        <v>115</v>
      </c>
      <c r="L87" s="20"/>
    </row>
    <row r="88" spans="1:31" s="2" customFormat="1" ht="16.5" customHeight="1">
      <c r="A88" s="34"/>
      <c r="B88" s="35"/>
      <c r="C88" s="34"/>
      <c r="D88" s="34"/>
      <c r="E88" s="287" t="s">
        <v>81</v>
      </c>
      <c r="F88" s="285"/>
      <c r="G88" s="285"/>
      <c r="H88" s="285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7" t="s">
        <v>116</v>
      </c>
      <c r="D89" s="34"/>
      <c r="E89" s="34"/>
      <c r="F89" s="34"/>
      <c r="G89" s="34"/>
      <c r="H89" s="34"/>
      <c r="I89" s="34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66" t="str">
        <f>E11</f>
        <v>SO 02 Rekonštrukcia a rozšírenie detských ihrísk</v>
      </c>
      <c r="F90" s="285"/>
      <c r="G90" s="285"/>
      <c r="H90" s="285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7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7" t="s">
        <v>18</v>
      </c>
      <c r="D92" s="34"/>
      <c r="E92" s="34"/>
      <c r="F92" s="25" t="str">
        <f>F14</f>
        <v xml:space="preserve"> </v>
      </c>
      <c r="G92" s="34"/>
      <c r="H92" s="34"/>
      <c r="I92" s="27" t="s">
        <v>20</v>
      </c>
      <c r="J92" s="57" t="str">
        <f>IF(J14="","",J14)</f>
        <v>20. 4. 2021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7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5" customHeight="1">
      <c r="A94" s="34"/>
      <c r="B94" s="35"/>
      <c r="C94" s="27" t="s">
        <v>22</v>
      </c>
      <c r="D94" s="34"/>
      <c r="E94" s="34"/>
      <c r="F94" s="25" t="str">
        <f>E17</f>
        <v>Mesto Trnava</v>
      </c>
      <c r="G94" s="34"/>
      <c r="H94" s="34"/>
      <c r="I94" s="27" t="s">
        <v>28</v>
      </c>
      <c r="J94" s="30" t="str">
        <f>E23</f>
        <v>Ing. Ivana Štigová Kučírková, MSc.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5" customHeight="1">
      <c r="A95" s="34"/>
      <c r="B95" s="35"/>
      <c r="C95" s="27" t="s">
        <v>26</v>
      </c>
      <c r="D95" s="34"/>
      <c r="E95" s="34"/>
      <c r="F95" s="25" t="str">
        <f>IF(E20="","",E20)</f>
        <v>Vyplň údaj</v>
      </c>
      <c r="G95" s="34"/>
      <c r="H95" s="34"/>
      <c r="I95" s="27" t="s">
        <v>31</v>
      </c>
      <c r="J95" s="30" t="str">
        <f>E26</f>
        <v>Rosoft,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2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9.25" customHeight="1">
      <c r="A97" s="34"/>
      <c r="B97" s="35"/>
      <c r="C97" s="126" t="s">
        <v>120</v>
      </c>
      <c r="D97" s="108"/>
      <c r="E97" s="108"/>
      <c r="F97" s="108"/>
      <c r="G97" s="108"/>
      <c r="H97" s="108"/>
      <c r="I97" s="108"/>
      <c r="J97" s="127" t="s">
        <v>121</v>
      </c>
      <c r="K97" s="108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10.25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23" customHeight="1">
      <c r="A99" s="34"/>
      <c r="B99" s="35"/>
      <c r="C99" s="128" t="s">
        <v>122</v>
      </c>
      <c r="D99" s="34"/>
      <c r="E99" s="34"/>
      <c r="F99" s="34"/>
      <c r="G99" s="34"/>
      <c r="H99" s="34"/>
      <c r="I99" s="34"/>
      <c r="J99" s="73">
        <f>J141</f>
        <v>0</v>
      </c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U99" s="17" t="s">
        <v>123</v>
      </c>
    </row>
    <row r="100" spans="1:47" s="9" customFormat="1" ht="25" customHeight="1">
      <c r="B100" s="129"/>
      <c r="D100" s="130" t="s">
        <v>124</v>
      </c>
      <c r="E100" s="131"/>
      <c r="F100" s="131"/>
      <c r="G100" s="131"/>
      <c r="H100" s="131"/>
      <c r="I100" s="131"/>
      <c r="J100" s="132">
        <f>J142</f>
        <v>0</v>
      </c>
      <c r="L100" s="129"/>
    </row>
    <row r="101" spans="1:47" s="10" customFormat="1" ht="20" customHeight="1">
      <c r="B101" s="133"/>
      <c r="D101" s="134" t="s">
        <v>125</v>
      </c>
      <c r="E101" s="135"/>
      <c r="F101" s="135"/>
      <c r="G101" s="135"/>
      <c r="H101" s="135"/>
      <c r="I101" s="135"/>
      <c r="J101" s="136">
        <f>J143</f>
        <v>0</v>
      </c>
      <c r="L101" s="133"/>
    </row>
    <row r="102" spans="1:47" s="10" customFormat="1" ht="20" customHeight="1">
      <c r="B102" s="133"/>
      <c r="D102" s="134" t="s">
        <v>126</v>
      </c>
      <c r="E102" s="135"/>
      <c r="F102" s="135"/>
      <c r="G102" s="135"/>
      <c r="H102" s="135"/>
      <c r="I102" s="135"/>
      <c r="J102" s="136">
        <f>J185</f>
        <v>0</v>
      </c>
      <c r="L102" s="133"/>
    </row>
    <row r="103" spans="1:47" s="10" customFormat="1" ht="20" customHeight="1">
      <c r="B103" s="133"/>
      <c r="D103" s="134" t="s">
        <v>128</v>
      </c>
      <c r="E103" s="135"/>
      <c r="F103" s="135"/>
      <c r="G103" s="135"/>
      <c r="H103" s="135"/>
      <c r="I103" s="135"/>
      <c r="J103" s="136">
        <f>J192</f>
        <v>0</v>
      </c>
      <c r="L103" s="133"/>
    </row>
    <row r="104" spans="1:47" s="10" customFormat="1" ht="20" customHeight="1">
      <c r="B104" s="133"/>
      <c r="D104" s="134" t="s">
        <v>129</v>
      </c>
      <c r="E104" s="135"/>
      <c r="F104" s="135"/>
      <c r="G104" s="135"/>
      <c r="H104" s="135"/>
      <c r="I104" s="135"/>
      <c r="J104" s="136">
        <f>J206</f>
        <v>0</v>
      </c>
      <c r="L104" s="133"/>
    </row>
    <row r="105" spans="1:47" s="10" customFormat="1" ht="20" customHeight="1">
      <c r="B105" s="133"/>
      <c r="D105" s="134" t="s">
        <v>130</v>
      </c>
      <c r="E105" s="135"/>
      <c r="F105" s="135"/>
      <c r="G105" s="135"/>
      <c r="H105" s="135"/>
      <c r="I105" s="135"/>
      <c r="J105" s="136">
        <f>J209</f>
        <v>0</v>
      </c>
      <c r="L105" s="133"/>
    </row>
    <row r="106" spans="1:47" s="10" customFormat="1" ht="20" customHeight="1">
      <c r="B106" s="133"/>
      <c r="D106" s="134" t="s">
        <v>131</v>
      </c>
      <c r="E106" s="135"/>
      <c r="F106" s="135"/>
      <c r="G106" s="135"/>
      <c r="H106" s="135"/>
      <c r="I106" s="135"/>
      <c r="J106" s="136">
        <f>J223</f>
        <v>0</v>
      </c>
      <c r="L106" s="133"/>
    </row>
    <row r="107" spans="1:47" s="10" customFormat="1" ht="20" customHeight="1">
      <c r="B107" s="133"/>
      <c r="D107" s="134" t="s">
        <v>132</v>
      </c>
      <c r="E107" s="135"/>
      <c r="F107" s="135"/>
      <c r="G107" s="135"/>
      <c r="H107" s="135"/>
      <c r="I107" s="135"/>
      <c r="J107" s="136">
        <f>J225</f>
        <v>0</v>
      </c>
      <c r="L107" s="133"/>
    </row>
    <row r="108" spans="1:47" s="9" customFormat="1" ht="25" customHeight="1">
      <c r="B108" s="129"/>
      <c r="D108" s="130" t="s">
        <v>133</v>
      </c>
      <c r="E108" s="131"/>
      <c r="F108" s="131"/>
      <c r="G108" s="131"/>
      <c r="H108" s="131"/>
      <c r="I108" s="131"/>
      <c r="J108" s="132">
        <f>J227</f>
        <v>0</v>
      </c>
      <c r="L108" s="129"/>
    </row>
    <row r="109" spans="1:47" s="10" customFormat="1" ht="20" customHeight="1">
      <c r="B109" s="133"/>
      <c r="D109" s="134" t="s">
        <v>134</v>
      </c>
      <c r="E109" s="135"/>
      <c r="F109" s="135"/>
      <c r="G109" s="135"/>
      <c r="H109" s="135"/>
      <c r="I109" s="135"/>
      <c r="J109" s="136">
        <f>J228</f>
        <v>0</v>
      </c>
      <c r="L109" s="133"/>
    </row>
    <row r="110" spans="1:47" s="2" customFormat="1" ht="21.7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7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9.25" customHeight="1">
      <c r="A112" s="34"/>
      <c r="B112" s="35"/>
      <c r="C112" s="128" t="s">
        <v>135</v>
      </c>
      <c r="D112" s="34"/>
      <c r="E112" s="34"/>
      <c r="F112" s="34"/>
      <c r="G112" s="34"/>
      <c r="H112" s="34"/>
      <c r="I112" s="34"/>
      <c r="J112" s="137">
        <f>ROUND(J113 + J114 + J115 + J116 + J117 + J118,2)</f>
        <v>0</v>
      </c>
      <c r="K112" s="34"/>
      <c r="L112" s="44"/>
      <c r="N112" s="138" t="s">
        <v>40</v>
      </c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8" customHeight="1">
      <c r="A113" s="34"/>
      <c r="B113" s="139"/>
      <c r="C113" s="140"/>
      <c r="D113" s="282" t="s">
        <v>136</v>
      </c>
      <c r="E113" s="286"/>
      <c r="F113" s="286"/>
      <c r="G113" s="140"/>
      <c r="H113" s="140"/>
      <c r="I113" s="140"/>
      <c r="J113" s="101">
        <v>0</v>
      </c>
      <c r="K113" s="140"/>
      <c r="L113" s="142"/>
      <c r="M113" s="143"/>
      <c r="N113" s="144" t="s">
        <v>42</v>
      </c>
      <c r="O113" s="143"/>
      <c r="P113" s="143"/>
      <c r="Q113" s="143"/>
      <c r="R113" s="143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5" t="s">
        <v>137</v>
      </c>
      <c r="AZ113" s="143"/>
      <c r="BA113" s="143"/>
      <c r="BB113" s="143"/>
      <c r="BC113" s="143"/>
      <c r="BD113" s="143"/>
      <c r="BE113" s="146">
        <f t="shared" ref="BE113:BE118" si="0">IF(N113="základná",J113,0)</f>
        <v>0</v>
      </c>
      <c r="BF113" s="146">
        <f t="shared" ref="BF113:BF118" si="1">IF(N113="znížená",J113,0)</f>
        <v>0</v>
      </c>
      <c r="BG113" s="146">
        <f t="shared" ref="BG113:BG118" si="2">IF(N113="zákl. prenesená",J113,0)</f>
        <v>0</v>
      </c>
      <c r="BH113" s="146">
        <f t="shared" ref="BH113:BH118" si="3">IF(N113="zníž. prenesená",J113,0)</f>
        <v>0</v>
      </c>
      <c r="BI113" s="146">
        <f t="shared" ref="BI113:BI118" si="4">IF(N113="nulová",J113,0)</f>
        <v>0</v>
      </c>
      <c r="BJ113" s="145" t="s">
        <v>89</v>
      </c>
      <c r="BK113" s="143"/>
      <c r="BL113" s="143"/>
      <c r="BM113" s="143"/>
    </row>
    <row r="114" spans="1:65" s="2" customFormat="1" ht="18" customHeight="1">
      <c r="A114" s="34"/>
      <c r="B114" s="139"/>
      <c r="C114" s="140"/>
      <c r="D114" s="282" t="s">
        <v>138</v>
      </c>
      <c r="E114" s="286"/>
      <c r="F114" s="286"/>
      <c r="G114" s="140"/>
      <c r="H114" s="140"/>
      <c r="I114" s="140"/>
      <c r="J114" s="101">
        <v>0</v>
      </c>
      <c r="K114" s="140"/>
      <c r="L114" s="142"/>
      <c r="M114" s="143"/>
      <c r="N114" s="144" t="s">
        <v>42</v>
      </c>
      <c r="O114" s="143"/>
      <c r="P114" s="143"/>
      <c r="Q114" s="143"/>
      <c r="R114" s="143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5" t="s">
        <v>137</v>
      </c>
      <c r="AZ114" s="143"/>
      <c r="BA114" s="143"/>
      <c r="BB114" s="143"/>
      <c r="BC114" s="143"/>
      <c r="BD114" s="143"/>
      <c r="BE114" s="146">
        <f t="shared" si="0"/>
        <v>0</v>
      </c>
      <c r="BF114" s="146">
        <f t="shared" si="1"/>
        <v>0</v>
      </c>
      <c r="BG114" s="146">
        <f t="shared" si="2"/>
        <v>0</v>
      </c>
      <c r="BH114" s="146">
        <f t="shared" si="3"/>
        <v>0</v>
      </c>
      <c r="BI114" s="146">
        <f t="shared" si="4"/>
        <v>0</v>
      </c>
      <c r="BJ114" s="145" t="s">
        <v>89</v>
      </c>
      <c r="BK114" s="143"/>
      <c r="BL114" s="143"/>
      <c r="BM114" s="143"/>
    </row>
    <row r="115" spans="1:65" s="2" customFormat="1" ht="18" customHeight="1">
      <c r="A115" s="34"/>
      <c r="B115" s="139"/>
      <c r="C115" s="140"/>
      <c r="D115" s="282" t="s">
        <v>139</v>
      </c>
      <c r="E115" s="286"/>
      <c r="F115" s="286"/>
      <c r="G115" s="140"/>
      <c r="H115" s="140"/>
      <c r="I115" s="140"/>
      <c r="J115" s="101">
        <v>0</v>
      </c>
      <c r="K115" s="140"/>
      <c r="L115" s="142"/>
      <c r="M115" s="143"/>
      <c r="N115" s="144" t="s">
        <v>42</v>
      </c>
      <c r="O115" s="143"/>
      <c r="P115" s="143"/>
      <c r="Q115" s="143"/>
      <c r="R115" s="143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5" t="s">
        <v>137</v>
      </c>
      <c r="AZ115" s="143"/>
      <c r="BA115" s="143"/>
      <c r="BB115" s="143"/>
      <c r="BC115" s="143"/>
      <c r="BD115" s="143"/>
      <c r="BE115" s="146">
        <f t="shared" si="0"/>
        <v>0</v>
      </c>
      <c r="BF115" s="146">
        <f t="shared" si="1"/>
        <v>0</v>
      </c>
      <c r="BG115" s="146">
        <f t="shared" si="2"/>
        <v>0</v>
      </c>
      <c r="BH115" s="146">
        <f t="shared" si="3"/>
        <v>0</v>
      </c>
      <c r="BI115" s="146">
        <f t="shared" si="4"/>
        <v>0</v>
      </c>
      <c r="BJ115" s="145" t="s">
        <v>89</v>
      </c>
      <c r="BK115" s="143"/>
      <c r="BL115" s="143"/>
      <c r="BM115" s="143"/>
    </row>
    <row r="116" spans="1:65" s="2" customFormat="1" ht="18" customHeight="1">
      <c r="A116" s="34"/>
      <c r="B116" s="139"/>
      <c r="C116" s="140"/>
      <c r="D116" s="282" t="s">
        <v>140</v>
      </c>
      <c r="E116" s="286"/>
      <c r="F116" s="286"/>
      <c r="G116" s="140"/>
      <c r="H116" s="140"/>
      <c r="I116" s="140"/>
      <c r="J116" s="101">
        <v>0</v>
      </c>
      <c r="K116" s="140"/>
      <c r="L116" s="142"/>
      <c r="M116" s="143"/>
      <c r="N116" s="144" t="s">
        <v>42</v>
      </c>
      <c r="O116" s="143"/>
      <c r="P116" s="143"/>
      <c r="Q116" s="143"/>
      <c r="R116" s="143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5" t="s">
        <v>137</v>
      </c>
      <c r="AZ116" s="143"/>
      <c r="BA116" s="143"/>
      <c r="BB116" s="143"/>
      <c r="BC116" s="143"/>
      <c r="BD116" s="143"/>
      <c r="BE116" s="146">
        <f t="shared" si="0"/>
        <v>0</v>
      </c>
      <c r="BF116" s="146">
        <f t="shared" si="1"/>
        <v>0</v>
      </c>
      <c r="BG116" s="146">
        <f t="shared" si="2"/>
        <v>0</v>
      </c>
      <c r="BH116" s="146">
        <f t="shared" si="3"/>
        <v>0</v>
      </c>
      <c r="BI116" s="146">
        <f t="shared" si="4"/>
        <v>0</v>
      </c>
      <c r="BJ116" s="145" t="s">
        <v>89</v>
      </c>
      <c r="BK116" s="143"/>
      <c r="BL116" s="143"/>
      <c r="BM116" s="143"/>
    </row>
    <row r="117" spans="1:65" s="2" customFormat="1" ht="18" customHeight="1">
      <c r="A117" s="34"/>
      <c r="B117" s="139"/>
      <c r="C117" s="140"/>
      <c r="D117" s="282" t="s">
        <v>141</v>
      </c>
      <c r="E117" s="286"/>
      <c r="F117" s="286"/>
      <c r="G117" s="140"/>
      <c r="H117" s="140"/>
      <c r="I117" s="140"/>
      <c r="J117" s="101">
        <v>0</v>
      </c>
      <c r="K117" s="140"/>
      <c r="L117" s="142"/>
      <c r="M117" s="143"/>
      <c r="N117" s="144" t="s">
        <v>42</v>
      </c>
      <c r="O117" s="143"/>
      <c r="P117" s="143"/>
      <c r="Q117" s="143"/>
      <c r="R117" s="143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5" t="s">
        <v>137</v>
      </c>
      <c r="AZ117" s="143"/>
      <c r="BA117" s="143"/>
      <c r="BB117" s="143"/>
      <c r="BC117" s="143"/>
      <c r="BD117" s="143"/>
      <c r="BE117" s="146">
        <f t="shared" si="0"/>
        <v>0</v>
      </c>
      <c r="BF117" s="146">
        <f t="shared" si="1"/>
        <v>0</v>
      </c>
      <c r="BG117" s="146">
        <f t="shared" si="2"/>
        <v>0</v>
      </c>
      <c r="BH117" s="146">
        <f t="shared" si="3"/>
        <v>0</v>
      </c>
      <c r="BI117" s="146">
        <f t="shared" si="4"/>
        <v>0</v>
      </c>
      <c r="BJ117" s="145" t="s">
        <v>89</v>
      </c>
      <c r="BK117" s="143"/>
      <c r="BL117" s="143"/>
      <c r="BM117" s="143"/>
    </row>
    <row r="118" spans="1:65" s="2" customFormat="1" ht="18" customHeight="1">
      <c r="A118" s="34"/>
      <c r="B118" s="139"/>
      <c r="C118" s="140"/>
      <c r="D118" s="141" t="s">
        <v>142</v>
      </c>
      <c r="E118" s="140"/>
      <c r="F118" s="140"/>
      <c r="G118" s="140"/>
      <c r="H118" s="140"/>
      <c r="I118" s="140"/>
      <c r="J118" s="101">
        <f>ROUND(J32*T118,2)</f>
        <v>0</v>
      </c>
      <c r="K118" s="140"/>
      <c r="L118" s="142"/>
      <c r="M118" s="143"/>
      <c r="N118" s="144" t="s">
        <v>42</v>
      </c>
      <c r="O118" s="143"/>
      <c r="P118" s="143"/>
      <c r="Q118" s="143"/>
      <c r="R118" s="143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5" t="s">
        <v>143</v>
      </c>
      <c r="AZ118" s="143"/>
      <c r="BA118" s="143"/>
      <c r="BB118" s="143"/>
      <c r="BC118" s="143"/>
      <c r="BD118" s="143"/>
      <c r="BE118" s="146">
        <f t="shared" si="0"/>
        <v>0</v>
      </c>
      <c r="BF118" s="146">
        <f t="shared" si="1"/>
        <v>0</v>
      </c>
      <c r="BG118" s="146">
        <f t="shared" si="2"/>
        <v>0</v>
      </c>
      <c r="BH118" s="146">
        <f t="shared" si="3"/>
        <v>0</v>
      </c>
      <c r="BI118" s="146">
        <f t="shared" si="4"/>
        <v>0</v>
      </c>
      <c r="BJ118" s="145" t="s">
        <v>89</v>
      </c>
      <c r="BK118" s="143"/>
      <c r="BL118" s="143"/>
      <c r="BM118" s="143"/>
    </row>
    <row r="119" spans="1:65" s="2" customForma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9.25" customHeight="1">
      <c r="A120" s="34"/>
      <c r="B120" s="35"/>
      <c r="C120" s="107" t="s">
        <v>111</v>
      </c>
      <c r="D120" s="108"/>
      <c r="E120" s="108"/>
      <c r="F120" s="108"/>
      <c r="G120" s="108"/>
      <c r="H120" s="108"/>
      <c r="I120" s="108"/>
      <c r="J120" s="109">
        <f>ROUND(J99+J112,2)</f>
        <v>0</v>
      </c>
      <c r="K120" s="108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7" customHeight="1">
      <c r="A121" s="34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5" spans="1:65" s="2" customFormat="1" ht="7" customHeight="1">
      <c r="A125" s="34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25" customHeight="1">
      <c r="A126" s="34"/>
      <c r="B126" s="35"/>
      <c r="C126" s="21" t="s">
        <v>144</v>
      </c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7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2" customHeight="1">
      <c r="A128" s="34"/>
      <c r="B128" s="35"/>
      <c r="C128" s="27" t="s">
        <v>14</v>
      </c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4"/>
      <c r="D129" s="34"/>
      <c r="E129" s="287" t="str">
        <f>E7</f>
        <v>Obnova sídliskového vnútrobloku Agátka v Trnave</v>
      </c>
      <c r="F129" s="288"/>
      <c r="G129" s="288"/>
      <c r="H129" s="288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" customFormat="1" ht="12" customHeight="1">
      <c r="B130" s="20"/>
      <c r="C130" s="27" t="s">
        <v>115</v>
      </c>
      <c r="L130" s="20"/>
    </row>
    <row r="131" spans="1:65" s="2" customFormat="1" ht="16.5" customHeight="1">
      <c r="A131" s="34"/>
      <c r="B131" s="35"/>
      <c r="C131" s="34"/>
      <c r="D131" s="34"/>
      <c r="E131" s="287" t="s">
        <v>81</v>
      </c>
      <c r="F131" s="285"/>
      <c r="G131" s="285"/>
      <c r="H131" s="285"/>
      <c r="I131" s="34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7" t="s">
        <v>116</v>
      </c>
      <c r="D132" s="34"/>
      <c r="E132" s="34"/>
      <c r="F132" s="34"/>
      <c r="G132" s="34"/>
      <c r="H132" s="34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6.5" customHeight="1">
      <c r="A133" s="34"/>
      <c r="B133" s="35"/>
      <c r="C133" s="34"/>
      <c r="D133" s="34"/>
      <c r="E133" s="266" t="str">
        <f>E11</f>
        <v>SO 02 Rekonštrukcia a rozšírenie detských ihrísk</v>
      </c>
      <c r="F133" s="285"/>
      <c r="G133" s="285"/>
      <c r="H133" s="285"/>
      <c r="I133" s="34"/>
      <c r="J133" s="34"/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7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2" customHeight="1">
      <c r="A135" s="34"/>
      <c r="B135" s="35"/>
      <c r="C135" s="27" t="s">
        <v>18</v>
      </c>
      <c r="D135" s="34"/>
      <c r="E135" s="34"/>
      <c r="F135" s="25" t="str">
        <f>F14</f>
        <v xml:space="preserve"> </v>
      </c>
      <c r="G135" s="34"/>
      <c r="H135" s="34"/>
      <c r="I135" s="27" t="s">
        <v>20</v>
      </c>
      <c r="J135" s="57" t="str">
        <f>IF(J14="","",J14)</f>
        <v>20. 4. 2021</v>
      </c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7" customHeight="1">
      <c r="A136" s="34"/>
      <c r="B136" s="35"/>
      <c r="C136" s="34"/>
      <c r="D136" s="34"/>
      <c r="E136" s="34"/>
      <c r="F136" s="34"/>
      <c r="G136" s="34"/>
      <c r="H136" s="34"/>
      <c r="I136" s="34"/>
      <c r="J136" s="34"/>
      <c r="K136" s="34"/>
      <c r="L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25.75" customHeight="1">
      <c r="A137" s="34"/>
      <c r="B137" s="35"/>
      <c r="C137" s="27" t="s">
        <v>22</v>
      </c>
      <c r="D137" s="34"/>
      <c r="E137" s="34"/>
      <c r="F137" s="25" t="str">
        <f>E17</f>
        <v>Mesto Trnava</v>
      </c>
      <c r="G137" s="34"/>
      <c r="H137" s="34"/>
      <c r="I137" s="27" t="s">
        <v>28</v>
      </c>
      <c r="J137" s="30" t="str">
        <f>E23</f>
        <v>Ing. Ivana Štigová Kučírková, MSc.</v>
      </c>
      <c r="K137" s="34"/>
      <c r="L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5.25" customHeight="1">
      <c r="A138" s="34"/>
      <c r="B138" s="35"/>
      <c r="C138" s="27" t="s">
        <v>26</v>
      </c>
      <c r="D138" s="34"/>
      <c r="E138" s="34"/>
      <c r="F138" s="25" t="str">
        <f>IF(E20="","",E20)</f>
        <v>Vyplň údaj</v>
      </c>
      <c r="G138" s="34"/>
      <c r="H138" s="34"/>
      <c r="I138" s="27" t="s">
        <v>31</v>
      </c>
      <c r="J138" s="30" t="str">
        <f>E26</f>
        <v>Rosoft, s.r.o.</v>
      </c>
      <c r="K138" s="34"/>
      <c r="L138" s="4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2" customFormat="1" ht="10.25" customHeight="1">
      <c r="A139" s="34"/>
      <c r="B139" s="35"/>
      <c r="C139" s="34"/>
      <c r="D139" s="34"/>
      <c r="E139" s="34"/>
      <c r="F139" s="34"/>
      <c r="G139" s="34"/>
      <c r="H139" s="34"/>
      <c r="I139" s="34"/>
      <c r="J139" s="34"/>
      <c r="K139" s="34"/>
      <c r="L139" s="4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5" s="11" customFormat="1" ht="29.25" customHeight="1">
      <c r="A140" s="147"/>
      <c r="B140" s="148"/>
      <c r="C140" s="149" t="s">
        <v>145</v>
      </c>
      <c r="D140" s="150" t="s">
        <v>61</v>
      </c>
      <c r="E140" s="150" t="s">
        <v>57</v>
      </c>
      <c r="F140" s="150" t="s">
        <v>58</v>
      </c>
      <c r="G140" s="150" t="s">
        <v>146</v>
      </c>
      <c r="H140" s="150" t="s">
        <v>147</v>
      </c>
      <c r="I140" s="150" t="s">
        <v>148</v>
      </c>
      <c r="J140" s="151" t="s">
        <v>121</v>
      </c>
      <c r="K140" s="152" t="s">
        <v>149</v>
      </c>
      <c r="L140" s="153"/>
      <c r="M140" s="64" t="s">
        <v>1</v>
      </c>
      <c r="N140" s="65" t="s">
        <v>40</v>
      </c>
      <c r="O140" s="65" t="s">
        <v>150</v>
      </c>
      <c r="P140" s="65" t="s">
        <v>151</v>
      </c>
      <c r="Q140" s="65" t="s">
        <v>152</v>
      </c>
      <c r="R140" s="65" t="s">
        <v>153</v>
      </c>
      <c r="S140" s="65" t="s">
        <v>154</v>
      </c>
      <c r="T140" s="66" t="s">
        <v>155</v>
      </c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</row>
    <row r="141" spans="1:65" s="2" customFormat="1" ht="23" customHeight="1">
      <c r="A141" s="34"/>
      <c r="B141" s="35"/>
      <c r="C141" s="71" t="s">
        <v>118</v>
      </c>
      <c r="D141" s="34"/>
      <c r="E141" s="34"/>
      <c r="F141" s="34"/>
      <c r="G141" s="34"/>
      <c r="H141" s="34"/>
      <c r="I141" s="34"/>
      <c r="J141" s="154">
        <f>BK141</f>
        <v>0</v>
      </c>
      <c r="K141" s="34"/>
      <c r="L141" s="35"/>
      <c r="M141" s="67"/>
      <c r="N141" s="58"/>
      <c r="O141" s="68"/>
      <c r="P141" s="155">
        <f>P142+P227</f>
        <v>0</v>
      </c>
      <c r="Q141" s="68"/>
      <c r="R141" s="155">
        <f>R142+R227</f>
        <v>148.28595600000006</v>
      </c>
      <c r="S141" s="68"/>
      <c r="T141" s="156">
        <f>T142+T227</f>
        <v>69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75</v>
      </c>
      <c r="AU141" s="17" t="s">
        <v>123</v>
      </c>
      <c r="BK141" s="157">
        <f>BK142+BK227</f>
        <v>0</v>
      </c>
    </row>
    <row r="142" spans="1:65" s="12" customFormat="1" ht="26" customHeight="1">
      <c r="B142" s="158"/>
      <c r="D142" s="159" t="s">
        <v>75</v>
      </c>
      <c r="E142" s="160" t="s">
        <v>156</v>
      </c>
      <c r="F142" s="160" t="s">
        <v>157</v>
      </c>
      <c r="I142" s="161"/>
      <c r="J142" s="162">
        <f>BK142</f>
        <v>0</v>
      </c>
      <c r="L142" s="158"/>
      <c r="M142" s="163"/>
      <c r="N142" s="164"/>
      <c r="O142" s="164"/>
      <c r="P142" s="165">
        <f>P143+P185+P192+P206+P209+P223+P225</f>
        <v>0</v>
      </c>
      <c r="Q142" s="164"/>
      <c r="R142" s="165">
        <f>R143+R185+R192+R206+R209+R223+R225</f>
        <v>148.28595600000006</v>
      </c>
      <c r="S142" s="164"/>
      <c r="T142" s="166">
        <f>T143+T185+T192+T206+T209+T223+T225</f>
        <v>69</v>
      </c>
      <c r="AR142" s="159" t="s">
        <v>83</v>
      </c>
      <c r="AT142" s="167" t="s">
        <v>75</v>
      </c>
      <c r="AU142" s="167" t="s">
        <v>76</v>
      </c>
      <c r="AY142" s="159" t="s">
        <v>158</v>
      </c>
      <c r="BK142" s="168">
        <f>BK143+BK185+BK192+BK206+BK209+BK223+BK225</f>
        <v>0</v>
      </c>
    </row>
    <row r="143" spans="1:65" s="12" customFormat="1" ht="23" customHeight="1">
      <c r="B143" s="158"/>
      <c r="D143" s="159" t="s">
        <v>75</v>
      </c>
      <c r="E143" s="169" t="s">
        <v>83</v>
      </c>
      <c r="F143" s="169" t="s">
        <v>159</v>
      </c>
      <c r="I143" s="161"/>
      <c r="J143" s="170">
        <f>BK143</f>
        <v>0</v>
      </c>
      <c r="L143" s="158"/>
      <c r="M143" s="163"/>
      <c r="N143" s="164"/>
      <c r="O143" s="164"/>
      <c r="P143" s="165">
        <f>SUM(P144:P184)</f>
        <v>0</v>
      </c>
      <c r="Q143" s="164"/>
      <c r="R143" s="165">
        <f>SUM(R144:R184)</f>
        <v>0.66059999999999997</v>
      </c>
      <c r="S143" s="164"/>
      <c r="T143" s="166">
        <f>SUM(T144:T184)</f>
        <v>69</v>
      </c>
      <c r="AR143" s="159" t="s">
        <v>83</v>
      </c>
      <c r="AT143" s="167" t="s">
        <v>75</v>
      </c>
      <c r="AU143" s="167" t="s">
        <v>83</v>
      </c>
      <c r="AY143" s="159" t="s">
        <v>158</v>
      </c>
      <c r="BK143" s="168">
        <f>SUM(BK144:BK184)</f>
        <v>0</v>
      </c>
    </row>
    <row r="144" spans="1:65" s="2" customFormat="1" ht="33" customHeight="1">
      <c r="A144" s="34"/>
      <c r="B144" s="139"/>
      <c r="C144" s="171" t="s">
        <v>83</v>
      </c>
      <c r="D144" s="171" t="s">
        <v>160</v>
      </c>
      <c r="E144" s="172" t="s">
        <v>789</v>
      </c>
      <c r="F144" s="173" t="s">
        <v>790</v>
      </c>
      <c r="G144" s="174" t="s">
        <v>163</v>
      </c>
      <c r="H144" s="175">
        <v>150</v>
      </c>
      <c r="I144" s="176"/>
      <c r="J144" s="177">
        <f>ROUND(I144*H144,2)</f>
        <v>0</v>
      </c>
      <c r="K144" s="178"/>
      <c r="L144" s="35"/>
      <c r="M144" s="179" t="s">
        <v>1</v>
      </c>
      <c r="N144" s="180" t="s">
        <v>42</v>
      </c>
      <c r="O144" s="60"/>
      <c r="P144" s="181">
        <f>O144*H144</f>
        <v>0</v>
      </c>
      <c r="Q144" s="181">
        <v>0</v>
      </c>
      <c r="R144" s="181">
        <f>Q144*H144</f>
        <v>0</v>
      </c>
      <c r="S144" s="181">
        <v>0.22500000000000001</v>
      </c>
      <c r="T144" s="182">
        <f>S144*H144</f>
        <v>33.75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164</v>
      </c>
      <c r="AT144" s="183" t="s">
        <v>160</v>
      </c>
      <c r="AU144" s="183" t="s">
        <v>89</v>
      </c>
      <c r="AY144" s="17" t="s">
        <v>158</v>
      </c>
      <c r="BE144" s="104">
        <f>IF(N144="základná",J144,0)</f>
        <v>0</v>
      </c>
      <c r="BF144" s="104">
        <f>IF(N144="znížená",J144,0)</f>
        <v>0</v>
      </c>
      <c r="BG144" s="104">
        <f>IF(N144="zákl. prenesená",J144,0)</f>
        <v>0</v>
      </c>
      <c r="BH144" s="104">
        <f>IF(N144="zníž. prenesená",J144,0)</f>
        <v>0</v>
      </c>
      <c r="BI144" s="104">
        <f>IF(N144="nulová",J144,0)</f>
        <v>0</v>
      </c>
      <c r="BJ144" s="17" t="s">
        <v>89</v>
      </c>
      <c r="BK144" s="104">
        <f>ROUND(I144*H144,2)</f>
        <v>0</v>
      </c>
      <c r="BL144" s="17" t="s">
        <v>164</v>
      </c>
      <c r="BM144" s="183" t="s">
        <v>791</v>
      </c>
    </row>
    <row r="145" spans="1:65" s="2" customFormat="1" ht="33" customHeight="1">
      <c r="A145" s="34"/>
      <c r="B145" s="139"/>
      <c r="C145" s="171" t="s">
        <v>89</v>
      </c>
      <c r="D145" s="171" t="s">
        <v>160</v>
      </c>
      <c r="E145" s="172" t="s">
        <v>792</v>
      </c>
      <c r="F145" s="173" t="s">
        <v>793</v>
      </c>
      <c r="G145" s="174" t="s">
        <v>163</v>
      </c>
      <c r="H145" s="175">
        <v>150</v>
      </c>
      <c r="I145" s="176"/>
      <c r="J145" s="177">
        <f>ROUND(I145*H145,2)</f>
        <v>0</v>
      </c>
      <c r="K145" s="178"/>
      <c r="L145" s="35"/>
      <c r="M145" s="179" t="s">
        <v>1</v>
      </c>
      <c r="N145" s="180" t="s">
        <v>42</v>
      </c>
      <c r="O145" s="60"/>
      <c r="P145" s="181">
        <f>O145*H145</f>
        <v>0</v>
      </c>
      <c r="Q145" s="181">
        <v>0</v>
      </c>
      <c r="R145" s="181">
        <f>Q145*H145</f>
        <v>0</v>
      </c>
      <c r="S145" s="181">
        <v>0.23499999999999999</v>
      </c>
      <c r="T145" s="182">
        <f>S145*H145</f>
        <v>35.25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164</v>
      </c>
      <c r="AT145" s="183" t="s">
        <v>160</v>
      </c>
      <c r="AU145" s="183" t="s">
        <v>89</v>
      </c>
      <c r="AY145" s="17" t="s">
        <v>158</v>
      </c>
      <c r="BE145" s="104">
        <f>IF(N145="základná",J145,0)</f>
        <v>0</v>
      </c>
      <c r="BF145" s="104">
        <f>IF(N145="znížená",J145,0)</f>
        <v>0</v>
      </c>
      <c r="BG145" s="104">
        <f>IF(N145="zákl. prenesená",J145,0)</f>
        <v>0</v>
      </c>
      <c r="BH145" s="104">
        <f>IF(N145="zníž. prenesená",J145,0)</f>
        <v>0</v>
      </c>
      <c r="BI145" s="104">
        <f>IF(N145="nulová",J145,0)</f>
        <v>0</v>
      </c>
      <c r="BJ145" s="17" t="s">
        <v>89</v>
      </c>
      <c r="BK145" s="104">
        <f>ROUND(I145*H145,2)</f>
        <v>0</v>
      </c>
      <c r="BL145" s="17" t="s">
        <v>164</v>
      </c>
      <c r="BM145" s="183" t="s">
        <v>794</v>
      </c>
    </row>
    <row r="146" spans="1:65" s="2" customFormat="1" ht="21.75" customHeight="1">
      <c r="A146" s="34"/>
      <c r="B146" s="139"/>
      <c r="C146" s="171" t="s">
        <v>170</v>
      </c>
      <c r="D146" s="171" t="s">
        <v>160</v>
      </c>
      <c r="E146" s="172" t="s">
        <v>395</v>
      </c>
      <c r="F146" s="173" t="s">
        <v>795</v>
      </c>
      <c r="G146" s="174" t="s">
        <v>163</v>
      </c>
      <c r="H146" s="175">
        <v>58</v>
      </c>
      <c r="I146" s="176"/>
      <c r="J146" s="177">
        <f>ROUND(I146*H146,2)</f>
        <v>0</v>
      </c>
      <c r="K146" s="178"/>
      <c r="L146" s="35"/>
      <c r="M146" s="179" t="s">
        <v>1</v>
      </c>
      <c r="N146" s="180" t="s">
        <v>42</v>
      </c>
      <c r="O146" s="6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164</v>
      </c>
      <c r="AT146" s="183" t="s">
        <v>160</v>
      </c>
      <c r="AU146" s="183" t="s">
        <v>89</v>
      </c>
      <c r="AY146" s="17" t="s">
        <v>158</v>
      </c>
      <c r="BE146" s="104">
        <f>IF(N146="základná",J146,0)</f>
        <v>0</v>
      </c>
      <c r="BF146" s="104">
        <f>IF(N146="znížená",J146,0)</f>
        <v>0</v>
      </c>
      <c r="BG146" s="104">
        <f>IF(N146="zákl. prenesená",J146,0)</f>
        <v>0</v>
      </c>
      <c r="BH146" s="104">
        <f>IF(N146="zníž. prenesená",J146,0)</f>
        <v>0</v>
      </c>
      <c r="BI146" s="104">
        <f>IF(N146="nulová",J146,0)</f>
        <v>0</v>
      </c>
      <c r="BJ146" s="17" t="s">
        <v>89</v>
      </c>
      <c r="BK146" s="104">
        <f>ROUND(I146*H146,2)</f>
        <v>0</v>
      </c>
      <c r="BL146" s="17" t="s">
        <v>164</v>
      </c>
      <c r="BM146" s="183" t="s">
        <v>796</v>
      </c>
    </row>
    <row r="147" spans="1:65" s="13" customFormat="1" ht="12">
      <c r="B147" s="184"/>
      <c r="D147" s="185" t="s">
        <v>174</v>
      </c>
      <c r="E147" s="186" t="s">
        <v>1</v>
      </c>
      <c r="F147" s="187" t="s">
        <v>797</v>
      </c>
      <c r="H147" s="186" t="s">
        <v>1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6" t="s">
        <v>174</v>
      </c>
      <c r="AU147" s="186" t="s">
        <v>89</v>
      </c>
      <c r="AV147" s="13" t="s">
        <v>83</v>
      </c>
      <c r="AW147" s="13" t="s">
        <v>30</v>
      </c>
      <c r="AX147" s="13" t="s">
        <v>76</v>
      </c>
      <c r="AY147" s="186" t="s">
        <v>158</v>
      </c>
    </row>
    <row r="148" spans="1:65" s="14" customFormat="1" ht="12">
      <c r="B148" s="192"/>
      <c r="D148" s="185" t="s">
        <v>174</v>
      </c>
      <c r="E148" s="193" t="s">
        <v>1</v>
      </c>
      <c r="F148" s="194" t="s">
        <v>433</v>
      </c>
      <c r="H148" s="195">
        <v>55</v>
      </c>
      <c r="I148" s="196"/>
      <c r="L148" s="192"/>
      <c r="M148" s="197"/>
      <c r="N148" s="198"/>
      <c r="O148" s="198"/>
      <c r="P148" s="198"/>
      <c r="Q148" s="198"/>
      <c r="R148" s="198"/>
      <c r="S148" s="198"/>
      <c r="T148" s="199"/>
      <c r="AT148" s="193" t="s">
        <v>174</v>
      </c>
      <c r="AU148" s="193" t="s">
        <v>89</v>
      </c>
      <c r="AV148" s="14" t="s">
        <v>89</v>
      </c>
      <c r="AW148" s="14" t="s">
        <v>30</v>
      </c>
      <c r="AX148" s="14" t="s">
        <v>76</v>
      </c>
      <c r="AY148" s="193" t="s">
        <v>158</v>
      </c>
    </row>
    <row r="149" spans="1:65" s="13" customFormat="1" ht="12">
      <c r="B149" s="184"/>
      <c r="D149" s="185" t="s">
        <v>174</v>
      </c>
      <c r="E149" s="186" t="s">
        <v>1</v>
      </c>
      <c r="F149" s="187" t="s">
        <v>798</v>
      </c>
      <c r="H149" s="186" t="s">
        <v>1</v>
      </c>
      <c r="I149" s="18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6" t="s">
        <v>174</v>
      </c>
      <c r="AU149" s="186" t="s">
        <v>89</v>
      </c>
      <c r="AV149" s="13" t="s">
        <v>83</v>
      </c>
      <c r="AW149" s="13" t="s">
        <v>30</v>
      </c>
      <c r="AX149" s="13" t="s">
        <v>76</v>
      </c>
      <c r="AY149" s="186" t="s">
        <v>158</v>
      </c>
    </row>
    <row r="150" spans="1:65" s="14" customFormat="1" ht="12">
      <c r="B150" s="192"/>
      <c r="D150" s="185" t="s">
        <v>174</v>
      </c>
      <c r="E150" s="193" t="s">
        <v>1</v>
      </c>
      <c r="F150" s="194" t="s">
        <v>170</v>
      </c>
      <c r="H150" s="195">
        <v>3</v>
      </c>
      <c r="I150" s="196"/>
      <c r="L150" s="192"/>
      <c r="M150" s="197"/>
      <c r="N150" s="198"/>
      <c r="O150" s="198"/>
      <c r="P150" s="198"/>
      <c r="Q150" s="198"/>
      <c r="R150" s="198"/>
      <c r="S150" s="198"/>
      <c r="T150" s="199"/>
      <c r="AT150" s="193" t="s">
        <v>174</v>
      </c>
      <c r="AU150" s="193" t="s">
        <v>89</v>
      </c>
      <c r="AV150" s="14" t="s">
        <v>89</v>
      </c>
      <c r="AW150" s="14" t="s">
        <v>30</v>
      </c>
      <c r="AX150" s="14" t="s">
        <v>76</v>
      </c>
      <c r="AY150" s="193" t="s">
        <v>158</v>
      </c>
    </row>
    <row r="151" spans="1:65" s="15" customFormat="1" ht="12">
      <c r="B151" s="200"/>
      <c r="D151" s="185" t="s">
        <v>174</v>
      </c>
      <c r="E151" s="201" t="s">
        <v>1</v>
      </c>
      <c r="F151" s="202" t="s">
        <v>179</v>
      </c>
      <c r="H151" s="203">
        <v>58</v>
      </c>
      <c r="I151" s="204"/>
      <c r="L151" s="200"/>
      <c r="M151" s="205"/>
      <c r="N151" s="206"/>
      <c r="O151" s="206"/>
      <c r="P151" s="206"/>
      <c r="Q151" s="206"/>
      <c r="R151" s="206"/>
      <c r="S151" s="206"/>
      <c r="T151" s="207"/>
      <c r="AT151" s="201" t="s">
        <v>174</v>
      </c>
      <c r="AU151" s="201" t="s">
        <v>89</v>
      </c>
      <c r="AV151" s="15" t="s">
        <v>164</v>
      </c>
      <c r="AW151" s="15" t="s">
        <v>30</v>
      </c>
      <c r="AX151" s="15" t="s">
        <v>83</v>
      </c>
      <c r="AY151" s="201" t="s">
        <v>158</v>
      </c>
    </row>
    <row r="152" spans="1:65" s="2" customFormat="1" ht="16.5" customHeight="1">
      <c r="A152" s="34"/>
      <c r="B152" s="139"/>
      <c r="C152" s="208" t="s">
        <v>164</v>
      </c>
      <c r="D152" s="208" t="s">
        <v>370</v>
      </c>
      <c r="E152" s="209" t="s">
        <v>399</v>
      </c>
      <c r="F152" s="210" t="s">
        <v>400</v>
      </c>
      <c r="G152" s="211" t="s">
        <v>296</v>
      </c>
      <c r="H152" s="212">
        <v>22</v>
      </c>
      <c r="I152" s="213"/>
      <c r="J152" s="214">
        <f>ROUND(I152*H152,2)</f>
        <v>0</v>
      </c>
      <c r="K152" s="215"/>
      <c r="L152" s="216"/>
      <c r="M152" s="217" t="s">
        <v>1</v>
      </c>
      <c r="N152" s="218" t="s">
        <v>42</v>
      </c>
      <c r="O152" s="60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3" t="s">
        <v>199</v>
      </c>
      <c r="AT152" s="183" t="s">
        <v>370</v>
      </c>
      <c r="AU152" s="183" t="s">
        <v>89</v>
      </c>
      <c r="AY152" s="17" t="s">
        <v>158</v>
      </c>
      <c r="BE152" s="104">
        <f>IF(N152="základná",J152,0)</f>
        <v>0</v>
      </c>
      <c r="BF152" s="104">
        <f>IF(N152="znížená",J152,0)</f>
        <v>0</v>
      </c>
      <c r="BG152" s="104">
        <f>IF(N152="zákl. prenesená",J152,0)</f>
        <v>0</v>
      </c>
      <c r="BH152" s="104">
        <f>IF(N152="zníž. prenesená",J152,0)</f>
        <v>0</v>
      </c>
      <c r="BI152" s="104">
        <f>IF(N152="nulová",J152,0)</f>
        <v>0</v>
      </c>
      <c r="BJ152" s="17" t="s">
        <v>89</v>
      </c>
      <c r="BK152" s="104">
        <f>ROUND(I152*H152,2)</f>
        <v>0</v>
      </c>
      <c r="BL152" s="17" t="s">
        <v>164</v>
      </c>
      <c r="BM152" s="183" t="s">
        <v>799</v>
      </c>
    </row>
    <row r="153" spans="1:65" s="14" customFormat="1" ht="12">
      <c r="B153" s="192"/>
      <c r="D153" s="185" t="s">
        <v>174</v>
      </c>
      <c r="E153" s="193" t="s">
        <v>1</v>
      </c>
      <c r="F153" s="194" t="s">
        <v>800</v>
      </c>
      <c r="H153" s="195">
        <v>22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174</v>
      </c>
      <c r="AU153" s="193" t="s">
        <v>89</v>
      </c>
      <c r="AV153" s="14" t="s">
        <v>89</v>
      </c>
      <c r="AW153" s="14" t="s">
        <v>30</v>
      </c>
      <c r="AX153" s="14" t="s">
        <v>76</v>
      </c>
      <c r="AY153" s="193" t="s">
        <v>158</v>
      </c>
    </row>
    <row r="154" spans="1:65" s="15" customFormat="1" ht="12">
      <c r="B154" s="200"/>
      <c r="D154" s="185" t="s">
        <v>174</v>
      </c>
      <c r="E154" s="201" t="s">
        <v>1</v>
      </c>
      <c r="F154" s="202" t="s">
        <v>179</v>
      </c>
      <c r="H154" s="203">
        <v>22</v>
      </c>
      <c r="I154" s="204"/>
      <c r="L154" s="200"/>
      <c r="M154" s="205"/>
      <c r="N154" s="206"/>
      <c r="O154" s="206"/>
      <c r="P154" s="206"/>
      <c r="Q154" s="206"/>
      <c r="R154" s="206"/>
      <c r="S154" s="206"/>
      <c r="T154" s="207"/>
      <c r="AT154" s="201" t="s">
        <v>174</v>
      </c>
      <c r="AU154" s="201" t="s">
        <v>89</v>
      </c>
      <c r="AV154" s="15" t="s">
        <v>164</v>
      </c>
      <c r="AW154" s="15" t="s">
        <v>30</v>
      </c>
      <c r="AX154" s="15" t="s">
        <v>83</v>
      </c>
      <c r="AY154" s="201" t="s">
        <v>158</v>
      </c>
    </row>
    <row r="155" spans="1:65" s="2" customFormat="1" ht="21.75" customHeight="1">
      <c r="A155" s="34"/>
      <c r="B155" s="139"/>
      <c r="C155" s="171" t="s">
        <v>186</v>
      </c>
      <c r="D155" s="171" t="s">
        <v>160</v>
      </c>
      <c r="E155" s="172" t="s">
        <v>407</v>
      </c>
      <c r="F155" s="173" t="s">
        <v>408</v>
      </c>
      <c r="G155" s="174" t="s">
        <v>168</v>
      </c>
      <c r="H155" s="175">
        <v>45</v>
      </c>
      <c r="I155" s="176"/>
      <c r="J155" s="177">
        <f>ROUND(I155*H155,2)</f>
        <v>0</v>
      </c>
      <c r="K155" s="178"/>
      <c r="L155" s="35"/>
      <c r="M155" s="179" t="s">
        <v>1</v>
      </c>
      <c r="N155" s="180" t="s">
        <v>42</v>
      </c>
      <c r="O155" s="6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164</v>
      </c>
      <c r="AT155" s="183" t="s">
        <v>160</v>
      </c>
      <c r="AU155" s="183" t="s">
        <v>89</v>
      </c>
      <c r="AY155" s="17" t="s">
        <v>158</v>
      </c>
      <c r="BE155" s="104">
        <f>IF(N155="základná",J155,0)</f>
        <v>0</v>
      </c>
      <c r="BF155" s="104">
        <f>IF(N155="znížená",J155,0)</f>
        <v>0</v>
      </c>
      <c r="BG155" s="104">
        <f>IF(N155="zákl. prenesená",J155,0)</f>
        <v>0</v>
      </c>
      <c r="BH155" s="104">
        <f>IF(N155="zníž. prenesená",J155,0)</f>
        <v>0</v>
      </c>
      <c r="BI155" s="104">
        <f>IF(N155="nulová",J155,0)</f>
        <v>0</v>
      </c>
      <c r="BJ155" s="17" t="s">
        <v>89</v>
      </c>
      <c r="BK155" s="104">
        <f>ROUND(I155*H155,2)</f>
        <v>0</v>
      </c>
      <c r="BL155" s="17" t="s">
        <v>164</v>
      </c>
      <c r="BM155" s="183" t="s">
        <v>801</v>
      </c>
    </row>
    <row r="156" spans="1:65" s="13" customFormat="1" ht="12">
      <c r="B156" s="184"/>
      <c r="D156" s="185" t="s">
        <v>174</v>
      </c>
      <c r="E156" s="186" t="s">
        <v>1</v>
      </c>
      <c r="F156" s="187" t="s">
        <v>387</v>
      </c>
      <c r="H156" s="186" t="s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174</v>
      </c>
      <c r="AU156" s="186" t="s">
        <v>89</v>
      </c>
      <c r="AV156" s="13" t="s">
        <v>83</v>
      </c>
      <c r="AW156" s="13" t="s">
        <v>30</v>
      </c>
      <c r="AX156" s="13" t="s">
        <v>76</v>
      </c>
      <c r="AY156" s="186" t="s">
        <v>158</v>
      </c>
    </row>
    <row r="157" spans="1:65" s="14" customFormat="1" ht="12">
      <c r="B157" s="192"/>
      <c r="D157" s="185" t="s">
        <v>174</v>
      </c>
      <c r="E157" s="193" t="s">
        <v>1</v>
      </c>
      <c r="F157" s="194" t="s">
        <v>383</v>
      </c>
      <c r="H157" s="195">
        <v>45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174</v>
      </c>
      <c r="AU157" s="193" t="s">
        <v>89</v>
      </c>
      <c r="AV157" s="14" t="s">
        <v>89</v>
      </c>
      <c r="AW157" s="14" t="s">
        <v>30</v>
      </c>
      <c r="AX157" s="14" t="s">
        <v>76</v>
      </c>
      <c r="AY157" s="193" t="s">
        <v>158</v>
      </c>
    </row>
    <row r="158" spans="1:65" s="15" customFormat="1" ht="12">
      <c r="B158" s="200"/>
      <c r="D158" s="185" t="s">
        <v>174</v>
      </c>
      <c r="E158" s="201" t="s">
        <v>1</v>
      </c>
      <c r="F158" s="202" t="s">
        <v>179</v>
      </c>
      <c r="H158" s="203">
        <v>45</v>
      </c>
      <c r="I158" s="204"/>
      <c r="L158" s="200"/>
      <c r="M158" s="205"/>
      <c r="N158" s="206"/>
      <c r="O158" s="206"/>
      <c r="P158" s="206"/>
      <c r="Q158" s="206"/>
      <c r="R158" s="206"/>
      <c r="S158" s="206"/>
      <c r="T158" s="207"/>
      <c r="AT158" s="201" t="s">
        <v>174</v>
      </c>
      <c r="AU158" s="201" t="s">
        <v>89</v>
      </c>
      <c r="AV158" s="15" t="s">
        <v>164</v>
      </c>
      <c r="AW158" s="15" t="s">
        <v>30</v>
      </c>
      <c r="AX158" s="15" t="s">
        <v>83</v>
      </c>
      <c r="AY158" s="201" t="s">
        <v>158</v>
      </c>
    </row>
    <row r="159" spans="1:65" s="2" customFormat="1" ht="33" customHeight="1">
      <c r="A159" s="34"/>
      <c r="B159" s="139"/>
      <c r="C159" s="171" t="s">
        <v>190</v>
      </c>
      <c r="D159" s="171" t="s">
        <v>160</v>
      </c>
      <c r="E159" s="172" t="s">
        <v>412</v>
      </c>
      <c r="F159" s="173" t="s">
        <v>413</v>
      </c>
      <c r="G159" s="174" t="s">
        <v>168</v>
      </c>
      <c r="H159" s="175">
        <v>1</v>
      </c>
      <c r="I159" s="176"/>
      <c r="J159" s="177">
        <f>ROUND(I159*H159,2)</f>
        <v>0</v>
      </c>
      <c r="K159" s="178"/>
      <c r="L159" s="35"/>
      <c r="M159" s="179" t="s">
        <v>1</v>
      </c>
      <c r="N159" s="180" t="s">
        <v>42</v>
      </c>
      <c r="O159" s="60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3" t="s">
        <v>164</v>
      </c>
      <c r="AT159" s="183" t="s">
        <v>160</v>
      </c>
      <c r="AU159" s="183" t="s">
        <v>89</v>
      </c>
      <c r="AY159" s="17" t="s">
        <v>158</v>
      </c>
      <c r="BE159" s="104">
        <f>IF(N159="základná",J159,0)</f>
        <v>0</v>
      </c>
      <c r="BF159" s="104">
        <f>IF(N159="znížená",J159,0)</f>
        <v>0</v>
      </c>
      <c r="BG159" s="104">
        <f>IF(N159="zákl. prenesená",J159,0)</f>
        <v>0</v>
      </c>
      <c r="BH159" s="104">
        <f>IF(N159="zníž. prenesená",J159,0)</f>
        <v>0</v>
      </c>
      <c r="BI159" s="104">
        <f>IF(N159="nulová",J159,0)</f>
        <v>0</v>
      </c>
      <c r="BJ159" s="17" t="s">
        <v>89</v>
      </c>
      <c r="BK159" s="104">
        <f>ROUND(I159*H159,2)</f>
        <v>0</v>
      </c>
      <c r="BL159" s="17" t="s">
        <v>164</v>
      </c>
      <c r="BM159" s="183" t="s">
        <v>802</v>
      </c>
    </row>
    <row r="160" spans="1:65" s="2" customFormat="1" ht="16.5" customHeight="1">
      <c r="A160" s="34"/>
      <c r="B160" s="139"/>
      <c r="C160" s="208" t="s">
        <v>195</v>
      </c>
      <c r="D160" s="208" t="s">
        <v>370</v>
      </c>
      <c r="E160" s="209" t="s">
        <v>416</v>
      </c>
      <c r="F160" s="210" t="s">
        <v>417</v>
      </c>
      <c r="G160" s="211" t="s">
        <v>296</v>
      </c>
      <c r="H160" s="212">
        <v>5.2</v>
      </c>
      <c r="I160" s="213"/>
      <c r="J160" s="214">
        <f>ROUND(I160*H160,2)</f>
        <v>0</v>
      </c>
      <c r="K160" s="215"/>
      <c r="L160" s="216"/>
      <c r="M160" s="217" t="s">
        <v>1</v>
      </c>
      <c r="N160" s="218" t="s">
        <v>42</v>
      </c>
      <c r="O160" s="6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3" t="s">
        <v>199</v>
      </c>
      <c r="AT160" s="183" t="s">
        <v>370</v>
      </c>
      <c r="AU160" s="183" t="s">
        <v>89</v>
      </c>
      <c r="AY160" s="17" t="s">
        <v>158</v>
      </c>
      <c r="BE160" s="104">
        <f>IF(N160="základná",J160,0)</f>
        <v>0</v>
      </c>
      <c r="BF160" s="104">
        <f>IF(N160="znížená",J160,0)</f>
        <v>0</v>
      </c>
      <c r="BG160" s="104">
        <f>IF(N160="zákl. prenesená",J160,0)</f>
        <v>0</v>
      </c>
      <c r="BH160" s="104">
        <f>IF(N160="zníž. prenesená",J160,0)</f>
        <v>0</v>
      </c>
      <c r="BI160" s="104">
        <f>IF(N160="nulová",J160,0)</f>
        <v>0</v>
      </c>
      <c r="BJ160" s="17" t="s">
        <v>89</v>
      </c>
      <c r="BK160" s="104">
        <f>ROUND(I160*H160,2)</f>
        <v>0</v>
      </c>
      <c r="BL160" s="17" t="s">
        <v>164</v>
      </c>
      <c r="BM160" s="183" t="s">
        <v>803</v>
      </c>
    </row>
    <row r="161" spans="1:65" s="14" customFormat="1" ht="12">
      <c r="B161" s="192"/>
      <c r="D161" s="185" t="s">
        <v>174</v>
      </c>
      <c r="E161" s="193" t="s">
        <v>1</v>
      </c>
      <c r="F161" s="194" t="s">
        <v>804</v>
      </c>
      <c r="H161" s="195">
        <v>4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174</v>
      </c>
      <c r="AU161" s="193" t="s">
        <v>89</v>
      </c>
      <c r="AV161" s="14" t="s">
        <v>89</v>
      </c>
      <c r="AW161" s="14" t="s">
        <v>30</v>
      </c>
      <c r="AX161" s="14" t="s">
        <v>76</v>
      </c>
      <c r="AY161" s="193" t="s">
        <v>158</v>
      </c>
    </row>
    <row r="162" spans="1:65" s="13" customFormat="1" ht="12">
      <c r="B162" s="184"/>
      <c r="D162" s="185" t="s">
        <v>174</v>
      </c>
      <c r="E162" s="186" t="s">
        <v>1</v>
      </c>
      <c r="F162" s="187" t="s">
        <v>798</v>
      </c>
      <c r="H162" s="186" t="s">
        <v>1</v>
      </c>
      <c r="I162" s="188"/>
      <c r="L162" s="184"/>
      <c r="M162" s="189"/>
      <c r="N162" s="190"/>
      <c r="O162" s="190"/>
      <c r="P162" s="190"/>
      <c r="Q162" s="190"/>
      <c r="R162" s="190"/>
      <c r="S162" s="190"/>
      <c r="T162" s="191"/>
      <c r="AT162" s="186" t="s">
        <v>174</v>
      </c>
      <c r="AU162" s="186" t="s">
        <v>89</v>
      </c>
      <c r="AV162" s="13" t="s">
        <v>83</v>
      </c>
      <c r="AW162" s="13" t="s">
        <v>30</v>
      </c>
      <c r="AX162" s="13" t="s">
        <v>76</v>
      </c>
      <c r="AY162" s="186" t="s">
        <v>158</v>
      </c>
    </row>
    <row r="163" spans="1:65" s="14" customFormat="1" ht="12">
      <c r="B163" s="192"/>
      <c r="D163" s="185" t="s">
        <v>174</v>
      </c>
      <c r="E163" s="193" t="s">
        <v>1</v>
      </c>
      <c r="F163" s="194" t="s">
        <v>805</v>
      </c>
      <c r="H163" s="195">
        <v>1.2</v>
      </c>
      <c r="I163" s="196"/>
      <c r="L163" s="192"/>
      <c r="M163" s="197"/>
      <c r="N163" s="198"/>
      <c r="O163" s="198"/>
      <c r="P163" s="198"/>
      <c r="Q163" s="198"/>
      <c r="R163" s="198"/>
      <c r="S163" s="198"/>
      <c r="T163" s="199"/>
      <c r="AT163" s="193" t="s">
        <v>174</v>
      </c>
      <c r="AU163" s="193" t="s">
        <v>89</v>
      </c>
      <c r="AV163" s="14" t="s">
        <v>89</v>
      </c>
      <c r="AW163" s="14" t="s">
        <v>30</v>
      </c>
      <c r="AX163" s="14" t="s">
        <v>76</v>
      </c>
      <c r="AY163" s="193" t="s">
        <v>158</v>
      </c>
    </row>
    <row r="164" spans="1:65" s="15" customFormat="1" ht="12">
      <c r="B164" s="200"/>
      <c r="D164" s="185" t="s">
        <v>174</v>
      </c>
      <c r="E164" s="201" t="s">
        <v>1</v>
      </c>
      <c r="F164" s="202" t="s">
        <v>179</v>
      </c>
      <c r="H164" s="203">
        <v>5.2</v>
      </c>
      <c r="I164" s="204"/>
      <c r="L164" s="200"/>
      <c r="M164" s="205"/>
      <c r="N164" s="206"/>
      <c r="O164" s="206"/>
      <c r="P164" s="206"/>
      <c r="Q164" s="206"/>
      <c r="R164" s="206"/>
      <c r="S164" s="206"/>
      <c r="T164" s="207"/>
      <c r="AT164" s="201" t="s">
        <v>174</v>
      </c>
      <c r="AU164" s="201" t="s">
        <v>89</v>
      </c>
      <c r="AV164" s="15" t="s">
        <v>164</v>
      </c>
      <c r="AW164" s="15" t="s">
        <v>30</v>
      </c>
      <c r="AX164" s="15" t="s">
        <v>83</v>
      </c>
      <c r="AY164" s="201" t="s">
        <v>158</v>
      </c>
    </row>
    <row r="165" spans="1:65" s="2" customFormat="1" ht="21.75" customHeight="1">
      <c r="A165" s="34"/>
      <c r="B165" s="139"/>
      <c r="C165" s="171" t="s">
        <v>199</v>
      </c>
      <c r="D165" s="171" t="s">
        <v>160</v>
      </c>
      <c r="E165" s="172" t="s">
        <v>421</v>
      </c>
      <c r="F165" s="173" t="s">
        <v>422</v>
      </c>
      <c r="G165" s="174" t="s">
        <v>168</v>
      </c>
      <c r="H165" s="175">
        <v>45</v>
      </c>
      <c r="I165" s="176"/>
      <c r="J165" s="177">
        <f>ROUND(I165*H165,2)</f>
        <v>0</v>
      </c>
      <c r="K165" s="178"/>
      <c r="L165" s="35"/>
      <c r="M165" s="179" t="s">
        <v>1</v>
      </c>
      <c r="N165" s="180" t="s">
        <v>42</v>
      </c>
      <c r="O165" s="60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3" t="s">
        <v>164</v>
      </c>
      <c r="AT165" s="183" t="s">
        <v>160</v>
      </c>
      <c r="AU165" s="183" t="s">
        <v>89</v>
      </c>
      <c r="AY165" s="17" t="s">
        <v>158</v>
      </c>
      <c r="BE165" s="104">
        <f>IF(N165="základná",J165,0)</f>
        <v>0</v>
      </c>
      <c r="BF165" s="104">
        <f>IF(N165="znížená",J165,0)</f>
        <v>0</v>
      </c>
      <c r="BG165" s="104">
        <f>IF(N165="zákl. prenesená",J165,0)</f>
        <v>0</v>
      </c>
      <c r="BH165" s="104">
        <f>IF(N165="zníž. prenesená",J165,0)</f>
        <v>0</v>
      </c>
      <c r="BI165" s="104">
        <f>IF(N165="nulová",J165,0)</f>
        <v>0</v>
      </c>
      <c r="BJ165" s="17" t="s">
        <v>89</v>
      </c>
      <c r="BK165" s="104">
        <f>ROUND(I165*H165,2)</f>
        <v>0</v>
      </c>
      <c r="BL165" s="17" t="s">
        <v>164</v>
      </c>
      <c r="BM165" s="183" t="s">
        <v>806</v>
      </c>
    </row>
    <row r="166" spans="1:65" s="14" customFormat="1" ht="12">
      <c r="B166" s="192"/>
      <c r="D166" s="185" t="s">
        <v>174</v>
      </c>
      <c r="E166" s="193" t="s">
        <v>1</v>
      </c>
      <c r="F166" s="194" t="s">
        <v>383</v>
      </c>
      <c r="H166" s="195">
        <v>45</v>
      </c>
      <c r="I166" s="196"/>
      <c r="L166" s="192"/>
      <c r="M166" s="197"/>
      <c r="N166" s="198"/>
      <c r="O166" s="198"/>
      <c r="P166" s="198"/>
      <c r="Q166" s="198"/>
      <c r="R166" s="198"/>
      <c r="S166" s="198"/>
      <c r="T166" s="199"/>
      <c r="AT166" s="193" t="s">
        <v>174</v>
      </c>
      <c r="AU166" s="193" t="s">
        <v>89</v>
      </c>
      <c r="AV166" s="14" t="s">
        <v>89</v>
      </c>
      <c r="AW166" s="14" t="s">
        <v>30</v>
      </c>
      <c r="AX166" s="14" t="s">
        <v>83</v>
      </c>
      <c r="AY166" s="193" t="s">
        <v>158</v>
      </c>
    </row>
    <row r="167" spans="1:65" s="2" customFormat="1" ht="16.5" customHeight="1">
      <c r="A167" s="34"/>
      <c r="B167" s="139"/>
      <c r="C167" s="208" t="s">
        <v>203</v>
      </c>
      <c r="D167" s="208" t="s">
        <v>370</v>
      </c>
      <c r="E167" s="209" t="s">
        <v>807</v>
      </c>
      <c r="F167" s="210" t="s">
        <v>808</v>
      </c>
      <c r="G167" s="211" t="s">
        <v>168</v>
      </c>
      <c r="H167" s="212">
        <v>45</v>
      </c>
      <c r="I167" s="213"/>
      <c r="J167" s="214">
        <f t="shared" ref="J167:J172" si="5">ROUND(I167*H167,2)</f>
        <v>0</v>
      </c>
      <c r="K167" s="215"/>
      <c r="L167" s="216"/>
      <c r="M167" s="217" t="s">
        <v>1</v>
      </c>
      <c r="N167" s="218" t="s">
        <v>42</v>
      </c>
      <c r="O167" s="60"/>
      <c r="P167" s="181">
        <f t="shared" ref="P167:P172" si="6">O167*H167</f>
        <v>0</v>
      </c>
      <c r="Q167" s="181">
        <v>8.0000000000000002E-3</v>
      </c>
      <c r="R167" s="181">
        <f t="shared" ref="R167:R172" si="7">Q167*H167</f>
        <v>0.36</v>
      </c>
      <c r="S167" s="181">
        <v>0</v>
      </c>
      <c r="T167" s="182">
        <f t="shared" ref="T167:T172" si="8"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199</v>
      </c>
      <c r="AT167" s="183" t="s">
        <v>370</v>
      </c>
      <c r="AU167" s="183" t="s">
        <v>89</v>
      </c>
      <c r="AY167" s="17" t="s">
        <v>158</v>
      </c>
      <c r="BE167" s="104">
        <f t="shared" ref="BE167:BE172" si="9">IF(N167="základná",J167,0)</f>
        <v>0</v>
      </c>
      <c r="BF167" s="104">
        <f t="shared" ref="BF167:BF172" si="10">IF(N167="znížená",J167,0)</f>
        <v>0</v>
      </c>
      <c r="BG167" s="104">
        <f t="shared" ref="BG167:BG172" si="11">IF(N167="zákl. prenesená",J167,0)</f>
        <v>0</v>
      </c>
      <c r="BH167" s="104">
        <f t="shared" ref="BH167:BH172" si="12">IF(N167="zníž. prenesená",J167,0)</f>
        <v>0</v>
      </c>
      <c r="BI167" s="104">
        <f t="shared" ref="BI167:BI172" si="13">IF(N167="nulová",J167,0)</f>
        <v>0</v>
      </c>
      <c r="BJ167" s="17" t="s">
        <v>89</v>
      </c>
      <c r="BK167" s="104">
        <f t="shared" ref="BK167:BK172" si="14">ROUND(I167*H167,2)</f>
        <v>0</v>
      </c>
      <c r="BL167" s="17" t="s">
        <v>164</v>
      </c>
      <c r="BM167" s="183" t="s">
        <v>809</v>
      </c>
    </row>
    <row r="168" spans="1:65" s="2" customFormat="1" ht="21.75" customHeight="1">
      <c r="A168" s="34"/>
      <c r="B168" s="139"/>
      <c r="C168" s="171" t="s">
        <v>208</v>
      </c>
      <c r="D168" s="171" t="s">
        <v>160</v>
      </c>
      <c r="E168" s="172" t="s">
        <v>450</v>
      </c>
      <c r="F168" s="173" t="s">
        <v>451</v>
      </c>
      <c r="G168" s="174" t="s">
        <v>163</v>
      </c>
      <c r="H168" s="175">
        <v>3</v>
      </c>
      <c r="I168" s="176"/>
      <c r="J168" s="177">
        <f t="shared" si="5"/>
        <v>0</v>
      </c>
      <c r="K168" s="178"/>
      <c r="L168" s="35"/>
      <c r="M168" s="179" t="s">
        <v>1</v>
      </c>
      <c r="N168" s="180" t="s">
        <v>42</v>
      </c>
      <c r="O168" s="60"/>
      <c r="P168" s="181">
        <f t="shared" si="6"/>
        <v>0</v>
      </c>
      <c r="Q168" s="181">
        <v>0</v>
      </c>
      <c r="R168" s="181">
        <f t="shared" si="7"/>
        <v>0</v>
      </c>
      <c r="S168" s="181">
        <v>0</v>
      </c>
      <c r="T168" s="182">
        <f t="shared" si="8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164</v>
      </c>
      <c r="AT168" s="183" t="s">
        <v>160</v>
      </c>
      <c r="AU168" s="183" t="s">
        <v>89</v>
      </c>
      <c r="AY168" s="17" t="s">
        <v>158</v>
      </c>
      <c r="BE168" s="104">
        <f t="shared" si="9"/>
        <v>0</v>
      </c>
      <c r="BF168" s="104">
        <f t="shared" si="10"/>
        <v>0</v>
      </c>
      <c r="BG168" s="104">
        <f t="shared" si="11"/>
        <v>0</v>
      </c>
      <c r="BH168" s="104">
        <f t="shared" si="12"/>
        <v>0</v>
      </c>
      <c r="BI168" s="104">
        <f t="shared" si="13"/>
        <v>0</v>
      </c>
      <c r="BJ168" s="17" t="s">
        <v>89</v>
      </c>
      <c r="BK168" s="104">
        <f t="shared" si="14"/>
        <v>0</v>
      </c>
      <c r="BL168" s="17" t="s">
        <v>164</v>
      </c>
      <c r="BM168" s="183" t="s">
        <v>810</v>
      </c>
    </row>
    <row r="169" spans="1:65" s="2" customFormat="1" ht="33" customHeight="1">
      <c r="A169" s="34"/>
      <c r="B169" s="139"/>
      <c r="C169" s="171" t="s">
        <v>212</v>
      </c>
      <c r="D169" s="171" t="s">
        <v>160</v>
      </c>
      <c r="E169" s="172" t="s">
        <v>469</v>
      </c>
      <c r="F169" s="173" t="s">
        <v>470</v>
      </c>
      <c r="G169" s="174" t="s">
        <v>168</v>
      </c>
      <c r="H169" s="175">
        <v>1</v>
      </c>
      <c r="I169" s="176"/>
      <c r="J169" s="177">
        <f t="shared" si="5"/>
        <v>0</v>
      </c>
      <c r="K169" s="178"/>
      <c r="L169" s="35"/>
      <c r="M169" s="179" t="s">
        <v>1</v>
      </c>
      <c r="N169" s="180" t="s">
        <v>42</v>
      </c>
      <c r="O169" s="60"/>
      <c r="P169" s="181">
        <f t="shared" si="6"/>
        <v>0</v>
      </c>
      <c r="Q169" s="181">
        <v>0</v>
      </c>
      <c r="R169" s="181">
        <f t="shared" si="7"/>
        <v>0</v>
      </c>
      <c r="S169" s="181">
        <v>0</v>
      </c>
      <c r="T169" s="182">
        <f t="shared" si="8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3" t="s">
        <v>164</v>
      </c>
      <c r="AT169" s="183" t="s">
        <v>160</v>
      </c>
      <c r="AU169" s="183" t="s">
        <v>89</v>
      </c>
      <c r="AY169" s="17" t="s">
        <v>158</v>
      </c>
      <c r="BE169" s="104">
        <f t="shared" si="9"/>
        <v>0</v>
      </c>
      <c r="BF169" s="104">
        <f t="shared" si="10"/>
        <v>0</v>
      </c>
      <c r="BG169" s="104">
        <f t="shared" si="11"/>
        <v>0</v>
      </c>
      <c r="BH169" s="104">
        <f t="shared" si="12"/>
        <v>0</v>
      </c>
      <c r="BI169" s="104">
        <f t="shared" si="13"/>
        <v>0</v>
      </c>
      <c r="BJ169" s="17" t="s">
        <v>89</v>
      </c>
      <c r="BK169" s="104">
        <f t="shared" si="14"/>
        <v>0</v>
      </c>
      <c r="BL169" s="17" t="s">
        <v>164</v>
      </c>
      <c r="BM169" s="183" t="s">
        <v>811</v>
      </c>
    </row>
    <row r="170" spans="1:65" s="2" customFormat="1" ht="16.5" customHeight="1">
      <c r="A170" s="34"/>
      <c r="B170" s="139"/>
      <c r="C170" s="208" t="s">
        <v>216</v>
      </c>
      <c r="D170" s="208" t="s">
        <v>370</v>
      </c>
      <c r="E170" s="209" t="s">
        <v>812</v>
      </c>
      <c r="F170" s="210" t="s">
        <v>813</v>
      </c>
      <c r="G170" s="211" t="s">
        <v>168</v>
      </c>
      <c r="H170" s="212">
        <v>1</v>
      </c>
      <c r="I170" s="213"/>
      <c r="J170" s="214">
        <f t="shared" si="5"/>
        <v>0</v>
      </c>
      <c r="K170" s="215"/>
      <c r="L170" s="216"/>
      <c r="M170" s="217" t="s">
        <v>1</v>
      </c>
      <c r="N170" s="218" t="s">
        <v>42</v>
      </c>
      <c r="O170" s="60"/>
      <c r="P170" s="181">
        <f t="shared" si="6"/>
        <v>0</v>
      </c>
      <c r="Q170" s="181">
        <v>0.3</v>
      </c>
      <c r="R170" s="181">
        <f t="shared" si="7"/>
        <v>0.3</v>
      </c>
      <c r="S170" s="181">
        <v>0</v>
      </c>
      <c r="T170" s="182">
        <f t="shared" si="8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199</v>
      </c>
      <c r="AT170" s="183" t="s">
        <v>370</v>
      </c>
      <c r="AU170" s="183" t="s">
        <v>89</v>
      </c>
      <c r="AY170" s="17" t="s">
        <v>158</v>
      </c>
      <c r="BE170" s="104">
        <f t="shared" si="9"/>
        <v>0</v>
      </c>
      <c r="BF170" s="104">
        <f t="shared" si="10"/>
        <v>0</v>
      </c>
      <c r="BG170" s="104">
        <f t="shared" si="11"/>
        <v>0</v>
      </c>
      <c r="BH170" s="104">
        <f t="shared" si="12"/>
        <v>0</v>
      </c>
      <c r="BI170" s="104">
        <f t="shared" si="13"/>
        <v>0</v>
      </c>
      <c r="BJ170" s="17" t="s">
        <v>89</v>
      </c>
      <c r="BK170" s="104">
        <f t="shared" si="14"/>
        <v>0</v>
      </c>
      <c r="BL170" s="17" t="s">
        <v>164</v>
      </c>
      <c r="BM170" s="183" t="s">
        <v>814</v>
      </c>
    </row>
    <row r="171" spans="1:65" s="2" customFormat="1" ht="44.25" customHeight="1">
      <c r="A171" s="34"/>
      <c r="B171" s="139"/>
      <c r="C171" s="171" t="s">
        <v>221</v>
      </c>
      <c r="D171" s="171" t="s">
        <v>160</v>
      </c>
      <c r="E171" s="172" t="s">
        <v>541</v>
      </c>
      <c r="F171" s="173" t="s">
        <v>542</v>
      </c>
      <c r="G171" s="174" t="s">
        <v>168</v>
      </c>
      <c r="H171" s="175">
        <v>1</v>
      </c>
      <c r="I171" s="176"/>
      <c r="J171" s="177">
        <f t="shared" si="5"/>
        <v>0</v>
      </c>
      <c r="K171" s="178"/>
      <c r="L171" s="35"/>
      <c r="M171" s="179" t="s">
        <v>1</v>
      </c>
      <c r="N171" s="180" t="s">
        <v>42</v>
      </c>
      <c r="O171" s="60"/>
      <c r="P171" s="181">
        <f t="shared" si="6"/>
        <v>0</v>
      </c>
      <c r="Q171" s="181">
        <v>4.8000000000000001E-4</v>
      </c>
      <c r="R171" s="181">
        <f t="shared" si="7"/>
        <v>4.8000000000000001E-4</v>
      </c>
      <c r="S171" s="181">
        <v>0</v>
      </c>
      <c r="T171" s="182">
        <f t="shared" si="8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164</v>
      </c>
      <c r="AT171" s="183" t="s">
        <v>160</v>
      </c>
      <c r="AU171" s="183" t="s">
        <v>89</v>
      </c>
      <c r="AY171" s="17" t="s">
        <v>158</v>
      </c>
      <c r="BE171" s="104">
        <f t="shared" si="9"/>
        <v>0</v>
      </c>
      <c r="BF171" s="104">
        <f t="shared" si="10"/>
        <v>0</v>
      </c>
      <c r="BG171" s="104">
        <f t="shared" si="11"/>
        <v>0</v>
      </c>
      <c r="BH171" s="104">
        <f t="shared" si="12"/>
        <v>0</v>
      </c>
      <c r="BI171" s="104">
        <f t="shared" si="13"/>
        <v>0</v>
      </c>
      <c r="BJ171" s="17" t="s">
        <v>89</v>
      </c>
      <c r="BK171" s="104">
        <f t="shared" si="14"/>
        <v>0</v>
      </c>
      <c r="BL171" s="17" t="s">
        <v>164</v>
      </c>
      <c r="BM171" s="183" t="s">
        <v>815</v>
      </c>
    </row>
    <row r="172" spans="1:65" s="2" customFormat="1" ht="16.5" customHeight="1">
      <c r="A172" s="34"/>
      <c r="B172" s="139"/>
      <c r="C172" s="208" t="s">
        <v>225</v>
      </c>
      <c r="D172" s="208" t="s">
        <v>370</v>
      </c>
      <c r="E172" s="209" t="s">
        <v>545</v>
      </c>
      <c r="F172" s="210" t="s">
        <v>546</v>
      </c>
      <c r="G172" s="211" t="s">
        <v>168</v>
      </c>
      <c r="H172" s="212">
        <v>3</v>
      </c>
      <c r="I172" s="213"/>
      <c r="J172" s="214">
        <f t="shared" si="5"/>
        <v>0</v>
      </c>
      <c r="K172" s="215"/>
      <c r="L172" s="216"/>
      <c r="M172" s="217" t="s">
        <v>1</v>
      </c>
      <c r="N172" s="218" t="s">
        <v>42</v>
      </c>
      <c r="O172" s="60"/>
      <c r="P172" s="181">
        <f t="shared" si="6"/>
        <v>0</v>
      </c>
      <c r="Q172" s="181">
        <v>0</v>
      </c>
      <c r="R172" s="181">
        <f t="shared" si="7"/>
        <v>0</v>
      </c>
      <c r="S172" s="181">
        <v>0</v>
      </c>
      <c r="T172" s="182">
        <f t="shared" si="8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199</v>
      </c>
      <c r="AT172" s="183" t="s">
        <v>370</v>
      </c>
      <c r="AU172" s="183" t="s">
        <v>89</v>
      </c>
      <c r="AY172" s="17" t="s">
        <v>158</v>
      </c>
      <c r="BE172" s="104">
        <f t="shared" si="9"/>
        <v>0</v>
      </c>
      <c r="BF172" s="104">
        <f t="shared" si="10"/>
        <v>0</v>
      </c>
      <c r="BG172" s="104">
        <f t="shared" si="11"/>
        <v>0</v>
      </c>
      <c r="BH172" s="104">
        <f t="shared" si="12"/>
        <v>0</v>
      </c>
      <c r="BI172" s="104">
        <f t="shared" si="13"/>
        <v>0</v>
      </c>
      <c r="BJ172" s="17" t="s">
        <v>89</v>
      </c>
      <c r="BK172" s="104">
        <f t="shared" si="14"/>
        <v>0</v>
      </c>
      <c r="BL172" s="17" t="s">
        <v>164</v>
      </c>
      <c r="BM172" s="183" t="s">
        <v>816</v>
      </c>
    </row>
    <row r="173" spans="1:65" s="14" customFormat="1" ht="12">
      <c r="B173" s="192"/>
      <c r="D173" s="185" t="s">
        <v>174</v>
      </c>
      <c r="E173" s="193" t="s">
        <v>1</v>
      </c>
      <c r="F173" s="194" t="s">
        <v>817</v>
      </c>
      <c r="H173" s="195">
        <v>3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174</v>
      </c>
      <c r="AU173" s="193" t="s">
        <v>89</v>
      </c>
      <c r="AV173" s="14" t="s">
        <v>89</v>
      </c>
      <c r="AW173" s="14" t="s">
        <v>30</v>
      </c>
      <c r="AX173" s="14" t="s">
        <v>83</v>
      </c>
      <c r="AY173" s="193" t="s">
        <v>158</v>
      </c>
    </row>
    <row r="174" spans="1:65" s="2" customFormat="1" ht="16.5" customHeight="1">
      <c r="A174" s="34"/>
      <c r="B174" s="139"/>
      <c r="C174" s="208" t="s">
        <v>229</v>
      </c>
      <c r="D174" s="208" t="s">
        <v>370</v>
      </c>
      <c r="E174" s="209" t="s">
        <v>550</v>
      </c>
      <c r="F174" s="210" t="s">
        <v>551</v>
      </c>
      <c r="G174" s="211" t="s">
        <v>552</v>
      </c>
      <c r="H174" s="212">
        <v>1.5</v>
      </c>
      <c r="I174" s="213"/>
      <c r="J174" s="214">
        <f>ROUND(I174*H174,2)</f>
        <v>0</v>
      </c>
      <c r="K174" s="215"/>
      <c r="L174" s="216"/>
      <c r="M174" s="217" t="s">
        <v>1</v>
      </c>
      <c r="N174" s="218" t="s">
        <v>42</v>
      </c>
      <c r="O174" s="6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3" t="s">
        <v>199</v>
      </c>
      <c r="AT174" s="183" t="s">
        <v>370</v>
      </c>
      <c r="AU174" s="183" t="s">
        <v>89</v>
      </c>
      <c r="AY174" s="17" t="s">
        <v>158</v>
      </c>
      <c r="BE174" s="104">
        <f>IF(N174="základná",J174,0)</f>
        <v>0</v>
      </c>
      <c r="BF174" s="104">
        <f>IF(N174="znížená",J174,0)</f>
        <v>0</v>
      </c>
      <c r="BG174" s="104">
        <f>IF(N174="zákl. prenesená",J174,0)</f>
        <v>0</v>
      </c>
      <c r="BH174" s="104">
        <f>IF(N174="zníž. prenesená",J174,0)</f>
        <v>0</v>
      </c>
      <c r="BI174" s="104">
        <f>IF(N174="nulová",J174,0)</f>
        <v>0</v>
      </c>
      <c r="BJ174" s="17" t="s">
        <v>89</v>
      </c>
      <c r="BK174" s="104">
        <f>ROUND(I174*H174,2)</f>
        <v>0</v>
      </c>
      <c r="BL174" s="17" t="s">
        <v>164</v>
      </c>
      <c r="BM174" s="183" t="s">
        <v>818</v>
      </c>
    </row>
    <row r="175" spans="1:65" s="14" customFormat="1" ht="12">
      <c r="B175" s="192"/>
      <c r="D175" s="185" t="s">
        <v>174</v>
      </c>
      <c r="E175" s="193" t="s">
        <v>1</v>
      </c>
      <c r="F175" s="194" t="s">
        <v>819</v>
      </c>
      <c r="H175" s="195">
        <v>1.5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174</v>
      </c>
      <c r="AU175" s="193" t="s">
        <v>89</v>
      </c>
      <c r="AV175" s="14" t="s">
        <v>89</v>
      </c>
      <c r="AW175" s="14" t="s">
        <v>30</v>
      </c>
      <c r="AX175" s="14" t="s">
        <v>83</v>
      </c>
      <c r="AY175" s="193" t="s">
        <v>158</v>
      </c>
    </row>
    <row r="176" spans="1:65" s="2" customFormat="1" ht="21.75" customHeight="1">
      <c r="A176" s="34"/>
      <c r="B176" s="139"/>
      <c r="C176" s="171" t="s">
        <v>234</v>
      </c>
      <c r="D176" s="171" t="s">
        <v>160</v>
      </c>
      <c r="E176" s="172" t="s">
        <v>560</v>
      </c>
      <c r="F176" s="173" t="s">
        <v>561</v>
      </c>
      <c r="G176" s="174" t="s">
        <v>168</v>
      </c>
      <c r="H176" s="175">
        <v>1</v>
      </c>
      <c r="I176" s="176"/>
      <c r="J176" s="177">
        <f>ROUND(I176*H176,2)</f>
        <v>0</v>
      </c>
      <c r="K176" s="178"/>
      <c r="L176" s="35"/>
      <c r="M176" s="179" t="s">
        <v>1</v>
      </c>
      <c r="N176" s="180" t="s">
        <v>42</v>
      </c>
      <c r="O176" s="6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164</v>
      </c>
      <c r="AT176" s="183" t="s">
        <v>160</v>
      </c>
      <c r="AU176" s="183" t="s">
        <v>89</v>
      </c>
      <c r="AY176" s="17" t="s">
        <v>158</v>
      </c>
      <c r="BE176" s="104">
        <f>IF(N176="základná",J176,0)</f>
        <v>0</v>
      </c>
      <c r="BF176" s="104">
        <f>IF(N176="znížená",J176,0)</f>
        <v>0</v>
      </c>
      <c r="BG176" s="104">
        <f>IF(N176="zákl. prenesená",J176,0)</f>
        <v>0</v>
      </c>
      <c r="BH176" s="104">
        <f>IF(N176="zníž. prenesená",J176,0)</f>
        <v>0</v>
      </c>
      <c r="BI176" s="104">
        <f>IF(N176="nulová",J176,0)</f>
        <v>0</v>
      </c>
      <c r="BJ176" s="17" t="s">
        <v>89</v>
      </c>
      <c r="BK176" s="104">
        <f>ROUND(I176*H176,2)</f>
        <v>0</v>
      </c>
      <c r="BL176" s="17" t="s">
        <v>164</v>
      </c>
      <c r="BM176" s="183" t="s">
        <v>820</v>
      </c>
    </row>
    <row r="177" spans="1:65" s="2" customFormat="1" ht="16.5" customHeight="1">
      <c r="A177" s="34"/>
      <c r="B177" s="139"/>
      <c r="C177" s="208" t="s">
        <v>238</v>
      </c>
      <c r="D177" s="208" t="s">
        <v>370</v>
      </c>
      <c r="E177" s="209" t="s">
        <v>564</v>
      </c>
      <c r="F177" s="210" t="s">
        <v>565</v>
      </c>
      <c r="G177" s="211" t="s">
        <v>296</v>
      </c>
      <c r="H177" s="212">
        <v>0.5</v>
      </c>
      <c r="I177" s="213"/>
      <c r="J177" s="214">
        <f>ROUND(I177*H177,2)</f>
        <v>0</v>
      </c>
      <c r="K177" s="215"/>
      <c r="L177" s="216"/>
      <c r="M177" s="217" t="s">
        <v>1</v>
      </c>
      <c r="N177" s="218" t="s">
        <v>42</v>
      </c>
      <c r="O177" s="60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3" t="s">
        <v>199</v>
      </c>
      <c r="AT177" s="183" t="s">
        <v>370</v>
      </c>
      <c r="AU177" s="183" t="s">
        <v>89</v>
      </c>
      <c r="AY177" s="17" t="s">
        <v>158</v>
      </c>
      <c r="BE177" s="104">
        <f>IF(N177="základná",J177,0)</f>
        <v>0</v>
      </c>
      <c r="BF177" s="104">
        <f>IF(N177="znížená",J177,0)</f>
        <v>0</v>
      </c>
      <c r="BG177" s="104">
        <f>IF(N177="zákl. prenesená",J177,0)</f>
        <v>0</v>
      </c>
      <c r="BH177" s="104">
        <f>IF(N177="zníž. prenesená",J177,0)</f>
        <v>0</v>
      </c>
      <c r="BI177" s="104">
        <f>IF(N177="nulová",J177,0)</f>
        <v>0</v>
      </c>
      <c r="BJ177" s="17" t="s">
        <v>89</v>
      </c>
      <c r="BK177" s="104">
        <f>ROUND(I177*H177,2)</f>
        <v>0</v>
      </c>
      <c r="BL177" s="17" t="s">
        <v>164</v>
      </c>
      <c r="BM177" s="183" t="s">
        <v>821</v>
      </c>
    </row>
    <row r="178" spans="1:65" s="2" customFormat="1" ht="21.75" customHeight="1">
      <c r="A178" s="34"/>
      <c r="B178" s="139"/>
      <c r="C178" s="171" t="s">
        <v>242</v>
      </c>
      <c r="D178" s="171" t="s">
        <v>160</v>
      </c>
      <c r="E178" s="172" t="s">
        <v>569</v>
      </c>
      <c r="F178" s="173" t="s">
        <v>570</v>
      </c>
      <c r="G178" s="174" t="s">
        <v>163</v>
      </c>
      <c r="H178" s="175">
        <v>4</v>
      </c>
      <c r="I178" s="176"/>
      <c r="J178" s="177">
        <f>ROUND(I178*H178,2)</f>
        <v>0</v>
      </c>
      <c r="K178" s="178"/>
      <c r="L178" s="35"/>
      <c r="M178" s="179" t="s">
        <v>1</v>
      </c>
      <c r="N178" s="180" t="s">
        <v>42</v>
      </c>
      <c r="O178" s="6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164</v>
      </c>
      <c r="AT178" s="183" t="s">
        <v>160</v>
      </c>
      <c r="AU178" s="183" t="s">
        <v>89</v>
      </c>
      <c r="AY178" s="17" t="s">
        <v>158</v>
      </c>
      <c r="BE178" s="104">
        <f>IF(N178="základná",J178,0)</f>
        <v>0</v>
      </c>
      <c r="BF178" s="104">
        <f>IF(N178="znížená",J178,0)</f>
        <v>0</v>
      </c>
      <c r="BG178" s="104">
        <f>IF(N178="zákl. prenesená",J178,0)</f>
        <v>0</v>
      </c>
      <c r="BH178" s="104">
        <f>IF(N178="zníž. prenesená",J178,0)</f>
        <v>0</v>
      </c>
      <c r="BI178" s="104">
        <f>IF(N178="nulová",J178,0)</f>
        <v>0</v>
      </c>
      <c r="BJ178" s="17" t="s">
        <v>89</v>
      </c>
      <c r="BK178" s="104">
        <f>ROUND(I178*H178,2)</f>
        <v>0</v>
      </c>
      <c r="BL178" s="17" t="s">
        <v>164</v>
      </c>
      <c r="BM178" s="183" t="s">
        <v>822</v>
      </c>
    </row>
    <row r="179" spans="1:65" s="2" customFormat="1" ht="16.5" customHeight="1">
      <c r="A179" s="34"/>
      <c r="B179" s="139"/>
      <c r="C179" s="208" t="s">
        <v>247</v>
      </c>
      <c r="D179" s="208" t="s">
        <v>370</v>
      </c>
      <c r="E179" s="209" t="s">
        <v>574</v>
      </c>
      <c r="F179" s="210" t="s">
        <v>575</v>
      </c>
      <c r="G179" s="211" t="s">
        <v>296</v>
      </c>
      <c r="H179" s="212">
        <v>0.4</v>
      </c>
      <c r="I179" s="213"/>
      <c r="J179" s="214">
        <f>ROUND(I179*H179,2)</f>
        <v>0</v>
      </c>
      <c r="K179" s="215"/>
      <c r="L179" s="216"/>
      <c r="M179" s="217" t="s">
        <v>1</v>
      </c>
      <c r="N179" s="218" t="s">
        <v>42</v>
      </c>
      <c r="O179" s="60"/>
      <c r="P179" s="181">
        <f>O179*H179</f>
        <v>0</v>
      </c>
      <c r="Q179" s="181">
        <v>2.9999999999999997E-4</v>
      </c>
      <c r="R179" s="181">
        <f>Q179*H179</f>
        <v>1.1999999999999999E-4</v>
      </c>
      <c r="S179" s="181">
        <v>0</v>
      </c>
      <c r="T179" s="18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3" t="s">
        <v>199</v>
      </c>
      <c r="AT179" s="183" t="s">
        <v>370</v>
      </c>
      <c r="AU179" s="183" t="s">
        <v>89</v>
      </c>
      <c r="AY179" s="17" t="s">
        <v>158</v>
      </c>
      <c r="BE179" s="104">
        <f>IF(N179="základná",J179,0)</f>
        <v>0</v>
      </c>
      <c r="BF179" s="104">
        <f>IF(N179="znížená",J179,0)</f>
        <v>0</v>
      </c>
      <c r="BG179" s="104">
        <f>IF(N179="zákl. prenesená",J179,0)</f>
        <v>0</v>
      </c>
      <c r="BH179" s="104">
        <f>IF(N179="zníž. prenesená",J179,0)</f>
        <v>0</v>
      </c>
      <c r="BI179" s="104">
        <f>IF(N179="nulová",J179,0)</f>
        <v>0</v>
      </c>
      <c r="BJ179" s="17" t="s">
        <v>89</v>
      </c>
      <c r="BK179" s="104">
        <f>ROUND(I179*H179,2)</f>
        <v>0</v>
      </c>
      <c r="BL179" s="17" t="s">
        <v>164</v>
      </c>
      <c r="BM179" s="183" t="s">
        <v>823</v>
      </c>
    </row>
    <row r="180" spans="1:65" s="14" customFormat="1" ht="12">
      <c r="B180" s="192"/>
      <c r="D180" s="185" t="s">
        <v>174</v>
      </c>
      <c r="E180" s="193" t="s">
        <v>1</v>
      </c>
      <c r="F180" s="194" t="s">
        <v>824</v>
      </c>
      <c r="H180" s="195">
        <v>0.4</v>
      </c>
      <c r="I180" s="196"/>
      <c r="L180" s="192"/>
      <c r="M180" s="197"/>
      <c r="N180" s="198"/>
      <c r="O180" s="198"/>
      <c r="P180" s="198"/>
      <c r="Q180" s="198"/>
      <c r="R180" s="198"/>
      <c r="S180" s="198"/>
      <c r="T180" s="199"/>
      <c r="AT180" s="193" t="s">
        <v>174</v>
      </c>
      <c r="AU180" s="193" t="s">
        <v>89</v>
      </c>
      <c r="AV180" s="14" t="s">
        <v>89</v>
      </c>
      <c r="AW180" s="14" t="s">
        <v>30</v>
      </c>
      <c r="AX180" s="14" t="s">
        <v>83</v>
      </c>
      <c r="AY180" s="193" t="s">
        <v>158</v>
      </c>
    </row>
    <row r="181" spans="1:65" s="2" customFormat="1" ht="21.75" customHeight="1">
      <c r="A181" s="34"/>
      <c r="B181" s="139"/>
      <c r="C181" s="171" t="s">
        <v>7</v>
      </c>
      <c r="D181" s="171" t="s">
        <v>160</v>
      </c>
      <c r="E181" s="172" t="s">
        <v>597</v>
      </c>
      <c r="F181" s="173" t="s">
        <v>598</v>
      </c>
      <c r="G181" s="174" t="s">
        <v>296</v>
      </c>
      <c r="H181" s="175">
        <v>0.4</v>
      </c>
      <c r="I181" s="176"/>
      <c r="J181" s="177">
        <f>ROUND(I181*H181,2)</f>
        <v>0</v>
      </c>
      <c r="K181" s="178"/>
      <c r="L181" s="35"/>
      <c r="M181" s="179" t="s">
        <v>1</v>
      </c>
      <c r="N181" s="180" t="s">
        <v>42</v>
      </c>
      <c r="O181" s="6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3" t="s">
        <v>164</v>
      </c>
      <c r="AT181" s="183" t="s">
        <v>160</v>
      </c>
      <c r="AU181" s="183" t="s">
        <v>89</v>
      </c>
      <c r="AY181" s="17" t="s">
        <v>158</v>
      </c>
      <c r="BE181" s="104">
        <f>IF(N181="základná",J181,0)</f>
        <v>0</v>
      </c>
      <c r="BF181" s="104">
        <f>IF(N181="znížená",J181,0)</f>
        <v>0</v>
      </c>
      <c r="BG181" s="104">
        <f>IF(N181="zákl. prenesená",J181,0)</f>
        <v>0</v>
      </c>
      <c r="BH181" s="104">
        <f>IF(N181="zníž. prenesená",J181,0)</f>
        <v>0</v>
      </c>
      <c r="BI181" s="104">
        <f>IF(N181="nulová",J181,0)</f>
        <v>0</v>
      </c>
      <c r="BJ181" s="17" t="s">
        <v>89</v>
      </c>
      <c r="BK181" s="104">
        <f>ROUND(I181*H181,2)</f>
        <v>0</v>
      </c>
      <c r="BL181" s="17" t="s">
        <v>164</v>
      </c>
      <c r="BM181" s="183" t="s">
        <v>825</v>
      </c>
    </row>
    <row r="182" spans="1:65" s="14" customFormat="1" ht="12">
      <c r="B182" s="192"/>
      <c r="D182" s="185" t="s">
        <v>174</v>
      </c>
      <c r="E182" s="193" t="s">
        <v>1</v>
      </c>
      <c r="F182" s="194" t="s">
        <v>826</v>
      </c>
      <c r="H182" s="195">
        <v>0.4</v>
      </c>
      <c r="I182" s="196"/>
      <c r="L182" s="192"/>
      <c r="M182" s="197"/>
      <c r="N182" s="198"/>
      <c r="O182" s="198"/>
      <c r="P182" s="198"/>
      <c r="Q182" s="198"/>
      <c r="R182" s="198"/>
      <c r="S182" s="198"/>
      <c r="T182" s="199"/>
      <c r="AT182" s="193" t="s">
        <v>174</v>
      </c>
      <c r="AU182" s="193" t="s">
        <v>89</v>
      </c>
      <c r="AV182" s="14" t="s">
        <v>89</v>
      </c>
      <c r="AW182" s="14" t="s">
        <v>30</v>
      </c>
      <c r="AX182" s="14" t="s">
        <v>83</v>
      </c>
      <c r="AY182" s="193" t="s">
        <v>158</v>
      </c>
    </row>
    <row r="183" spans="1:65" s="2" customFormat="1" ht="21.75" customHeight="1">
      <c r="A183" s="34"/>
      <c r="B183" s="139"/>
      <c r="C183" s="171" t="s">
        <v>254</v>
      </c>
      <c r="D183" s="171" t="s">
        <v>160</v>
      </c>
      <c r="E183" s="172" t="s">
        <v>602</v>
      </c>
      <c r="F183" s="173" t="s">
        <v>603</v>
      </c>
      <c r="G183" s="174" t="s">
        <v>296</v>
      </c>
      <c r="H183" s="175">
        <v>0.12</v>
      </c>
      <c r="I183" s="176"/>
      <c r="J183" s="177">
        <f>ROUND(I183*H183,2)</f>
        <v>0</v>
      </c>
      <c r="K183" s="178"/>
      <c r="L183" s="35"/>
      <c r="M183" s="179" t="s">
        <v>1</v>
      </c>
      <c r="N183" s="180" t="s">
        <v>42</v>
      </c>
      <c r="O183" s="60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3" t="s">
        <v>164</v>
      </c>
      <c r="AT183" s="183" t="s">
        <v>160</v>
      </c>
      <c r="AU183" s="183" t="s">
        <v>89</v>
      </c>
      <c r="AY183" s="17" t="s">
        <v>158</v>
      </c>
      <c r="BE183" s="104">
        <f>IF(N183="základná",J183,0)</f>
        <v>0</v>
      </c>
      <c r="BF183" s="104">
        <f>IF(N183="znížená",J183,0)</f>
        <v>0</v>
      </c>
      <c r="BG183" s="104">
        <f>IF(N183="zákl. prenesená",J183,0)</f>
        <v>0</v>
      </c>
      <c r="BH183" s="104">
        <f>IF(N183="zníž. prenesená",J183,0)</f>
        <v>0</v>
      </c>
      <c r="BI183" s="104">
        <f>IF(N183="nulová",J183,0)</f>
        <v>0</v>
      </c>
      <c r="BJ183" s="17" t="s">
        <v>89</v>
      </c>
      <c r="BK183" s="104">
        <f>ROUND(I183*H183,2)</f>
        <v>0</v>
      </c>
      <c r="BL183" s="17" t="s">
        <v>164</v>
      </c>
      <c r="BM183" s="183" t="s">
        <v>827</v>
      </c>
    </row>
    <row r="184" spans="1:65" s="14" customFormat="1" ht="12">
      <c r="B184" s="192"/>
      <c r="D184" s="185" t="s">
        <v>174</v>
      </c>
      <c r="E184" s="193" t="s">
        <v>1</v>
      </c>
      <c r="F184" s="194" t="s">
        <v>828</v>
      </c>
      <c r="H184" s="195">
        <v>0.12</v>
      </c>
      <c r="I184" s="196"/>
      <c r="L184" s="192"/>
      <c r="M184" s="197"/>
      <c r="N184" s="198"/>
      <c r="O184" s="198"/>
      <c r="P184" s="198"/>
      <c r="Q184" s="198"/>
      <c r="R184" s="198"/>
      <c r="S184" s="198"/>
      <c r="T184" s="199"/>
      <c r="AT184" s="193" t="s">
        <v>174</v>
      </c>
      <c r="AU184" s="193" t="s">
        <v>89</v>
      </c>
      <c r="AV184" s="14" t="s">
        <v>89</v>
      </c>
      <c r="AW184" s="14" t="s">
        <v>30</v>
      </c>
      <c r="AX184" s="14" t="s">
        <v>83</v>
      </c>
      <c r="AY184" s="193" t="s">
        <v>158</v>
      </c>
    </row>
    <row r="185" spans="1:65" s="12" customFormat="1" ht="23" customHeight="1">
      <c r="B185" s="158"/>
      <c r="D185" s="159" t="s">
        <v>75</v>
      </c>
      <c r="E185" s="169" t="s">
        <v>89</v>
      </c>
      <c r="F185" s="169" t="s">
        <v>606</v>
      </c>
      <c r="I185" s="161"/>
      <c r="J185" s="170">
        <f>BK185</f>
        <v>0</v>
      </c>
      <c r="L185" s="158"/>
      <c r="M185" s="163"/>
      <c r="N185" s="164"/>
      <c r="O185" s="164"/>
      <c r="P185" s="165">
        <f>SUM(P186:P191)</f>
        <v>0</v>
      </c>
      <c r="Q185" s="164"/>
      <c r="R185" s="165">
        <f>SUM(R186:R191)</f>
        <v>1.2825999999999999E-2</v>
      </c>
      <c r="S185" s="164"/>
      <c r="T185" s="166">
        <f>SUM(T186:T191)</f>
        <v>0</v>
      </c>
      <c r="AR185" s="159" t="s">
        <v>83</v>
      </c>
      <c r="AT185" s="167" t="s">
        <v>75</v>
      </c>
      <c r="AU185" s="167" t="s">
        <v>83</v>
      </c>
      <c r="AY185" s="159" t="s">
        <v>158</v>
      </c>
      <c r="BK185" s="168">
        <f>SUM(BK186:BK191)</f>
        <v>0</v>
      </c>
    </row>
    <row r="186" spans="1:65" s="2" customFormat="1" ht="21.75" customHeight="1">
      <c r="A186" s="34"/>
      <c r="B186" s="139"/>
      <c r="C186" s="171" t="s">
        <v>259</v>
      </c>
      <c r="D186" s="171" t="s">
        <v>160</v>
      </c>
      <c r="E186" s="172" t="s">
        <v>829</v>
      </c>
      <c r="F186" s="173" t="s">
        <v>830</v>
      </c>
      <c r="G186" s="174" t="s">
        <v>163</v>
      </c>
      <c r="H186" s="175">
        <v>21.2</v>
      </c>
      <c r="I186" s="176"/>
      <c r="J186" s="177">
        <f>ROUND(I186*H186,2)</f>
        <v>0</v>
      </c>
      <c r="K186" s="178"/>
      <c r="L186" s="35"/>
      <c r="M186" s="179" t="s">
        <v>1</v>
      </c>
      <c r="N186" s="180" t="s">
        <v>42</v>
      </c>
      <c r="O186" s="60"/>
      <c r="P186" s="181">
        <f>O186*H186</f>
        <v>0</v>
      </c>
      <c r="Q186" s="181">
        <v>3.0000000000000001E-5</v>
      </c>
      <c r="R186" s="181">
        <f>Q186*H186</f>
        <v>6.3599999999999996E-4</v>
      </c>
      <c r="S186" s="181">
        <v>0</v>
      </c>
      <c r="T186" s="18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3" t="s">
        <v>164</v>
      </c>
      <c r="AT186" s="183" t="s">
        <v>160</v>
      </c>
      <c r="AU186" s="183" t="s">
        <v>89</v>
      </c>
      <c r="AY186" s="17" t="s">
        <v>158</v>
      </c>
      <c r="BE186" s="104">
        <f>IF(N186="základná",J186,0)</f>
        <v>0</v>
      </c>
      <c r="BF186" s="104">
        <f>IF(N186="znížená",J186,0)</f>
        <v>0</v>
      </c>
      <c r="BG186" s="104">
        <f>IF(N186="zákl. prenesená",J186,0)</f>
        <v>0</v>
      </c>
      <c r="BH186" s="104">
        <f>IF(N186="zníž. prenesená",J186,0)</f>
        <v>0</v>
      </c>
      <c r="BI186" s="104">
        <f>IF(N186="nulová",J186,0)</f>
        <v>0</v>
      </c>
      <c r="BJ186" s="17" t="s">
        <v>89</v>
      </c>
      <c r="BK186" s="104">
        <f>ROUND(I186*H186,2)</f>
        <v>0</v>
      </c>
      <c r="BL186" s="17" t="s">
        <v>164</v>
      </c>
      <c r="BM186" s="183" t="s">
        <v>831</v>
      </c>
    </row>
    <row r="187" spans="1:65" s="13" customFormat="1" ht="12">
      <c r="B187" s="184"/>
      <c r="D187" s="185" t="s">
        <v>174</v>
      </c>
      <c r="E187" s="186" t="s">
        <v>1</v>
      </c>
      <c r="F187" s="187" t="s">
        <v>832</v>
      </c>
      <c r="H187" s="186" t="s">
        <v>1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6" t="s">
        <v>174</v>
      </c>
      <c r="AU187" s="186" t="s">
        <v>89</v>
      </c>
      <c r="AV187" s="13" t="s">
        <v>83</v>
      </c>
      <c r="AW187" s="13" t="s">
        <v>30</v>
      </c>
      <c r="AX187" s="13" t="s">
        <v>76</v>
      </c>
      <c r="AY187" s="186" t="s">
        <v>158</v>
      </c>
    </row>
    <row r="188" spans="1:65" s="14" customFormat="1" ht="12">
      <c r="B188" s="192"/>
      <c r="D188" s="185" t="s">
        <v>174</v>
      </c>
      <c r="E188" s="193" t="s">
        <v>1</v>
      </c>
      <c r="F188" s="194" t="s">
        <v>788</v>
      </c>
      <c r="H188" s="195">
        <v>21.2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3" t="s">
        <v>174</v>
      </c>
      <c r="AU188" s="193" t="s">
        <v>89</v>
      </c>
      <c r="AV188" s="14" t="s">
        <v>89</v>
      </c>
      <c r="AW188" s="14" t="s">
        <v>30</v>
      </c>
      <c r="AX188" s="14" t="s">
        <v>76</v>
      </c>
      <c r="AY188" s="193" t="s">
        <v>158</v>
      </c>
    </row>
    <row r="189" spans="1:65" s="15" customFormat="1" ht="12">
      <c r="B189" s="200"/>
      <c r="D189" s="185" t="s">
        <v>174</v>
      </c>
      <c r="E189" s="201" t="s">
        <v>787</v>
      </c>
      <c r="F189" s="202" t="s">
        <v>179</v>
      </c>
      <c r="H189" s="203">
        <v>21.2</v>
      </c>
      <c r="I189" s="204"/>
      <c r="L189" s="200"/>
      <c r="M189" s="205"/>
      <c r="N189" s="206"/>
      <c r="O189" s="206"/>
      <c r="P189" s="206"/>
      <c r="Q189" s="206"/>
      <c r="R189" s="206"/>
      <c r="S189" s="206"/>
      <c r="T189" s="207"/>
      <c r="AT189" s="201" t="s">
        <v>174</v>
      </c>
      <c r="AU189" s="201" t="s">
        <v>89</v>
      </c>
      <c r="AV189" s="15" t="s">
        <v>164</v>
      </c>
      <c r="AW189" s="15" t="s">
        <v>30</v>
      </c>
      <c r="AX189" s="15" t="s">
        <v>83</v>
      </c>
      <c r="AY189" s="201" t="s">
        <v>158</v>
      </c>
    </row>
    <row r="190" spans="1:65" s="2" customFormat="1" ht="16.5" customHeight="1">
      <c r="A190" s="34"/>
      <c r="B190" s="139"/>
      <c r="C190" s="208" t="s">
        <v>263</v>
      </c>
      <c r="D190" s="208" t="s">
        <v>370</v>
      </c>
      <c r="E190" s="209" t="s">
        <v>833</v>
      </c>
      <c r="F190" s="210" t="s">
        <v>834</v>
      </c>
      <c r="G190" s="211" t="s">
        <v>163</v>
      </c>
      <c r="H190" s="212">
        <v>24.38</v>
      </c>
      <c r="I190" s="213"/>
      <c r="J190" s="214">
        <f>ROUND(I190*H190,2)</f>
        <v>0</v>
      </c>
      <c r="K190" s="215"/>
      <c r="L190" s="216"/>
      <c r="M190" s="217" t="s">
        <v>1</v>
      </c>
      <c r="N190" s="218" t="s">
        <v>42</v>
      </c>
      <c r="O190" s="60"/>
      <c r="P190" s="181">
        <f>O190*H190</f>
        <v>0</v>
      </c>
      <c r="Q190" s="181">
        <v>5.0000000000000001E-4</v>
      </c>
      <c r="R190" s="181">
        <f>Q190*H190</f>
        <v>1.2189999999999999E-2</v>
      </c>
      <c r="S190" s="181">
        <v>0</v>
      </c>
      <c r="T190" s="18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3" t="s">
        <v>199</v>
      </c>
      <c r="AT190" s="183" t="s">
        <v>370</v>
      </c>
      <c r="AU190" s="183" t="s">
        <v>89</v>
      </c>
      <c r="AY190" s="17" t="s">
        <v>158</v>
      </c>
      <c r="BE190" s="104">
        <f>IF(N190="základná",J190,0)</f>
        <v>0</v>
      </c>
      <c r="BF190" s="104">
        <f>IF(N190="znížená",J190,0)</f>
        <v>0</v>
      </c>
      <c r="BG190" s="104">
        <f>IF(N190="zákl. prenesená",J190,0)</f>
        <v>0</v>
      </c>
      <c r="BH190" s="104">
        <f>IF(N190="zníž. prenesená",J190,0)</f>
        <v>0</v>
      </c>
      <c r="BI190" s="104">
        <f>IF(N190="nulová",J190,0)</f>
        <v>0</v>
      </c>
      <c r="BJ190" s="17" t="s">
        <v>89</v>
      </c>
      <c r="BK190" s="104">
        <f>ROUND(I190*H190,2)</f>
        <v>0</v>
      </c>
      <c r="BL190" s="17" t="s">
        <v>164</v>
      </c>
      <c r="BM190" s="183" t="s">
        <v>835</v>
      </c>
    </row>
    <row r="191" spans="1:65" s="14" customFormat="1" ht="12">
      <c r="B191" s="192"/>
      <c r="D191" s="185" t="s">
        <v>174</v>
      </c>
      <c r="E191" s="193" t="s">
        <v>1</v>
      </c>
      <c r="F191" s="194" t="s">
        <v>836</v>
      </c>
      <c r="H191" s="195">
        <v>24.38</v>
      </c>
      <c r="I191" s="196"/>
      <c r="L191" s="192"/>
      <c r="M191" s="197"/>
      <c r="N191" s="198"/>
      <c r="O191" s="198"/>
      <c r="P191" s="198"/>
      <c r="Q191" s="198"/>
      <c r="R191" s="198"/>
      <c r="S191" s="198"/>
      <c r="T191" s="199"/>
      <c r="AT191" s="193" t="s">
        <v>174</v>
      </c>
      <c r="AU191" s="193" t="s">
        <v>89</v>
      </c>
      <c r="AV191" s="14" t="s">
        <v>89</v>
      </c>
      <c r="AW191" s="14" t="s">
        <v>30</v>
      </c>
      <c r="AX191" s="14" t="s">
        <v>83</v>
      </c>
      <c r="AY191" s="193" t="s">
        <v>158</v>
      </c>
    </row>
    <row r="192" spans="1:65" s="12" customFormat="1" ht="23" customHeight="1">
      <c r="B192" s="158"/>
      <c r="D192" s="159" t="s">
        <v>75</v>
      </c>
      <c r="E192" s="169" t="s">
        <v>186</v>
      </c>
      <c r="F192" s="169" t="s">
        <v>632</v>
      </c>
      <c r="I192" s="161"/>
      <c r="J192" s="170">
        <f>BK192</f>
        <v>0</v>
      </c>
      <c r="L192" s="158"/>
      <c r="M192" s="163"/>
      <c r="N192" s="164"/>
      <c r="O192" s="164"/>
      <c r="P192" s="165">
        <f>SUM(P193:P205)</f>
        <v>0</v>
      </c>
      <c r="Q192" s="164"/>
      <c r="R192" s="165">
        <f>SUM(R193:R205)</f>
        <v>147.61053000000004</v>
      </c>
      <c r="S192" s="164"/>
      <c r="T192" s="166">
        <f>SUM(T193:T205)</f>
        <v>0</v>
      </c>
      <c r="AR192" s="159" t="s">
        <v>83</v>
      </c>
      <c r="AT192" s="167" t="s">
        <v>75</v>
      </c>
      <c r="AU192" s="167" t="s">
        <v>83</v>
      </c>
      <c r="AY192" s="159" t="s">
        <v>158</v>
      </c>
      <c r="BK192" s="168">
        <f>SUM(BK193:BK205)</f>
        <v>0</v>
      </c>
    </row>
    <row r="193" spans="1:65" s="2" customFormat="1" ht="33" customHeight="1">
      <c r="A193" s="34"/>
      <c r="B193" s="139"/>
      <c r="C193" s="171" t="s">
        <v>267</v>
      </c>
      <c r="D193" s="171" t="s">
        <v>160</v>
      </c>
      <c r="E193" s="172" t="s">
        <v>837</v>
      </c>
      <c r="F193" s="173" t="s">
        <v>838</v>
      </c>
      <c r="G193" s="174" t="s">
        <v>296</v>
      </c>
      <c r="H193" s="175">
        <v>81.400000000000006</v>
      </c>
      <c r="I193" s="176"/>
      <c r="J193" s="177">
        <f>ROUND(I193*H193,2)</f>
        <v>0</v>
      </c>
      <c r="K193" s="178"/>
      <c r="L193" s="35"/>
      <c r="M193" s="179" t="s">
        <v>1</v>
      </c>
      <c r="N193" s="180" t="s">
        <v>42</v>
      </c>
      <c r="O193" s="60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3" t="s">
        <v>164</v>
      </c>
      <c r="AT193" s="183" t="s">
        <v>160</v>
      </c>
      <c r="AU193" s="183" t="s">
        <v>89</v>
      </c>
      <c r="AY193" s="17" t="s">
        <v>158</v>
      </c>
      <c r="BE193" s="104">
        <f>IF(N193="základná",J193,0)</f>
        <v>0</v>
      </c>
      <c r="BF193" s="104">
        <f>IF(N193="znížená",J193,0)</f>
        <v>0</v>
      </c>
      <c r="BG193" s="104">
        <f>IF(N193="zákl. prenesená",J193,0)</f>
        <v>0</v>
      </c>
      <c r="BH193" s="104">
        <f>IF(N193="zníž. prenesená",J193,0)</f>
        <v>0</v>
      </c>
      <c r="BI193" s="104">
        <f>IF(N193="nulová",J193,0)</f>
        <v>0</v>
      </c>
      <c r="BJ193" s="17" t="s">
        <v>89</v>
      </c>
      <c r="BK193" s="104">
        <f>ROUND(I193*H193,2)</f>
        <v>0</v>
      </c>
      <c r="BL193" s="17" t="s">
        <v>164</v>
      </c>
      <c r="BM193" s="183" t="s">
        <v>839</v>
      </c>
    </row>
    <row r="194" spans="1:65" s="2" customFormat="1" ht="21.75" customHeight="1">
      <c r="A194" s="34"/>
      <c r="B194" s="139"/>
      <c r="C194" s="171" t="s">
        <v>273</v>
      </c>
      <c r="D194" s="171" t="s">
        <v>160</v>
      </c>
      <c r="E194" s="172" t="s">
        <v>840</v>
      </c>
      <c r="F194" s="173" t="s">
        <v>841</v>
      </c>
      <c r="G194" s="174" t="s">
        <v>163</v>
      </c>
      <c r="H194" s="175">
        <v>313</v>
      </c>
      <c r="I194" s="176"/>
      <c r="J194" s="177">
        <f>ROUND(I194*H194,2)</f>
        <v>0</v>
      </c>
      <c r="K194" s="178"/>
      <c r="L194" s="35"/>
      <c r="M194" s="179" t="s">
        <v>1</v>
      </c>
      <c r="N194" s="180" t="s">
        <v>42</v>
      </c>
      <c r="O194" s="60"/>
      <c r="P194" s="181">
        <f>O194*H194</f>
        <v>0</v>
      </c>
      <c r="Q194" s="181">
        <v>6.1850000000000002E-2</v>
      </c>
      <c r="R194" s="181">
        <f>Q194*H194</f>
        <v>19.35905</v>
      </c>
      <c r="S194" s="181">
        <v>0</v>
      </c>
      <c r="T194" s="18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3" t="s">
        <v>164</v>
      </c>
      <c r="AT194" s="183" t="s">
        <v>160</v>
      </c>
      <c r="AU194" s="183" t="s">
        <v>89</v>
      </c>
      <c r="AY194" s="17" t="s">
        <v>158</v>
      </c>
      <c r="BE194" s="104">
        <f>IF(N194="základná",J194,0)</f>
        <v>0</v>
      </c>
      <c r="BF194" s="104">
        <f>IF(N194="znížená",J194,0)</f>
        <v>0</v>
      </c>
      <c r="BG194" s="104">
        <f>IF(N194="zákl. prenesená",J194,0)</f>
        <v>0</v>
      </c>
      <c r="BH194" s="104">
        <f>IF(N194="zníž. prenesená",J194,0)</f>
        <v>0</v>
      </c>
      <c r="BI194" s="104">
        <f>IF(N194="nulová",J194,0)</f>
        <v>0</v>
      </c>
      <c r="BJ194" s="17" t="s">
        <v>89</v>
      </c>
      <c r="BK194" s="104">
        <f>ROUND(I194*H194,2)</f>
        <v>0</v>
      </c>
      <c r="BL194" s="17" t="s">
        <v>164</v>
      </c>
      <c r="BM194" s="183" t="s">
        <v>842</v>
      </c>
    </row>
    <row r="195" spans="1:65" s="2" customFormat="1" ht="33" customHeight="1">
      <c r="A195" s="34"/>
      <c r="B195" s="139"/>
      <c r="C195" s="171" t="s">
        <v>279</v>
      </c>
      <c r="D195" s="171" t="s">
        <v>160</v>
      </c>
      <c r="E195" s="172" t="s">
        <v>843</v>
      </c>
      <c r="F195" s="173" t="s">
        <v>844</v>
      </c>
      <c r="G195" s="174" t="s">
        <v>163</v>
      </c>
      <c r="H195" s="175">
        <v>313</v>
      </c>
      <c r="I195" s="176"/>
      <c r="J195" s="177">
        <f>ROUND(I195*H195,2)</f>
        <v>0</v>
      </c>
      <c r="K195" s="178"/>
      <c r="L195" s="35"/>
      <c r="M195" s="179" t="s">
        <v>1</v>
      </c>
      <c r="N195" s="180" t="s">
        <v>42</v>
      </c>
      <c r="O195" s="60"/>
      <c r="P195" s="181">
        <f>O195*H195</f>
        <v>0</v>
      </c>
      <c r="Q195" s="181">
        <v>0.33445999999999998</v>
      </c>
      <c r="R195" s="181">
        <f>Q195*H195</f>
        <v>104.68598</v>
      </c>
      <c r="S195" s="181">
        <v>0</v>
      </c>
      <c r="T195" s="18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164</v>
      </c>
      <c r="AT195" s="183" t="s">
        <v>160</v>
      </c>
      <c r="AU195" s="183" t="s">
        <v>89</v>
      </c>
      <c r="AY195" s="17" t="s">
        <v>158</v>
      </c>
      <c r="BE195" s="104">
        <f>IF(N195="základná",J195,0)</f>
        <v>0</v>
      </c>
      <c r="BF195" s="104">
        <f>IF(N195="znížená",J195,0)</f>
        <v>0</v>
      </c>
      <c r="BG195" s="104">
        <f>IF(N195="zákl. prenesená",J195,0)</f>
        <v>0</v>
      </c>
      <c r="BH195" s="104">
        <f>IF(N195="zníž. prenesená",J195,0)</f>
        <v>0</v>
      </c>
      <c r="BI195" s="104">
        <f>IF(N195="nulová",J195,0)</f>
        <v>0</v>
      </c>
      <c r="BJ195" s="17" t="s">
        <v>89</v>
      </c>
      <c r="BK195" s="104">
        <f>ROUND(I195*H195,2)</f>
        <v>0</v>
      </c>
      <c r="BL195" s="17" t="s">
        <v>164</v>
      </c>
      <c r="BM195" s="183" t="s">
        <v>845</v>
      </c>
    </row>
    <row r="196" spans="1:65" s="2" customFormat="1" ht="21.75" customHeight="1">
      <c r="A196" s="34"/>
      <c r="B196" s="139"/>
      <c r="C196" s="171" t="s">
        <v>285</v>
      </c>
      <c r="D196" s="171" t="s">
        <v>160</v>
      </c>
      <c r="E196" s="172" t="s">
        <v>846</v>
      </c>
      <c r="F196" s="173" t="s">
        <v>847</v>
      </c>
      <c r="G196" s="174" t="s">
        <v>296</v>
      </c>
      <c r="H196" s="175">
        <v>6.36</v>
      </c>
      <c r="I196" s="176"/>
      <c r="J196" s="177">
        <f>ROUND(I196*H196,2)</f>
        <v>0</v>
      </c>
      <c r="K196" s="178"/>
      <c r="L196" s="35"/>
      <c r="M196" s="179" t="s">
        <v>1</v>
      </c>
      <c r="N196" s="180" t="s">
        <v>42</v>
      </c>
      <c r="O196" s="60"/>
      <c r="P196" s="181">
        <f>O196*H196</f>
        <v>0</v>
      </c>
      <c r="Q196" s="181">
        <v>1.8</v>
      </c>
      <c r="R196" s="181">
        <f>Q196*H196</f>
        <v>11.448</v>
      </c>
      <c r="S196" s="181">
        <v>0</v>
      </c>
      <c r="T196" s="18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3" t="s">
        <v>164</v>
      </c>
      <c r="AT196" s="183" t="s">
        <v>160</v>
      </c>
      <c r="AU196" s="183" t="s">
        <v>89</v>
      </c>
      <c r="AY196" s="17" t="s">
        <v>158</v>
      </c>
      <c r="BE196" s="104">
        <f>IF(N196="základná",J196,0)</f>
        <v>0</v>
      </c>
      <c r="BF196" s="104">
        <f>IF(N196="znížená",J196,0)</f>
        <v>0</v>
      </c>
      <c r="BG196" s="104">
        <f>IF(N196="zákl. prenesená",J196,0)</f>
        <v>0</v>
      </c>
      <c r="BH196" s="104">
        <f>IF(N196="zníž. prenesená",J196,0)</f>
        <v>0</v>
      </c>
      <c r="BI196" s="104">
        <f>IF(N196="nulová",J196,0)</f>
        <v>0</v>
      </c>
      <c r="BJ196" s="17" t="s">
        <v>89</v>
      </c>
      <c r="BK196" s="104">
        <f>ROUND(I196*H196,2)</f>
        <v>0</v>
      </c>
      <c r="BL196" s="17" t="s">
        <v>164</v>
      </c>
      <c r="BM196" s="183" t="s">
        <v>848</v>
      </c>
    </row>
    <row r="197" spans="1:65" s="14" customFormat="1" ht="12">
      <c r="B197" s="192"/>
      <c r="D197" s="185" t="s">
        <v>174</v>
      </c>
      <c r="E197" s="193" t="s">
        <v>1</v>
      </c>
      <c r="F197" s="194" t="s">
        <v>849</v>
      </c>
      <c r="H197" s="195">
        <v>6.36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174</v>
      </c>
      <c r="AU197" s="193" t="s">
        <v>89</v>
      </c>
      <c r="AV197" s="14" t="s">
        <v>89</v>
      </c>
      <c r="AW197" s="14" t="s">
        <v>30</v>
      </c>
      <c r="AX197" s="14" t="s">
        <v>83</v>
      </c>
      <c r="AY197" s="193" t="s">
        <v>158</v>
      </c>
    </row>
    <row r="198" spans="1:65" s="2" customFormat="1" ht="44.25" customHeight="1">
      <c r="A198" s="34"/>
      <c r="B198" s="139"/>
      <c r="C198" s="171" t="s">
        <v>289</v>
      </c>
      <c r="D198" s="171" t="s">
        <v>160</v>
      </c>
      <c r="E198" s="172" t="s">
        <v>850</v>
      </c>
      <c r="F198" s="173" t="s">
        <v>851</v>
      </c>
      <c r="G198" s="174" t="s">
        <v>163</v>
      </c>
      <c r="H198" s="175">
        <v>305</v>
      </c>
      <c r="I198" s="176"/>
      <c r="J198" s="177">
        <f t="shared" ref="J198:J205" si="15">ROUND(I198*H198,2)</f>
        <v>0</v>
      </c>
      <c r="K198" s="178"/>
      <c r="L198" s="35"/>
      <c r="M198" s="179" t="s">
        <v>1</v>
      </c>
      <c r="N198" s="180" t="s">
        <v>42</v>
      </c>
      <c r="O198" s="60"/>
      <c r="P198" s="181">
        <f t="shared" ref="P198:P205" si="16">O198*H198</f>
        <v>0</v>
      </c>
      <c r="Q198" s="181">
        <v>3.5000000000000001E-3</v>
      </c>
      <c r="R198" s="181">
        <f t="shared" ref="R198:R205" si="17">Q198*H198</f>
        <v>1.0675000000000001</v>
      </c>
      <c r="S198" s="181">
        <v>0</v>
      </c>
      <c r="T198" s="182">
        <f t="shared" ref="T198:T205" si="18"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164</v>
      </c>
      <c r="AT198" s="183" t="s">
        <v>160</v>
      </c>
      <c r="AU198" s="183" t="s">
        <v>89</v>
      </c>
      <c r="AY198" s="17" t="s">
        <v>158</v>
      </c>
      <c r="BE198" s="104">
        <f t="shared" ref="BE198:BE205" si="19">IF(N198="základná",J198,0)</f>
        <v>0</v>
      </c>
      <c r="BF198" s="104">
        <f t="shared" ref="BF198:BF205" si="20">IF(N198="znížená",J198,0)</f>
        <v>0</v>
      </c>
      <c r="BG198" s="104">
        <f t="shared" ref="BG198:BG205" si="21">IF(N198="zákl. prenesená",J198,0)</f>
        <v>0</v>
      </c>
      <c r="BH198" s="104">
        <f t="shared" ref="BH198:BH205" si="22">IF(N198="zníž. prenesená",J198,0)</f>
        <v>0</v>
      </c>
      <c r="BI198" s="104">
        <f t="shared" ref="BI198:BI205" si="23">IF(N198="nulová",J198,0)</f>
        <v>0</v>
      </c>
      <c r="BJ198" s="17" t="s">
        <v>89</v>
      </c>
      <c r="BK198" s="104">
        <f t="shared" ref="BK198:BK205" si="24">ROUND(I198*H198,2)</f>
        <v>0</v>
      </c>
      <c r="BL198" s="17" t="s">
        <v>164</v>
      </c>
      <c r="BM198" s="183" t="s">
        <v>852</v>
      </c>
    </row>
    <row r="199" spans="1:65" s="2" customFormat="1" ht="55.5" customHeight="1">
      <c r="A199" s="34"/>
      <c r="B199" s="139"/>
      <c r="C199" s="171" t="s">
        <v>293</v>
      </c>
      <c r="D199" s="171" t="s">
        <v>160</v>
      </c>
      <c r="E199" s="172" t="s">
        <v>853</v>
      </c>
      <c r="F199" s="173" t="s">
        <v>854</v>
      </c>
      <c r="G199" s="174" t="s">
        <v>163</v>
      </c>
      <c r="H199" s="175">
        <v>8</v>
      </c>
      <c r="I199" s="176"/>
      <c r="J199" s="177">
        <f t="shared" si="15"/>
        <v>0</v>
      </c>
      <c r="K199" s="178"/>
      <c r="L199" s="35"/>
      <c r="M199" s="179" t="s">
        <v>1</v>
      </c>
      <c r="N199" s="180" t="s">
        <v>42</v>
      </c>
      <c r="O199" s="60"/>
      <c r="P199" s="181">
        <f t="shared" si="16"/>
        <v>0</v>
      </c>
      <c r="Q199" s="181">
        <v>3.5500000000000002E-3</v>
      </c>
      <c r="R199" s="181">
        <f t="shared" si="17"/>
        <v>2.8400000000000002E-2</v>
      </c>
      <c r="S199" s="181">
        <v>0</v>
      </c>
      <c r="T199" s="182">
        <f t="shared" si="18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3" t="s">
        <v>164</v>
      </c>
      <c r="AT199" s="183" t="s">
        <v>160</v>
      </c>
      <c r="AU199" s="183" t="s">
        <v>89</v>
      </c>
      <c r="AY199" s="17" t="s">
        <v>158</v>
      </c>
      <c r="BE199" s="104">
        <f t="shared" si="19"/>
        <v>0</v>
      </c>
      <c r="BF199" s="104">
        <f t="shared" si="20"/>
        <v>0</v>
      </c>
      <c r="BG199" s="104">
        <f t="shared" si="21"/>
        <v>0</v>
      </c>
      <c r="BH199" s="104">
        <f t="shared" si="22"/>
        <v>0</v>
      </c>
      <c r="BI199" s="104">
        <f t="shared" si="23"/>
        <v>0</v>
      </c>
      <c r="BJ199" s="17" t="s">
        <v>89</v>
      </c>
      <c r="BK199" s="104">
        <f t="shared" si="24"/>
        <v>0</v>
      </c>
      <c r="BL199" s="17" t="s">
        <v>164</v>
      </c>
      <c r="BM199" s="183" t="s">
        <v>855</v>
      </c>
    </row>
    <row r="200" spans="1:65" s="2" customFormat="1" ht="16.5" customHeight="1">
      <c r="A200" s="34"/>
      <c r="B200" s="139"/>
      <c r="C200" s="171" t="s">
        <v>302</v>
      </c>
      <c r="D200" s="171" t="s">
        <v>160</v>
      </c>
      <c r="E200" s="172" t="s">
        <v>856</v>
      </c>
      <c r="F200" s="173" t="s">
        <v>857</v>
      </c>
      <c r="G200" s="174" t="s">
        <v>296</v>
      </c>
      <c r="H200" s="175">
        <v>5</v>
      </c>
      <c r="I200" s="176"/>
      <c r="J200" s="177">
        <f t="shared" si="15"/>
        <v>0</v>
      </c>
      <c r="K200" s="178"/>
      <c r="L200" s="35"/>
      <c r="M200" s="179" t="s">
        <v>1</v>
      </c>
      <c r="N200" s="180" t="s">
        <v>42</v>
      </c>
      <c r="O200" s="60"/>
      <c r="P200" s="181">
        <f t="shared" si="16"/>
        <v>0</v>
      </c>
      <c r="Q200" s="181">
        <v>2.2000000000000002</v>
      </c>
      <c r="R200" s="181">
        <f t="shared" si="17"/>
        <v>11</v>
      </c>
      <c r="S200" s="181">
        <v>0</v>
      </c>
      <c r="T200" s="182">
        <f t="shared" si="18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164</v>
      </c>
      <c r="AT200" s="183" t="s">
        <v>160</v>
      </c>
      <c r="AU200" s="183" t="s">
        <v>89</v>
      </c>
      <c r="AY200" s="17" t="s">
        <v>158</v>
      </c>
      <c r="BE200" s="104">
        <f t="shared" si="19"/>
        <v>0</v>
      </c>
      <c r="BF200" s="104">
        <f t="shared" si="20"/>
        <v>0</v>
      </c>
      <c r="BG200" s="104">
        <f t="shared" si="21"/>
        <v>0</v>
      </c>
      <c r="BH200" s="104">
        <f t="shared" si="22"/>
        <v>0</v>
      </c>
      <c r="BI200" s="104">
        <f t="shared" si="23"/>
        <v>0</v>
      </c>
      <c r="BJ200" s="17" t="s">
        <v>89</v>
      </c>
      <c r="BK200" s="104">
        <f t="shared" si="24"/>
        <v>0</v>
      </c>
      <c r="BL200" s="17" t="s">
        <v>164</v>
      </c>
      <c r="BM200" s="183" t="s">
        <v>858</v>
      </c>
    </row>
    <row r="201" spans="1:65" s="2" customFormat="1" ht="33" customHeight="1">
      <c r="A201" s="34"/>
      <c r="B201" s="139"/>
      <c r="C201" s="171" t="s">
        <v>307</v>
      </c>
      <c r="D201" s="171" t="s">
        <v>160</v>
      </c>
      <c r="E201" s="172" t="s">
        <v>859</v>
      </c>
      <c r="F201" s="173" t="s">
        <v>860</v>
      </c>
      <c r="G201" s="174" t="s">
        <v>168</v>
      </c>
      <c r="H201" s="175">
        <v>4</v>
      </c>
      <c r="I201" s="176"/>
      <c r="J201" s="177">
        <f t="shared" si="15"/>
        <v>0</v>
      </c>
      <c r="K201" s="178"/>
      <c r="L201" s="35"/>
      <c r="M201" s="179" t="s">
        <v>1</v>
      </c>
      <c r="N201" s="180" t="s">
        <v>42</v>
      </c>
      <c r="O201" s="60"/>
      <c r="P201" s="181">
        <f t="shared" si="16"/>
        <v>0</v>
      </c>
      <c r="Q201" s="181">
        <v>1.8E-3</v>
      </c>
      <c r="R201" s="181">
        <f t="shared" si="17"/>
        <v>7.1999999999999998E-3</v>
      </c>
      <c r="S201" s="181">
        <v>0</v>
      </c>
      <c r="T201" s="182">
        <f t="shared" si="18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164</v>
      </c>
      <c r="AT201" s="183" t="s">
        <v>160</v>
      </c>
      <c r="AU201" s="183" t="s">
        <v>89</v>
      </c>
      <c r="AY201" s="17" t="s">
        <v>158</v>
      </c>
      <c r="BE201" s="104">
        <f t="shared" si="19"/>
        <v>0</v>
      </c>
      <c r="BF201" s="104">
        <f t="shared" si="20"/>
        <v>0</v>
      </c>
      <c r="BG201" s="104">
        <f t="shared" si="21"/>
        <v>0</v>
      </c>
      <c r="BH201" s="104">
        <f t="shared" si="22"/>
        <v>0</v>
      </c>
      <c r="BI201" s="104">
        <f t="shared" si="23"/>
        <v>0</v>
      </c>
      <c r="BJ201" s="17" t="s">
        <v>89</v>
      </c>
      <c r="BK201" s="104">
        <f t="shared" si="24"/>
        <v>0</v>
      </c>
      <c r="BL201" s="17" t="s">
        <v>164</v>
      </c>
      <c r="BM201" s="183" t="s">
        <v>861</v>
      </c>
    </row>
    <row r="202" spans="1:65" s="2" customFormat="1" ht="33" customHeight="1">
      <c r="A202" s="34"/>
      <c r="B202" s="139"/>
      <c r="C202" s="171" t="s">
        <v>317</v>
      </c>
      <c r="D202" s="171" t="s">
        <v>160</v>
      </c>
      <c r="E202" s="172" t="s">
        <v>862</v>
      </c>
      <c r="F202" s="173" t="s">
        <v>863</v>
      </c>
      <c r="G202" s="174" t="s">
        <v>168</v>
      </c>
      <c r="H202" s="175">
        <v>2</v>
      </c>
      <c r="I202" s="176"/>
      <c r="J202" s="177">
        <f t="shared" si="15"/>
        <v>0</v>
      </c>
      <c r="K202" s="178"/>
      <c r="L202" s="35"/>
      <c r="M202" s="179" t="s">
        <v>1</v>
      </c>
      <c r="N202" s="180" t="s">
        <v>42</v>
      </c>
      <c r="O202" s="60"/>
      <c r="P202" s="181">
        <f t="shared" si="16"/>
        <v>0</v>
      </c>
      <c r="Q202" s="181">
        <v>1.8E-3</v>
      </c>
      <c r="R202" s="181">
        <f t="shared" si="17"/>
        <v>3.5999999999999999E-3</v>
      </c>
      <c r="S202" s="181">
        <v>0</v>
      </c>
      <c r="T202" s="182">
        <f t="shared" si="18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3" t="s">
        <v>164</v>
      </c>
      <c r="AT202" s="183" t="s">
        <v>160</v>
      </c>
      <c r="AU202" s="183" t="s">
        <v>89</v>
      </c>
      <c r="AY202" s="17" t="s">
        <v>158</v>
      </c>
      <c r="BE202" s="104">
        <f t="shared" si="19"/>
        <v>0</v>
      </c>
      <c r="BF202" s="104">
        <f t="shared" si="20"/>
        <v>0</v>
      </c>
      <c r="BG202" s="104">
        <f t="shared" si="21"/>
        <v>0</v>
      </c>
      <c r="BH202" s="104">
        <f t="shared" si="22"/>
        <v>0</v>
      </c>
      <c r="BI202" s="104">
        <f t="shared" si="23"/>
        <v>0</v>
      </c>
      <c r="BJ202" s="17" t="s">
        <v>89</v>
      </c>
      <c r="BK202" s="104">
        <f t="shared" si="24"/>
        <v>0</v>
      </c>
      <c r="BL202" s="17" t="s">
        <v>164</v>
      </c>
      <c r="BM202" s="183" t="s">
        <v>864</v>
      </c>
    </row>
    <row r="203" spans="1:65" s="2" customFormat="1" ht="21.75" customHeight="1">
      <c r="A203" s="34"/>
      <c r="B203" s="139"/>
      <c r="C203" s="171" t="s">
        <v>322</v>
      </c>
      <c r="D203" s="171" t="s">
        <v>160</v>
      </c>
      <c r="E203" s="172" t="s">
        <v>865</v>
      </c>
      <c r="F203" s="173" t="s">
        <v>866</v>
      </c>
      <c r="G203" s="174" t="s">
        <v>168</v>
      </c>
      <c r="H203" s="175">
        <v>3</v>
      </c>
      <c r="I203" s="176"/>
      <c r="J203" s="177">
        <f t="shared" si="15"/>
        <v>0</v>
      </c>
      <c r="K203" s="178"/>
      <c r="L203" s="35"/>
      <c r="M203" s="179" t="s">
        <v>1</v>
      </c>
      <c r="N203" s="180" t="s">
        <v>42</v>
      </c>
      <c r="O203" s="60"/>
      <c r="P203" s="181">
        <f t="shared" si="16"/>
        <v>0</v>
      </c>
      <c r="Q203" s="181">
        <v>1.8E-3</v>
      </c>
      <c r="R203" s="181">
        <f t="shared" si="17"/>
        <v>5.4000000000000003E-3</v>
      </c>
      <c r="S203" s="181">
        <v>0</v>
      </c>
      <c r="T203" s="182">
        <f t="shared" si="18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3" t="s">
        <v>164</v>
      </c>
      <c r="AT203" s="183" t="s">
        <v>160</v>
      </c>
      <c r="AU203" s="183" t="s">
        <v>89</v>
      </c>
      <c r="AY203" s="17" t="s">
        <v>158</v>
      </c>
      <c r="BE203" s="104">
        <f t="shared" si="19"/>
        <v>0</v>
      </c>
      <c r="BF203" s="104">
        <f t="shared" si="20"/>
        <v>0</v>
      </c>
      <c r="BG203" s="104">
        <f t="shared" si="21"/>
        <v>0</v>
      </c>
      <c r="BH203" s="104">
        <f t="shared" si="22"/>
        <v>0</v>
      </c>
      <c r="BI203" s="104">
        <f t="shared" si="23"/>
        <v>0</v>
      </c>
      <c r="BJ203" s="17" t="s">
        <v>89</v>
      </c>
      <c r="BK203" s="104">
        <f t="shared" si="24"/>
        <v>0</v>
      </c>
      <c r="BL203" s="17" t="s">
        <v>164</v>
      </c>
      <c r="BM203" s="183" t="s">
        <v>867</v>
      </c>
    </row>
    <row r="204" spans="1:65" s="2" customFormat="1" ht="21.75" customHeight="1">
      <c r="A204" s="34"/>
      <c r="B204" s="139"/>
      <c r="C204" s="171" t="s">
        <v>327</v>
      </c>
      <c r="D204" s="171" t="s">
        <v>160</v>
      </c>
      <c r="E204" s="172" t="s">
        <v>868</v>
      </c>
      <c r="F204" s="173" t="s">
        <v>869</v>
      </c>
      <c r="G204" s="174" t="s">
        <v>168</v>
      </c>
      <c r="H204" s="175">
        <v>1</v>
      </c>
      <c r="I204" s="176"/>
      <c r="J204" s="177">
        <f t="shared" si="15"/>
        <v>0</v>
      </c>
      <c r="K204" s="178"/>
      <c r="L204" s="35"/>
      <c r="M204" s="179" t="s">
        <v>1</v>
      </c>
      <c r="N204" s="180" t="s">
        <v>42</v>
      </c>
      <c r="O204" s="60"/>
      <c r="P204" s="181">
        <f t="shared" si="16"/>
        <v>0</v>
      </c>
      <c r="Q204" s="181">
        <v>1.8E-3</v>
      </c>
      <c r="R204" s="181">
        <f t="shared" si="17"/>
        <v>1.8E-3</v>
      </c>
      <c r="S204" s="181">
        <v>0</v>
      </c>
      <c r="T204" s="182">
        <f t="shared" si="18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164</v>
      </c>
      <c r="AT204" s="183" t="s">
        <v>160</v>
      </c>
      <c r="AU204" s="183" t="s">
        <v>89</v>
      </c>
      <c r="AY204" s="17" t="s">
        <v>158</v>
      </c>
      <c r="BE204" s="104">
        <f t="shared" si="19"/>
        <v>0</v>
      </c>
      <c r="BF204" s="104">
        <f t="shared" si="20"/>
        <v>0</v>
      </c>
      <c r="BG204" s="104">
        <f t="shared" si="21"/>
        <v>0</v>
      </c>
      <c r="BH204" s="104">
        <f t="shared" si="22"/>
        <v>0</v>
      </c>
      <c r="BI204" s="104">
        <f t="shared" si="23"/>
        <v>0</v>
      </c>
      <c r="BJ204" s="17" t="s">
        <v>89</v>
      </c>
      <c r="BK204" s="104">
        <f t="shared" si="24"/>
        <v>0</v>
      </c>
      <c r="BL204" s="17" t="s">
        <v>164</v>
      </c>
      <c r="BM204" s="183" t="s">
        <v>870</v>
      </c>
    </row>
    <row r="205" spans="1:65" s="2" customFormat="1" ht="33" customHeight="1">
      <c r="A205" s="34"/>
      <c r="B205" s="139"/>
      <c r="C205" s="171" t="s">
        <v>335</v>
      </c>
      <c r="D205" s="171" t="s">
        <v>160</v>
      </c>
      <c r="E205" s="172" t="s">
        <v>871</v>
      </c>
      <c r="F205" s="173" t="s">
        <v>872</v>
      </c>
      <c r="G205" s="174" t="s">
        <v>168</v>
      </c>
      <c r="H205" s="175">
        <v>2</v>
      </c>
      <c r="I205" s="176"/>
      <c r="J205" s="177">
        <f t="shared" si="15"/>
        <v>0</v>
      </c>
      <c r="K205" s="178"/>
      <c r="L205" s="35"/>
      <c r="M205" s="179" t="s">
        <v>1</v>
      </c>
      <c r="N205" s="180" t="s">
        <v>42</v>
      </c>
      <c r="O205" s="60"/>
      <c r="P205" s="181">
        <f t="shared" si="16"/>
        <v>0</v>
      </c>
      <c r="Q205" s="181">
        <v>1.8E-3</v>
      </c>
      <c r="R205" s="181">
        <f t="shared" si="17"/>
        <v>3.5999999999999999E-3</v>
      </c>
      <c r="S205" s="181">
        <v>0</v>
      </c>
      <c r="T205" s="182">
        <f t="shared" si="18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3" t="s">
        <v>164</v>
      </c>
      <c r="AT205" s="183" t="s">
        <v>160</v>
      </c>
      <c r="AU205" s="183" t="s">
        <v>89</v>
      </c>
      <c r="AY205" s="17" t="s">
        <v>158</v>
      </c>
      <c r="BE205" s="104">
        <f t="shared" si="19"/>
        <v>0</v>
      </c>
      <c r="BF205" s="104">
        <f t="shared" si="20"/>
        <v>0</v>
      </c>
      <c r="BG205" s="104">
        <f t="shared" si="21"/>
        <v>0</v>
      </c>
      <c r="BH205" s="104">
        <f t="shared" si="22"/>
        <v>0</v>
      </c>
      <c r="BI205" s="104">
        <f t="shared" si="23"/>
        <v>0</v>
      </c>
      <c r="BJ205" s="17" t="s">
        <v>89</v>
      </c>
      <c r="BK205" s="104">
        <f t="shared" si="24"/>
        <v>0</v>
      </c>
      <c r="BL205" s="17" t="s">
        <v>164</v>
      </c>
      <c r="BM205" s="183" t="s">
        <v>873</v>
      </c>
    </row>
    <row r="206" spans="1:65" s="12" customFormat="1" ht="23" customHeight="1">
      <c r="B206" s="158"/>
      <c r="D206" s="159" t="s">
        <v>75</v>
      </c>
      <c r="E206" s="169" t="s">
        <v>199</v>
      </c>
      <c r="F206" s="169" t="s">
        <v>670</v>
      </c>
      <c r="I206" s="161"/>
      <c r="J206" s="170">
        <f>BK206</f>
        <v>0</v>
      </c>
      <c r="L206" s="158"/>
      <c r="M206" s="163"/>
      <c r="N206" s="164"/>
      <c r="O206" s="164"/>
      <c r="P206" s="165">
        <f>SUM(P207:P208)</f>
        <v>0</v>
      </c>
      <c r="Q206" s="164"/>
      <c r="R206" s="165">
        <f>SUM(R207:R208)</f>
        <v>2E-3</v>
      </c>
      <c r="S206" s="164"/>
      <c r="T206" s="166">
        <f>SUM(T207:T208)</f>
        <v>0</v>
      </c>
      <c r="AR206" s="159" t="s">
        <v>83</v>
      </c>
      <c r="AT206" s="167" t="s">
        <v>75</v>
      </c>
      <c r="AU206" s="167" t="s">
        <v>83</v>
      </c>
      <c r="AY206" s="159" t="s">
        <v>158</v>
      </c>
      <c r="BK206" s="168">
        <f>SUM(BK207:BK208)</f>
        <v>0</v>
      </c>
    </row>
    <row r="207" spans="1:65" s="2" customFormat="1" ht="33" customHeight="1">
      <c r="A207" s="34"/>
      <c r="B207" s="139"/>
      <c r="C207" s="171" t="s">
        <v>340</v>
      </c>
      <c r="D207" s="171" t="s">
        <v>160</v>
      </c>
      <c r="E207" s="172" t="s">
        <v>672</v>
      </c>
      <c r="F207" s="173" t="s">
        <v>673</v>
      </c>
      <c r="G207" s="174" t="s">
        <v>552</v>
      </c>
      <c r="H207" s="175">
        <v>2</v>
      </c>
      <c r="I207" s="176"/>
      <c r="J207" s="177">
        <f>ROUND(I207*H207,2)</f>
        <v>0</v>
      </c>
      <c r="K207" s="178"/>
      <c r="L207" s="35"/>
      <c r="M207" s="179" t="s">
        <v>1</v>
      </c>
      <c r="N207" s="180" t="s">
        <v>42</v>
      </c>
      <c r="O207" s="60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3" t="s">
        <v>164</v>
      </c>
      <c r="AT207" s="183" t="s">
        <v>160</v>
      </c>
      <c r="AU207" s="183" t="s">
        <v>89</v>
      </c>
      <c r="AY207" s="17" t="s">
        <v>158</v>
      </c>
      <c r="BE207" s="104">
        <f>IF(N207="základná",J207,0)</f>
        <v>0</v>
      </c>
      <c r="BF207" s="104">
        <f>IF(N207="znížená",J207,0)</f>
        <v>0</v>
      </c>
      <c r="BG207" s="104">
        <f>IF(N207="zákl. prenesená",J207,0)</f>
        <v>0</v>
      </c>
      <c r="BH207" s="104">
        <f>IF(N207="zníž. prenesená",J207,0)</f>
        <v>0</v>
      </c>
      <c r="BI207" s="104">
        <f>IF(N207="nulová",J207,0)</f>
        <v>0</v>
      </c>
      <c r="BJ207" s="17" t="s">
        <v>89</v>
      </c>
      <c r="BK207" s="104">
        <f>ROUND(I207*H207,2)</f>
        <v>0</v>
      </c>
      <c r="BL207" s="17" t="s">
        <v>164</v>
      </c>
      <c r="BM207" s="183" t="s">
        <v>874</v>
      </c>
    </row>
    <row r="208" spans="1:65" s="2" customFormat="1" ht="16.5" customHeight="1">
      <c r="A208" s="34"/>
      <c r="B208" s="139"/>
      <c r="C208" s="208" t="s">
        <v>346</v>
      </c>
      <c r="D208" s="208" t="s">
        <v>370</v>
      </c>
      <c r="E208" s="209" t="s">
        <v>677</v>
      </c>
      <c r="F208" s="210" t="s">
        <v>678</v>
      </c>
      <c r="G208" s="211" t="s">
        <v>552</v>
      </c>
      <c r="H208" s="212">
        <v>2</v>
      </c>
      <c r="I208" s="213"/>
      <c r="J208" s="214">
        <f>ROUND(I208*H208,2)</f>
        <v>0</v>
      </c>
      <c r="K208" s="215"/>
      <c r="L208" s="216"/>
      <c r="M208" s="217" t="s">
        <v>1</v>
      </c>
      <c r="N208" s="218" t="s">
        <v>42</v>
      </c>
      <c r="O208" s="60"/>
      <c r="P208" s="181">
        <f>O208*H208</f>
        <v>0</v>
      </c>
      <c r="Q208" s="181">
        <v>1E-3</v>
      </c>
      <c r="R208" s="181">
        <f>Q208*H208</f>
        <v>2E-3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199</v>
      </c>
      <c r="AT208" s="183" t="s">
        <v>370</v>
      </c>
      <c r="AU208" s="183" t="s">
        <v>89</v>
      </c>
      <c r="AY208" s="17" t="s">
        <v>158</v>
      </c>
      <c r="BE208" s="104">
        <f>IF(N208="základná",J208,0)</f>
        <v>0</v>
      </c>
      <c r="BF208" s="104">
        <f>IF(N208="znížená",J208,0)</f>
        <v>0</v>
      </c>
      <c r="BG208" s="104">
        <f>IF(N208="zákl. prenesená",J208,0)</f>
        <v>0</v>
      </c>
      <c r="BH208" s="104">
        <f>IF(N208="zníž. prenesená",J208,0)</f>
        <v>0</v>
      </c>
      <c r="BI208" s="104">
        <f>IF(N208="nulová",J208,0)</f>
        <v>0</v>
      </c>
      <c r="BJ208" s="17" t="s">
        <v>89</v>
      </c>
      <c r="BK208" s="104">
        <f>ROUND(I208*H208,2)</f>
        <v>0</v>
      </c>
      <c r="BL208" s="17" t="s">
        <v>164</v>
      </c>
      <c r="BM208" s="183" t="s">
        <v>875</v>
      </c>
    </row>
    <row r="209" spans="1:65" s="12" customFormat="1" ht="23" customHeight="1">
      <c r="B209" s="158"/>
      <c r="D209" s="159" t="s">
        <v>75</v>
      </c>
      <c r="E209" s="169" t="s">
        <v>203</v>
      </c>
      <c r="F209" s="169" t="s">
        <v>680</v>
      </c>
      <c r="I209" s="161"/>
      <c r="J209" s="170">
        <f>BK209</f>
        <v>0</v>
      </c>
      <c r="L209" s="158"/>
      <c r="M209" s="163"/>
      <c r="N209" s="164"/>
      <c r="O209" s="164"/>
      <c r="P209" s="165">
        <f>SUM(P210:P222)</f>
        <v>0</v>
      </c>
      <c r="Q209" s="164"/>
      <c r="R209" s="165">
        <f>SUM(R210:R222)</f>
        <v>0</v>
      </c>
      <c r="S209" s="164"/>
      <c r="T209" s="166">
        <f>SUM(T210:T222)</f>
        <v>0</v>
      </c>
      <c r="AR209" s="159" t="s">
        <v>83</v>
      </c>
      <c r="AT209" s="167" t="s">
        <v>75</v>
      </c>
      <c r="AU209" s="167" t="s">
        <v>83</v>
      </c>
      <c r="AY209" s="159" t="s">
        <v>158</v>
      </c>
      <c r="BK209" s="168">
        <f>SUM(BK210:BK222)</f>
        <v>0</v>
      </c>
    </row>
    <row r="210" spans="1:65" s="2" customFormat="1" ht="21.75" customHeight="1">
      <c r="A210" s="34"/>
      <c r="B210" s="139"/>
      <c r="C210" s="171" t="s">
        <v>350</v>
      </c>
      <c r="D210" s="171" t="s">
        <v>160</v>
      </c>
      <c r="E210" s="172" t="s">
        <v>876</v>
      </c>
      <c r="F210" s="173" t="s">
        <v>715</v>
      </c>
      <c r="G210" s="174" t="s">
        <v>353</v>
      </c>
      <c r="H210" s="175">
        <v>69</v>
      </c>
      <c r="I210" s="176"/>
      <c r="J210" s="177">
        <f>ROUND(I210*H210,2)</f>
        <v>0</v>
      </c>
      <c r="K210" s="178"/>
      <c r="L210" s="35"/>
      <c r="M210" s="179" t="s">
        <v>1</v>
      </c>
      <c r="N210" s="180" t="s">
        <v>42</v>
      </c>
      <c r="O210" s="60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164</v>
      </c>
      <c r="AT210" s="183" t="s">
        <v>160</v>
      </c>
      <c r="AU210" s="183" t="s">
        <v>89</v>
      </c>
      <c r="AY210" s="17" t="s">
        <v>158</v>
      </c>
      <c r="BE210" s="104">
        <f>IF(N210="základná",J210,0)</f>
        <v>0</v>
      </c>
      <c r="BF210" s="104">
        <f>IF(N210="znížená",J210,0)</f>
        <v>0</v>
      </c>
      <c r="BG210" s="104">
        <f>IF(N210="zákl. prenesená",J210,0)</f>
        <v>0</v>
      </c>
      <c r="BH210" s="104">
        <f>IF(N210="zníž. prenesená",J210,0)</f>
        <v>0</v>
      </c>
      <c r="BI210" s="104">
        <f>IF(N210="nulová",J210,0)</f>
        <v>0</v>
      </c>
      <c r="BJ210" s="17" t="s">
        <v>89</v>
      </c>
      <c r="BK210" s="104">
        <f>ROUND(I210*H210,2)</f>
        <v>0</v>
      </c>
      <c r="BL210" s="17" t="s">
        <v>164</v>
      </c>
      <c r="BM210" s="183" t="s">
        <v>877</v>
      </c>
    </row>
    <row r="211" spans="1:65" s="2" customFormat="1" ht="21.75" customHeight="1">
      <c r="A211" s="34"/>
      <c r="B211" s="139"/>
      <c r="C211" s="171" t="s">
        <v>356</v>
      </c>
      <c r="D211" s="171" t="s">
        <v>160</v>
      </c>
      <c r="E211" s="172" t="s">
        <v>718</v>
      </c>
      <c r="F211" s="173" t="s">
        <v>719</v>
      </c>
      <c r="G211" s="174" t="s">
        <v>353</v>
      </c>
      <c r="H211" s="175">
        <v>276</v>
      </c>
      <c r="I211" s="176"/>
      <c r="J211" s="177">
        <f>ROUND(I211*H211,2)</f>
        <v>0</v>
      </c>
      <c r="K211" s="178"/>
      <c r="L211" s="35"/>
      <c r="M211" s="179" t="s">
        <v>1</v>
      </c>
      <c r="N211" s="180" t="s">
        <v>42</v>
      </c>
      <c r="O211" s="60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3" t="s">
        <v>164</v>
      </c>
      <c r="AT211" s="183" t="s">
        <v>160</v>
      </c>
      <c r="AU211" s="183" t="s">
        <v>89</v>
      </c>
      <c r="AY211" s="17" t="s">
        <v>158</v>
      </c>
      <c r="BE211" s="104">
        <f>IF(N211="základná",J211,0)</f>
        <v>0</v>
      </c>
      <c r="BF211" s="104">
        <f>IF(N211="znížená",J211,0)</f>
        <v>0</v>
      </c>
      <c r="BG211" s="104">
        <f>IF(N211="zákl. prenesená",J211,0)</f>
        <v>0</v>
      </c>
      <c r="BH211" s="104">
        <f>IF(N211="zníž. prenesená",J211,0)</f>
        <v>0</v>
      </c>
      <c r="BI211" s="104">
        <f>IF(N211="nulová",J211,0)</f>
        <v>0</v>
      </c>
      <c r="BJ211" s="17" t="s">
        <v>89</v>
      </c>
      <c r="BK211" s="104">
        <f>ROUND(I211*H211,2)</f>
        <v>0</v>
      </c>
      <c r="BL211" s="17" t="s">
        <v>164</v>
      </c>
      <c r="BM211" s="183" t="s">
        <v>878</v>
      </c>
    </row>
    <row r="212" spans="1:65" s="14" customFormat="1" ht="12">
      <c r="B212" s="192"/>
      <c r="D212" s="185" t="s">
        <v>174</v>
      </c>
      <c r="F212" s="194" t="s">
        <v>879</v>
      </c>
      <c r="H212" s="195">
        <v>276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174</v>
      </c>
      <c r="AU212" s="193" t="s">
        <v>89</v>
      </c>
      <c r="AV212" s="14" t="s">
        <v>89</v>
      </c>
      <c r="AW212" s="14" t="s">
        <v>3</v>
      </c>
      <c r="AX212" s="14" t="s">
        <v>83</v>
      </c>
      <c r="AY212" s="193" t="s">
        <v>158</v>
      </c>
    </row>
    <row r="213" spans="1:65" s="2" customFormat="1" ht="21.75" customHeight="1">
      <c r="A213" s="34"/>
      <c r="B213" s="139"/>
      <c r="C213" s="171" t="s">
        <v>360</v>
      </c>
      <c r="D213" s="171" t="s">
        <v>160</v>
      </c>
      <c r="E213" s="172" t="s">
        <v>723</v>
      </c>
      <c r="F213" s="173" t="s">
        <v>724</v>
      </c>
      <c r="G213" s="174" t="s">
        <v>353</v>
      </c>
      <c r="H213" s="175">
        <v>69</v>
      </c>
      <c r="I213" s="176"/>
      <c r="J213" s="177">
        <f>ROUND(I213*H213,2)</f>
        <v>0</v>
      </c>
      <c r="K213" s="178"/>
      <c r="L213" s="35"/>
      <c r="M213" s="179" t="s">
        <v>1</v>
      </c>
      <c r="N213" s="180" t="s">
        <v>42</v>
      </c>
      <c r="O213" s="60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3" t="s">
        <v>164</v>
      </c>
      <c r="AT213" s="183" t="s">
        <v>160</v>
      </c>
      <c r="AU213" s="183" t="s">
        <v>89</v>
      </c>
      <c r="AY213" s="17" t="s">
        <v>158</v>
      </c>
      <c r="BE213" s="104">
        <f>IF(N213="základná",J213,0)</f>
        <v>0</v>
      </c>
      <c r="BF213" s="104">
        <f>IF(N213="znížená",J213,0)</f>
        <v>0</v>
      </c>
      <c r="BG213" s="104">
        <f>IF(N213="zákl. prenesená",J213,0)</f>
        <v>0</v>
      </c>
      <c r="BH213" s="104">
        <f>IF(N213="zníž. prenesená",J213,0)</f>
        <v>0</v>
      </c>
      <c r="BI213" s="104">
        <f>IF(N213="nulová",J213,0)</f>
        <v>0</v>
      </c>
      <c r="BJ213" s="17" t="s">
        <v>89</v>
      </c>
      <c r="BK213" s="104">
        <f>ROUND(I213*H213,2)</f>
        <v>0</v>
      </c>
      <c r="BL213" s="17" t="s">
        <v>164</v>
      </c>
      <c r="BM213" s="183" t="s">
        <v>880</v>
      </c>
    </row>
    <row r="214" spans="1:65" s="2" customFormat="1" ht="16.5" customHeight="1">
      <c r="A214" s="34"/>
      <c r="B214" s="139"/>
      <c r="C214" s="171" t="s">
        <v>364</v>
      </c>
      <c r="D214" s="171" t="s">
        <v>160</v>
      </c>
      <c r="E214" s="172" t="s">
        <v>727</v>
      </c>
      <c r="F214" s="173" t="s">
        <v>728</v>
      </c>
      <c r="G214" s="174" t="s">
        <v>353</v>
      </c>
      <c r="H214" s="175">
        <v>33.75</v>
      </c>
      <c r="I214" s="176"/>
      <c r="J214" s="177">
        <f>ROUND(I214*H214,2)</f>
        <v>0</v>
      </c>
      <c r="K214" s="178"/>
      <c r="L214" s="35"/>
      <c r="M214" s="179" t="s">
        <v>1</v>
      </c>
      <c r="N214" s="180" t="s">
        <v>42</v>
      </c>
      <c r="O214" s="60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164</v>
      </c>
      <c r="AT214" s="183" t="s">
        <v>160</v>
      </c>
      <c r="AU214" s="183" t="s">
        <v>89</v>
      </c>
      <c r="AY214" s="17" t="s">
        <v>158</v>
      </c>
      <c r="BE214" s="104">
        <f>IF(N214="základná",J214,0)</f>
        <v>0</v>
      </c>
      <c r="BF214" s="104">
        <f>IF(N214="znížená",J214,0)</f>
        <v>0</v>
      </c>
      <c r="BG214" s="104">
        <f>IF(N214="zákl. prenesená",J214,0)</f>
        <v>0</v>
      </c>
      <c r="BH214" s="104">
        <f>IF(N214="zníž. prenesená",J214,0)</f>
        <v>0</v>
      </c>
      <c r="BI214" s="104">
        <f>IF(N214="nulová",J214,0)</f>
        <v>0</v>
      </c>
      <c r="BJ214" s="17" t="s">
        <v>89</v>
      </c>
      <c r="BK214" s="104">
        <f>ROUND(I214*H214,2)</f>
        <v>0</v>
      </c>
      <c r="BL214" s="17" t="s">
        <v>164</v>
      </c>
      <c r="BM214" s="183" t="s">
        <v>881</v>
      </c>
    </row>
    <row r="215" spans="1:65" s="14" customFormat="1" ht="12">
      <c r="B215" s="192"/>
      <c r="D215" s="185" t="s">
        <v>174</v>
      </c>
      <c r="E215" s="193" t="s">
        <v>1</v>
      </c>
      <c r="F215" s="194" t="s">
        <v>882</v>
      </c>
      <c r="H215" s="195">
        <v>33.75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174</v>
      </c>
      <c r="AU215" s="193" t="s">
        <v>89</v>
      </c>
      <c r="AV215" s="14" t="s">
        <v>89</v>
      </c>
      <c r="AW215" s="14" t="s">
        <v>30</v>
      </c>
      <c r="AX215" s="14" t="s">
        <v>76</v>
      </c>
      <c r="AY215" s="193" t="s">
        <v>158</v>
      </c>
    </row>
    <row r="216" spans="1:65" s="15" customFormat="1" ht="12">
      <c r="B216" s="200"/>
      <c r="D216" s="185" t="s">
        <v>174</v>
      </c>
      <c r="E216" s="201" t="s">
        <v>1</v>
      </c>
      <c r="F216" s="202" t="s">
        <v>179</v>
      </c>
      <c r="H216" s="203">
        <v>33.75</v>
      </c>
      <c r="I216" s="204"/>
      <c r="L216" s="200"/>
      <c r="M216" s="205"/>
      <c r="N216" s="206"/>
      <c r="O216" s="206"/>
      <c r="P216" s="206"/>
      <c r="Q216" s="206"/>
      <c r="R216" s="206"/>
      <c r="S216" s="206"/>
      <c r="T216" s="207"/>
      <c r="AT216" s="201" t="s">
        <v>174</v>
      </c>
      <c r="AU216" s="201" t="s">
        <v>89</v>
      </c>
      <c r="AV216" s="15" t="s">
        <v>164</v>
      </c>
      <c r="AW216" s="15" t="s">
        <v>30</v>
      </c>
      <c r="AX216" s="15" t="s">
        <v>83</v>
      </c>
      <c r="AY216" s="201" t="s">
        <v>158</v>
      </c>
    </row>
    <row r="217" spans="1:65" s="13" customFormat="1" ht="36">
      <c r="B217" s="184"/>
      <c r="D217" s="185" t="s">
        <v>174</v>
      </c>
      <c r="E217" s="186" t="s">
        <v>1</v>
      </c>
      <c r="F217" s="187" t="s">
        <v>731</v>
      </c>
      <c r="H217" s="186" t="s">
        <v>1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6" t="s">
        <v>174</v>
      </c>
      <c r="AU217" s="186" t="s">
        <v>89</v>
      </c>
      <c r="AV217" s="13" t="s">
        <v>83</v>
      </c>
      <c r="AW217" s="13" t="s">
        <v>30</v>
      </c>
      <c r="AX217" s="13" t="s">
        <v>76</v>
      </c>
      <c r="AY217" s="186" t="s">
        <v>158</v>
      </c>
    </row>
    <row r="218" spans="1:65" s="2" customFormat="1" ht="16.5" customHeight="1">
      <c r="A218" s="34"/>
      <c r="B218" s="139"/>
      <c r="C218" s="171" t="s">
        <v>369</v>
      </c>
      <c r="D218" s="171" t="s">
        <v>160</v>
      </c>
      <c r="E218" s="172" t="s">
        <v>733</v>
      </c>
      <c r="F218" s="173" t="s">
        <v>734</v>
      </c>
      <c r="G218" s="174" t="s">
        <v>353</v>
      </c>
      <c r="H218" s="175">
        <v>33.75</v>
      </c>
      <c r="I218" s="176"/>
      <c r="J218" s="177">
        <f>ROUND(I218*H218,2)</f>
        <v>0</v>
      </c>
      <c r="K218" s="178"/>
      <c r="L218" s="35"/>
      <c r="M218" s="179" t="s">
        <v>1</v>
      </c>
      <c r="N218" s="180" t="s">
        <v>42</v>
      </c>
      <c r="O218" s="6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3" t="s">
        <v>164</v>
      </c>
      <c r="AT218" s="183" t="s">
        <v>160</v>
      </c>
      <c r="AU218" s="183" t="s">
        <v>89</v>
      </c>
      <c r="AY218" s="17" t="s">
        <v>158</v>
      </c>
      <c r="BE218" s="104">
        <f>IF(N218="základná",J218,0)</f>
        <v>0</v>
      </c>
      <c r="BF218" s="104">
        <f>IF(N218="znížená",J218,0)</f>
        <v>0</v>
      </c>
      <c r="BG218" s="104">
        <f>IF(N218="zákl. prenesená",J218,0)</f>
        <v>0</v>
      </c>
      <c r="BH218" s="104">
        <f>IF(N218="zníž. prenesená",J218,0)</f>
        <v>0</v>
      </c>
      <c r="BI218" s="104">
        <f>IF(N218="nulová",J218,0)</f>
        <v>0</v>
      </c>
      <c r="BJ218" s="17" t="s">
        <v>89</v>
      </c>
      <c r="BK218" s="104">
        <f>ROUND(I218*H218,2)</f>
        <v>0</v>
      </c>
      <c r="BL218" s="17" t="s">
        <v>164</v>
      </c>
      <c r="BM218" s="183" t="s">
        <v>883</v>
      </c>
    </row>
    <row r="219" spans="1:65" s="2" customFormat="1" ht="21.75" customHeight="1">
      <c r="A219" s="34"/>
      <c r="B219" s="139"/>
      <c r="C219" s="171" t="s">
        <v>374</v>
      </c>
      <c r="D219" s="171" t="s">
        <v>160</v>
      </c>
      <c r="E219" s="172" t="s">
        <v>746</v>
      </c>
      <c r="F219" s="173" t="s">
        <v>747</v>
      </c>
      <c r="G219" s="174" t="s">
        <v>353</v>
      </c>
      <c r="H219" s="175">
        <v>35.25</v>
      </c>
      <c r="I219" s="176"/>
      <c r="J219" s="177">
        <f>ROUND(I219*H219,2)</f>
        <v>0</v>
      </c>
      <c r="K219" s="178"/>
      <c r="L219" s="35"/>
      <c r="M219" s="179" t="s">
        <v>1</v>
      </c>
      <c r="N219" s="180" t="s">
        <v>42</v>
      </c>
      <c r="O219" s="60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3" t="s">
        <v>164</v>
      </c>
      <c r="AT219" s="183" t="s">
        <v>160</v>
      </c>
      <c r="AU219" s="183" t="s">
        <v>89</v>
      </c>
      <c r="AY219" s="17" t="s">
        <v>158</v>
      </c>
      <c r="BE219" s="104">
        <f>IF(N219="základná",J219,0)</f>
        <v>0</v>
      </c>
      <c r="BF219" s="104">
        <f>IF(N219="znížená",J219,0)</f>
        <v>0</v>
      </c>
      <c r="BG219" s="104">
        <f>IF(N219="zákl. prenesená",J219,0)</f>
        <v>0</v>
      </c>
      <c r="BH219" s="104">
        <f>IF(N219="zníž. prenesená",J219,0)</f>
        <v>0</v>
      </c>
      <c r="BI219" s="104">
        <f>IF(N219="nulová",J219,0)</f>
        <v>0</v>
      </c>
      <c r="BJ219" s="17" t="s">
        <v>89</v>
      </c>
      <c r="BK219" s="104">
        <f>ROUND(I219*H219,2)</f>
        <v>0</v>
      </c>
      <c r="BL219" s="17" t="s">
        <v>164</v>
      </c>
      <c r="BM219" s="183" t="s">
        <v>884</v>
      </c>
    </row>
    <row r="220" spans="1:65" s="14" customFormat="1" ht="12">
      <c r="B220" s="192"/>
      <c r="D220" s="185" t="s">
        <v>174</v>
      </c>
      <c r="E220" s="193" t="s">
        <v>1</v>
      </c>
      <c r="F220" s="194" t="s">
        <v>885</v>
      </c>
      <c r="H220" s="195">
        <v>35.25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174</v>
      </c>
      <c r="AU220" s="193" t="s">
        <v>89</v>
      </c>
      <c r="AV220" s="14" t="s">
        <v>89</v>
      </c>
      <c r="AW220" s="14" t="s">
        <v>30</v>
      </c>
      <c r="AX220" s="14" t="s">
        <v>83</v>
      </c>
      <c r="AY220" s="193" t="s">
        <v>158</v>
      </c>
    </row>
    <row r="221" spans="1:65" s="13" customFormat="1" ht="36">
      <c r="B221" s="184"/>
      <c r="D221" s="185" t="s">
        <v>174</v>
      </c>
      <c r="E221" s="186" t="s">
        <v>1</v>
      </c>
      <c r="F221" s="187" t="s">
        <v>731</v>
      </c>
      <c r="H221" s="186" t="s">
        <v>1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6" t="s">
        <v>174</v>
      </c>
      <c r="AU221" s="186" t="s">
        <v>89</v>
      </c>
      <c r="AV221" s="13" t="s">
        <v>83</v>
      </c>
      <c r="AW221" s="13" t="s">
        <v>30</v>
      </c>
      <c r="AX221" s="13" t="s">
        <v>76</v>
      </c>
      <c r="AY221" s="186" t="s">
        <v>158</v>
      </c>
    </row>
    <row r="222" spans="1:65" s="2" customFormat="1" ht="16.5" customHeight="1">
      <c r="A222" s="34"/>
      <c r="B222" s="139"/>
      <c r="C222" s="171" t="s">
        <v>378</v>
      </c>
      <c r="D222" s="171" t="s">
        <v>160</v>
      </c>
      <c r="E222" s="172" t="s">
        <v>886</v>
      </c>
      <c r="F222" s="173" t="s">
        <v>752</v>
      </c>
      <c r="G222" s="174" t="s">
        <v>353</v>
      </c>
      <c r="H222" s="175">
        <v>35.25</v>
      </c>
      <c r="I222" s="176"/>
      <c r="J222" s="177">
        <f>ROUND(I222*H222,2)</f>
        <v>0</v>
      </c>
      <c r="K222" s="178"/>
      <c r="L222" s="35"/>
      <c r="M222" s="179" t="s">
        <v>1</v>
      </c>
      <c r="N222" s="180" t="s">
        <v>42</v>
      </c>
      <c r="O222" s="60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3" t="s">
        <v>164</v>
      </c>
      <c r="AT222" s="183" t="s">
        <v>160</v>
      </c>
      <c r="AU222" s="183" t="s">
        <v>89</v>
      </c>
      <c r="AY222" s="17" t="s">
        <v>158</v>
      </c>
      <c r="BE222" s="104">
        <f>IF(N222="základná",J222,0)</f>
        <v>0</v>
      </c>
      <c r="BF222" s="104">
        <f>IF(N222="znížená",J222,0)</f>
        <v>0</v>
      </c>
      <c r="BG222" s="104">
        <f>IF(N222="zákl. prenesená",J222,0)</f>
        <v>0</v>
      </c>
      <c r="BH222" s="104">
        <f>IF(N222="zníž. prenesená",J222,0)</f>
        <v>0</v>
      </c>
      <c r="BI222" s="104">
        <f>IF(N222="nulová",J222,0)</f>
        <v>0</v>
      </c>
      <c r="BJ222" s="17" t="s">
        <v>89</v>
      </c>
      <c r="BK222" s="104">
        <f>ROUND(I222*H222,2)</f>
        <v>0</v>
      </c>
      <c r="BL222" s="17" t="s">
        <v>164</v>
      </c>
      <c r="BM222" s="183" t="s">
        <v>887</v>
      </c>
    </row>
    <row r="223" spans="1:65" s="12" customFormat="1" ht="23" customHeight="1">
      <c r="B223" s="158"/>
      <c r="D223" s="159" t="s">
        <v>75</v>
      </c>
      <c r="E223" s="169" t="s">
        <v>628</v>
      </c>
      <c r="F223" s="169" t="s">
        <v>754</v>
      </c>
      <c r="I223" s="161"/>
      <c r="J223" s="170">
        <f>BK223</f>
        <v>0</v>
      </c>
      <c r="L223" s="158"/>
      <c r="M223" s="163"/>
      <c r="N223" s="164"/>
      <c r="O223" s="164"/>
      <c r="P223" s="165">
        <f>P224</f>
        <v>0</v>
      </c>
      <c r="Q223" s="164"/>
      <c r="R223" s="165">
        <f>R224</f>
        <v>0</v>
      </c>
      <c r="S223" s="164"/>
      <c r="T223" s="166">
        <f>T224</f>
        <v>0</v>
      </c>
      <c r="AR223" s="159" t="s">
        <v>83</v>
      </c>
      <c r="AT223" s="167" t="s">
        <v>75</v>
      </c>
      <c r="AU223" s="167" t="s">
        <v>83</v>
      </c>
      <c r="AY223" s="159" t="s">
        <v>158</v>
      </c>
      <c r="BK223" s="168">
        <f>BK224</f>
        <v>0</v>
      </c>
    </row>
    <row r="224" spans="1:65" s="2" customFormat="1" ht="21.75" customHeight="1">
      <c r="A224" s="34"/>
      <c r="B224" s="139"/>
      <c r="C224" s="171" t="s">
        <v>383</v>
      </c>
      <c r="D224" s="171" t="s">
        <v>160</v>
      </c>
      <c r="E224" s="172" t="s">
        <v>888</v>
      </c>
      <c r="F224" s="173" t="s">
        <v>889</v>
      </c>
      <c r="G224" s="174" t="s">
        <v>353</v>
      </c>
      <c r="H224" s="175">
        <v>148.286</v>
      </c>
      <c r="I224" s="176"/>
      <c r="J224" s="177">
        <f>ROUND(I224*H224,2)</f>
        <v>0</v>
      </c>
      <c r="K224" s="178"/>
      <c r="L224" s="35"/>
      <c r="M224" s="179" t="s">
        <v>1</v>
      </c>
      <c r="N224" s="180" t="s">
        <v>42</v>
      </c>
      <c r="O224" s="60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3" t="s">
        <v>164</v>
      </c>
      <c r="AT224" s="183" t="s">
        <v>160</v>
      </c>
      <c r="AU224" s="183" t="s">
        <v>89</v>
      </c>
      <c r="AY224" s="17" t="s">
        <v>158</v>
      </c>
      <c r="BE224" s="104">
        <f>IF(N224="základná",J224,0)</f>
        <v>0</v>
      </c>
      <c r="BF224" s="104">
        <f>IF(N224="znížená",J224,0)</f>
        <v>0</v>
      </c>
      <c r="BG224" s="104">
        <f>IF(N224="zákl. prenesená",J224,0)</f>
        <v>0</v>
      </c>
      <c r="BH224" s="104">
        <f>IF(N224="zníž. prenesená",J224,0)</f>
        <v>0</v>
      </c>
      <c r="BI224" s="104">
        <f>IF(N224="nulová",J224,0)</f>
        <v>0</v>
      </c>
      <c r="BJ224" s="17" t="s">
        <v>89</v>
      </c>
      <c r="BK224" s="104">
        <f>ROUND(I224*H224,2)</f>
        <v>0</v>
      </c>
      <c r="BL224" s="17" t="s">
        <v>164</v>
      </c>
      <c r="BM224" s="183" t="s">
        <v>890</v>
      </c>
    </row>
    <row r="225" spans="1:65" s="12" customFormat="1" ht="23" customHeight="1">
      <c r="B225" s="158"/>
      <c r="D225" s="159" t="s">
        <v>75</v>
      </c>
      <c r="E225" s="169" t="s">
        <v>759</v>
      </c>
      <c r="F225" s="169" t="s">
        <v>760</v>
      </c>
      <c r="I225" s="161"/>
      <c r="J225" s="170">
        <f>BK225</f>
        <v>0</v>
      </c>
      <c r="L225" s="158"/>
      <c r="M225" s="163"/>
      <c r="N225" s="164"/>
      <c r="O225" s="164"/>
      <c r="P225" s="165">
        <f>P226</f>
        <v>0</v>
      </c>
      <c r="Q225" s="164"/>
      <c r="R225" s="165">
        <f>R226</f>
        <v>0</v>
      </c>
      <c r="S225" s="164"/>
      <c r="T225" s="166">
        <f>T226</f>
        <v>0</v>
      </c>
      <c r="AR225" s="159" t="s">
        <v>164</v>
      </c>
      <c r="AT225" s="167" t="s">
        <v>75</v>
      </c>
      <c r="AU225" s="167" t="s">
        <v>83</v>
      </c>
      <c r="AY225" s="159" t="s">
        <v>158</v>
      </c>
      <c r="BK225" s="168">
        <f>BK226</f>
        <v>0</v>
      </c>
    </row>
    <row r="226" spans="1:65" s="2" customFormat="1" ht="16.5" customHeight="1">
      <c r="A226" s="34"/>
      <c r="B226" s="139"/>
      <c r="C226" s="171" t="s">
        <v>389</v>
      </c>
      <c r="D226" s="171" t="s">
        <v>160</v>
      </c>
      <c r="E226" s="172" t="s">
        <v>762</v>
      </c>
      <c r="F226" s="173" t="s">
        <v>763</v>
      </c>
      <c r="G226" s="174" t="s">
        <v>168</v>
      </c>
      <c r="H226" s="175">
        <v>1</v>
      </c>
      <c r="I226" s="176"/>
      <c r="J226" s="177">
        <f>ROUND(I226*H226,2)</f>
        <v>0</v>
      </c>
      <c r="K226" s="178"/>
      <c r="L226" s="35"/>
      <c r="M226" s="179" t="s">
        <v>1</v>
      </c>
      <c r="N226" s="180" t="s">
        <v>42</v>
      </c>
      <c r="O226" s="60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164</v>
      </c>
      <c r="AT226" s="183" t="s">
        <v>160</v>
      </c>
      <c r="AU226" s="183" t="s">
        <v>89</v>
      </c>
      <c r="AY226" s="17" t="s">
        <v>158</v>
      </c>
      <c r="BE226" s="104">
        <f>IF(N226="základná",J226,0)</f>
        <v>0</v>
      </c>
      <c r="BF226" s="104">
        <f>IF(N226="znížená",J226,0)</f>
        <v>0</v>
      </c>
      <c r="BG226" s="104">
        <f>IF(N226="zákl. prenesená",J226,0)</f>
        <v>0</v>
      </c>
      <c r="BH226" s="104">
        <f>IF(N226="zníž. prenesená",J226,0)</f>
        <v>0</v>
      </c>
      <c r="BI226" s="104">
        <f>IF(N226="nulová",J226,0)</f>
        <v>0</v>
      </c>
      <c r="BJ226" s="17" t="s">
        <v>89</v>
      </c>
      <c r="BK226" s="104">
        <f>ROUND(I226*H226,2)</f>
        <v>0</v>
      </c>
      <c r="BL226" s="17" t="s">
        <v>164</v>
      </c>
      <c r="BM226" s="183" t="s">
        <v>891</v>
      </c>
    </row>
    <row r="227" spans="1:65" s="12" customFormat="1" ht="26" customHeight="1">
      <c r="B227" s="158"/>
      <c r="D227" s="159" t="s">
        <v>75</v>
      </c>
      <c r="E227" s="160" t="s">
        <v>765</v>
      </c>
      <c r="F227" s="160" t="s">
        <v>766</v>
      </c>
      <c r="I227" s="161"/>
      <c r="J227" s="162">
        <f>BK227</f>
        <v>0</v>
      </c>
      <c r="L227" s="158"/>
      <c r="M227" s="163"/>
      <c r="N227" s="164"/>
      <c r="O227" s="164"/>
      <c r="P227" s="165">
        <f>P228</f>
        <v>0</v>
      </c>
      <c r="Q227" s="164"/>
      <c r="R227" s="165">
        <f>R228</f>
        <v>0</v>
      </c>
      <c r="S227" s="164"/>
      <c r="T227" s="166">
        <f>T228</f>
        <v>0</v>
      </c>
      <c r="AR227" s="159" t="s">
        <v>89</v>
      </c>
      <c r="AT227" s="167" t="s">
        <v>75</v>
      </c>
      <c r="AU227" s="167" t="s">
        <v>76</v>
      </c>
      <c r="AY227" s="159" t="s">
        <v>158</v>
      </c>
      <c r="BK227" s="168">
        <f>BK228</f>
        <v>0</v>
      </c>
    </row>
    <row r="228" spans="1:65" s="12" customFormat="1" ht="23" customHeight="1">
      <c r="B228" s="158"/>
      <c r="D228" s="159" t="s">
        <v>75</v>
      </c>
      <c r="E228" s="169" t="s">
        <v>767</v>
      </c>
      <c r="F228" s="169" t="s">
        <v>768</v>
      </c>
      <c r="I228" s="161"/>
      <c r="J228" s="170">
        <f>BK228</f>
        <v>0</v>
      </c>
      <c r="L228" s="158"/>
      <c r="M228" s="163"/>
      <c r="N228" s="164"/>
      <c r="O228" s="164"/>
      <c r="P228" s="165">
        <f>SUM(P229:P235)</f>
        <v>0</v>
      </c>
      <c r="Q228" s="164"/>
      <c r="R228" s="165">
        <f>SUM(R229:R235)</f>
        <v>0</v>
      </c>
      <c r="S228" s="164"/>
      <c r="T228" s="166">
        <f>SUM(T229:T235)</f>
        <v>0</v>
      </c>
      <c r="AR228" s="159" t="s">
        <v>89</v>
      </c>
      <c r="AT228" s="167" t="s">
        <v>75</v>
      </c>
      <c r="AU228" s="167" t="s">
        <v>83</v>
      </c>
      <c r="AY228" s="159" t="s">
        <v>158</v>
      </c>
      <c r="BK228" s="168">
        <f>SUM(BK229:BK235)</f>
        <v>0</v>
      </c>
    </row>
    <row r="229" spans="1:65" s="2" customFormat="1" ht="21.75" customHeight="1">
      <c r="A229" s="34"/>
      <c r="B229" s="139"/>
      <c r="C229" s="171" t="s">
        <v>394</v>
      </c>
      <c r="D229" s="171" t="s">
        <v>160</v>
      </c>
      <c r="E229" s="172" t="s">
        <v>892</v>
      </c>
      <c r="F229" s="173" t="s">
        <v>893</v>
      </c>
      <c r="G229" s="174" t="s">
        <v>168</v>
      </c>
      <c r="H229" s="175">
        <v>1</v>
      </c>
      <c r="I229" s="176"/>
      <c r="J229" s="177">
        <f t="shared" ref="J229:J235" si="25">ROUND(I229*H229,2)</f>
        <v>0</v>
      </c>
      <c r="K229" s="178"/>
      <c r="L229" s="35"/>
      <c r="M229" s="179" t="s">
        <v>1</v>
      </c>
      <c r="N229" s="180" t="s">
        <v>42</v>
      </c>
      <c r="O229" s="60"/>
      <c r="P229" s="181">
        <f t="shared" ref="P229:P235" si="26">O229*H229</f>
        <v>0</v>
      </c>
      <c r="Q229" s="181">
        <v>0</v>
      </c>
      <c r="R229" s="181">
        <f t="shared" ref="R229:R235" si="27">Q229*H229</f>
        <v>0</v>
      </c>
      <c r="S229" s="181">
        <v>0</v>
      </c>
      <c r="T229" s="182">
        <f t="shared" ref="T229:T235" si="28"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3" t="s">
        <v>234</v>
      </c>
      <c r="AT229" s="183" t="s">
        <v>160</v>
      </c>
      <c r="AU229" s="183" t="s">
        <v>89</v>
      </c>
      <c r="AY229" s="17" t="s">
        <v>158</v>
      </c>
      <c r="BE229" s="104">
        <f t="shared" ref="BE229:BE235" si="29">IF(N229="základná",J229,0)</f>
        <v>0</v>
      </c>
      <c r="BF229" s="104">
        <f t="shared" ref="BF229:BF235" si="30">IF(N229="znížená",J229,0)</f>
        <v>0</v>
      </c>
      <c r="BG229" s="104">
        <f t="shared" ref="BG229:BG235" si="31">IF(N229="zákl. prenesená",J229,0)</f>
        <v>0</v>
      </c>
      <c r="BH229" s="104">
        <f t="shared" ref="BH229:BH235" si="32">IF(N229="zníž. prenesená",J229,0)</f>
        <v>0</v>
      </c>
      <c r="BI229" s="104">
        <f t="shared" ref="BI229:BI235" si="33">IF(N229="nulová",J229,0)</f>
        <v>0</v>
      </c>
      <c r="BJ229" s="17" t="s">
        <v>89</v>
      </c>
      <c r="BK229" s="104">
        <f t="shared" ref="BK229:BK235" si="34">ROUND(I229*H229,2)</f>
        <v>0</v>
      </c>
      <c r="BL229" s="17" t="s">
        <v>234</v>
      </c>
      <c r="BM229" s="183" t="s">
        <v>894</v>
      </c>
    </row>
    <row r="230" spans="1:65" s="2" customFormat="1" ht="21.75" customHeight="1">
      <c r="A230" s="34"/>
      <c r="B230" s="139"/>
      <c r="C230" s="171" t="s">
        <v>398</v>
      </c>
      <c r="D230" s="171" t="s">
        <v>160</v>
      </c>
      <c r="E230" s="172" t="s">
        <v>895</v>
      </c>
      <c r="F230" s="173" t="s">
        <v>896</v>
      </c>
      <c r="G230" s="174" t="s">
        <v>168</v>
      </c>
      <c r="H230" s="175">
        <v>1</v>
      </c>
      <c r="I230" s="176"/>
      <c r="J230" s="177">
        <f t="shared" si="25"/>
        <v>0</v>
      </c>
      <c r="K230" s="178"/>
      <c r="L230" s="35"/>
      <c r="M230" s="179" t="s">
        <v>1</v>
      </c>
      <c r="N230" s="180" t="s">
        <v>42</v>
      </c>
      <c r="O230" s="60"/>
      <c r="P230" s="181">
        <f t="shared" si="26"/>
        <v>0</v>
      </c>
      <c r="Q230" s="181">
        <v>0</v>
      </c>
      <c r="R230" s="181">
        <f t="shared" si="27"/>
        <v>0</v>
      </c>
      <c r="S230" s="181">
        <v>0</v>
      </c>
      <c r="T230" s="182">
        <f t="shared" si="28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3" t="s">
        <v>234</v>
      </c>
      <c r="AT230" s="183" t="s">
        <v>160</v>
      </c>
      <c r="AU230" s="183" t="s">
        <v>89</v>
      </c>
      <c r="AY230" s="17" t="s">
        <v>158</v>
      </c>
      <c r="BE230" s="104">
        <f t="shared" si="29"/>
        <v>0</v>
      </c>
      <c r="BF230" s="104">
        <f t="shared" si="30"/>
        <v>0</v>
      </c>
      <c r="BG230" s="104">
        <f t="shared" si="31"/>
        <v>0</v>
      </c>
      <c r="BH230" s="104">
        <f t="shared" si="32"/>
        <v>0</v>
      </c>
      <c r="BI230" s="104">
        <f t="shared" si="33"/>
        <v>0</v>
      </c>
      <c r="BJ230" s="17" t="s">
        <v>89</v>
      </c>
      <c r="BK230" s="104">
        <f t="shared" si="34"/>
        <v>0</v>
      </c>
      <c r="BL230" s="17" t="s">
        <v>234</v>
      </c>
      <c r="BM230" s="183" t="s">
        <v>897</v>
      </c>
    </row>
    <row r="231" spans="1:65" s="2" customFormat="1" ht="21.75" customHeight="1">
      <c r="A231" s="34"/>
      <c r="B231" s="139"/>
      <c r="C231" s="171" t="s">
        <v>406</v>
      </c>
      <c r="D231" s="171" t="s">
        <v>160</v>
      </c>
      <c r="E231" s="172" t="s">
        <v>898</v>
      </c>
      <c r="F231" s="173" t="s">
        <v>899</v>
      </c>
      <c r="G231" s="174" t="s">
        <v>168</v>
      </c>
      <c r="H231" s="175">
        <v>1</v>
      </c>
      <c r="I231" s="176"/>
      <c r="J231" s="177">
        <f t="shared" si="25"/>
        <v>0</v>
      </c>
      <c r="K231" s="178"/>
      <c r="L231" s="35"/>
      <c r="M231" s="179" t="s">
        <v>1</v>
      </c>
      <c r="N231" s="180" t="s">
        <v>42</v>
      </c>
      <c r="O231" s="60"/>
      <c r="P231" s="181">
        <f t="shared" si="26"/>
        <v>0</v>
      </c>
      <c r="Q231" s="181">
        <v>0</v>
      </c>
      <c r="R231" s="181">
        <f t="shared" si="27"/>
        <v>0</v>
      </c>
      <c r="S231" s="181">
        <v>0</v>
      </c>
      <c r="T231" s="182">
        <f t="shared" si="28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3" t="s">
        <v>234</v>
      </c>
      <c r="AT231" s="183" t="s">
        <v>160</v>
      </c>
      <c r="AU231" s="183" t="s">
        <v>89</v>
      </c>
      <c r="AY231" s="17" t="s">
        <v>158</v>
      </c>
      <c r="BE231" s="104">
        <f t="shared" si="29"/>
        <v>0</v>
      </c>
      <c r="BF231" s="104">
        <f t="shared" si="30"/>
        <v>0</v>
      </c>
      <c r="BG231" s="104">
        <f t="shared" si="31"/>
        <v>0</v>
      </c>
      <c r="BH231" s="104">
        <f t="shared" si="32"/>
        <v>0</v>
      </c>
      <c r="BI231" s="104">
        <f t="shared" si="33"/>
        <v>0</v>
      </c>
      <c r="BJ231" s="17" t="s">
        <v>89</v>
      </c>
      <c r="BK231" s="104">
        <f t="shared" si="34"/>
        <v>0</v>
      </c>
      <c r="BL231" s="17" t="s">
        <v>234</v>
      </c>
      <c r="BM231" s="183" t="s">
        <v>900</v>
      </c>
    </row>
    <row r="232" spans="1:65" s="2" customFormat="1" ht="55.5" customHeight="1">
      <c r="A232" s="34"/>
      <c r="B232" s="139"/>
      <c r="C232" s="171" t="s">
        <v>411</v>
      </c>
      <c r="D232" s="171" t="s">
        <v>160</v>
      </c>
      <c r="E232" s="172" t="s">
        <v>901</v>
      </c>
      <c r="F232" s="173" t="s">
        <v>902</v>
      </c>
      <c r="G232" s="174" t="s">
        <v>168</v>
      </c>
      <c r="H232" s="175">
        <v>1</v>
      </c>
      <c r="I232" s="176"/>
      <c r="J232" s="177">
        <f t="shared" si="25"/>
        <v>0</v>
      </c>
      <c r="K232" s="178"/>
      <c r="L232" s="35"/>
      <c r="M232" s="179" t="s">
        <v>1</v>
      </c>
      <c r="N232" s="180" t="s">
        <v>42</v>
      </c>
      <c r="O232" s="60"/>
      <c r="P232" s="181">
        <f t="shared" si="26"/>
        <v>0</v>
      </c>
      <c r="Q232" s="181">
        <v>0</v>
      </c>
      <c r="R232" s="181">
        <f t="shared" si="27"/>
        <v>0</v>
      </c>
      <c r="S232" s="181">
        <v>0</v>
      </c>
      <c r="T232" s="182">
        <f t="shared" si="28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3" t="s">
        <v>234</v>
      </c>
      <c r="AT232" s="183" t="s">
        <v>160</v>
      </c>
      <c r="AU232" s="183" t="s">
        <v>89</v>
      </c>
      <c r="AY232" s="17" t="s">
        <v>158</v>
      </c>
      <c r="BE232" s="104">
        <f t="shared" si="29"/>
        <v>0</v>
      </c>
      <c r="BF232" s="104">
        <f t="shared" si="30"/>
        <v>0</v>
      </c>
      <c r="BG232" s="104">
        <f t="shared" si="31"/>
        <v>0</v>
      </c>
      <c r="BH232" s="104">
        <f t="shared" si="32"/>
        <v>0</v>
      </c>
      <c r="BI232" s="104">
        <f t="shared" si="33"/>
        <v>0</v>
      </c>
      <c r="BJ232" s="17" t="s">
        <v>89</v>
      </c>
      <c r="BK232" s="104">
        <f t="shared" si="34"/>
        <v>0</v>
      </c>
      <c r="BL232" s="17" t="s">
        <v>234</v>
      </c>
      <c r="BM232" s="183" t="s">
        <v>903</v>
      </c>
    </row>
    <row r="233" spans="1:65" s="2" customFormat="1" ht="33" customHeight="1">
      <c r="A233" s="34"/>
      <c r="B233" s="139"/>
      <c r="C233" s="171" t="s">
        <v>415</v>
      </c>
      <c r="D233" s="171" t="s">
        <v>160</v>
      </c>
      <c r="E233" s="172" t="s">
        <v>775</v>
      </c>
      <c r="F233" s="173" t="s">
        <v>904</v>
      </c>
      <c r="G233" s="174" t="s">
        <v>168</v>
      </c>
      <c r="H233" s="175">
        <v>2</v>
      </c>
      <c r="I233" s="176"/>
      <c r="J233" s="177">
        <f t="shared" si="25"/>
        <v>0</v>
      </c>
      <c r="K233" s="178"/>
      <c r="L233" s="35"/>
      <c r="M233" s="179" t="s">
        <v>1</v>
      </c>
      <c r="N233" s="180" t="s">
        <v>42</v>
      </c>
      <c r="O233" s="60"/>
      <c r="P233" s="181">
        <f t="shared" si="26"/>
        <v>0</v>
      </c>
      <c r="Q233" s="181">
        <v>0</v>
      </c>
      <c r="R233" s="181">
        <f t="shared" si="27"/>
        <v>0</v>
      </c>
      <c r="S233" s="181">
        <v>0</v>
      </c>
      <c r="T233" s="182">
        <f t="shared" si="28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3" t="s">
        <v>234</v>
      </c>
      <c r="AT233" s="183" t="s">
        <v>160</v>
      </c>
      <c r="AU233" s="183" t="s">
        <v>89</v>
      </c>
      <c r="AY233" s="17" t="s">
        <v>158</v>
      </c>
      <c r="BE233" s="104">
        <f t="shared" si="29"/>
        <v>0</v>
      </c>
      <c r="BF233" s="104">
        <f t="shared" si="30"/>
        <v>0</v>
      </c>
      <c r="BG233" s="104">
        <f t="shared" si="31"/>
        <v>0</v>
      </c>
      <c r="BH233" s="104">
        <f t="shared" si="32"/>
        <v>0</v>
      </c>
      <c r="BI233" s="104">
        <f t="shared" si="33"/>
        <v>0</v>
      </c>
      <c r="BJ233" s="17" t="s">
        <v>89</v>
      </c>
      <c r="BK233" s="104">
        <f t="shared" si="34"/>
        <v>0</v>
      </c>
      <c r="BL233" s="17" t="s">
        <v>234</v>
      </c>
      <c r="BM233" s="183" t="s">
        <v>905</v>
      </c>
    </row>
    <row r="234" spans="1:65" s="2" customFormat="1" ht="21.75" customHeight="1">
      <c r="A234" s="34"/>
      <c r="B234" s="139"/>
      <c r="C234" s="171" t="s">
        <v>420</v>
      </c>
      <c r="D234" s="171" t="s">
        <v>160</v>
      </c>
      <c r="E234" s="172" t="s">
        <v>906</v>
      </c>
      <c r="F234" s="173" t="s">
        <v>907</v>
      </c>
      <c r="G234" s="174" t="s">
        <v>168</v>
      </c>
      <c r="H234" s="175">
        <v>4</v>
      </c>
      <c r="I234" s="176"/>
      <c r="J234" s="177">
        <f t="shared" si="25"/>
        <v>0</v>
      </c>
      <c r="K234" s="178"/>
      <c r="L234" s="35"/>
      <c r="M234" s="179" t="s">
        <v>1</v>
      </c>
      <c r="N234" s="180" t="s">
        <v>42</v>
      </c>
      <c r="O234" s="60"/>
      <c r="P234" s="181">
        <f t="shared" si="26"/>
        <v>0</v>
      </c>
      <c r="Q234" s="181">
        <v>0</v>
      </c>
      <c r="R234" s="181">
        <f t="shared" si="27"/>
        <v>0</v>
      </c>
      <c r="S234" s="181">
        <v>0</v>
      </c>
      <c r="T234" s="182">
        <f t="shared" si="28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234</v>
      </c>
      <c r="AT234" s="183" t="s">
        <v>160</v>
      </c>
      <c r="AU234" s="183" t="s">
        <v>89</v>
      </c>
      <c r="AY234" s="17" t="s">
        <v>158</v>
      </c>
      <c r="BE234" s="104">
        <f t="shared" si="29"/>
        <v>0</v>
      </c>
      <c r="BF234" s="104">
        <f t="shared" si="30"/>
        <v>0</v>
      </c>
      <c r="BG234" s="104">
        <f t="shared" si="31"/>
        <v>0</v>
      </c>
      <c r="BH234" s="104">
        <f t="shared" si="32"/>
        <v>0</v>
      </c>
      <c r="BI234" s="104">
        <f t="shared" si="33"/>
        <v>0</v>
      </c>
      <c r="BJ234" s="17" t="s">
        <v>89</v>
      </c>
      <c r="BK234" s="104">
        <f t="shared" si="34"/>
        <v>0</v>
      </c>
      <c r="BL234" s="17" t="s">
        <v>234</v>
      </c>
      <c r="BM234" s="183" t="s">
        <v>908</v>
      </c>
    </row>
    <row r="235" spans="1:65" s="2" customFormat="1" ht="21.75" customHeight="1">
      <c r="A235" s="34"/>
      <c r="B235" s="139"/>
      <c r="C235" s="171" t="s">
        <v>425</v>
      </c>
      <c r="D235" s="171" t="s">
        <v>160</v>
      </c>
      <c r="E235" s="172" t="s">
        <v>783</v>
      </c>
      <c r="F235" s="173" t="s">
        <v>784</v>
      </c>
      <c r="G235" s="174" t="s">
        <v>785</v>
      </c>
      <c r="H235" s="219"/>
      <c r="I235" s="176"/>
      <c r="J235" s="177">
        <f t="shared" si="25"/>
        <v>0</v>
      </c>
      <c r="K235" s="178"/>
      <c r="L235" s="35"/>
      <c r="M235" s="220" t="s">
        <v>1</v>
      </c>
      <c r="N235" s="221" t="s">
        <v>42</v>
      </c>
      <c r="O235" s="222"/>
      <c r="P235" s="223">
        <f t="shared" si="26"/>
        <v>0</v>
      </c>
      <c r="Q235" s="223">
        <v>0</v>
      </c>
      <c r="R235" s="223">
        <f t="shared" si="27"/>
        <v>0</v>
      </c>
      <c r="S235" s="223">
        <v>0</v>
      </c>
      <c r="T235" s="224">
        <f t="shared" si="28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3" t="s">
        <v>234</v>
      </c>
      <c r="AT235" s="183" t="s">
        <v>160</v>
      </c>
      <c r="AU235" s="183" t="s">
        <v>89</v>
      </c>
      <c r="AY235" s="17" t="s">
        <v>158</v>
      </c>
      <c r="BE235" s="104">
        <f t="shared" si="29"/>
        <v>0</v>
      </c>
      <c r="BF235" s="104">
        <f t="shared" si="30"/>
        <v>0</v>
      </c>
      <c r="BG235" s="104">
        <f t="shared" si="31"/>
        <v>0</v>
      </c>
      <c r="BH235" s="104">
        <f t="shared" si="32"/>
        <v>0</v>
      </c>
      <c r="BI235" s="104">
        <f t="shared" si="33"/>
        <v>0</v>
      </c>
      <c r="BJ235" s="17" t="s">
        <v>89</v>
      </c>
      <c r="BK235" s="104">
        <f t="shared" si="34"/>
        <v>0</v>
      </c>
      <c r="BL235" s="17" t="s">
        <v>234</v>
      </c>
      <c r="BM235" s="183" t="s">
        <v>909</v>
      </c>
    </row>
    <row r="236" spans="1:65" s="2" customFormat="1" ht="7" customHeight="1">
      <c r="A236" s="34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35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autoFilter ref="C140:K235" xr:uid="{00000000-0009-0000-0000-000002000000}"/>
  <mergeCells count="17">
    <mergeCell ref="E11:H11"/>
    <mergeCell ref="E20:H20"/>
    <mergeCell ref="E29:H29"/>
    <mergeCell ref="E133:H133"/>
    <mergeCell ref="L2:V2"/>
    <mergeCell ref="D115:F115"/>
    <mergeCell ref="D116:F116"/>
    <mergeCell ref="D117:F117"/>
    <mergeCell ref="E129:H129"/>
    <mergeCell ref="E131:H131"/>
    <mergeCell ref="E86:H86"/>
    <mergeCell ref="E88:H88"/>
    <mergeCell ref="E90:H90"/>
    <mergeCell ref="D113:F113"/>
    <mergeCell ref="D114:F114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tabSelected="1" topLeftCell="A239" workbookViewId="0">
      <selection activeCell="AC251" sqref="AC251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4" t="s">
        <v>5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96</v>
      </c>
      <c r="AZ2" s="110" t="s">
        <v>910</v>
      </c>
      <c r="BA2" s="110" t="s">
        <v>1</v>
      </c>
      <c r="BB2" s="110" t="s">
        <v>1</v>
      </c>
      <c r="BC2" s="110" t="s">
        <v>911</v>
      </c>
      <c r="BD2" s="110" t="s">
        <v>89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56" s="1" customFormat="1" ht="25" customHeight="1">
      <c r="B4" s="20"/>
      <c r="D4" s="21" t="s">
        <v>114</v>
      </c>
      <c r="L4" s="20"/>
      <c r="M4" s="111" t="s">
        <v>9</v>
      </c>
      <c r="AT4" s="17" t="s">
        <v>3</v>
      </c>
    </row>
    <row r="5" spans="1:56" s="1" customFormat="1" ht="7" customHeight="1">
      <c r="B5" s="20"/>
      <c r="L5" s="20"/>
    </row>
    <row r="6" spans="1:56" s="1" customFormat="1" ht="12" customHeight="1">
      <c r="B6" s="20"/>
      <c r="D6" s="27" t="s">
        <v>14</v>
      </c>
      <c r="L6" s="20"/>
    </row>
    <row r="7" spans="1:56" s="1" customFormat="1" ht="16.5" customHeight="1">
      <c r="B7" s="20"/>
      <c r="E7" s="287" t="str">
        <f>'Rekapitulácia stavby'!K6</f>
        <v>Obnova sídliskového vnútrobloku Agátka v Trnave</v>
      </c>
      <c r="F7" s="288"/>
      <c r="G7" s="288"/>
      <c r="H7" s="288"/>
      <c r="L7" s="20"/>
    </row>
    <row r="8" spans="1:56" s="1" customFormat="1" ht="12" customHeight="1">
      <c r="B8" s="20"/>
      <c r="D8" s="27" t="s">
        <v>115</v>
      </c>
      <c r="L8" s="20"/>
    </row>
    <row r="9" spans="1:56" s="2" customFormat="1" ht="16.5" customHeight="1">
      <c r="A9" s="34"/>
      <c r="B9" s="35"/>
      <c r="C9" s="34"/>
      <c r="D9" s="34"/>
      <c r="E9" s="287" t="s">
        <v>1366</v>
      </c>
      <c r="F9" s="285"/>
      <c r="G9" s="285"/>
      <c r="H9" s="285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7" t="s">
        <v>116</v>
      </c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266" t="s">
        <v>95</v>
      </c>
      <c r="F11" s="285"/>
      <c r="G11" s="285"/>
      <c r="H11" s="285"/>
      <c r="I11" s="34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7" t="s">
        <v>16</v>
      </c>
      <c r="E13" s="34"/>
      <c r="F13" s="25" t="s">
        <v>1</v>
      </c>
      <c r="G13" s="34"/>
      <c r="H13" s="34"/>
      <c r="I13" s="27" t="s">
        <v>17</v>
      </c>
      <c r="J13" s="25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18</v>
      </c>
      <c r="E14" s="34"/>
      <c r="F14" s="25" t="s">
        <v>19</v>
      </c>
      <c r="G14" s="34"/>
      <c r="H14" s="34"/>
      <c r="I14" s="27" t="s">
        <v>20</v>
      </c>
      <c r="J14" s="57" t="str">
        <f>'Rekapitulácia stavby'!AN8</f>
        <v>20. 4. 2021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1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7" t="s">
        <v>22</v>
      </c>
      <c r="E16" s="34"/>
      <c r="F16" s="34"/>
      <c r="G16" s="34"/>
      <c r="H16" s="34"/>
      <c r="I16" s="27" t="s">
        <v>23</v>
      </c>
      <c r="J16" s="25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5" t="s">
        <v>24</v>
      </c>
      <c r="F17" s="34"/>
      <c r="G17" s="34"/>
      <c r="H17" s="34"/>
      <c r="I17" s="27" t="s">
        <v>25</v>
      </c>
      <c r="J17" s="25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7" t="s">
        <v>26</v>
      </c>
      <c r="E19" s="34"/>
      <c r="F19" s="34"/>
      <c r="G19" s="34"/>
      <c r="H19" s="34"/>
      <c r="I19" s="27" t="s">
        <v>23</v>
      </c>
      <c r="J19" s="28" t="str">
        <f>'Rekapitulácia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283" t="str">
        <f>'Rekapitulácia stavby'!E14</f>
        <v>Vyplň údaj</v>
      </c>
      <c r="F20" s="271"/>
      <c r="G20" s="271"/>
      <c r="H20" s="271"/>
      <c r="I20" s="27" t="s">
        <v>25</v>
      </c>
      <c r="J20" s="28" t="str">
        <f>'Rekapitulácia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7" t="s">
        <v>28</v>
      </c>
      <c r="E22" s="34"/>
      <c r="F22" s="34"/>
      <c r="G22" s="34"/>
      <c r="H22" s="34"/>
      <c r="I22" s="27" t="s">
        <v>23</v>
      </c>
      <c r="J22" s="25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5" t="s">
        <v>29</v>
      </c>
      <c r="F23" s="34"/>
      <c r="G23" s="34"/>
      <c r="H23" s="34"/>
      <c r="I23" s="27" t="s">
        <v>25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7" t="s">
        <v>31</v>
      </c>
      <c r="E25" s="34"/>
      <c r="F25" s="34"/>
      <c r="G25" s="34"/>
      <c r="H25" s="34"/>
      <c r="I25" s="27" t="s">
        <v>23</v>
      </c>
      <c r="J25" s="25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5" t="s">
        <v>32</v>
      </c>
      <c r="F26" s="34"/>
      <c r="G26" s="34"/>
      <c r="H26" s="34"/>
      <c r="I26" s="27" t="s">
        <v>25</v>
      </c>
      <c r="J26" s="25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7" t="s">
        <v>33</v>
      </c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2"/>
      <c r="B29" s="113"/>
      <c r="C29" s="112"/>
      <c r="D29" s="112"/>
      <c r="E29" s="284" t="s">
        <v>117</v>
      </c>
      <c r="F29" s="284"/>
      <c r="G29" s="284"/>
      <c r="H29" s="284"/>
      <c r="I29" s="112"/>
      <c r="J29" s="112"/>
      <c r="K29" s="112"/>
      <c r="L29" s="114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</row>
    <row r="30" spans="1:31" s="2" customFormat="1" ht="7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>
      <c r="A32" s="34"/>
      <c r="B32" s="35"/>
      <c r="C32" s="34"/>
      <c r="D32" s="25" t="s">
        <v>118</v>
      </c>
      <c r="J32" s="33">
        <f>J99-J34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>
      <c r="A33" s="34"/>
      <c r="B33" s="35"/>
      <c r="C33" s="34"/>
      <c r="D33" s="32" t="s">
        <v>106</v>
      </c>
      <c r="J33" s="33">
        <f>J105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5"/>
      <c r="C34" s="34"/>
      <c r="D34" s="229" t="s">
        <v>1365</v>
      </c>
      <c r="J34" s="33"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25.25" customHeight="1">
      <c r="A35" s="34"/>
      <c r="B35" s="35"/>
      <c r="C35" s="34"/>
      <c r="D35" s="115" t="s">
        <v>36</v>
      </c>
      <c r="J35" s="73">
        <f>ROUND(J32 + J33+J34,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7" customHeight="1">
      <c r="A36" s="34"/>
      <c r="B36" s="35"/>
      <c r="C36" s="34"/>
      <c r="D36" s="58"/>
      <c r="E36" s="58"/>
      <c r="F36" s="58"/>
      <c r="G36" s="58"/>
      <c r="H36" s="58"/>
      <c r="I36" s="58"/>
      <c r="J36" s="58"/>
      <c r="K36" s="68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customHeight="1">
      <c r="A37" s="34"/>
      <c r="B37" s="35"/>
      <c r="C37" s="34"/>
      <c r="F37" s="38" t="s">
        <v>38</v>
      </c>
      <c r="I37" s="38" t="s">
        <v>37</v>
      </c>
      <c r="J37" s="38" t="s">
        <v>39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customHeight="1">
      <c r="A38" s="34"/>
      <c r="B38" s="35"/>
      <c r="C38" s="34"/>
      <c r="D38" s="116" t="s">
        <v>40</v>
      </c>
      <c r="E38" s="27" t="s">
        <v>41</v>
      </c>
      <c r="F38" s="117">
        <f>ROUND((SUM(BE123:BE130) + SUM(BE150:BE472)),  2)</f>
        <v>0</v>
      </c>
      <c r="I38" s="118">
        <v>0.2</v>
      </c>
      <c r="J38" s="117">
        <f>ROUND(((SUM(BE105:BE112) + SUM(BE132:BE196))*I38),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customHeight="1">
      <c r="A39" s="34"/>
      <c r="B39" s="35"/>
      <c r="C39" s="34"/>
      <c r="E39" s="27" t="s">
        <v>42</v>
      </c>
      <c r="F39" s="117">
        <f>J32</f>
        <v>0</v>
      </c>
      <c r="I39" s="118">
        <v>0.2</v>
      </c>
      <c r="J39" s="117">
        <f>F39*0.2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hidden="1" customHeight="1">
      <c r="A40" s="34"/>
      <c r="B40" s="35"/>
      <c r="C40" s="34"/>
      <c r="D40" s="34"/>
      <c r="E40" s="27" t="s">
        <v>43</v>
      </c>
      <c r="F40" s="117">
        <f>ROUND((SUM(BG117:BG124) + SUM(BG146:BG261)),  2)</f>
        <v>0</v>
      </c>
      <c r="G40" s="34"/>
      <c r="H40" s="34"/>
      <c r="I40" s="118">
        <v>0.2</v>
      </c>
      <c r="J40" s="117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5" hidden="1" customHeight="1">
      <c r="A41" s="34"/>
      <c r="B41" s="35"/>
      <c r="C41" s="34"/>
      <c r="D41" s="34"/>
      <c r="E41" s="27" t="s">
        <v>44</v>
      </c>
      <c r="F41" s="117">
        <f>ROUND((SUM(BH117:BH124) + SUM(BH146:BH261)),  2)</f>
        <v>0</v>
      </c>
      <c r="G41" s="34"/>
      <c r="H41" s="34"/>
      <c r="I41" s="118">
        <v>0.2</v>
      </c>
      <c r="J41" s="117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hidden="1" customHeight="1">
      <c r="A42" s="34"/>
      <c r="B42" s="35"/>
      <c r="C42" s="34"/>
      <c r="D42" s="34"/>
      <c r="E42" s="27" t="s">
        <v>45</v>
      </c>
      <c r="F42" s="117">
        <f>ROUND((SUM(BI117:BI124) + SUM(BI146:BI261)),  2)</f>
        <v>0</v>
      </c>
      <c r="G42" s="34"/>
      <c r="H42" s="34"/>
      <c r="I42" s="118">
        <v>0</v>
      </c>
      <c r="J42" s="117">
        <f>0</f>
        <v>0</v>
      </c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7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25.25" customHeight="1">
      <c r="A44" s="34"/>
      <c r="B44" s="35"/>
      <c r="C44" s="108"/>
      <c r="D44" s="119" t="s">
        <v>46</v>
      </c>
      <c r="E44" s="62"/>
      <c r="F44" s="62"/>
      <c r="G44" s="120" t="s">
        <v>47</v>
      </c>
      <c r="H44" s="121" t="s">
        <v>48</v>
      </c>
      <c r="I44" s="62"/>
      <c r="J44" s="122">
        <f>SUM(J35:J42)</f>
        <v>0</v>
      </c>
      <c r="K44" s="123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4.5" customHeight="1">
      <c r="A45" s="34"/>
      <c r="B45" s="35"/>
      <c r="C45" s="34"/>
      <c r="D45" s="34"/>
      <c r="E45" s="34"/>
      <c r="F45" s="34"/>
      <c r="G45" s="34"/>
      <c r="H45" s="34"/>
      <c r="I45" s="34"/>
      <c r="J45" s="34"/>
      <c r="K45" s="34"/>
      <c r="L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1" customFormat="1" ht="14.5" customHeight="1">
      <c r="B50" s="20"/>
      <c r="L50" s="20"/>
    </row>
    <row r="51" spans="1:31" s="2" customFormat="1" ht="14.5" customHeight="1">
      <c r="B51" s="44"/>
      <c r="D51" s="45" t="s">
        <v>49</v>
      </c>
      <c r="E51" s="46"/>
      <c r="F51" s="46"/>
      <c r="G51" s="45" t="s">
        <v>50</v>
      </c>
      <c r="H51" s="46"/>
      <c r="I51" s="46"/>
      <c r="J51" s="46"/>
      <c r="K51" s="46"/>
      <c r="L51" s="44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>
      <c r="B61" s="20"/>
      <c r="L61" s="20"/>
    </row>
    <row r="62" spans="1:31" s="2" customFormat="1" ht="13">
      <c r="A62" s="34"/>
      <c r="B62" s="35"/>
      <c r="C62" s="34"/>
      <c r="D62" s="47" t="s">
        <v>51</v>
      </c>
      <c r="E62" s="37"/>
      <c r="F62" s="124" t="s">
        <v>52</v>
      </c>
      <c r="G62" s="47" t="s">
        <v>51</v>
      </c>
      <c r="H62" s="37"/>
      <c r="I62" s="37"/>
      <c r="J62" s="125" t="s">
        <v>52</v>
      </c>
      <c r="K62" s="37"/>
      <c r="L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>
      <c r="B63" s="20"/>
      <c r="L63" s="20"/>
    </row>
    <row r="64" spans="1:31">
      <c r="B64" s="20"/>
      <c r="L64" s="20"/>
    </row>
    <row r="65" spans="1:31">
      <c r="B65" s="20"/>
      <c r="L65" s="20"/>
    </row>
    <row r="66" spans="1:31" s="2" customFormat="1" ht="13">
      <c r="A66" s="34"/>
      <c r="B66" s="35"/>
      <c r="C66" s="34"/>
      <c r="D66" s="45" t="s">
        <v>53</v>
      </c>
      <c r="E66" s="48"/>
      <c r="F66" s="48"/>
      <c r="G66" s="45" t="s">
        <v>54</v>
      </c>
      <c r="H66" s="48"/>
      <c r="I66" s="48"/>
      <c r="J66" s="48"/>
      <c r="K66" s="48"/>
      <c r="L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>
      <c r="B76" s="20"/>
      <c r="L76" s="20"/>
    </row>
    <row r="77" spans="1:31" s="2" customFormat="1" ht="13">
      <c r="A77" s="34"/>
      <c r="B77" s="35"/>
      <c r="C77" s="34"/>
      <c r="D77" s="47" t="s">
        <v>51</v>
      </c>
      <c r="E77" s="37"/>
      <c r="F77" s="124" t="s">
        <v>52</v>
      </c>
      <c r="G77" s="47" t="s">
        <v>51</v>
      </c>
      <c r="H77" s="37"/>
      <c r="I77" s="37"/>
      <c r="J77" s="125" t="s">
        <v>52</v>
      </c>
      <c r="K77" s="37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4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5" customHeight="1">
      <c r="A83" s="34"/>
      <c r="B83" s="35"/>
      <c r="C83" s="21" t="s">
        <v>119</v>
      </c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7" t="s">
        <v>14</v>
      </c>
      <c r="D85" s="34"/>
      <c r="E85" s="34"/>
      <c r="F85" s="34"/>
      <c r="G85" s="34"/>
      <c r="H85" s="34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287" t="str">
        <f>E7</f>
        <v>Obnova sídliskového vnútrobloku Agátka v Trnave</v>
      </c>
      <c r="F86" s="288"/>
      <c r="G86" s="288"/>
      <c r="H86" s="288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0"/>
      <c r="C87" s="27" t="s">
        <v>115</v>
      </c>
      <c r="L87" s="20"/>
    </row>
    <row r="88" spans="1:31" s="2" customFormat="1" ht="16.5" customHeight="1">
      <c r="A88" s="34"/>
      <c r="B88" s="35"/>
      <c r="C88" s="34"/>
      <c r="D88" s="34"/>
      <c r="E88" s="287" t="s">
        <v>1366</v>
      </c>
      <c r="F88" s="285"/>
      <c r="G88" s="285"/>
      <c r="H88" s="285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7" t="s">
        <v>116</v>
      </c>
      <c r="D89" s="34"/>
      <c r="E89" s="34"/>
      <c r="F89" s="34"/>
      <c r="G89" s="34"/>
      <c r="H89" s="34"/>
      <c r="I89" s="34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66" t="str">
        <f>E11</f>
        <v>SO 03 Výstavba komunitnej záhrady</v>
      </c>
      <c r="F90" s="285"/>
      <c r="G90" s="285"/>
      <c r="H90" s="285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7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7" t="s">
        <v>18</v>
      </c>
      <c r="D92" s="34"/>
      <c r="E92" s="34"/>
      <c r="F92" s="25" t="str">
        <f>F14</f>
        <v xml:space="preserve"> </v>
      </c>
      <c r="G92" s="34"/>
      <c r="H92" s="34"/>
      <c r="I92" s="27" t="s">
        <v>20</v>
      </c>
      <c r="J92" s="57" t="str">
        <f>IF(J14="","",J14)</f>
        <v>20. 4. 2021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7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5" customHeight="1">
      <c r="A94" s="34"/>
      <c r="B94" s="35"/>
      <c r="C94" s="27" t="s">
        <v>22</v>
      </c>
      <c r="D94" s="34"/>
      <c r="E94" s="34"/>
      <c r="F94" s="25" t="str">
        <f>E17</f>
        <v>Mesto Trnava</v>
      </c>
      <c r="G94" s="34"/>
      <c r="H94" s="34"/>
      <c r="I94" s="27" t="s">
        <v>28</v>
      </c>
      <c r="J94" s="30" t="str">
        <f>E23</f>
        <v>Ing. Ivana Štigová Kučírková, MSc.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5" customHeight="1">
      <c r="A95" s="34"/>
      <c r="B95" s="35"/>
      <c r="C95" s="27" t="s">
        <v>26</v>
      </c>
      <c r="D95" s="34"/>
      <c r="E95" s="34"/>
      <c r="F95" s="25" t="str">
        <f>IF(E20="","",E20)</f>
        <v>Vyplň údaj</v>
      </c>
      <c r="G95" s="34"/>
      <c r="H95" s="34"/>
      <c r="I95" s="27" t="s">
        <v>31</v>
      </c>
      <c r="J95" s="30" t="str">
        <f>E26</f>
        <v>Rosoft,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2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9.25" customHeight="1">
      <c r="A97" s="34"/>
      <c r="B97" s="35"/>
      <c r="C97" s="126" t="s">
        <v>120</v>
      </c>
      <c r="D97" s="108"/>
      <c r="E97" s="108"/>
      <c r="F97" s="108"/>
      <c r="G97" s="108"/>
      <c r="H97" s="108"/>
      <c r="I97" s="108"/>
      <c r="J97" s="127" t="s">
        <v>121</v>
      </c>
      <c r="K97" s="108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10.25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23" customHeight="1">
      <c r="A99" s="34"/>
      <c r="B99" s="35"/>
      <c r="C99" s="128" t="s">
        <v>122</v>
      </c>
      <c r="D99" s="34"/>
      <c r="E99" s="34"/>
      <c r="F99" s="34"/>
      <c r="G99" s="34"/>
      <c r="H99" s="34"/>
      <c r="I99" s="34"/>
      <c r="J99" s="73">
        <f>J146</f>
        <v>0</v>
      </c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U99" s="17" t="s">
        <v>123</v>
      </c>
    </row>
    <row r="100" spans="1:47" s="9" customFormat="1" ht="25" customHeight="1">
      <c r="B100" s="129"/>
      <c r="D100" s="130" t="s">
        <v>124</v>
      </c>
      <c r="E100" s="131"/>
      <c r="F100" s="131"/>
      <c r="G100" s="131"/>
      <c r="H100" s="131"/>
      <c r="I100" s="131"/>
      <c r="J100" s="132">
        <f>J147</f>
        <v>0</v>
      </c>
      <c r="L100" s="129"/>
    </row>
    <row r="101" spans="1:47" s="10" customFormat="1" ht="20" customHeight="1">
      <c r="B101" s="133"/>
      <c r="D101" s="134" t="s">
        <v>125</v>
      </c>
      <c r="E101" s="135"/>
      <c r="F101" s="135"/>
      <c r="G101" s="135"/>
      <c r="H101" s="135"/>
      <c r="I101" s="135"/>
      <c r="J101" s="136">
        <f>J148</f>
        <v>0</v>
      </c>
      <c r="L101" s="133"/>
    </row>
    <row r="102" spans="1:47" s="10" customFormat="1" ht="20" customHeight="1">
      <c r="B102" s="133"/>
      <c r="D102" s="134" t="s">
        <v>126</v>
      </c>
      <c r="E102" s="135"/>
      <c r="F102" s="135"/>
      <c r="G102" s="135"/>
      <c r="H102" s="135"/>
      <c r="I102" s="135"/>
      <c r="J102" s="136">
        <f>J183</f>
        <v>0</v>
      </c>
      <c r="L102" s="133"/>
    </row>
    <row r="103" spans="1:47" s="10" customFormat="1" ht="20" customHeight="1">
      <c r="B103" s="133"/>
      <c r="D103" s="134" t="s">
        <v>912</v>
      </c>
      <c r="E103" s="135"/>
      <c r="F103" s="135"/>
      <c r="G103" s="135"/>
      <c r="H103" s="135"/>
      <c r="I103" s="135"/>
      <c r="J103" s="136">
        <f>J197</f>
        <v>0</v>
      </c>
      <c r="L103" s="133"/>
    </row>
    <row r="104" spans="1:47" s="10" customFormat="1" ht="20" customHeight="1">
      <c r="B104" s="133"/>
      <c r="D104" s="134" t="s">
        <v>128</v>
      </c>
      <c r="E104" s="135"/>
      <c r="F104" s="135"/>
      <c r="G104" s="135"/>
      <c r="H104" s="135"/>
      <c r="I104" s="135"/>
      <c r="J104" s="136">
        <f>J202</f>
        <v>0</v>
      </c>
      <c r="L104" s="133"/>
    </row>
    <row r="105" spans="1:47" s="10" customFormat="1" ht="20" customHeight="1">
      <c r="B105" s="133"/>
      <c r="D105" s="134" t="s">
        <v>130</v>
      </c>
      <c r="E105" s="135"/>
      <c r="F105" s="135"/>
      <c r="G105" s="135"/>
      <c r="H105" s="135"/>
      <c r="I105" s="135"/>
      <c r="J105" s="136">
        <f>J208</f>
        <v>0</v>
      </c>
      <c r="L105" s="133"/>
    </row>
    <row r="106" spans="1:47" s="10" customFormat="1" ht="20" customHeight="1">
      <c r="B106" s="133"/>
      <c r="D106" s="134" t="s">
        <v>913</v>
      </c>
      <c r="E106" s="135"/>
      <c r="F106" s="135"/>
      <c r="G106" s="135"/>
      <c r="H106" s="135"/>
      <c r="I106" s="135"/>
      <c r="J106" s="136">
        <f>J210</f>
        <v>0</v>
      </c>
      <c r="L106" s="133"/>
    </row>
    <row r="107" spans="1:47" s="10" customFormat="1" ht="14.75" customHeight="1">
      <c r="B107" s="133"/>
      <c r="D107" s="134" t="s">
        <v>914</v>
      </c>
      <c r="E107" s="135"/>
      <c r="F107" s="135"/>
      <c r="G107" s="135"/>
      <c r="H107" s="135"/>
      <c r="I107" s="135"/>
      <c r="J107" s="136">
        <f>J211</f>
        <v>0</v>
      </c>
      <c r="L107" s="133"/>
    </row>
    <row r="108" spans="1:47" s="10" customFormat="1" ht="14.75" customHeight="1">
      <c r="B108" s="133"/>
      <c r="D108" s="134" t="s">
        <v>915</v>
      </c>
      <c r="E108" s="135"/>
      <c r="F108" s="135"/>
      <c r="G108" s="135"/>
      <c r="H108" s="135"/>
      <c r="I108" s="135"/>
      <c r="J108" s="136">
        <f>J215</f>
        <v>0</v>
      </c>
      <c r="L108" s="133"/>
    </row>
    <row r="109" spans="1:47" s="10" customFormat="1" ht="20" customHeight="1">
      <c r="B109" s="133"/>
      <c r="D109" s="134" t="s">
        <v>131</v>
      </c>
      <c r="E109" s="135"/>
      <c r="F109" s="135"/>
      <c r="G109" s="135"/>
      <c r="H109" s="135"/>
      <c r="I109" s="135"/>
      <c r="J109" s="136">
        <f>J219</f>
        <v>0</v>
      </c>
      <c r="L109" s="133"/>
    </row>
    <row r="110" spans="1:47" s="10" customFormat="1" ht="20" customHeight="1">
      <c r="B110" s="133"/>
      <c r="D110" s="134" t="s">
        <v>132</v>
      </c>
      <c r="E110" s="135"/>
      <c r="F110" s="135"/>
      <c r="G110" s="135"/>
      <c r="H110" s="135"/>
      <c r="I110" s="135"/>
      <c r="J110" s="136">
        <f>J221</f>
        <v>0</v>
      </c>
      <c r="L110" s="133"/>
    </row>
    <row r="111" spans="1:47" s="9" customFormat="1" ht="25" customHeight="1">
      <c r="B111" s="129"/>
      <c r="D111" s="130" t="s">
        <v>133</v>
      </c>
      <c r="E111" s="131"/>
      <c r="F111" s="131"/>
      <c r="G111" s="131"/>
      <c r="H111" s="131"/>
      <c r="I111" s="131"/>
      <c r="J111" s="132">
        <f>J223</f>
        <v>0</v>
      </c>
      <c r="L111" s="129"/>
    </row>
    <row r="112" spans="1:47" s="10" customFormat="1" ht="20" customHeight="1">
      <c r="B112" s="133"/>
      <c r="D112" s="134" t="s">
        <v>916</v>
      </c>
      <c r="E112" s="135"/>
      <c r="F112" s="135"/>
      <c r="G112" s="135"/>
      <c r="H112" s="135"/>
      <c r="I112" s="135"/>
      <c r="J112" s="136">
        <f>J224</f>
        <v>0</v>
      </c>
      <c r="L112" s="133"/>
    </row>
    <row r="113" spans="1:65" s="10" customFormat="1" ht="20" customHeight="1">
      <c r="B113" s="133"/>
      <c r="D113" s="134" t="s">
        <v>134</v>
      </c>
      <c r="E113" s="135"/>
      <c r="F113" s="135"/>
      <c r="G113" s="135"/>
      <c r="H113" s="135"/>
      <c r="I113" s="135"/>
      <c r="J113" s="136">
        <f>J243</f>
        <v>0</v>
      </c>
      <c r="L113" s="133"/>
    </row>
    <row r="114" spans="1:65" s="10" customFormat="1" ht="20" customHeight="1">
      <c r="B114" s="133"/>
      <c r="D114" s="134" t="s">
        <v>917</v>
      </c>
      <c r="E114" s="135"/>
      <c r="F114" s="135"/>
      <c r="G114" s="135"/>
      <c r="H114" s="135"/>
      <c r="I114" s="135"/>
      <c r="J114" s="136">
        <f>J255</f>
        <v>0</v>
      </c>
      <c r="L114" s="133"/>
    </row>
    <row r="115" spans="1:65" s="2" customFormat="1" ht="21.75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7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9.25" customHeight="1">
      <c r="A117" s="34"/>
      <c r="B117" s="35"/>
      <c r="C117" s="128" t="s">
        <v>135</v>
      </c>
      <c r="D117" s="34"/>
      <c r="E117" s="34"/>
      <c r="F117" s="34"/>
      <c r="G117" s="34"/>
      <c r="H117" s="34"/>
      <c r="I117" s="34"/>
      <c r="J117" s="137">
        <f>ROUND(J118 + J119 + J120 + J121 + J122 + J123,2)</f>
        <v>0</v>
      </c>
      <c r="K117" s="34"/>
      <c r="L117" s="44"/>
      <c r="N117" s="138" t="s">
        <v>40</v>
      </c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8" customHeight="1">
      <c r="A118" s="34"/>
      <c r="B118" s="139"/>
      <c r="C118" s="140"/>
      <c r="D118" s="282" t="s">
        <v>136</v>
      </c>
      <c r="E118" s="286"/>
      <c r="F118" s="286"/>
      <c r="G118" s="140"/>
      <c r="H118" s="140"/>
      <c r="I118" s="140"/>
      <c r="J118" s="101">
        <v>0</v>
      </c>
      <c r="K118" s="140"/>
      <c r="L118" s="142"/>
      <c r="M118" s="143"/>
      <c r="N118" s="144" t="s">
        <v>42</v>
      </c>
      <c r="O118" s="143"/>
      <c r="P118" s="143"/>
      <c r="Q118" s="143"/>
      <c r="R118" s="143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5" t="s">
        <v>137</v>
      </c>
      <c r="AZ118" s="143"/>
      <c r="BA118" s="143"/>
      <c r="BB118" s="143"/>
      <c r="BC118" s="143"/>
      <c r="BD118" s="143"/>
      <c r="BE118" s="146">
        <f t="shared" ref="BE118:BE123" si="0">IF(N118="základná",J118,0)</f>
        <v>0</v>
      </c>
      <c r="BF118" s="146">
        <f t="shared" ref="BF118:BF123" si="1">IF(N118="znížená",J118,0)</f>
        <v>0</v>
      </c>
      <c r="BG118" s="146">
        <f t="shared" ref="BG118:BG123" si="2">IF(N118="zákl. prenesená",J118,0)</f>
        <v>0</v>
      </c>
      <c r="BH118" s="146">
        <f t="shared" ref="BH118:BH123" si="3">IF(N118="zníž. prenesená",J118,0)</f>
        <v>0</v>
      </c>
      <c r="BI118" s="146">
        <f t="shared" ref="BI118:BI123" si="4">IF(N118="nulová",J118,0)</f>
        <v>0</v>
      </c>
      <c r="BJ118" s="145" t="s">
        <v>89</v>
      </c>
      <c r="BK118" s="143"/>
      <c r="BL118" s="143"/>
      <c r="BM118" s="143"/>
    </row>
    <row r="119" spans="1:65" s="2" customFormat="1" ht="18" customHeight="1">
      <c r="A119" s="34"/>
      <c r="B119" s="139"/>
      <c r="C119" s="140"/>
      <c r="D119" s="282" t="s">
        <v>138</v>
      </c>
      <c r="E119" s="286"/>
      <c r="F119" s="286"/>
      <c r="G119" s="140"/>
      <c r="H119" s="140"/>
      <c r="I119" s="140"/>
      <c r="J119" s="101">
        <v>0</v>
      </c>
      <c r="K119" s="140"/>
      <c r="L119" s="142"/>
      <c r="M119" s="143"/>
      <c r="N119" s="144" t="s">
        <v>42</v>
      </c>
      <c r="O119" s="143"/>
      <c r="P119" s="143"/>
      <c r="Q119" s="143"/>
      <c r="R119" s="143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5" t="s">
        <v>137</v>
      </c>
      <c r="AZ119" s="143"/>
      <c r="BA119" s="143"/>
      <c r="BB119" s="143"/>
      <c r="BC119" s="143"/>
      <c r="BD119" s="143"/>
      <c r="BE119" s="146">
        <f t="shared" si="0"/>
        <v>0</v>
      </c>
      <c r="BF119" s="146">
        <f t="shared" si="1"/>
        <v>0</v>
      </c>
      <c r="BG119" s="146">
        <f t="shared" si="2"/>
        <v>0</v>
      </c>
      <c r="BH119" s="146">
        <f t="shared" si="3"/>
        <v>0</v>
      </c>
      <c r="BI119" s="146">
        <f t="shared" si="4"/>
        <v>0</v>
      </c>
      <c r="BJ119" s="145" t="s">
        <v>89</v>
      </c>
      <c r="BK119" s="143"/>
      <c r="BL119" s="143"/>
      <c r="BM119" s="143"/>
    </row>
    <row r="120" spans="1:65" s="2" customFormat="1" ht="18" customHeight="1">
      <c r="A120" s="34"/>
      <c r="B120" s="139"/>
      <c r="C120" s="140"/>
      <c r="D120" s="282" t="s">
        <v>139</v>
      </c>
      <c r="E120" s="286"/>
      <c r="F120" s="286"/>
      <c r="G120" s="140"/>
      <c r="H120" s="140"/>
      <c r="I120" s="140"/>
      <c r="J120" s="101">
        <v>0</v>
      </c>
      <c r="K120" s="140"/>
      <c r="L120" s="142"/>
      <c r="M120" s="143"/>
      <c r="N120" s="144" t="s">
        <v>42</v>
      </c>
      <c r="O120" s="143"/>
      <c r="P120" s="143"/>
      <c r="Q120" s="143"/>
      <c r="R120" s="143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5" t="s">
        <v>137</v>
      </c>
      <c r="AZ120" s="143"/>
      <c r="BA120" s="143"/>
      <c r="BB120" s="143"/>
      <c r="BC120" s="143"/>
      <c r="BD120" s="143"/>
      <c r="BE120" s="146">
        <f t="shared" si="0"/>
        <v>0</v>
      </c>
      <c r="BF120" s="146">
        <f t="shared" si="1"/>
        <v>0</v>
      </c>
      <c r="BG120" s="146">
        <f t="shared" si="2"/>
        <v>0</v>
      </c>
      <c r="BH120" s="146">
        <f t="shared" si="3"/>
        <v>0</v>
      </c>
      <c r="BI120" s="146">
        <f t="shared" si="4"/>
        <v>0</v>
      </c>
      <c r="BJ120" s="145" t="s">
        <v>89</v>
      </c>
      <c r="BK120" s="143"/>
      <c r="BL120" s="143"/>
      <c r="BM120" s="143"/>
    </row>
    <row r="121" spans="1:65" s="2" customFormat="1" ht="18" customHeight="1">
      <c r="A121" s="34"/>
      <c r="B121" s="139"/>
      <c r="C121" s="140"/>
      <c r="D121" s="282" t="s">
        <v>140</v>
      </c>
      <c r="E121" s="286"/>
      <c r="F121" s="286"/>
      <c r="G121" s="140"/>
      <c r="H121" s="140"/>
      <c r="I121" s="140"/>
      <c r="J121" s="101">
        <v>0</v>
      </c>
      <c r="K121" s="140"/>
      <c r="L121" s="142"/>
      <c r="M121" s="143"/>
      <c r="N121" s="144" t="s">
        <v>42</v>
      </c>
      <c r="O121" s="143"/>
      <c r="P121" s="143"/>
      <c r="Q121" s="143"/>
      <c r="R121" s="143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5" t="s">
        <v>137</v>
      </c>
      <c r="AZ121" s="143"/>
      <c r="BA121" s="143"/>
      <c r="BB121" s="143"/>
      <c r="BC121" s="143"/>
      <c r="BD121" s="143"/>
      <c r="BE121" s="146">
        <f t="shared" si="0"/>
        <v>0</v>
      </c>
      <c r="BF121" s="146">
        <f t="shared" si="1"/>
        <v>0</v>
      </c>
      <c r="BG121" s="146">
        <f t="shared" si="2"/>
        <v>0</v>
      </c>
      <c r="BH121" s="146">
        <f t="shared" si="3"/>
        <v>0</v>
      </c>
      <c r="BI121" s="146">
        <f t="shared" si="4"/>
        <v>0</v>
      </c>
      <c r="BJ121" s="145" t="s">
        <v>89</v>
      </c>
      <c r="BK121" s="143"/>
      <c r="BL121" s="143"/>
      <c r="BM121" s="143"/>
    </row>
    <row r="122" spans="1:65" s="2" customFormat="1" ht="18" customHeight="1">
      <c r="A122" s="34"/>
      <c r="B122" s="139"/>
      <c r="C122" s="140"/>
      <c r="D122" s="282" t="s">
        <v>141</v>
      </c>
      <c r="E122" s="286"/>
      <c r="F122" s="286"/>
      <c r="G122" s="140"/>
      <c r="H122" s="140"/>
      <c r="I122" s="140"/>
      <c r="J122" s="101">
        <v>0</v>
      </c>
      <c r="K122" s="140"/>
      <c r="L122" s="142"/>
      <c r="M122" s="143"/>
      <c r="N122" s="144" t="s">
        <v>42</v>
      </c>
      <c r="O122" s="143"/>
      <c r="P122" s="143"/>
      <c r="Q122" s="143"/>
      <c r="R122" s="143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5" t="s">
        <v>137</v>
      </c>
      <c r="AZ122" s="143"/>
      <c r="BA122" s="143"/>
      <c r="BB122" s="143"/>
      <c r="BC122" s="143"/>
      <c r="BD122" s="143"/>
      <c r="BE122" s="146">
        <f t="shared" si="0"/>
        <v>0</v>
      </c>
      <c r="BF122" s="146">
        <f t="shared" si="1"/>
        <v>0</v>
      </c>
      <c r="BG122" s="146">
        <f t="shared" si="2"/>
        <v>0</v>
      </c>
      <c r="BH122" s="146">
        <f t="shared" si="3"/>
        <v>0</v>
      </c>
      <c r="BI122" s="146">
        <f t="shared" si="4"/>
        <v>0</v>
      </c>
      <c r="BJ122" s="145" t="s">
        <v>89</v>
      </c>
      <c r="BK122" s="143"/>
      <c r="BL122" s="143"/>
      <c r="BM122" s="143"/>
    </row>
    <row r="123" spans="1:65" s="2" customFormat="1" ht="18" customHeight="1">
      <c r="A123" s="34"/>
      <c r="B123" s="139"/>
      <c r="C123" s="140"/>
      <c r="D123" s="141" t="s">
        <v>142</v>
      </c>
      <c r="E123" s="140"/>
      <c r="F123" s="140"/>
      <c r="G123" s="140"/>
      <c r="H123" s="140"/>
      <c r="I123" s="140"/>
      <c r="J123" s="101">
        <f>ROUND(J32*T123,2)</f>
        <v>0</v>
      </c>
      <c r="K123" s="140"/>
      <c r="L123" s="142"/>
      <c r="M123" s="143"/>
      <c r="N123" s="144" t="s">
        <v>42</v>
      </c>
      <c r="O123" s="143"/>
      <c r="P123" s="143"/>
      <c r="Q123" s="143"/>
      <c r="R123" s="143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5" t="s">
        <v>143</v>
      </c>
      <c r="AZ123" s="143"/>
      <c r="BA123" s="143"/>
      <c r="BB123" s="143"/>
      <c r="BC123" s="143"/>
      <c r="BD123" s="143"/>
      <c r="BE123" s="146">
        <f t="shared" si="0"/>
        <v>0</v>
      </c>
      <c r="BF123" s="146">
        <f t="shared" si="1"/>
        <v>0</v>
      </c>
      <c r="BG123" s="146">
        <f t="shared" si="2"/>
        <v>0</v>
      </c>
      <c r="BH123" s="146">
        <f t="shared" si="3"/>
        <v>0</v>
      </c>
      <c r="BI123" s="146">
        <f t="shared" si="4"/>
        <v>0</v>
      </c>
      <c r="BJ123" s="145" t="s">
        <v>89</v>
      </c>
      <c r="BK123" s="143"/>
      <c r="BL123" s="143"/>
      <c r="BM123" s="143"/>
    </row>
    <row r="124" spans="1:65" s="2" customForma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29.25" customHeight="1">
      <c r="A125" s="34"/>
      <c r="B125" s="35"/>
      <c r="C125" s="107" t="s">
        <v>111</v>
      </c>
      <c r="D125" s="108"/>
      <c r="E125" s="108"/>
      <c r="F125" s="108"/>
      <c r="G125" s="108"/>
      <c r="H125" s="108"/>
      <c r="I125" s="108"/>
      <c r="J125" s="109">
        <f>ROUND(J99+J117,2)</f>
        <v>0</v>
      </c>
      <c r="K125" s="108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7" customHeight="1">
      <c r="A126" s="34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30" spans="1:31" s="2" customFormat="1" ht="7" customHeight="1">
      <c r="A130" s="34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25" customHeight="1">
      <c r="A131" s="34"/>
      <c r="B131" s="35"/>
      <c r="C131" s="21" t="s">
        <v>144</v>
      </c>
      <c r="D131" s="34"/>
      <c r="E131" s="34"/>
      <c r="F131" s="34"/>
      <c r="G131" s="34"/>
      <c r="H131" s="34"/>
      <c r="I131" s="34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s="2" customFormat="1" ht="7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12" customHeight="1">
      <c r="A133" s="34"/>
      <c r="B133" s="35"/>
      <c r="C133" s="27" t="s">
        <v>14</v>
      </c>
      <c r="D133" s="34"/>
      <c r="E133" s="34"/>
      <c r="F133" s="34"/>
      <c r="G133" s="34"/>
      <c r="H133" s="34"/>
      <c r="I133" s="34"/>
      <c r="J133" s="34"/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2" customFormat="1" ht="16.5" customHeight="1">
      <c r="A134" s="34"/>
      <c r="B134" s="35"/>
      <c r="C134" s="34"/>
      <c r="D134" s="34"/>
      <c r="E134" s="287" t="str">
        <f>E7</f>
        <v>Obnova sídliskového vnútrobloku Agátka v Trnave</v>
      </c>
      <c r="F134" s="288"/>
      <c r="G134" s="288"/>
      <c r="H134" s="288"/>
      <c r="I134" s="34"/>
      <c r="J134" s="34"/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1" customFormat="1" ht="12" customHeight="1">
      <c r="B135" s="20"/>
      <c r="C135" s="27" t="s">
        <v>115</v>
      </c>
      <c r="L135" s="20"/>
    </row>
    <row r="136" spans="1:31" s="2" customFormat="1" ht="16.5" customHeight="1">
      <c r="A136" s="34"/>
      <c r="B136" s="35"/>
      <c r="C136" s="34"/>
      <c r="D136" s="34"/>
      <c r="E136" s="287" t="s">
        <v>1366</v>
      </c>
      <c r="F136" s="285"/>
      <c r="G136" s="285"/>
      <c r="H136" s="285"/>
      <c r="I136" s="34"/>
      <c r="J136" s="34"/>
      <c r="K136" s="34"/>
      <c r="L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2" customHeight="1">
      <c r="A137" s="34"/>
      <c r="B137" s="35"/>
      <c r="C137" s="27" t="s">
        <v>116</v>
      </c>
      <c r="D137" s="34"/>
      <c r="E137" s="34"/>
      <c r="F137" s="34"/>
      <c r="G137" s="34"/>
      <c r="H137" s="34"/>
      <c r="I137" s="34"/>
      <c r="J137" s="34"/>
      <c r="K137" s="34"/>
      <c r="L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6.5" customHeight="1">
      <c r="A138" s="34"/>
      <c r="B138" s="35"/>
      <c r="C138" s="34"/>
      <c r="D138" s="34"/>
      <c r="E138" s="266" t="str">
        <f>E11</f>
        <v>SO 03 Výstavba komunitnej záhrady</v>
      </c>
      <c r="F138" s="285"/>
      <c r="G138" s="285"/>
      <c r="H138" s="285"/>
      <c r="I138" s="34"/>
      <c r="J138" s="34"/>
      <c r="K138" s="34"/>
      <c r="L138" s="4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7" customHeight="1">
      <c r="A139" s="34"/>
      <c r="B139" s="35"/>
      <c r="C139" s="34"/>
      <c r="D139" s="34"/>
      <c r="E139" s="34"/>
      <c r="F139" s="34"/>
      <c r="G139" s="34"/>
      <c r="H139" s="34"/>
      <c r="I139" s="34"/>
      <c r="J139" s="34"/>
      <c r="K139" s="34"/>
      <c r="L139" s="4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7" t="s">
        <v>18</v>
      </c>
      <c r="D140" s="34"/>
      <c r="E140" s="34"/>
      <c r="F140" s="25" t="str">
        <f>F14</f>
        <v xml:space="preserve"> </v>
      </c>
      <c r="G140" s="34"/>
      <c r="H140" s="34"/>
      <c r="I140" s="27" t="s">
        <v>20</v>
      </c>
      <c r="J140" s="57" t="str">
        <f>IF(J14="","",J14)</f>
        <v>20. 4. 2021</v>
      </c>
      <c r="K140" s="34"/>
      <c r="L140" s="4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7" customHeight="1">
      <c r="A141" s="34"/>
      <c r="B141" s="35"/>
      <c r="C141" s="34"/>
      <c r="D141" s="34"/>
      <c r="E141" s="34"/>
      <c r="F141" s="34"/>
      <c r="G141" s="34"/>
      <c r="H141" s="34"/>
      <c r="I141" s="34"/>
      <c r="J141" s="34"/>
      <c r="K141" s="34"/>
      <c r="L141" s="4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25.75" customHeight="1">
      <c r="A142" s="34"/>
      <c r="B142" s="35"/>
      <c r="C142" s="27" t="s">
        <v>22</v>
      </c>
      <c r="D142" s="34"/>
      <c r="E142" s="34"/>
      <c r="F142" s="25" t="str">
        <f>E17</f>
        <v>Mesto Trnava</v>
      </c>
      <c r="G142" s="34"/>
      <c r="H142" s="34"/>
      <c r="I142" s="27" t="s">
        <v>28</v>
      </c>
      <c r="J142" s="30" t="str">
        <f>E23</f>
        <v>Ing. Ivana Štigová Kučírková, MSc.</v>
      </c>
      <c r="K142" s="34"/>
      <c r="L142" s="4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5.25" customHeight="1">
      <c r="A143" s="34"/>
      <c r="B143" s="35"/>
      <c r="C143" s="27" t="s">
        <v>26</v>
      </c>
      <c r="D143" s="34"/>
      <c r="E143" s="34"/>
      <c r="F143" s="25" t="str">
        <f>IF(E20="","",E20)</f>
        <v>Vyplň údaj</v>
      </c>
      <c r="G143" s="34"/>
      <c r="H143" s="34"/>
      <c r="I143" s="27" t="s">
        <v>31</v>
      </c>
      <c r="J143" s="30" t="str">
        <f>E26</f>
        <v>Rosoft, s.r.o.</v>
      </c>
      <c r="K143" s="34"/>
      <c r="L143" s="4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0.25" customHeight="1">
      <c r="A144" s="34"/>
      <c r="B144" s="35"/>
      <c r="C144" s="34"/>
      <c r="D144" s="34"/>
      <c r="E144" s="34"/>
      <c r="F144" s="34"/>
      <c r="G144" s="34"/>
      <c r="H144" s="34"/>
      <c r="I144" s="34"/>
      <c r="J144" s="34"/>
      <c r="K144" s="34"/>
      <c r="L144" s="4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11" customFormat="1" ht="29.25" customHeight="1">
      <c r="A145" s="147"/>
      <c r="B145" s="148"/>
      <c r="C145" s="149" t="s">
        <v>145</v>
      </c>
      <c r="D145" s="150" t="s">
        <v>61</v>
      </c>
      <c r="E145" s="150" t="s">
        <v>57</v>
      </c>
      <c r="F145" s="150" t="s">
        <v>58</v>
      </c>
      <c r="G145" s="150" t="s">
        <v>146</v>
      </c>
      <c r="H145" s="150" t="s">
        <v>147</v>
      </c>
      <c r="I145" s="150" t="s">
        <v>148</v>
      </c>
      <c r="J145" s="151" t="s">
        <v>121</v>
      </c>
      <c r="K145" s="152" t="s">
        <v>149</v>
      </c>
      <c r="L145" s="153"/>
      <c r="M145" s="64" t="s">
        <v>1</v>
      </c>
      <c r="N145" s="65" t="s">
        <v>40</v>
      </c>
      <c r="O145" s="65" t="s">
        <v>150</v>
      </c>
      <c r="P145" s="65" t="s">
        <v>151</v>
      </c>
      <c r="Q145" s="65" t="s">
        <v>152</v>
      </c>
      <c r="R145" s="65" t="s">
        <v>153</v>
      </c>
      <c r="S145" s="65" t="s">
        <v>154</v>
      </c>
      <c r="T145" s="66" t="s">
        <v>155</v>
      </c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</row>
    <row r="146" spans="1:65" s="2" customFormat="1" ht="23" customHeight="1">
      <c r="A146" s="34"/>
      <c r="B146" s="35"/>
      <c r="C146" s="71" t="s">
        <v>118</v>
      </c>
      <c r="D146" s="34"/>
      <c r="E146" s="34"/>
      <c r="F146" s="34"/>
      <c r="G146" s="34"/>
      <c r="H146" s="34"/>
      <c r="I146" s="34"/>
      <c r="J146" s="154">
        <f>BK146</f>
        <v>0</v>
      </c>
      <c r="K146" s="34"/>
      <c r="L146" s="35"/>
      <c r="M146" s="67"/>
      <c r="N146" s="58"/>
      <c r="O146" s="68"/>
      <c r="P146" s="155">
        <f>P147+P223</f>
        <v>0</v>
      </c>
      <c r="Q146" s="68"/>
      <c r="R146" s="155">
        <f>R147+R223</f>
        <v>482.93005692000003</v>
      </c>
      <c r="S146" s="68"/>
      <c r="T146" s="156">
        <f>T147+T223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75</v>
      </c>
      <c r="AU146" s="17" t="s">
        <v>123</v>
      </c>
      <c r="BK146" s="157">
        <f>BK147+BK223</f>
        <v>0</v>
      </c>
    </row>
    <row r="147" spans="1:65" s="12" customFormat="1" ht="26" customHeight="1">
      <c r="B147" s="158"/>
      <c r="D147" s="159" t="s">
        <v>75</v>
      </c>
      <c r="E147" s="160" t="s">
        <v>156</v>
      </c>
      <c r="F147" s="160" t="s">
        <v>157</v>
      </c>
      <c r="I147" s="161"/>
      <c r="J147" s="162">
        <f>BK147</f>
        <v>0</v>
      </c>
      <c r="L147" s="158"/>
      <c r="M147" s="163"/>
      <c r="N147" s="164"/>
      <c r="O147" s="164"/>
      <c r="P147" s="165">
        <f>P148+P183+P197+P202+P208+P210+P219+P221</f>
        <v>0</v>
      </c>
      <c r="Q147" s="164"/>
      <c r="R147" s="165">
        <f>R148+R183+R197+R202+R208+R210+R219+R221</f>
        <v>481.13760484000005</v>
      </c>
      <c r="S147" s="164"/>
      <c r="T147" s="166">
        <f>T148+T183+T197+T202+T208+T210+T219+T221</f>
        <v>0</v>
      </c>
      <c r="AR147" s="159" t="s">
        <v>83</v>
      </c>
      <c r="AT147" s="167" t="s">
        <v>75</v>
      </c>
      <c r="AU147" s="167" t="s">
        <v>76</v>
      </c>
      <c r="AY147" s="159" t="s">
        <v>158</v>
      </c>
      <c r="BK147" s="168">
        <f>BK148+BK183+BK197+BK202+BK208+BK210+BK219+BK221</f>
        <v>0</v>
      </c>
    </row>
    <row r="148" spans="1:65" s="12" customFormat="1" ht="23" customHeight="1">
      <c r="B148" s="158"/>
      <c r="D148" s="159" t="s">
        <v>75</v>
      </c>
      <c r="E148" s="169" t="s">
        <v>83</v>
      </c>
      <c r="F148" s="169" t="s">
        <v>159</v>
      </c>
      <c r="I148" s="161"/>
      <c r="J148" s="170">
        <f>BK148</f>
        <v>0</v>
      </c>
      <c r="L148" s="158"/>
      <c r="M148" s="163"/>
      <c r="N148" s="164"/>
      <c r="O148" s="164"/>
      <c r="P148" s="165">
        <f>SUM(P149:P182)</f>
        <v>0</v>
      </c>
      <c r="Q148" s="164"/>
      <c r="R148" s="165">
        <f>SUM(R149:R182)</f>
        <v>0</v>
      </c>
      <c r="S148" s="164"/>
      <c r="T148" s="166">
        <f>SUM(T149:T182)</f>
        <v>0</v>
      </c>
      <c r="AR148" s="159" t="s">
        <v>83</v>
      </c>
      <c r="AT148" s="167" t="s">
        <v>75</v>
      </c>
      <c r="AU148" s="167" t="s">
        <v>83</v>
      </c>
      <c r="AY148" s="159" t="s">
        <v>158</v>
      </c>
      <c r="BK148" s="168">
        <f>SUM(BK149:BK182)</f>
        <v>0</v>
      </c>
    </row>
    <row r="149" spans="1:65" s="2" customFormat="1" ht="21.75" customHeight="1">
      <c r="A149" s="34"/>
      <c r="B149" s="139"/>
      <c r="C149" s="171" t="s">
        <v>83</v>
      </c>
      <c r="D149" s="171" t="s">
        <v>160</v>
      </c>
      <c r="E149" s="172" t="s">
        <v>918</v>
      </c>
      <c r="F149" s="173" t="s">
        <v>919</v>
      </c>
      <c r="G149" s="174" t="s">
        <v>296</v>
      </c>
      <c r="H149" s="175">
        <v>236.1</v>
      </c>
      <c r="I149" s="176"/>
      <c r="J149" s="177">
        <f>ROUND(I149*H149,2)</f>
        <v>0</v>
      </c>
      <c r="K149" s="178"/>
      <c r="L149" s="35"/>
      <c r="M149" s="179" t="s">
        <v>1</v>
      </c>
      <c r="N149" s="180" t="s">
        <v>42</v>
      </c>
      <c r="O149" s="6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3" t="s">
        <v>164</v>
      </c>
      <c r="AT149" s="183" t="s">
        <v>160</v>
      </c>
      <c r="AU149" s="183" t="s">
        <v>89</v>
      </c>
      <c r="AY149" s="17" t="s">
        <v>158</v>
      </c>
      <c r="BE149" s="104">
        <f>IF(N149="základná",J149,0)</f>
        <v>0</v>
      </c>
      <c r="BF149" s="104">
        <f>IF(N149="znížená",J149,0)</f>
        <v>0</v>
      </c>
      <c r="BG149" s="104">
        <f>IF(N149="zákl. prenesená",J149,0)</f>
        <v>0</v>
      </c>
      <c r="BH149" s="104">
        <f>IF(N149="zníž. prenesená",J149,0)</f>
        <v>0</v>
      </c>
      <c r="BI149" s="104">
        <f>IF(N149="nulová",J149,0)</f>
        <v>0</v>
      </c>
      <c r="BJ149" s="17" t="s">
        <v>89</v>
      </c>
      <c r="BK149" s="104">
        <f>ROUND(I149*H149,2)</f>
        <v>0</v>
      </c>
      <c r="BL149" s="17" t="s">
        <v>164</v>
      </c>
      <c r="BM149" s="183" t="s">
        <v>920</v>
      </c>
    </row>
    <row r="150" spans="1:65" s="13" customFormat="1" ht="12">
      <c r="B150" s="184"/>
      <c r="D150" s="185" t="s">
        <v>174</v>
      </c>
      <c r="E150" s="186" t="s">
        <v>1</v>
      </c>
      <c r="F150" s="187" t="s">
        <v>298</v>
      </c>
      <c r="H150" s="186" t="s">
        <v>1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6" t="s">
        <v>174</v>
      </c>
      <c r="AU150" s="186" t="s">
        <v>89</v>
      </c>
      <c r="AV150" s="13" t="s">
        <v>83</v>
      </c>
      <c r="AW150" s="13" t="s">
        <v>30</v>
      </c>
      <c r="AX150" s="13" t="s">
        <v>76</v>
      </c>
      <c r="AY150" s="186" t="s">
        <v>158</v>
      </c>
    </row>
    <row r="151" spans="1:65" s="14" customFormat="1" ht="12">
      <c r="B151" s="192"/>
      <c r="D151" s="185" t="s">
        <v>174</v>
      </c>
      <c r="E151" s="193" t="s">
        <v>1</v>
      </c>
      <c r="F151" s="194" t="s">
        <v>921</v>
      </c>
      <c r="H151" s="195">
        <v>236.1</v>
      </c>
      <c r="I151" s="196"/>
      <c r="L151" s="192"/>
      <c r="M151" s="197"/>
      <c r="N151" s="198"/>
      <c r="O151" s="198"/>
      <c r="P151" s="198"/>
      <c r="Q151" s="198"/>
      <c r="R151" s="198"/>
      <c r="S151" s="198"/>
      <c r="T151" s="199"/>
      <c r="AT151" s="193" t="s">
        <v>174</v>
      </c>
      <c r="AU151" s="193" t="s">
        <v>89</v>
      </c>
      <c r="AV151" s="14" t="s">
        <v>89</v>
      </c>
      <c r="AW151" s="14" t="s">
        <v>30</v>
      </c>
      <c r="AX151" s="14" t="s">
        <v>76</v>
      </c>
      <c r="AY151" s="193" t="s">
        <v>158</v>
      </c>
    </row>
    <row r="152" spans="1:65" s="15" customFormat="1" ht="12">
      <c r="B152" s="200"/>
      <c r="D152" s="185" t="s">
        <v>174</v>
      </c>
      <c r="E152" s="201" t="s">
        <v>1</v>
      </c>
      <c r="F152" s="202" t="s">
        <v>179</v>
      </c>
      <c r="H152" s="203">
        <v>236.1</v>
      </c>
      <c r="I152" s="204"/>
      <c r="L152" s="200"/>
      <c r="M152" s="205"/>
      <c r="N152" s="206"/>
      <c r="O152" s="206"/>
      <c r="P152" s="206"/>
      <c r="Q152" s="206"/>
      <c r="R152" s="206"/>
      <c r="S152" s="206"/>
      <c r="T152" s="207"/>
      <c r="AT152" s="201" t="s">
        <v>174</v>
      </c>
      <c r="AU152" s="201" t="s">
        <v>89</v>
      </c>
      <c r="AV152" s="15" t="s">
        <v>164</v>
      </c>
      <c r="AW152" s="15" t="s">
        <v>30</v>
      </c>
      <c r="AX152" s="15" t="s">
        <v>83</v>
      </c>
      <c r="AY152" s="201" t="s">
        <v>158</v>
      </c>
    </row>
    <row r="153" spans="1:65" s="2" customFormat="1" ht="21.75" customHeight="1">
      <c r="A153" s="34"/>
      <c r="B153" s="139"/>
      <c r="C153" s="171" t="s">
        <v>89</v>
      </c>
      <c r="D153" s="171" t="s">
        <v>160</v>
      </c>
      <c r="E153" s="172" t="s">
        <v>303</v>
      </c>
      <c r="F153" s="173" t="s">
        <v>304</v>
      </c>
      <c r="G153" s="174" t="s">
        <v>296</v>
      </c>
      <c r="H153" s="175">
        <v>70.83</v>
      </c>
      <c r="I153" s="176"/>
      <c r="J153" s="177">
        <f>ROUND(I153*H153,2)</f>
        <v>0</v>
      </c>
      <c r="K153" s="178"/>
      <c r="L153" s="35"/>
      <c r="M153" s="179" t="s">
        <v>1</v>
      </c>
      <c r="N153" s="180" t="s">
        <v>42</v>
      </c>
      <c r="O153" s="60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164</v>
      </c>
      <c r="AT153" s="183" t="s">
        <v>160</v>
      </c>
      <c r="AU153" s="183" t="s">
        <v>89</v>
      </c>
      <c r="AY153" s="17" t="s">
        <v>158</v>
      </c>
      <c r="BE153" s="104">
        <f>IF(N153="základná",J153,0)</f>
        <v>0</v>
      </c>
      <c r="BF153" s="104">
        <f>IF(N153="znížená",J153,0)</f>
        <v>0</v>
      </c>
      <c r="BG153" s="104">
        <f>IF(N153="zákl. prenesená",J153,0)</f>
        <v>0</v>
      </c>
      <c r="BH153" s="104">
        <f>IF(N153="zníž. prenesená",J153,0)</f>
        <v>0</v>
      </c>
      <c r="BI153" s="104">
        <f>IF(N153="nulová",J153,0)</f>
        <v>0</v>
      </c>
      <c r="BJ153" s="17" t="s">
        <v>89</v>
      </c>
      <c r="BK153" s="104">
        <f>ROUND(I153*H153,2)</f>
        <v>0</v>
      </c>
      <c r="BL153" s="17" t="s">
        <v>164</v>
      </c>
      <c r="BM153" s="183" t="s">
        <v>922</v>
      </c>
    </row>
    <row r="154" spans="1:65" s="14" customFormat="1" ht="12">
      <c r="B154" s="192"/>
      <c r="D154" s="185" t="s">
        <v>174</v>
      </c>
      <c r="E154" s="193" t="s">
        <v>1</v>
      </c>
      <c r="F154" s="194" t="s">
        <v>923</v>
      </c>
      <c r="H154" s="195">
        <v>70.83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3" t="s">
        <v>174</v>
      </c>
      <c r="AU154" s="193" t="s">
        <v>89</v>
      </c>
      <c r="AV154" s="14" t="s">
        <v>89</v>
      </c>
      <c r="AW154" s="14" t="s">
        <v>30</v>
      </c>
      <c r="AX154" s="14" t="s">
        <v>83</v>
      </c>
      <c r="AY154" s="193" t="s">
        <v>158</v>
      </c>
    </row>
    <row r="155" spans="1:65" s="2" customFormat="1" ht="21.75" customHeight="1">
      <c r="A155" s="34"/>
      <c r="B155" s="139"/>
      <c r="C155" s="171" t="s">
        <v>170</v>
      </c>
      <c r="D155" s="171" t="s">
        <v>160</v>
      </c>
      <c r="E155" s="172" t="s">
        <v>924</v>
      </c>
      <c r="F155" s="173" t="s">
        <v>925</v>
      </c>
      <c r="G155" s="174" t="s">
        <v>296</v>
      </c>
      <c r="H155" s="175">
        <v>1.41</v>
      </c>
      <c r="I155" s="176"/>
      <c r="J155" s="177">
        <f>ROUND(I155*H155,2)</f>
        <v>0</v>
      </c>
      <c r="K155" s="178"/>
      <c r="L155" s="35"/>
      <c r="M155" s="179" t="s">
        <v>1</v>
      </c>
      <c r="N155" s="180" t="s">
        <v>42</v>
      </c>
      <c r="O155" s="6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164</v>
      </c>
      <c r="AT155" s="183" t="s">
        <v>160</v>
      </c>
      <c r="AU155" s="183" t="s">
        <v>89</v>
      </c>
      <c r="AY155" s="17" t="s">
        <v>158</v>
      </c>
      <c r="BE155" s="104">
        <f>IF(N155="základná",J155,0)</f>
        <v>0</v>
      </c>
      <c r="BF155" s="104">
        <f>IF(N155="znížená",J155,0)</f>
        <v>0</v>
      </c>
      <c r="BG155" s="104">
        <f>IF(N155="zákl. prenesená",J155,0)</f>
        <v>0</v>
      </c>
      <c r="BH155" s="104">
        <f>IF(N155="zníž. prenesená",J155,0)</f>
        <v>0</v>
      </c>
      <c r="BI155" s="104">
        <f>IF(N155="nulová",J155,0)</f>
        <v>0</v>
      </c>
      <c r="BJ155" s="17" t="s">
        <v>89</v>
      </c>
      <c r="BK155" s="104">
        <f>ROUND(I155*H155,2)</f>
        <v>0</v>
      </c>
      <c r="BL155" s="17" t="s">
        <v>164</v>
      </c>
      <c r="BM155" s="183" t="s">
        <v>926</v>
      </c>
    </row>
    <row r="156" spans="1:65" s="13" customFormat="1" ht="12">
      <c r="B156" s="184"/>
      <c r="D156" s="185" t="s">
        <v>174</v>
      </c>
      <c r="E156" s="186" t="s">
        <v>1</v>
      </c>
      <c r="F156" s="187" t="s">
        <v>927</v>
      </c>
      <c r="H156" s="186" t="s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174</v>
      </c>
      <c r="AU156" s="186" t="s">
        <v>89</v>
      </c>
      <c r="AV156" s="13" t="s">
        <v>83</v>
      </c>
      <c r="AW156" s="13" t="s">
        <v>30</v>
      </c>
      <c r="AX156" s="13" t="s">
        <v>76</v>
      </c>
      <c r="AY156" s="186" t="s">
        <v>158</v>
      </c>
    </row>
    <row r="157" spans="1:65" s="14" customFormat="1" ht="12">
      <c r="B157" s="192"/>
      <c r="D157" s="185" t="s">
        <v>174</v>
      </c>
      <c r="E157" s="193" t="s">
        <v>1</v>
      </c>
      <c r="F157" s="194" t="s">
        <v>928</v>
      </c>
      <c r="H157" s="195">
        <v>0.40500000000000003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174</v>
      </c>
      <c r="AU157" s="193" t="s">
        <v>89</v>
      </c>
      <c r="AV157" s="14" t="s">
        <v>89</v>
      </c>
      <c r="AW157" s="14" t="s">
        <v>30</v>
      </c>
      <c r="AX157" s="14" t="s">
        <v>76</v>
      </c>
      <c r="AY157" s="193" t="s">
        <v>158</v>
      </c>
    </row>
    <row r="158" spans="1:65" s="14" customFormat="1" ht="12">
      <c r="B158" s="192"/>
      <c r="D158" s="185" t="s">
        <v>174</v>
      </c>
      <c r="E158" s="193" t="s">
        <v>1</v>
      </c>
      <c r="F158" s="194" t="s">
        <v>929</v>
      </c>
      <c r="H158" s="195">
        <v>0.94499999999999995</v>
      </c>
      <c r="I158" s="196"/>
      <c r="L158" s="192"/>
      <c r="M158" s="197"/>
      <c r="N158" s="198"/>
      <c r="O158" s="198"/>
      <c r="P158" s="198"/>
      <c r="Q158" s="198"/>
      <c r="R158" s="198"/>
      <c r="S158" s="198"/>
      <c r="T158" s="199"/>
      <c r="AT158" s="193" t="s">
        <v>174</v>
      </c>
      <c r="AU158" s="193" t="s">
        <v>89</v>
      </c>
      <c r="AV158" s="14" t="s">
        <v>89</v>
      </c>
      <c r="AW158" s="14" t="s">
        <v>30</v>
      </c>
      <c r="AX158" s="14" t="s">
        <v>76</v>
      </c>
      <c r="AY158" s="193" t="s">
        <v>158</v>
      </c>
    </row>
    <row r="159" spans="1:65" s="14" customFormat="1" ht="12">
      <c r="B159" s="192"/>
      <c r="D159" s="185" t="s">
        <v>174</v>
      </c>
      <c r="E159" s="193" t="s">
        <v>1</v>
      </c>
      <c r="F159" s="194" t="s">
        <v>930</v>
      </c>
      <c r="H159" s="195">
        <v>0.06</v>
      </c>
      <c r="I159" s="196"/>
      <c r="L159" s="192"/>
      <c r="M159" s="197"/>
      <c r="N159" s="198"/>
      <c r="O159" s="198"/>
      <c r="P159" s="198"/>
      <c r="Q159" s="198"/>
      <c r="R159" s="198"/>
      <c r="S159" s="198"/>
      <c r="T159" s="199"/>
      <c r="AT159" s="193" t="s">
        <v>174</v>
      </c>
      <c r="AU159" s="193" t="s">
        <v>89</v>
      </c>
      <c r="AV159" s="14" t="s">
        <v>89</v>
      </c>
      <c r="AW159" s="14" t="s">
        <v>30</v>
      </c>
      <c r="AX159" s="14" t="s">
        <v>76</v>
      </c>
      <c r="AY159" s="193" t="s">
        <v>158</v>
      </c>
    </row>
    <row r="160" spans="1:65" s="15" customFormat="1" ht="12">
      <c r="B160" s="200"/>
      <c r="D160" s="185" t="s">
        <v>174</v>
      </c>
      <c r="E160" s="201" t="s">
        <v>1</v>
      </c>
      <c r="F160" s="202" t="s">
        <v>179</v>
      </c>
      <c r="H160" s="203">
        <v>1.41</v>
      </c>
      <c r="I160" s="204"/>
      <c r="L160" s="200"/>
      <c r="M160" s="205"/>
      <c r="N160" s="206"/>
      <c r="O160" s="206"/>
      <c r="P160" s="206"/>
      <c r="Q160" s="206"/>
      <c r="R160" s="206"/>
      <c r="S160" s="206"/>
      <c r="T160" s="207"/>
      <c r="AT160" s="201" t="s">
        <v>174</v>
      </c>
      <c r="AU160" s="201" t="s">
        <v>89</v>
      </c>
      <c r="AV160" s="15" t="s">
        <v>164</v>
      </c>
      <c r="AW160" s="15" t="s">
        <v>30</v>
      </c>
      <c r="AX160" s="15" t="s">
        <v>83</v>
      </c>
      <c r="AY160" s="201" t="s">
        <v>158</v>
      </c>
    </row>
    <row r="161" spans="1:65" s="2" customFormat="1" ht="16.5" customHeight="1">
      <c r="A161" s="34"/>
      <c r="B161" s="139"/>
      <c r="C161" s="171" t="s">
        <v>164</v>
      </c>
      <c r="D161" s="171" t="s">
        <v>160</v>
      </c>
      <c r="E161" s="172" t="s">
        <v>931</v>
      </c>
      <c r="F161" s="173" t="s">
        <v>932</v>
      </c>
      <c r="G161" s="174" t="s">
        <v>296</v>
      </c>
      <c r="H161" s="175">
        <v>0.42299999999999999</v>
      </c>
      <c r="I161" s="176"/>
      <c r="J161" s="177">
        <f>ROUND(I161*H161,2)</f>
        <v>0</v>
      </c>
      <c r="K161" s="178"/>
      <c r="L161" s="35"/>
      <c r="M161" s="179" t="s">
        <v>1</v>
      </c>
      <c r="N161" s="180" t="s">
        <v>42</v>
      </c>
      <c r="O161" s="6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3" t="s">
        <v>164</v>
      </c>
      <c r="AT161" s="183" t="s">
        <v>160</v>
      </c>
      <c r="AU161" s="183" t="s">
        <v>89</v>
      </c>
      <c r="AY161" s="17" t="s">
        <v>158</v>
      </c>
      <c r="BE161" s="104">
        <f>IF(N161="základná",J161,0)</f>
        <v>0</v>
      </c>
      <c r="BF161" s="104">
        <f>IF(N161="znížená",J161,0)</f>
        <v>0</v>
      </c>
      <c r="BG161" s="104">
        <f>IF(N161="zákl. prenesená",J161,0)</f>
        <v>0</v>
      </c>
      <c r="BH161" s="104">
        <f>IF(N161="zníž. prenesená",J161,0)</f>
        <v>0</v>
      </c>
      <c r="BI161" s="104">
        <f>IF(N161="nulová",J161,0)</f>
        <v>0</v>
      </c>
      <c r="BJ161" s="17" t="s">
        <v>89</v>
      </c>
      <c r="BK161" s="104">
        <f>ROUND(I161*H161,2)</f>
        <v>0</v>
      </c>
      <c r="BL161" s="17" t="s">
        <v>164</v>
      </c>
      <c r="BM161" s="183" t="s">
        <v>933</v>
      </c>
    </row>
    <row r="162" spans="1:65" s="14" customFormat="1" ht="12">
      <c r="B162" s="192"/>
      <c r="D162" s="185" t="s">
        <v>174</v>
      </c>
      <c r="E162" s="193" t="s">
        <v>1</v>
      </c>
      <c r="F162" s="194" t="s">
        <v>934</v>
      </c>
      <c r="H162" s="195">
        <v>0.42299999999999999</v>
      </c>
      <c r="I162" s="196"/>
      <c r="L162" s="192"/>
      <c r="M162" s="197"/>
      <c r="N162" s="198"/>
      <c r="O162" s="198"/>
      <c r="P162" s="198"/>
      <c r="Q162" s="198"/>
      <c r="R162" s="198"/>
      <c r="S162" s="198"/>
      <c r="T162" s="199"/>
      <c r="AT162" s="193" t="s">
        <v>174</v>
      </c>
      <c r="AU162" s="193" t="s">
        <v>89</v>
      </c>
      <c r="AV162" s="14" t="s">
        <v>89</v>
      </c>
      <c r="AW162" s="14" t="s">
        <v>30</v>
      </c>
      <c r="AX162" s="14" t="s">
        <v>83</v>
      </c>
      <c r="AY162" s="193" t="s">
        <v>158</v>
      </c>
    </row>
    <row r="163" spans="1:65" s="2" customFormat="1" ht="33" customHeight="1">
      <c r="A163" s="34"/>
      <c r="B163" s="139"/>
      <c r="C163" s="171" t="s">
        <v>186</v>
      </c>
      <c r="D163" s="171" t="s">
        <v>160</v>
      </c>
      <c r="E163" s="172" t="s">
        <v>935</v>
      </c>
      <c r="F163" s="173" t="s">
        <v>936</v>
      </c>
      <c r="G163" s="174" t="s">
        <v>296</v>
      </c>
      <c r="H163" s="175">
        <v>237.51</v>
      </c>
      <c r="I163" s="176"/>
      <c r="J163" s="177">
        <f>ROUND(I163*H163,2)</f>
        <v>0</v>
      </c>
      <c r="K163" s="178"/>
      <c r="L163" s="35"/>
      <c r="M163" s="179" t="s">
        <v>1</v>
      </c>
      <c r="N163" s="180" t="s">
        <v>42</v>
      </c>
      <c r="O163" s="6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3" t="s">
        <v>164</v>
      </c>
      <c r="AT163" s="183" t="s">
        <v>160</v>
      </c>
      <c r="AU163" s="183" t="s">
        <v>89</v>
      </c>
      <c r="AY163" s="17" t="s">
        <v>158</v>
      </c>
      <c r="BE163" s="104">
        <f>IF(N163="základná",J163,0)</f>
        <v>0</v>
      </c>
      <c r="BF163" s="104">
        <f>IF(N163="znížená",J163,0)</f>
        <v>0</v>
      </c>
      <c r="BG163" s="104">
        <f>IF(N163="zákl. prenesená",J163,0)</f>
        <v>0</v>
      </c>
      <c r="BH163" s="104">
        <f>IF(N163="zníž. prenesená",J163,0)</f>
        <v>0</v>
      </c>
      <c r="BI163" s="104">
        <f>IF(N163="nulová",J163,0)</f>
        <v>0</v>
      </c>
      <c r="BJ163" s="17" t="s">
        <v>89</v>
      </c>
      <c r="BK163" s="104">
        <f>ROUND(I163*H163,2)</f>
        <v>0</v>
      </c>
      <c r="BL163" s="17" t="s">
        <v>164</v>
      </c>
      <c r="BM163" s="183" t="s">
        <v>937</v>
      </c>
    </row>
    <row r="164" spans="1:65" s="13" customFormat="1" ht="12">
      <c r="B164" s="184"/>
      <c r="D164" s="185" t="s">
        <v>174</v>
      </c>
      <c r="E164" s="186" t="s">
        <v>1</v>
      </c>
      <c r="F164" s="187" t="s">
        <v>331</v>
      </c>
      <c r="H164" s="186" t="s">
        <v>1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6" t="s">
        <v>174</v>
      </c>
      <c r="AU164" s="186" t="s">
        <v>89</v>
      </c>
      <c r="AV164" s="13" t="s">
        <v>83</v>
      </c>
      <c r="AW164" s="13" t="s">
        <v>30</v>
      </c>
      <c r="AX164" s="13" t="s">
        <v>76</v>
      </c>
      <c r="AY164" s="186" t="s">
        <v>158</v>
      </c>
    </row>
    <row r="165" spans="1:65" s="14" customFormat="1" ht="12">
      <c r="B165" s="192"/>
      <c r="D165" s="185" t="s">
        <v>174</v>
      </c>
      <c r="E165" s="193" t="s">
        <v>1</v>
      </c>
      <c r="F165" s="194" t="s">
        <v>938</v>
      </c>
      <c r="H165" s="195">
        <v>237.51</v>
      </c>
      <c r="I165" s="196"/>
      <c r="L165" s="192"/>
      <c r="M165" s="197"/>
      <c r="N165" s="198"/>
      <c r="O165" s="198"/>
      <c r="P165" s="198"/>
      <c r="Q165" s="198"/>
      <c r="R165" s="198"/>
      <c r="S165" s="198"/>
      <c r="T165" s="199"/>
      <c r="AT165" s="193" t="s">
        <v>174</v>
      </c>
      <c r="AU165" s="193" t="s">
        <v>89</v>
      </c>
      <c r="AV165" s="14" t="s">
        <v>89</v>
      </c>
      <c r="AW165" s="14" t="s">
        <v>30</v>
      </c>
      <c r="AX165" s="14" t="s">
        <v>76</v>
      </c>
      <c r="AY165" s="193" t="s">
        <v>158</v>
      </c>
    </row>
    <row r="166" spans="1:65" s="15" customFormat="1" ht="12">
      <c r="B166" s="200"/>
      <c r="D166" s="185" t="s">
        <v>174</v>
      </c>
      <c r="E166" s="201" t="s">
        <v>910</v>
      </c>
      <c r="F166" s="202" t="s">
        <v>179</v>
      </c>
      <c r="H166" s="203">
        <v>237.51</v>
      </c>
      <c r="I166" s="204"/>
      <c r="L166" s="200"/>
      <c r="M166" s="205"/>
      <c r="N166" s="206"/>
      <c r="O166" s="206"/>
      <c r="P166" s="206"/>
      <c r="Q166" s="206"/>
      <c r="R166" s="206"/>
      <c r="S166" s="206"/>
      <c r="T166" s="207"/>
      <c r="AT166" s="201" t="s">
        <v>174</v>
      </c>
      <c r="AU166" s="201" t="s">
        <v>89</v>
      </c>
      <c r="AV166" s="15" t="s">
        <v>164</v>
      </c>
      <c r="AW166" s="15" t="s">
        <v>30</v>
      </c>
      <c r="AX166" s="15" t="s">
        <v>83</v>
      </c>
      <c r="AY166" s="201" t="s">
        <v>158</v>
      </c>
    </row>
    <row r="167" spans="1:65" s="2" customFormat="1" ht="44.25" customHeight="1">
      <c r="A167" s="34"/>
      <c r="B167" s="139"/>
      <c r="C167" s="171" t="s">
        <v>190</v>
      </c>
      <c r="D167" s="171" t="s">
        <v>160</v>
      </c>
      <c r="E167" s="172" t="s">
        <v>939</v>
      </c>
      <c r="F167" s="173" t="s">
        <v>940</v>
      </c>
      <c r="G167" s="174" t="s">
        <v>296</v>
      </c>
      <c r="H167" s="175">
        <v>475.02</v>
      </c>
      <c r="I167" s="176"/>
      <c r="J167" s="177">
        <f>ROUND(I167*H167,2)</f>
        <v>0</v>
      </c>
      <c r="K167" s="178"/>
      <c r="L167" s="35"/>
      <c r="M167" s="179" t="s">
        <v>1</v>
      </c>
      <c r="N167" s="180" t="s">
        <v>42</v>
      </c>
      <c r="O167" s="60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164</v>
      </c>
      <c r="AT167" s="183" t="s">
        <v>160</v>
      </c>
      <c r="AU167" s="183" t="s">
        <v>89</v>
      </c>
      <c r="AY167" s="17" t="s">
        <v>158</v>
      </c>
      <c r="BE167" s="104">
        <f>IF(N167="základná",J167,0)</f>
        <v>0</v>
      </c>
      <c r="BF167" s="104">
        <f>IF(N167="znížená",J167,0)</f>
        <v>0</v>
      </c>
      <c r="BG167" s="104">
        <f>IF(N167="zákl. prenesená",J167,0)</f>
        <v>0</v>
      </c>
      <c r="BH167" s="104">
        <f>IF(N167="zníž. prenesená",J167,0)</f>
        <v>0</v>
      </c>
      <c r="BI167" s="104">
        <f>IF(N167="nulová",J167,0)</f>
        <v>0</v>
      </c>
      <c r="BJ167" s="17" t="s">
        <v>89</v>
      </c>
      <c r="BK167" s="104">
        <f>ROUND(I167*H167,2)</f>
        <v>0</v>
      </c>
      <c r="BL167" s="17" t="s">
        <v>164</v>
      </c>
      <c r="BM167" s="183" t="s">
        <v>941</v>
      </c>
    </row>
    <row r="168" spans="1:65" s="14" customFormat="1" ht="12">
      <c r="B168" s="192"/>
      <c r="D168" s="185" t="s">
        <v>174</v>
      </c>
      <c r="E168" s="193" t="s">
        <v>1</v>
      </c>
      <c r="F168" s="194" t="s">
        <v>942</v>
      </c>
      <c r="H168" s="195">
        <v>475.02</v>
      </c>
      <c r="I168" s="196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3" t="s">
        <v>174</v>
      </c>
      <c r="AU168" s="193" t="s">
        <v>89</v>
      </c>
      <c r="AV168" s="14" t="s">
        <v>89</v>
      </c>
      <c r="AW168" s="14" t="s">
        <v>30</v>
      </c>
      <c r="AX168" s="14" t="s">
        <v>83</v>
      </c>
      <c r="AY168" s="193" t="s">
        <v>158</v>
      </c>
    </row>
    <row r="169" spans="1:65" s="2" customFormat="1" ht="16.5" customHeight="1">
      <c r="A169" s="34"/>
      <c r="B169" s="139"/>
      <c r="C169" s="171" t="s">
        <v>195</v>
      </c>
      <c r="D169" s="171" t="s">
        <v>160</v>
      </c>
      <c r="E169" s="172" t="s">
        <v>351</v>
      </c>
      <c r="F169" s="173" t="s">
        <v>352</v>
      </c>
      <c r="G169" s="174" t="s">
        <v>353</v>
      </c>
      <c r="H169" s="175">
        <v>403.767</v>
      </c>
      <c r="I169" s="176"/>
      <c r="J169" s="177">
        <f>ROUND(I169*H169,2)</f>
        <v>0</v>
      </c>
      <c r="K169" s="178"/>
      <c r="L169" s="35"/>
      <c r="M169" s="179" t="s">
        <v>1</v>
      </c>
      <c r="N169" s="180" t="s">
        <v>42</v>
      </c>
      <c r="O169" s="60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3" t="s">
        <v>164</v>
      </c>
      <c r="AT169" s="183" t="s">
        <v>160</v>
      </c>
      <c r="AU169" s="183" t="s">
        <v>89</v>
      </c>
      <c r="AY169" s="17" t="s">
        <v>158</v>
      </c>
      <c r="BE169" s="104">
        <f>IF(N169="základná",J169,0)</f>
        <v>0</v>
      </c>
      <c r="BF169" s="104">
        <f>IF(N169="znížená",J169,0)</f>
        <v>0</v>
      </c>
      <c r="BG169" s="104">
        <f>IF(N169="zákl. prenesená",J169,0)</f>
        <v>0</v>
      </c>
      <c r="BH169" s="104">
        <f>IF(N169="zníž. prenesená",J169,0)</f>
        <v>0</v>
      </c>
      <c r="BI169" s="104">
        <f>IF(N169="nulová",J169,0)</f>
        <v>0</v>
      </c>
      <c r="BJ169" s="17" t="s">
        <v>89</v>
      </c>
      <c r="BK169" s="104">
        <f>ROUND(I169*H169,2)</f>
        <v>0</v>
      </c>
      <c r="BL169" s="17" t="s">
        <v>164</v>
      </c>
      <c r="BM169" s="183" t="s">
        <v>943</v>
      </c>
    </row>
    <row r="170" spans="1:65" s="14" customFormat="1" ht="12">
      <c r="B170" s="192"/>
      <c r="D170" s="185" t="s">
        <v>174</v>
      </c>
      <c r="E170" s="193" t="s">
        <v>1</v>
      </c>
      <c r="F170" s="194" t="s">
        <v>944</v>
      </c>
      <c r="H170" s="195">
        <v>403.767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174</v>
      </c>
      <c r="AU170" s="193" t="s">
        <v>89</v>
      </c>
      <c r="AV170" s="14" t="s">
        <v>89</v>
      </c>
      <c r="AW170" s="14" t="s">
        <v>30</v>
      </c>
      <c r="AX170" s="14" t="s">
        <v>83</v>
      </c>
      <c r="AY170" s="193" t="s">
        <v>158</v>
      </c>
    </row>
    <row r="171" spans="1:65" s="2" customFormat="1" ht="16.5" customHeight="1">
      <c r="A171" s="34"/>
      <c r="B171" s="139"/>
      <c r="C171" s="171" t="s">
        <v>199</v>
      </c>
      <c r="D171" s="171" t="s">
        <v>160</v>
      </c>
      <c r="E171" s="172" t="s">
        <v>357</v>
      </c>
      <c r="F171" s="173" t="s">
        <v>358</v>
      </c>
      <c r="G171" s="174" t="s">
        <v>353</v>
      </c>
      <c r="H171" s="175">
        <v>403.767</v>
      </c>
      <c r="I171" s="176"/>
      <c r="J171" s="177">
        <f>ROUND(I171*H171,2)</f>
        <v>0</v>
      </c>
      <c r="K171" s="178"/>
      <c r="L171" s="35"/>
      <c r="M171" s="179" t="s">
        <v>1</v>
      </c>
      <c r="N171" s="180" t="s">
        <v>42</v>
      </c>
      <c r="O171" s="6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164</v>
      </c>
      <c r="AT171" s="183" t="s">
        <v>160</v>
      </c>
      <c r="AU171" s="183" t="s">
        <v>89</v>
      </c>
      <c r="AY171" s="17" t="s">
        <v>158</v>
      </c>
      <c r="BE171" s="104">
        <f>IF(N171="základná",J171,0)</f>
        <v>0</v>
      </c>
      <c r="BF171" s="104">
        <f>IF(N171="znížená",J171,0)</f>
        <v>0</v>
      </c>
      <c r="BG171" s="104">
        <f>IF(N171="zákl. prenesená",J171,0)</f>
        <v>0</v>
      </c>
      <c r="BH171" s="104">
        <f>IF(N171="zníž. prenesená",J171,0)</f>
        <v>0</v>
      </c>
      <c r="BI171" s="104">
        <f>IF(N171="nulová",J171,0)</f>
        <v>0</v>
      </c>
      <c r="BJ171" s="17" t="s">
        <v>89</v>
      </c>
      <c r="BK171" s="104">
        <f>ROUND(I171*H171,2)</f>
        <v>0</v>
      </c>
      <c r="BL171" s="17" t="s">
        <v>164</v>
      </c>
      <c r="BM171" s="183" t="s">
        <v>945</v>
      </c>
    </row>
    <row r="172" spans="1:65" s="14" customFormat="1" ht="12">
      <c r="B172" s="192"/>
      <c r="D172" s="185" t="s">
        <v>174</v>
      </c>
      <c r="E172" s="193" t="s">
        <v>1</v>
      </c>
      <c r="F172" s="194" t="s">
        <v>944</v>
      </c>
      <c r="H172" s="195">
        <v>403.767</v>
      </c>
      <c r="I172" s="196"/>
      <c r="L172" s="192"/>
      <c r="M172" s="197"/>
      <c r="N172" s="198"/>
      <c r="O172" s="198"/>
      <c r="P172" s="198"/>
      <c r="Q172" s="198"/>
      <c r="R172" s="198"/>
      <c r="S172" s="198"/>
      <c r="T172" s="199"/>
      <c r="AT172" s="193" t="s">
        <v>174</v>
      </c>
      <c r="AU172" s="193" t="s">
        <v>89</v>
      </c>
      <c r="AV172" s="14" t="s">
        <v>89</v>
      </c>
      <c r="AW172" s="14" t="s">
        <v>30</v>
      </c>
      <c r="AX172" s="14" t="s">
        <v>83</v>
      </c>
      <c r="AY172" s="193" t="s">
        <v>158</v>
      </c>
    </row>
    <row r="173" spans="1:65" s="2" customFormat="1" ht="21.75" customHeight="1">
      <c r="A173" s="34"/>
      <c r="B173" s="139"/>
      <c r="C173" s="171" t="s">
        <v>203</v>
      </c>
      <c r="D173" s="171" t="s">
        <v>160</v>
      </c>
      <c r="E173" s="172" t="s">
        <v>946</v>
      </c>
      <c r="F173" s="173" t="s">
        <v>947</v>
      </c>
      <c r="G173" s="174" t="s">
        <v>163</v>
      </c>
      <c r="H173" s="175">
        <v>132</v>
      </c>
      <c r="I173" s="176"/>
      <c r="J173" s="177">
        <f>ROUND(I173*H173,2)</f>
        <v>0</v>
      </c>
      <c r="K173" s="178"/>
      <c r="L173" s="35"/>
      <c r="M173" s="179" t="s">
        <v>1</v>
      </c>
      <c r="N173" s="180" t="s">
        <v>42</v>
      </c>
      <c r="O173" s="6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164</v>
      </c>
      <c r="AT173" s="183" t="s">
        <v>160</v>
      </c>
      <c r="AU173" s="183" t="s">
        <v>89</v>
      </c>
      <c r="AY173" s="17" t="s">
        <v>158</v>
      </c>
      <c r="BE173" s="104">
        <f>IF(N173="základná",J173,0)</f>
        <v>0</v>
      </c>
      <c r="BF173" s="104">
        <f>IF(N173="znížená",J173,0)</f>
        <v>0</v>
      </c>
      <c r="BG173" s="104">
        <f>IF(N173="zákl. prenesená",J173,0)</f>
        <v>0</v>
      </c>
      <c r="BH173" s="104">
        <f>IF(N173="zníž. prenesená",J173,0)</f>
        <v>0</v>
      </c>
      <c r="BI173" s="104">
        <f>IF(N173="nulová",J173,0)</f>
        <v>0</v>
      </c>
      <c r="BJ173" s="17" t="s">
        <v>89</v>
      </c>
      <c r="BK173" s="104">
        <f>ROUND(I173*H173,2)</f>
        <v>0</v>
      </c>
      <c r="BL173" s="17" t="s">
        <v>164</v>
      </c>
      <c r="BM173" s="183" t="s">
        <v>948</v>
      </c>
    </row>
    <row r="174" spans="1:65" s="13" customFormat="1" ht="12">
      <c r="B174" s="184"/>
      <c r="D174" s="185" t="s">
        <v>174</v>
      </c>
      <c r="E174" s="186" t="s">
        <v>1</v>
      </c>
      <c r="F174" s="187" t="s">
        <v>949</v>
      </c>
      <c r="H174" s="186" t="s">
        <v>1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6" t="s">
        <v>174</v>
      </c>
      <c r="AU174" s="186" t="s">
        <v>89</v>
      </c>
      <c r="AV174" s="13" t="s">
        <v>83</v>
      </c>
      <c r="AW174" s="13" t="s">
        <v>30</v>
      </c>
      <c r="AX174" s="13" t="s">
        <v>76</v>
      </c>
      <c r="AY174" s="186" t="s">
        <v>158</v>
      </c>
    </row>
    <row r="175" spans="1:65" s="14" customFormat="1" ht="12">
      <c r="B175" s="192"/>
      <c r="D175" s="185" t="s">
        <v>174</v>
      </c>
      <c r="E175" s="193" t="s">
        <v>1</v>
      </c>
      <c r="F175" s="194" t="s">
        <v>950</v>
      </c>
      <c r="H175" s="195">
        <v>36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174</v>
      </c>
      <c r="AU175" s="193" t="s">
        <v>89</v>
      </c>
      <c r="AV175" s="14" t="s">
        <v>89</v>
      </c>
      <c r="AW175" s="14" t="s">
        <v>30</v>
      </c>
      <c r="AX175" s="14" t="s">
        <v>76</v>
      </c>
      <c r="AY175" s="193" t="s">
        <v>158</v>
      </c>
    </row>
    <row r="176" spans="1:65" s="14" customFormat="1" ht="12">
      <c r="B176" s="192"/>
      <c r="D176" s="185" t="s">
        <v>174</v>
      </c>
      <c r="E176" s="193" t="s">
        <v>1</v>
      </c>
      <c r="F176" s="194" t="s">
        <v>951</v>
      </c>
      <c r="H176" s="195">
        <v>96</v>
      </c>
      <c r="I176" s="196"/>
      <c r="L176" s="192"/>
      <c r="M176" s="197"/>
      <c r="N176" s="198"/>
      <c r="O176" s="198"/>
      <c r="P176" s="198"/>
      <c r="Q176" s="198"/>
      <c r="R176" s="198"/>
      <c r="S176" s="198"/>
      <c r="T176" s="199"/>
      <c r="AT176" s="193" t="s">
        <v>174</v>
      </c>
      <c r="AU176" s="193" t="s">
        <v>89</v>
      </c>
      <c r="AV176" s="14" t="s">
        <v>89</v>
      </c>
      <c r="AW176" s="14" t="s">
        <v>30</v>
      </c>
      <c r="AX176" s="14" t="s">
        <v>76</v>
      </c>
      <c r="AY176" s="193" t="s">
        <v>158</v>
      </c>
    </row>
    <row r="177" spans="1:65" s="15" customFormat="1" ht="12">
      <c r="B177" s="200"/>
      <c r="D177" s="185" t="s">
        <v>174</v>
      </c>
      <c r="E177" s="201" t="s">
        <v>1</v>
      </c>
      <c r="F177" s="202" t="s">
        <v>179</v>
      </c>
      <c r="H177" s="203">
        <v>132</v>
      </c>
      <c r="I177" s="204"/>
      <c r="L177" s="200"/>
      <c r="M177" s="205"/>
      <c r="N177" s="206"/>
      <c r="O177" s="206"/>
      <c r="P177" s="206"/>
      <c r="Q177" s="206"/>
      <c r="R177" s="206"/>
      <c r="S177" s="206"/>
      <c r="T177" s="207"/>
      <c r="AT177" s="201" t="s">
        <v>174</v>
      </c>
      <c r="AU177" s="201" t="s">
        <v>89</v>
      </c>
      <c r="AV177" s="15" t="s">
        <v>164</v>
      </c>
      <c r="AW177" s="15" t="s">
        <v>30</v>
      </c>
      <c r="AX177" s="15" t="s">
        <v>83</v>
      </c>
      <c r="AY177" s="201" t="s">
        <v>158</v>
      </c>
    </row>
    <row r="178" spans="1:65" s="2" customFormat="1" ht="16.5" customHeight="1">
      <c r="A178" s="34"/>
      <c r="B178" s="139"/>
      <c r="C178" s="208" t="s">
        <v>208</v>
      </c>
      <c r="D178" s="208" t="s">
        <v>370</v>
      </c>
      <c r="E178" s="209" t="s">
        <v>416</v>
      </c>
      <c r="F178" s="210" t="s">
        <v>417</v>
      </c>
      <c r="G178" s="211" t="s">
        <v>296</v>
      </c>
      <c r="H178" s="212">
        <v>66</v>
      </c>
      <c r="I178" s="213"/>
      <c r="J178" s="214">
        <f>ROUND(I178*H178,2)</f>
        <v>0</v>
      </c>
      <c r="K178" s="215"/>
      <c r="L178" s="216"/>
      <c r="M178" s="217" t="s">
        <v>1</v>
      </c>
      <c r="N178" s="218" t="s">
        <v>42</v>
      </c>
      <c r="O178" s="6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199</v>
      </c>
      <c r="AT178" s="183" t="s">
        <v>370</v>
      </c>
      <c r="AU178" s="183" t="s">
        <v>89</v>
      </c>
      <c r="AY178" s="17" t="s">
        <v>158</v>
      </c>
      <c r="BE178" s="104">
        <f>IF(N178="základná",J178,0)</f>
        <v>0</v>
      </c>
      <c r="BF178" s="104">
        <f>IF(N178="znížená",J178,0)</f>
        <v>0</v>
      </c>
      <c r="BG178" s="104">
        <f>IF(N178="zákl. prenesená",J178,0)</f>
        <v>0</v>
      </c>
      <c r="BH178" s="104">
        <f>IF(N178="zníž. prenesená",J178,0)</f>
        <v>0</v>
      </c>
      <c r="BI178" s="104">
        <f>IF(N178="nulová",J178,0)</f>
        <v>0</v>
      </c>
      <c r="BJ178" s="17" t="s">
        <v>89</v>
      </c>
      <c r="BK178" s="104">
        <f>ROUND(I178*H178,2)</f>
        <v>0</v>
      </c>
      <c r="BL178" s="17" t="s">
        <v>164</v>
      </c>
      <c r="BM178" s="183" t="s">
        <v>952</v>
      </c>
    </row>
    <row r="179" spans="1:65" s="13" customFormat="1" ht="12">
      <c r="B179" s="184"/>
      <c r="D179" s="185" t="s">
        <v>174</v>
      </c>
      <c r="E179" s="186" t="s">
        <v>1</v>
      </c>
      <c r="F179" s="187" t="s">
        <v>949</v>
      </c>
      <c r="H179" s="186" t="s">
        <v>1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6" t="s">
        <v>174</v>
      </c>
      <c r="AU179" s="186" t="s">
        <v>89</v>
      </c>
      <c r="AV179" s="13" t="s">
        <v>83</v>
      </c>
      <c r="AW179" s="13" t="s">
        <v>30</v>
      </c>
      <c r="AX179" s="13" t="s">
        <v>76</v>
      </c>
      <c r="AY179" s="186" t="s">
        <v>158</v>
      </c>
    </row>
    <row r="180" spans="1:65" s="14" customFormat="1" ht="12">
      <c r="B180" s="192"/>
      <c r="D180" s="185" t="s">
        <v>174</v>
      </c>
      <c r="E180" s="193" t="s">
        <v>1</v>
      </c>
      <c r="F180" s="194" t="s">
        <v>953</v>
      </c>
      <c r="H180" s="195">
        <v>18</v>
      </c>
      <c r="I180" s="196"/>
      <c r="L180" s="192"/>
      <c r="M180" s="197"/>
      <c r="N180" s="198"/>
      <c r="O180" s="198"/>
      <c r="P180" s="198"/>
      <c r="Q180" s="198"/>
      <c r="R180" s="198"/>
      <c r="S180" s="198"/>
      <c r="T180" s="199"/>
      <c r="AT180" s="193" t="s">
        <v>174</v>
      </c>
      <c r="AU180" s="193" t="s">
        <v>89</v>
      </c>
      <c r="AV180" s="14" t="s">
        <v>89</v>
      </c>
      <c r="AW180" s="14" t="s">
        <v>30</v>
      </c>
      <c r="AX180" s="14" t="s">
        <v>76</v>
      </c>
      <c r="AY180" s="193" t="s">
        <v>158</v>
      </c>
    </row>
    <row r="181" spans="1:65" s="14" customFormat="1" ht="12">
      <c r="B181" s="192"/>
      <c r="D181" s="185" t="s">
        <v>174</v>
      </c>
      <c r="E181" s="193" t="s">
        <v>1</v>
      </c>
      <c r="F181" s="194" t="s">
        <v>954</v>
      </c>
      <c r="H181" s="195">
        <v>48</v>
      </c>
      <c r="I181" s="196"/>
      <c r="L181" s="192"/>
      <c r="M181" s="197"/>
      <c r="N181" s="198"/>
      <c r="O181" s="198"/>
      <c r="P181" s="198"/>
      <c r="Q181" s="198"/>
      <c r="R181" s="198"/>
      <c r="S181" s="198"/>
      <c r="T181" s="199"/>
      <c r="AT181" s="193" t="s">
        <v>174</v>
      </c>
      <c r="AU181" s="193" t="s">
        <v>89</v>
      </c>
      <c r="AV181" s="14" t="s">
        <v>89</v>
      </c>
      <c r="AW181" s="14" t="s">
        <v>30</v>
      </c>
      <c r="AX181" s="14" t="s">
        <v>76</v>
      </c>
      <c r="AY181" s="193" t="s">
        <v>158</v>
      </c>
    </row>
    <row r="182" spans="1:65" s="15" customFormat="1" ht="12">
      <c r="B182" s="200"/>
      <c r="D182" s="185" t="s">
        <v>174</v>
      </c>
      <c r="E182" s="201" t="s">
        <v>1</v>
      </c>
      <c r="F182" s="202" t="s">
        <v>179</v>
      </c>
      <c r="H182" s="203">
        <v>66</v>
      </c>
      <c r="I182" s="204"/>
      <c r="L182" s="200"/>
      <c r="M182" s="205"/>
      <c r="N182" s="206"/>
      <c r="O182" s="206"/>
      <c r="P182" s="206"/>
      <c r="Q182" s="206"/>
      <c r="R182" s="206"/>
      <c r="S182" s="206"/>
      <c r="T182" s="207"/>
      <c r="AT182" s="201" t="s">
        <v>174</v>
      </c>
      <c r="AU182" s="201" t="s">
        <v>89</v>
      </c>
      <c r="AV182" s="15" t="s">
        <v>164</v>
      </c>
      <c r="AW182" s="15" t="s">
        <v>30</v>
      </c>
      <c r="AX182" s="15" t="s">
        <v>83</v>
      </c>
      <c r="AY182" s="201" t="s">
        <v>158</v>
      </c>
    </row>
    <row r="183" spans="1:65" s="12" customFormat="1" ht="23" customHeight="1">
      <c r="B183" s="158"/>
      <c r="D183" s="159" t="s">
        <v>75</v>
      </c>
      <c r="E183" s="169" t="s">
        <v>89</v>
      </c>
      <c r="F183" s="169" t="s">
        <v>606</v>
      </c>
      <c r="I183" s="161"/>
      <c r="J183" s="170">
        <f>BK183</f>
        <v>0</v>
      </c>
      <c r="L183" s="158"/>
      <c r="M183" s="163"/>
      <c r="N183" s="164"/>
      <c r="O183" s="164"/>
      <c r="P183" s="165">
        <f>SUM(P184:P196)</f>
        <v>0</v>
      </c>
      <c r="Q183" s="164"/>
      <c r="R183" s="165">
        <f>SUM(R184:R196)</f>
        <v>3.8549048400000001</v>
      </c>
      <c r="S183" s="164"/>
      <c r="T183" s="166">
        <f>SUM(T184:T196)</f>
        <v>0</v>
      </c>
      <c r="AR183" s="159" t="s">
        <v>83</v>
      </c>
      <c r="AT183" s="167" t="s">
        <v>75</v>
      </c>
      <c r="AU183" s="167" t="s">
        <v>83</v>
      </c>
      <c r="AY183" s="159" t="s">
        <v>158</v>
      </c>
      <c r="BK183" s="168">
        <f>SUM(BK184:BK196)</f>
        <v>0</v>
      </c>
    </row>
    <row r="184" spans="1:65" s="2" customFormat="1" ht="16.5" customHeight="1">
      <c r="A184" s="34"/>
      <c r="B184" s="139"/>
      <c r="C184" s="171" t="s">
        <v>212</v>
      </c>
      <c r="D184" s="171" t="s">
        <v>160</v>
      </c>
      <c r="E184" s="172" t="s">
        <v>955</v>
      </c>
      <c r="F184" s="173" t="s">
        <v>956</v>
      </c>
      <c r="G184" s="174" t="s">
        <v>296</v>
      </c>
      <c r="H184" s="175">
        <v>1.752</v>
      </c>
      <c r="I184" s="176"/>
      <c r="J184" s="177">
        <f>ROUND(I184*H184,2)</f>
        <v>0</v>
      </c>
      <c r="K184" s="178"/>
      <c r="L184" s="35"/>
      <c r="M184" s="179" t="s">
        <v>1</v>
      </c>
      <c r="N184" s="180" t="s">
        <v>42</v>
      </c>
      <c r="O184" s="60"/>
      <c r="P184" s="181">
        <f>O184*H184</f>
        <v>0</v>
      </c>
      <c r="Q184" s="181">
        <v>2.19407</v>
      </c>
      <c r="R184" s="181">
        <f>Q184*H184</f>
        <v>3.84401064</v>
      </c>
      <c r="S184" s="181">
        <v>0</v>
      </c>
      <c r="T184" s="18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3" t="s">
        <v>164</v>
      </c>
      <c r="AT184" s="183" t="s">
        <v>160</v>
      </c>
      <c r="AU184" s="183" t="s">
        <v>89</v>
      </c>
      <c r="AY184" s="17" t="s">
        <v>158</v>
      </c>
      <c r="BE184" s="104">
        <f>IF(N184="základná",J184,0)</f>
        <v>0</v>
      </c>
      <c r="BF184" s="104">
        <f>IF(N184="znížená",J184,0)</f>
        <v>0</v>
      </c>
      <c r="BG184" s="104">
        <f>IF(N184="zákl. prenesená",J184,0)</f>
        <v>0</v>
      </c>
      <c r="BH184" s="104">
        <f>IF(N184="zníž. prenesená",J184,0)</f>
        <v>0</v>
      </c>
      <c r="BI184" s="104">
        <f>IF(N184="nulová",J184,0)</f>
        <v>0</v>
      </c>
      <c r="BJ184" s="17" t="s">
        <v>89</v>
      </c>
      <c r="BK184" s="104">
        <f>ROUND(I184*H184,2)</f>
        <v>0</v>
      </c>
      <c r="BL184" s="17" t="s">
        <v>164</v>
      </c>
      <c r="BM184" s="183" t="s">
        <v>957</v>
      </c>
    </row>
    <row r="185" spans="1:65" s="13" customFormat="1" ht="12">
      <c r="B185" s="184"/>
      <c r="D185" s="185" t="s">
        <v>174</v>
      </c>
      <c r="E185" s="186" t="s">
        <v>1</v>
      </c>
      <c r="F185" s="187" t="s">
        <v>927</v>
      </c>
      <c r="H185" s="186" t="s">
        <v>1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6" t="s">
        <v>174</v>
      </c>
      <c r="AU185" s="186" t="s">
        <v>89</v>
      </c>
      <c r="AV185" s="13" t="s">
        <v>83</v>
      </c>
      <c r="AW185" s="13" t="s">
        <v>30</v>
      </c>
      <c r="AX185" s="13" t="s">
        <v>76</v>
      </c>
      <c r="AY185" s="186" t="s">
        <v>158</v>
      </c>
    </row>
    <row r="186" spans="1:65" s="14" customFormat="1" ht="12">
      <c r="B186" s="192"/>
      <c r="D186" s="185" t="s">
        <v>174</v>
      </c>
      <c r="E186" s="193" t="s">
        <v>1</v>
      </c>
      <c r="F186" s="194" t="s">
        <v>958</v>
      </c>
      <c r="H186" s="195">
        <v>0.503</v>
      </c>
      <c r="I186" s="196"/>
      <c r="L186" s="192"/>
      <c r="M186" s="197"/>
      <c r="N186" s="198"/>
      <c r="O186" s="198"/>
      <c r="P186" s="198"/>
      <c r="Q186" s="198"/>
      <c r="R186" s="198"/>
      <c r="S186" s="198"/>
      <c r="T186" s="199"/>
      <c r="AT186" s="193" t="s">
        <v>174</v>
      </c>
      <c r="AU186" s="193" t="s">
        <v>89</v>
      </c>
      <c r="AV186" s="14" t="s">
        <v>89</v>
      </c>
      <c r="AW186" s="14" t="s">
        <v>30</v>
      </c>
      <c r="AX186" s="14" t="s">
        <v>76</v>
      </c>
      <c r="AY186" s="193" t="s">
        <v>158</v>
      </c>
    </row>
    <row r="187" spans="1:65" s="14" customFormat="1" ht="12">
      <c r="B187" s="192"/>
      <c r="D187" s="185" t="s">
        <v>174</v>
      </c>
      <c r="E187" s="193" t="s">
        <v>1</v>
      </c>
      <c r="F187" s="194" t="s">
        <v>959</v>
      </c>
      <c r="H187" s="195">
        <v>1.1739999999999999</v>
      </c>
      <c r="I187" s="196"/>
      <c r="L187" s="192"/>
      <c r="M187" s="197"/>
      <c r="N187" s="198"/>
      <c r="O187" s="198"/>
      <c r="P187" s="198"/>
      <c r="Q187" s="198"/>
      <c r="R187" s="198"/>
      <c r="S187" s="198"/>
      <c r="T187" s="199"/>
      <c r="AT187" s="193" t="s">
        <v>174</v>
      </c>
      <c r="AU187" s="193" t="s">
        <v>89</v>
      </c>
      <c r="AV187" s="14" t="s">
        <v>89</v>
      </c>
      <c r="AW187" s="14" t="s">
        <v>30</v>
      </c>
      <c r="AX187" s="14" t="s">
        <v>76</v>
      </c>
      <c r="AY187" s="193" t="s">
        <v>158</v>
      </c>
    </row>
    <row r="188" spans="1:65" s="14" customFormat="1" ht="12">
      <c r="B188" s="192"/>
      <c r="D188" s="185" t="s">
        <v>174</v>
      </c>
      <c r="E188" s="193" t="s">
        <v>1</v>
      </c>
      <c r="F188" s="194" t="s">
        <v>960</v>
      </c>
      <c r="H188" s="195">
        <v>7.4999999999999997E-2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3" t="s">
        <v>174</v>
      </c>
      <c r="AU188" s="193" t="s">
        <v>89</v>
      </c>
      <c r="AV188" s="14" t="s">
        <v>89</v>
      </c>
      <c r="AW188" s="14" t="s">
        <v>30</v>
      </c>
      <c r="AX188" s="14" t="s">
        <v>76</v>
      </c>
      <c r="AY188" s="193" t="s">
        <v>158</v>
      </c>
    </row>
    <row r="189" spans="1:65" s="15" customFormat="1" ht="12">
      <c r="B189" s="200"/>
      <c r="D189" s="185" t="s">
        <v>174</v>
      </c>
      <c r="E189" s="201" t="s">
        <v>1</v>
      </c>
      <c r="F189" s="202" t="s">
        <v>179</v>
      </c>
      <c r="H189" s="203">
        <v>1.752</v>
      </c>
      <c r="I189" s="204"/>
      <c r="L189" s="200"/>
      <c r="M189" s="205"/>
      <c r="N189" s="206"/>
      <c r="O189" s="206"/>
      <c r="P189" s="206"/>
      <c r="Q189" s="206"/>
      <c r="R189" s="206"/>
      <c r="S189" s="206"/>
      <c r="T189" s="207"/>
      <c r="AT189" s="201" t="s">
        <v>174</v>
      </c>
      <c r="AU189" s="201" t="s">
        <v>89</v>
      </c>
      <c r="AV189" s="15" t="s">
        <v>164</v>
      </c>
      <c r="AW189" s="15" t="s">
        <v>30</v>
      </c>
      <c r="AX189" s="15" t="s">
        <v>83</v>
      </c>
      <c r="AY189" s="201" t="s">
        <v>158</v>
      </c>
    </row>
    <row r="190" spans="1:65" s="2" customFormat="1" ht="21.75" customHeight="1">
      <c r="A190" s="34"/>
      <c r="B190" s="139"/>
      <c r="C190" s="171" t="s">
        <v>216</v>
      </c>
      <c r="D190" s="171" t="s">
        <v>160</v>
      </c>
      <c r="E190" s="172" t="s">
        <v>961</v>
      </c>
      <c r="F190" s="173" t="s">
        <v>962</v>
      </c>
      <c r="G190" s="174" t="s">
        <v>163</v>
      </c>
      <c r="H190" s="175">
        <v>16.260000000000002</v>
      </c>
      <c r="I190" s="176"/>
      <c r="J190" s="177">
        <f>ROUND(I190*H190,2)</f>
        <v>0</v>
      </c>
      <c r="K190" s="178"/>
      <c r="L190" s="35"/>
      <c r="M190" s="179" t="s">
        <v>1</v>
      </c>
      <c r="N190" s="180" t="s">
        <v>42</v>
      </c>
      <c r="O190" s="60"/>
      <c r="P190" s="181">
        <f>O190*H190</f>
        <v>0</v>
      </c>
      <c r="Q190" s="181">
        <v>6.7000000000000002E-4</v>
      </c>
      <c r="R190" s="181">
        <f>Q190*H190</f>
        <v>1.0894200000000001E-2</v>
      </c>
      <c r="S190" s="181">
        <v>0</v>
      </c>
      <c r="T190" s="18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3" t="s">
        <v>164</v>
      </c>
      <c r="AT190" s="183" t="s">
        <v>160</v>
      </c>
      <c r="AU190" s="183" t="s">
        <v>89</v>
      </c>
      <c r="AY190" s="17" t="s">
        <v>158</v>
      </c>
      <c r="BE190" s="104">
        <f>IF(N190="základná",J190,0)</f>
        <v>0</v>
      </c>
      <c r="BF190" s="104">
        <f>IF(N190="znížená",J190,0)</f>
        <v>0</v>
      </c>
      <c r="BG190" s="104">
        <f>IF(N190="zákl. prenesená",J190,0)</f>
        <v>0</v>
      </c>
      <c r="BH190" s="104">
        <f>IF(N190="zníž. prenesená",J190,0)</f>
        <v>0</v>
      </c>
      <c r="BI190" s="104">
        <f>IF(N190="nulová",J190,0)</f>
        <v>0</v>
      </c>
      <c r="BJ190" s="17" t="s">
        <v>89</v>
      </c>
      <c r="BK190" s="104">
        <f>ROUND(I190*H190,2)</f>
        <v>0</v>
      </c>
      <c r="BL190" s="17" t="s">
        <v>164</v>
      </c>
      <c r="BM190" s="183" t="s">
        <v>963</v>
      </c>
    </row>
    <row r="191" spans="1:65" s="13" customFormat="1" ht="12">
      <c r="B191" s="184"/>
      <c r="D191" s="185" t="s">
        <v>174</v>
      </c>
      <c r="E191" s="186" t="s">
        <v>1</v>
      </c>
      <c r="F191" s="187" t="s">
        <v>927</v>
      </c>
      <c r="H191" s="186" t="s">
        <v>1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6" t="s">
        <v>174</v>
      </c>
      <c r="AU191" s="186" t="s">
        <v>89</v>
      </c>
      <c r="AV191" s="13" t="s">
        <v>83</v>
      </c>
      <c r="AW191" s="13" t="s">
        <v>30</v>
      </c>
      <c r="AX191" s="13" t="s">
        <v>76</v>
      </c>
      <c r="AY191" s="186" t="s">
        <v>158</v>
      </c>
    </row>
    <row r="192" spans="1:65" s="14" customFormat="1" ht="12">
      <c r="B192" s="192"/>
      <c r="D192" s="185" t="s">
        <v>174</v>
      </c>
      <c r="E192" s="193" t="s">
        <v>1</v>
      </c>
      <c r="F192" s="194" t="s">
        <v>964</v>
      </c>
      <c r="H192" s="195">
        <v>10.8</v>
      </c>
      <c r="I192" s="196"/>
      <c r="L192" s="192"/>
      <c r="M192" s="197"/>
      <c r="N192" s="198"/>
      <c r="O192" s="198"/>
      <c r="P192" s="198"/>
      <c r="Q192" s="198"/>
      <c r="R192" s="198"/>
      <c r="S192" s="198"/>
      <c r="T192" s="199"/>
      <c r="AT192" s="193" t="s">
        <v>174</v>
      </c>
      <c r="AU192" s="193" t="s">
        <v>89</v>
      </c>
      <c r="AV192" s="14" t="s">
        <v>89</v>
      </c>
      <c r="AW192" s="14" t="s">
        <v>30</v>
      </c>
      <c r="AX192" s="14" t="s">
        <v>76</v>
      </c>
      <c r="AY192" s="193" t="s">
        <v>158</v>
      </c>
    </row>
    <row r="193" spans="1:65" s="14" customFormat="1" ht="12">
      <c r="B193" s="192"/>
      <c r="D193" s="185" t="s">
        <v>174</v>
      </c>
      <c r="E193" s="193" t="s">
        <v>1</v>
      </c>
      <c r="F193" s="194" t="s">
        <v>965</v>
      </c>
      <c r="H193" s="195">
        <v>5.04</v>
      </c>
      <c r="I193" s="196"/>
      <c r="L193" s="192"/>
      <c r="M193" s="197"/>
      <c r="N193" s="198"/>
      <c r="O193" s="198"/>
      <c r="P193" s="198"/>
      <c r="Q193" s="198"/>
      <c r="R193" s="198"/>
      <c r="S193" s="198"/>
      <c r="T193" s="199"/>
      <c r="AT193" s="193" t="s">
        <v>174</v>
      </c>
      <c r="AU193" s="193" t="s">
        <v>89</v>
      </c>
      <c r="AV193" s="14" t="s">
        <v>89</v>
      </c>
      <c r="AW193" s="14" t="s">
        <v>30</v>
      </c>
      <c r="AX193" s="14" t="s">
        <v>76</v>
      </c>
      <c r="AY193" s="193" t="s">
        <v>158</v>
      </c>
    </row>
    <row r="194" spans="1:65" s="14" customFormat="1" ht="12">
      <c r="B194" s="192"/>
      <c r="D194" s="185" t="s">
        <v>174</v>
      </c>
      <c r="E194" s="193" t="s">
        <v>1</v>
      </c>
      <c r="F194" s="194" t="s">
        <v>966</v>
      </c>
      <c r="H194" s="195">
        <v>0.42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174</v>
      </c>
      <c r="AU194" s="193" t="s">
        <v>89</v>
      </c>
      <c r="AV194" s="14" t="s">
        <v>89</v>
      </c>
      <c r="AW194" s="14" t="s">
        <v>30</v>
      </c>
      <c r="AX194" s="14" t="s">
        <v>76</v>
      </c>
      <c r="AY194" s="193" t="s">
        <v>158</v>
      </c>
    </row>
    <row r="195" spans="1:65" s="15" customFormat="1" ht="12">
      <c r="B195" s="200"/>
      <c r="D195" s="185" t="s">
        <v>174</v>
      </c>
      <c r="E195" s="201" t="s">
        <v>1</v>
      </c>
      <c r="F195" s="202" t="s">
        <v>179</v>
      </c>
      <c r="H195" s="203">
        <v>16.260000000000002</v>
      </c>
      <c r="I195" s="204"/>
      <c r="L195" s="200"/>
      <c r="M195" s="205"/>
      <c r="N195" s="206"/>
      <c r="O195" s="206"/>
      <c r="P195" s="206"/>
      <c r="Q195" s="206"/>
      <c r="R195" s="206"/>
      <c r="S195" s="206"/>
      <c r="T195" s="207"/>
      <c r="AT195" s="201" t="s">
        <v>174</v>
      </c>
      <c r="AU195" s="201" t="s">
        <v>89</v>
      </c>
      <c r="AV195" s="15" t="s">
        <v>164</v>
      </c>
      <c r="AW195" s="15" t="s">
        <v>30</v>
      </c>
      <c r="AX195" s="15" t="s">
        <v>83</v>
      </c>
      <c r="AY195" s="201" t="s">
        <v>158</v>
      </c>
    </row>
    <row r="196" spans="1:65" s="2" customFormat="1" ht="21.75" customHeight="1">
      <c r="A196" s="34"/>
      <c r="B196" s="139"/>
      <c r="C196" s="171" t="s">
        <v>221</v>
      </c>
      <c r="D196" s="171" t="s">
        <v>160</v>
      </c>
      <c r="E196" s="172" t="s">
        <v>967</v>
      </c>
      <c r="F196" s="173" t="s">
        <v>968</v>
      </c>
      <c r="G196" s="174" t="s">
        <v>163</v>
      </c>
      <c r="H196" s="175">
        <v>16.260000000000002</v>
      </c>
      <c r="I196" s="176"/>
      <c r="J196" s="177">
        <f>ROUND(I196*H196,2)</f>
        <v>0</v>
      </c>
      <c r="K196" s="178"/>
      <c r="L196" s="35"/>
      <c r="M196" s="179" t="s">
        <v>1</v>
      </c>
      <c r="N196" s="180" t="s">
        <v>42</v>
      </c>
      <c r="O196" s="60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3" t="s">
        <v>164</v>
      </c>
      <c r="AT196" s="183" t="s">
        <v>160</v>
      </c>
      <c r="AU196" s="183" t="s">
        <v>89</v>
      </c>
      <c r="AY196" s="17" t="s">
        <v>158</v>
      </c>
      <c r="BE196" s="104">
        <f>IF(N196="základná",J196,0)</f>
        <v>0</v>
      </c>
      <c r="BF196" s="104">
        <f>IF(N196="znížená",J196,0)</f>
        <v>0</v>
      </c>
      <c r="BG196" s="104">
        <f>IF(N196="zákl. prenesená",J196,0)</f>
        <v>0</v>
      </c>
      <c r="BH196" s="104">
        <f>IF(N196="zníž. prenesená",J196,0)</f>
        <v>0</v>
      </c>
      <c r="BI196" s="104">
        <f>IF(N196="nulová",J196,0)</f>
        <v>0</v>
      </c>
      <c r="BJ196" s="17" t="s">
        <v>89</v>
      </c>
      <c r="BK196" s="104">
        <f>ROUND(I196*H196,2)</f>
        <v>0</v>
      </c>
      <c r="BL196" s="17" t="s">
        <v>164</v>
      </c>
      <c r="BM196" s="183" t="s">
        <v>969</v>
      </c>
    </row>
    <row r="197" spans="1:65" s="12" customFormat="1" ht="23" customHeight="1">
      <c r="B197" s="158"/>
      <c r="D197" s="159" t="s">
        <v>75</v>
      </c>
      <c r="E197" s="169" t="s">
        <v>170</v>
      </c>
      <c r="F197" s="169" t="s">
        <v>970</v>
      </c>
      <c r="I197" s="161"/>
      <c r="J197" s="170">
        <f>BK197</f>
        <v>0</v>
      </c>
      <c r="L197" s="158"/>
      <c r="M197" s="163"/>
      <c r="N197" s="164"/>
      <c r="O197" s="164"/>
      <c r="P197" s="165">
        <f>SUM(P198:P201)</f>
        <v>0</v>
      </c>
      <c r="Q197" s="164"/>
      <c r="R197" s="165">
        <f>SUM(R198:R201)</f>
        <v>5.7359099999999996</v>
      </c>
      <c r="S197" s="164"/>
      <c r="T197" s="166">
        <f>SUM(T198:T201)</f>
        <v>0</v>
      </c>
      <c r="AR197" s="159" t="s">
        <v>83</v>
      </c>
      <c r="AT197" s="167" t="s">
        <v>75</v>
      </c>
      <c r="AU197" s="167" t="s">
        <v>83</v>
      </c>
      <c r="AY197" s="159" t="s">
        <v>158</v>
      </c>
      <c r="BK197" s="168">
        <f>SUM(BK198:BK201)</f>
        <v>0</v>
      </c>
    </row>
    <row r="198" spans="1:65" s="2" customFormat="1" ht="33" customHeight="1">
      <c r="A198" s="34"/>
      <c r="B198" s="139"/>
      <c r="C198" s="171" t="s">
        <v>225</v>
      </c>
      <c r="D198" s="171" t="s">
        <v>160</v>
      </c>
      <c r="E198" s="172" t="s">
        <v>971</v>
      </c>
      <c r="F198" s="173" t="s">
        <v>972</v>
      </c>
      <c r="G198" s="174" t="s">
        <v>168</v>
      </c>
      <c r="H198" s="175">
        <v>57</v>
      </c>
      <c r="I198" s="176"/>
      <c r="J198" s="177">
        <f>ROUND(I198*H198,2)</f>
        <v>0</v>
      </c>
      <c r="K198" s="178"/>
      <c r="L198" s="35"/>
      <c r="M198" s="179" t="s">
        <v>1</v>
      </c>
      <c r="N198" s="180" t="s">
        <v>42</v>
      </c>
      <c r="O198" s="60"/>
      <c r="P198" s="181">
        <f>O198*H198</f>
        <v>0</v>
      </c>
      <c r="Q198" s="181">
        <v>9.3829999999999997E-2</v>
      </c>
      <c r="R198" s="181">
        <f>Q198*H198</f>
        <v>5.3483099999999997</v>
      </c>
      <c r="S198" s="181">
        <v>0</v>
      </c>
      <c r="T198" s="18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164</v>
      </c>
      <c r="AT198" s="183" t="s">
        <v>160</v>
      </c>
      <c r="AU198" s="183" t="s">
        <v>89</v>
      </c>
      <c r="AY198" s="17" t="s">
        <v>158</v>
      </c>
      <c r="BE198" s="104">
        <f>IF(N198="základná",J198,0)</f>
        <v>0</v>
      </c>
      <c r="BF198" s="104">
        <f>IF(N198="znížená",J198,0)</f>
        <v>0</v>
      </c>
      <c r="BG198" s="104">
        <f>IF(N198="zákl. prenesená",J198,0)</f>
        <v>0</v>
      </c>
      <c r="BH198" s="104">
        <f>IF(N198="zníž. prenesená",J198,0)</f>
        <v>0</v>
      </c>
      <c r="BI198" s="104">
        <f>IF(N198="nulová",J198,0)</f>
        <v>0</v>
      </c>
      <c r="BJ198" s="17" t="s">
        <v>89</v>
      </c>
      <c r="BK198" s="104">
        <f>ROUND(I198*H198,2)</f>
        <v>0</v>
      </c>
      <c r="BL198" s="17" t="s">
        <v>164</v>
      </c>
      <c r="BM198" s="183" t="s">
        <v>973</v>
      </c>
    </row>
    <row r="199" spans="1:65" s="14" customFormat="1" ht="12">
      <c r="B199" s="192"/>
      <c r="D199" s="185" t="s">
        <v>174</v>
      </c>
      <c r="E199" s="193" t="s">
        <v>1</v>
      </c>
      <c r="F199" s="194" t="s">
        <v>974</v>
      </c>
      <c r="H199" s="195">
        <v>57</v>
      </c>
      <c r="I199" s="196"/>
      <c r="L199" s="192"/>
      <c r="M199" s="197"/>
      <c r="N199" s="198"/>
      <c r="O199" s="198"/>
      <c r="P199" s="198"/>
      <c r="Q199" s="198"/>
      <c r="R199" s="198"/>
      <c r="S199" s="198"/>
      <c r="T199" s="199"/>
      <c r="AT199" s="193" t="s">
        <v>174</v>
      </c>
      <c r="AU199" s="193" t="s">
        <v>89</v>
      </c>
      <c r="AV199" s="14" t="s">
        <v>89</v>
      </c>
      <c r="AW199" s="14" t="s">
        <v>30</v>
      </c>
      <c r="AX199" s="14" t="s">
        <v>83</v>
      </c>
      <c r="AY199" s="193" t="s">
        <v>158</v>
      </c>
    </row>
    <row r="200" spans="1:65" s="2" customFormat="1" ht="21.75" customHeight="1">
      <c r="A200" s="34"/>
      <c r="B200" s="139"/>
      <c r="C200" s="208" t="s">
        <v>229</v>
      </c>
      <c r="D200" s="208" t="s">
        <v>370</v>
      </c>
      <c r="E200" s="209" t="s">
        <v>975</v>
      </c>
      <c r="F200" s="210" t="s">
        <v>976</v>
      </c>
      <c r="G200" s="211" t="s">
        <v>168</v>
      </c>
      <c r="H200" s="212">
        <v>52</v>
      </c>
      <c r="I200" s="213"/>
      <c r="J200" s="214">
        <f>ROUND(I200*H200,2)</f>
        <v>0</v>
      </c>
      <c r="K200" s="215"/>
      <c r="L200" s="216"/>
      <c r="M200" s="217" t="s">
        <v>1</v>
      </c>
      <c r="N200" s="218" t="s">
        <v>42</v>
      </c>
      <c r="O200" s="60"/>
      <c r="P200" s="181">
        <f>O200*H200</f>
        <v>0</v>
      </c>
      <c r="Q200" s="181">
        <v>6.7999999999999996E-3</v>
      </c>
      <c r="R200" s="181">
        <f>Q200*H200</f>
        <v>0.35359999999999997</v>
      </c>
      <c r="S200" s="181">
        <v>0</v>
      </c>
      <c r="T200" s="18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199</v>
      </c>
      <c r="AT200" s="183" t="s">
        <v>370</v>
      </c>
      <c r="AU200" s="183" t="s">
        <v>89</v>
      </c>
      <c r="AY200" s="17" t="s">
        <v>158</v>
      </c>
      <c r="BE200" s="104">
        <f>IF(N200="základná",J200,0)</f>
        <v>0</v>
      </c>
      <c r="BF200" s="104">
        <f>IF(N200="znížená",J200,0)</f>
        <v>0</v>
      </c>
      <c r="BG200" s="104">
        <f>IF(N200="zákl. prenesená",J200,0)</f>
        <v>0</v>
      </c>
      <c r="BH200" s="104">
        <f>IF(N200="zníž. prenesená",J200,0)</f>
        <v>0</v>
      </c>
      <c r="BI200" s="104">
        <f>IF(N200="nulová",J200,0)</f>
        <v>0</v>
      </c>
      <c r="BJ200" s="17" t="s">
        <v>89</v>
      </c>
      <c r="BK200" s="104">
        <f>ROUND(I200*H200,2)</f>
        <v>0</v>
      </c>
      <c r="BL200" s="17" t="s">
        <v>164</v>
      </c>
      <c r="BM200" s="183" t="s">
        <v>977</v>
      </c>
    </row>
    <row r="201" spans="1:65" s="2" customFormat="1" ht="21.75" customHeight="1">
      <c r="A201" s="34"/>
      <c r="B201" s="139"/>
      <c r="C201" s="208" t="s">
        <v>234</v>
      </c>
      <c r="D201" s="208" t="s">
        <v>370</v>
      </c>
      <c r="E201" s="209" t="s">
        <v>978</v>
      </c>
      <c r="F201" s="210" t="s">
        <v>979</v>
      </c>
      <c r="G201" s="211" t="s">
        <v>168</v>
      </c>
      <c r="H201" s="212">
        <v>5</v>
      </c>
      <c r="I201" s="213"/>
      <c r="J201" s="214">
        <f>ROUND(I201*H201,2)</f>
        <v>0</v>
      </c>
      <c r="K201" s="215"/>
      <c r="L201" s="216"/>
      <c r="M201" s="217" t="s">
        <v>1</v>
      </c>
      <c r="N201" s="218" t="s">
        <v>42</v>
      </c>
      <c r="O201" s="60"/>
      <c r="P201" s="181">
        <f>O201*H201</f>
        <v>0</v>
      </c>
      <c r="Q201" s="181">
        <v>6.7999999999999996E-3</v>
      </c>
      <c r="R201" s="181">
        <f>Q201*H201</f>
        <v>3.3999999999999996E-2</v>
      </c>
      <c r="S201" s="181">
        <v>0</v>
      </c>
      <c r="T201" s="18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199</v>
      </c>
      <c r="AT201" s="183" t="s">
        <v>370</v>
      </c>
      <c r="AU201" s="183" t="s">
        <v>89</v>
      </c>
      <c r="AY201" s="17" t="s">
        <v>158</v>
      </c>
      <c r="BE201" s="104">
        <f>IF(N201="základná",J201,0)</f>
        <v>0</v>
      </c>
      <c r="BF201" s="104">
        <f>IF(N201="znížená",J201,0)</f>
        <v>0</v>
      </c>
      <c r="BG201" s="104">
        <f>IF(N201="zákl. prenesená",J201,0)</f>
        <v>0</v>
      </c>
      <c r="BH201" s="104">
        <f>IF(N201="zníž. prenesená",J201,0)</f>
        <v>0</v>
      </c>
      <c r="BI201" s="104">
        <f>IF(N201="nulová",J201,0)</f>
        <v>0</v>
      </c>
      <c r="BJ201" s="17" t="s">
        <v>89</v>
      </c>
      <c r="BK201" s="104">
        <f>ROUND(I201*H201,2)</f>
        <v>0</v>
      </c>
      <c r="BL201" s="17" t="s">
        <v>164</v>
      </c>
      <c r="BM201" s="183" t="s">
        <v>980</v>
      </c>
    </row>
    <row r="202" spans="1:65" s="12" customFormat="1" ht="23" customHeight="1">
      <c r="B202" s="158"/>
      <c r="D202" s="159" t="s">
        <v>75</v>
      </c>
      <c r="E202" s="169" t="s">
        <v>186</v>
      </c>
      <c r="F202" s="169" t="s">
        <v>632</v>
      </c>
      <c r="I202" s="161"/>
      <c r="J202" s="170">
        <f>BK202</f>
        <v>0</v>
      </c>
      <c r="L202" s="158"/>
      <c r="M202" s="163"/>
      <c r="N202" s="164"/>
      <c r="O202" s="164"/>
      <c r="P202" s="165">
        <f>SUM(P203:P207)</f>
        <v>0</v>
      </c>
      <c r="Q202" s="164"/>
      <c r="R202" s="165">
        <f>SUM(R203:R207)</f>
        <v>471.54679000000004</v>
      </c>
      <c r="S202" s="164"/>
      <c r="T202" s="166">
        <f>SUM(T203:T207)</f>
        <v>0</v>
      </c>
      <c r="AR202" s="159" t="s">
        <v>83</v>
      </c>
      <c r="AT202" s="167" t="s">
        <v>75</v>
      </c>
      <c r="AU202" s="167" t="s">
        <v>83</v>
      </c>
      <c r="AY202" s="159" t="s">
        <v>158</v>
      </c>
      <c r="BK202" s="168">
        <f>SUM(BK203:BK207)</f>
        <v>0</v>
      </c>
    </row>
    <row r="203" spans="1:65" s="2" customFormat="1" ht="44.25" customHeight="1">
      <c r="A203" s="34"/>
      <c r="B203" s="139"/>
      <c r="C203" s="171" t="s">
        <v>238</v>
      </c>
      <c r="D203" s="171" t="s">
        <v>160</v>
      </c>
      <c r="E203" s="172" t="s">
        <v>981</v>
      </c>
      <c r="F203" s="173" t="s">
        <v>982</v>
      </c>
      <c r="G203" s="174" t="s">
        <v>163</v>
      </c>
      <c r="H203" s="175">
        <v>787</v>
      </c>
      <c r="I203" s="176"/>
      <c r="J203" s="177">
        <f>ROUND(I203*H203,2)</f>
        <v>0</v>
      </c>
      <c r="K203" s="178"/>
      <c r="L203" s="35"/>
      <c r="M203" s="179" t="s">
        <v>1</v>
      </c>
      <c r="N203" s="180" t="s">
        <v>42</v>
      </c>
      <c r="O203" s="60"/>
      <c r="P203" s="181">
        <f>O203*H203</f>
        <v>0</v>
      </c>
      <c r="Q203" s="181">
        <v>0.112</v>
      </c>
      <c r="R203" s="181">
        <f>Q203*H203</f>
        <v>88.144000000000005</v>
      </c>
      <c r="S203" s="181">
        <v>0</v>
      </c>
      <c r="T203" s="18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3" t="s">
        <v>164</v>
      </c>
      <c r="AT203" s="183" t="s">
        <v>160</v>
      </c>
      <c r="AU203" s="183" t="s">
        <v>89</v>
      </c>
      <c r="AY203" s="17" t="s">
        <v>158</v>
      </c>
      <c r="BE203" s="104">
        <f>IF(N203="základná",J203,0)</f>
        <v>0</v>
      </c>
      <c r="BF203" s="104">
        <f>IF(N203="znížená",J203,0)</f>
        <v>0</v>
      </c>
      <c r="BG203" s="104">
        <f>IF(N203="zákl. prenesená",J203,0)</f>
        <v>0</v>
      </c>
      <c r="BH203" s="104">
        <f>IF(N203="zníž. prenesená",J203,0)</f>
        <v>0</v>
      </c>
      <c r="BI203" s="104">
        <f>IF(N203="nulová",J203,0)</f>
        <v>0</v>
      </c>
      <c r="BJ203" s="17" t="s">
        <v>89</v>
      </c>
      <c r="BK203" s="104">
        <f>ROUND(I203*H203,2)</f>
        <v>0</v>
      </c>
      <c r="BL203" s="17" t="s">
        <v>164</v>
      </c>
      <c r="BM203" s="183" t="s">
        <v>983</v>
      </c>
    </row>
    <row r="204" spans="1:65" s="2" customFormat="1" ht="21.75" customHeight="1">
      <c r="A204" s="34"/>
      <c r="B204" s="139"/>
      <c r="C204" s="171" t="s">
        <v>242</v>
      </c>
      <c r="D204" s="171" t="s">
        <v>160</v>
      </c>
      <c r="E204" s="172" t="s">
        <v>638</v>
      </c>
      <c r="F204" s="173" t="s">
        <v>639</v>
      </c>
      <c r="G204" s="174" t="s">
        <v>163</v>
      </c>
      <c r="H204" s="175">
        <v>787</v>
      </c>
      <c r="I204" s="176"/>
      <c r="J204" s="177">
        <f>ROUND(I204*H204,2)</f>
        <v>0</v>
      </c>
      <c r="K204" s="178"/>
      <c r="L204" s="35"/>
      <c r="M204" s="179" t="s">
        <v>1</v>
      </c>
      <c r="N204" s="180" t="s">
        <v>42</v>
      </c>
      <c r="O204" s="60"/>
      <c r="P204" s="181">
        <f>O204*H204</f>
        <v>0</v>
      </c>
      <c r="Q204" s="181">
        <v>0.11637</v>
      </c>
      <c r="R204" s="181">
        <f>Q204*H204</f>
        <v>91.583190000000002</v>
      </c>
      <c r="S204" s="181">
        <v>0</v>
      </c>
      <c r="T204" s="18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164</v>
      </c>
      <c r="AT204" s="183" t="s">
        <v>160</v>
      </c>
      <c r="AU204" s="183" t="s">
        <v>89</v>
      </c>
      <c r="AY204" s="17" t="s">
        <v>158</v>
      </c>
      <c r="BE204" s="104">
        <f>IF(N204="základná",J204,0)</f>
        <v>0</v>
      </c>
      <c r="BF204" s="104">
        <f>IF(N204="znížená",J204,0)</f>
        <v>0</v>
      </c>
      <c r="BG204" s="104">
        <f>IF(N204="zákl. prenesená",J204,0)</f>
        <v>0</v>
      </c>
      <c r="BH204" s="104">
        <f>IF(N204="zníž. prenesená",J204,0)</f>
        <v>0</v>
      </c>
      <c r="BI204" s="104">
        <f>IF(N204="nulová",J204,0)</f>
        <v>0</v>
      </c>
      <c r="BJ204" s="17" t="s">
        <v>89</v>
      </c>
      <c r="BK204" s="104">
        <f>ROUND(I204*H204,2)</f>
        <v>0</v>
      </c>
      <c r="BL204" s="17" t="s">
        <v>164</v>
      </c>
      <c r="BM204" s="183" t="s">
        <v>984</v>
      </c>
    </row>
    <row r="205" spans="1:65" s="2" customFormat="1" ht="21.75" customHeight="1">
      <c r="A205" s="34"/>
      <c r="B205" s="139"/>
      <c r="C205" s="171" t="s">
        <v>247</v>
      </c>
      <c r="D205" s="171" t="s">
        <v>160</v>
      </c>
      <c r="E205" s="172" t="s">
        <v>648</v>
      </c>
      <c r="F205" s="173" t="s">
        <v>649</v>
      </c>
      <c r="G205" s="174" t="s">
        <v>163</v>
      </c>
      <c r="H205" s="175">
        <v>787</v>
      </c>
      <c r="I205" s="176"/>
      <c r="J205" s="177">
        <f>ROUND(I205*H205,2)</f>
        <v>0</v>
      </c>
      <c r="K205" s="178"/>
      <c r="L205" s="35"/>
      <c r="M205" s="179" t="s">
        <v>1</v>
      </c>
      <c r="N205" s="180" t="s">
        <v>42</v>
      </c>
      <c r="O205" s="60"/>
      <c r="P205" s="181">
        <f>O205*H205</f>
        <v>0</v>
      </c>
      <c r="Q205" s="181">
        <v>0.37080000000000002</v>
      </c>
      <c r="R205" s="181">
        <f>Q205*H205</f>
        <v>291.81960000000004</v>
      </c>
      <c r="S205" s="181">
        <v>0</v>
      </c>
      <c r="T205" s="18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3" t="s">
        <v>164</v>
      </c>
      <c r="AT205" s="183" t="s">
        <v>160</v>
      </c>
      <c r="AU205" s="183" t="s">
        <v>89</v>
      </c>
      <c r="AY205" s="17" t="s">
        <v>158</v>
      </c>
      <c r="BE205" s="104">
        <f>IF(N205="základná",J205,0)</f>
        <v>0</v>
      </c>
      <c r="BF205" s="104">
        <f>IF(N205="znížená",J205,0)</f>
        <v>0</v>
      </c>
      <c r="BG205" s="104">
        <f>IF(N205="zákl. prenesená",J205,0)</f>
        <v>0</v>
      </c>
      <c r="BH205" s="104">
        <f>IF(N205="zníž. prenesená",J205,0)</f>
        <v>0</v>
      </c>
      <c r="BI205" s="104">
        <f>IF(N205="nulová",J205,0)</f>
        <v>0</v>
      </c>
      <c r="BJ205" s="17" t="s">
        <v>89</v>
      </c>
      <c r="BK205" s="104">
        <f>ROUND(I205*H205,2)</f>
        <v>0</v>
      </c>
      <c r="BL205" s="17" t="s">
        <v>164</v>
      </c>
      <c r="BM205" s="183" t="s">
        <v>985</v>
      </c>
    </row>
    <row r="206" spans="1:65" s="13" customFormat="1" ht="12">
      <c r="B206" s="184"/>
      <c r="D206" s="185" t="s">
        <v>174</v>
      </c>
      <c r="E206" s="186" t="s">
        <v>1</v>
      </c>
      <c r="F206" s="187" t="s">
        <v>298</v>
      </c>
      <c r="H206" s="186" t="s">
        <v>1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6" t="s">
        <v>174</v>
      </c>
      <c r="AU206" s="186" t="s">
        <v>89</v>
      </c>
      <c r="AV206" s="13" t="s">
        <v>83</v>
      </c>
      <c r="AW206" s="13" t="s">
        <v>30</v>
      </c>
      <c r="AX206" s="13" t="s">
        <v>76</v>
      </c>
      <c r="AY206" s="186" t="s">
        <v>158</v>
      </c>
    </row>
    <row r="207" spans="1:65" s="14" customFormat="1" ht="12">
      <c r="B207" s="192"/>
      <c r="D207" s="185" t="s">
        <v>174</v>
      </c>
      <c r="E207" s="193" t="s">
        <v>1</v>
      </c>
      <c r="F207" s="194" t="s">
        <v>986</v>
      </c>
      <c r="H207" s="195">
        <v>787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174</v>
      </c>
      <c r="AU207" s="193" t="s">
        <v>89</v>
      </c>
      <c r="AV207" s="14" t="s">
        <v>89</v>
      </c>
      <c r="AW207" s="14" t="s">
        <v>30</v>
      </c>
      <c r="AX207" s="14" t="s">
        <v>83</v>
      </c>
      <c r="AY207" s="193" t="s">
        <v>158</v>
      </c>
    </row>
    <row r="208" spans="1:65" s="12" customFormat="1" ht="23" customHeight="1">
      <c r="B208" s="158"/>
      <c r="D208" s="159" t="s">
        <v>75</v>
      </c>
      <c r="E208" s="169" t="s">
        <v>203</v>
      </c>
      <c r="F208" s="169" t="s">
        <v>680</v>
      </c>
      <c r="I208" s="161"/>
      <c r="J208" s="170">
        <f>BK208</f>
        <v>0</v>
      </c>
      <c r="L208" s="158"/>
      <c r="M208" s="163"/>
      <c r="N208" s="164"/>
      <c r="O208" s="164"/>
      <c r="P208" s="165">
        <f>P209</f>
        <v>0</v>
      </c>
      <c r="Q208" s="164"/>
      <c r="R208" s="165">
        <f>R209</f>
        <v>0</v>
      </c>
      <c r="S208" s="164"/>
      <c r="T208" s="166">
        <f>T209</f>
        <v>0</v>
      </c>
      <c r="AR208" s="159" t="s">
        <v>83</v>
      </c>
      <c r="AT208" s="167" t="s">
        <v>75</v>
      </c>
      <c r="AU208" s="167" t="s">
        <v>83</v>
      </c>
      <c r="AY208" s="159" t="s">
        <v>158</v>
      </c>
      <c r="BK208" s="168">
        <f>BK209</f>
        <v>0</v>
      </c>
    </row>
    <row r="209" spans="1:65" s="2" customFormat="1" ht="21.75" customHeight="1">
      <c r="A209" s="34"/>
      <c r="B209" s="139"/>
      <c r="C209" s="171" t="s">
        <v>7</v>
      </c>
      <c r="D209" s="171" t="s">
        <v>160</v>
      </c>
      <c r="E209" s="172" t="s">
        <v>698</v>
      </c>
      <c r="F209" s="173" t="s">
        <v>699</v>
      </c>
      <c r="G209" s="174" t="s">
        <v>552</v>
      </c>
      <c r="H209" s="175">
        <v>126</v>
      </c>
      <c r="I209" s="176"/>
      <c r="J209" s="177">
        <f>ROUND(I209*H209,2)</f>
        <v>0</v>
      </c>
      <c r="K209" s="178"/>
      <c r="L209" s="35"/>
      <c r="M209" s="179" t="s">
        <v>1</v>
      </c>
      <c r="N209" s="180" t="s">
        <v>42</v>
      </c>
      <c r="O209" s="60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3" t="s">
        <v>164</v>
      </c>
      <c r="AT209" s="183" t="s">
        <v>160</v>
      </c>
      <c r="AU209" s="183" t="s">
        <v>89</v>
      </c>
      <c r="AY209" s="17" t="s">
        <v>158</v>
      </c>
      <c r="BE209" s="104">
        <f>IF(N209="základná",J209,0)</f>
        <v>0</v>
      </c>
      <c r="BF209" s="104">
        <f>IF(N209="znížená",J209,0)</f>
        <v>0</v>
      </c>
      <c r="BG209" s="104">
        <f>IF(N209="zákl. prenesená",J209,0)</f>
        <v>0</v>
      </c>
      <c r="BH209" s="104">
        <f>IF(N209="zníž. prenesená",J209,0)</f>
        <v>0</v>
      </c>
      <c r="BI209" s="104">
        <f>IF(N209="nulová",J209,0)</f>
        <v>0</v>
      </c>
      <c r="BJ209" s="17" t="s">
        <v>89</v>
      </c>
      <c r="BK209" s="104">
        <f>ROUND(I209*H209,2)</f>
        <v>0</v>
      </c>
      <c r="BL209" s="17" t="s">
        <v>164</v>
      </c>
      <c r="BM209" s="183" t="s">
        <v>987</v>
      </c>
    </row>
    <row r="210" spans="1:65" s="12" customFormat="1" ht="23" customHeight="1">
      <c r="B210" s="158"/>
      <c r="D210" s="159" t="s">
        <v>75</v>
      </c>
      <c r="E210" s="169" t="s">
        <v>623</v>
      </c>
      <c r="F210" s="169" t="s">
        <v>988</v>
      </c>
      <c r="I210" s="161"/>
      <c r="J210" s="170">
        <f>BK210</f>
        <v>0</v>
      </c>
      <c r="L210" s="158"/>
      <c r="M210" s="163"/>
      <c r="N210" s="164"/>
      <c r="O210" s="164"/>
      <c r="P210" s="165">
        <f>P211+P215</f>
        <v>0</v>
      </c>
      <c r="Q210" s="164"/>
      <c r="R210" s="165">
        <f>R211+R215</f>
        <v>0</v>
      </c>
      <c r="S210" s="164"/>
      <c r="T210" s="166">
        <f>T211+T215</f>
        <v>0</v>
      </c>
      <c r="AR210" s="159" t="s">
        <v>83</v>
      </c>
      <c r="AT210" s="167" t="s">
        <v>75</v>
      </c>
      <c r="AU210" s="167" t="s">
        <v>83</v>
      </c>
      <c r="AY210" s="159" t="s">
        <v>158</v>
      </c>
      <c r="BK210" s="168">
        <f>BK211+BK215</f>
        <v>0</v>
      </c>
    </row>
    <row r="211" spans="1:65" s="12" customFormat="1" ht="20.75" customHeight="1">
      <c r="B211" s="158"/>
      <c r="D211" s="159" t="s">
        <v>75</v>
      </c>
      <c r="E211" s="169" t="s">
        <v>989</v>
      </c>
      <c r="F211" s="169" t="s">
        <v>990</v>
      </c>
      <c r="I211" s="161"/>
      <c r="J211" s="170">
        <f>BK211</f>
        <v>0</v>
      </c>
      <c r="L211" s="158"/>
      <c r="M211" s="163"/>
      <c r="N211" s="164"/>
      <c r="O211" s="164"/>
      <c r="P211" s="165">
        <f>SUM(P212:P214)</f>
        <v>0</v>
      </c>
      <c r="Q211" s="164"/>
      <c r="R211" s="165">
        <f>SUM(R212:R214)</f>
        <v>0</v>
      </c>
      <c r="S211" s="164"/>
      <c r="T211" s="166">
        <f>SUM(T212:T214)</f>
        <v>0</v>
      </c>
      <c r="AR211" s="159" t="s">
        <v>83</v>
      </c>
      <c r="AT211" s="167" t="s">
        <v>75</v>
      </c>
      <c r="AU211" s="167" t="s">
        <v>89</v>
      </c>
      <c r="AY211" s="159" t="s">
        <v>158</v>
      </c>
      <c r="BK211" s="168">
        <f>SUM(BK212:BK214)</f>
        <v>0</v>
      </c>
    </row>
    <row r="212" spans="1:65" s="2" customFormat="1" ht="21.75" customHeight="1">
      <c r="A212" s="34"/>
      <c r="B212" s="139"/>
      <c r="C212" s="171" t="s">
        <v>254</v>
      </c>
      <c r="D212" s="171" t="s">
        <v>160</v>
      </c>
      <c r="E212" s="172" t="s">
        <v>991</v>
      </c>
      <c r="F212" s="173" t="s">
        <v>992</v>
      </c>
      <c r="G212" s="174" t="s">
        <v>168</v>
      </c>
      <c r="H212" s="175">
        <v>1</v>
      </c>
      <c r="I212" s="176"/>
      <c r="J212" s="177">
        <f>ROUND(I212*H212,2)</f>
        <v>0</v>
      </c>
      <c r="K212" s="178"/>
      <c r="L212" s="35"/>
      <c r="M212" s="179" t="s">
        <v>1</v>
      </c>
      <c r="N212" s="180" t="s">
        <v>42</v>
      </c>
      <c r="O212" s="60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3" t="s">
        <v>164</v>
      </c>
      <c r="AT212" s="183" t="s">
        <v>160</v>
      </c>
      <c r="AU212" s="183" t="s">
        <v>170</v>
      </c>
      <c r="AY212" s="17" t="s">
        <v>158</v>
      </c>
      <c r="BE212" s="104">
        <f>IF(N212="základná",J212,0)</f>
        <v>0</v>
      </c>
      <c r="BF212" s="104">
        <f>IF(N212="znížená",J212,0)</f>
        <v>0</v>
      </c>
      <c r="BG212" s="104">
        <f>IF(N212="zákl. prenesená",J212,0)</f>
        <v>0</v>
      </c>
      <c r="BH212" s="104">
        <f>IF(N212="zníž. prenesená",J212,0)</f>
        <v>0</v>
      </c>
      <c r="BI212" s="104">
        <f>IF(N212="nulová",J212,0)</f>
        <v>0</v>
      </c>
      <c r="BJ212" s="17" t="s">
        <v>89</v>
      </c>
      <c r="BK212" s="104">
        <f>ROUND(I212*H212,2)</f>
        <v>0</v>
      </c>
      <c r="BL212" s="17" t="s">
        <v>164</v>
      </c>
      <c r="BM212" s="183" t="s">
        <v>993</v>
      </c>
    </row>
    <row r="213" spans="1:65" s="2" customFormat="1" ht="16.5" customHeight="1">
      <c r="A213" s="34"/>
      <c r="B213" s="139"/>
      <c r="C213" s="171" t="s">
        <v>259</v>
      </c>
      <c r="D213" s="171" t="s">
        <v>160</v>
      </c>
      <c r="E213" s="172" t="s">
        <v>994</v>
      </c>
      <c r="F213" s="173" t="s">
        <v>995</v>
      </c>
      <c r="G213" s="174" t="s">
        <v>168</v>
      </c>
      <c r="H213" s="175">
        <v>1</v>
      </c>
      <c r="I213" s="176"/>
      <c r="J213" s="177">
        <f>ROUND(I213*H213,2)</f>
        <v>0</v>
      </c>
      <c r="K213" s="178"/>
      <c r="L213" s="35"/>
      <c r="M213" s="179" t="s">
        <v>1</v>
      </c>
      <c r="N213" s="180" t="s">
        <v>42</v>
      </c>
      <c r="O213" s="60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3" t="s">
        <v>164</v>
      </c>
      <c r="AT213" s="183" t="s">
        <v>160</v>
      </c>
      <c r="AU213" s="183" t="s">
        <v>170</v>
      </c>
      <c r="AY213" s="17" t="s">
        <v>158</v>
      </c>
      <c r="BE213" s="104">
        <f>IF(N213="základná",J213,0)</f>
        <v>0</v>
      </c>
      <c r="BF213" s="104">
        <f>IF(N213="znížená",J213,0)</f>
        <v>0</v>
      </c>
      <c r="BG213" s="104">
        <f>IF(N213="zákl. prenesená",J213,0)</f>
        <v>0</v>
      </c>
      <c r="BH213" s="104">
        <f>IF(N213="zníž. prenesená",J213,0)</f>
        <v>0</v>
      </c>
      <c r="BI213" s="104">
        <f>IF(N213="nulová",J213,0)</f>
        <v>0</v>
      </c>
      <c r="BJ213" s="17" t="s">
        <v>89</v>
      </c>
      <c r="BK213" s="104">
        <f>ROUND(I213*H213,2)</f>
        <v>0</v>
      </c>
      <c r="BL213" s="17" t="s">
        <v>164</v>
      </c>
      <c r="BM213" s="183" t="s">
        <v>996</v>
      </c>
    </row>
    <row r="214" spans="1:65" s="2" customFormat="1" ht="21.75" customHeight="1">
      <c r="A214" s="34"/>
      <c r="B214" s="139"/>
      <c r="C214" s="171" t="s">
        <v>263</v>
      </c>
      <c r="D214" s="171" t="s">
        <v>160</v>
      </c>
      <c r="E214" s="172" t="s">
        <v>997</v>
      </c>
      <c r="F214" s="173" t="s">
        <v>998</v>
      </c>
      <c r="G214" s="174" t="s">
        <v>552</v>
      </c>
      <c r="H214" s="175">
        <v>135</v>
      </c>
      <c r="I214" s="176"/>
      <c r="J214" s="177">
        <f>ROUND(I214*H214,2)</f>
        <v>0</v>
      </c>
      <c r="K214" s="178"/>
      <c r="L214" s="35"/>
      <c r="M214" s="179" t="s">
        <v>1</v>
      </c>
      <c r="N214" s="180" t="s">
        <v>42</v>
      </c>
      <c r="O214" s="60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164</v>
      </c>
      <c r="AT214" s="183" t="s">
        <v>160</v>
      </c>
      <c r="AU214" s="183" t="s">
        <v>170</v>
      </c>
      <c r="AY214" s="17" t="s">
        <v>158</v>
      </c>
      <c r="BE214" s="104">
        <f>IF(N214="základná",J214,0)</f>
        <v>0</v>
      </c>
      <c r="BF214" s="104">
        <f>IF(N214="znížená",J214,0)</f>
        <v>0</v>
      </c>
      <c r="BG214" s="104">
        <f>IF(N214="zákl. prenesená",J214,0)</f>
        <v>0</v>
      </c>
      <c r="BH214" s="104">
        <f>IF(N214="zníž. prenesená",J214,0)</f>
        <v>0</v>
      </c>
      <c r="BI214" s="104">
        <f>IF(N214="nulová",J214,0)</f>
        <v>0</v>
      </c>
      <c r="BJ214" s="17" t="s">
        <v>89</v>
      </c>
      <c r="BK214" s="104">
        <f>ROUND(I214*H214,2)</f>
        <v>0</v>
      </c>
      <c r="BL214" s="17" t="s">
        <v>164</v>
      </c>
      <c r="BM214" s="183" t="s">
        <v>999</v>
      </c>
    </row>
    <row r="215" spans="1:65" s="12" customFormat="1" ht="20.75" customHeight="1">
      <c r="B215" s="158"/>
      <c r="D215" s="159" t="s">
        <v>75</v>
      </c>
      <c r="E215" s="169" t="s">
        <v>1000</v>
      </c>
      <c r="F215" s="169" t="s">
        <v>159</v>
      </c>
      <c r="I215" s="161"/>
      <c r="J215" s="170">
        <f>BK215</f>
        <v>0</v>
      </c>
      <c r="L215" s="158"/>
      <c r="M215" s="163"/>
      <c r="N215" s="164"/>
      <c r="O215" s="164"/>
      <c r="P215" s="165">
        <f>SUM(P216:P218)</f>
        <v>0</v>
      </c>
      <c r="Q215" s="164"/>
      <c r="R215" s="165">
        <f>SUM(R216:R218)</f>
        <v>0</v>
      </c>
      <c r="S215" s="164"/>
      <c r="T215" s="166">
        <f>SUM(T216:T218)</f>
        <v>0</v>
      </c>
      <c r="AR215" s="159" t="s">
        <v>83</v>
      </c>
      <c r="AT215" s="167" t="s">
        <v>75</v>
      </c>
      <c r="AU215" s="167" t="s">
        <v>89</v>
      </c>
      <c r="AY215" s="159" t="s">
        <v>158</v>
      </c>
      <c r="BK215" s="168">
        <f>SUM(BK216:BK218)</f>
        <v>0</v>
      </c>
    </row>
    <row r="216" spans="1:65" s="2" customFormat="1" ht="16.5" customHeight="1">
      <c r="A216" s="34"/>
      <c r="B216" s="139"/>
      <c r="C216" s="171" t="s">
        <v>267</v>
      </c>
      <c r="D216" s="171" t="s">
        <v>160</v>
      </c>
      <c r="E216" s="172" t="s">
        <v>1001</v>
      </c>
      <c r="F216" s="173" t="s">
        <v>1002</v>
      </c>
      <c r="G216" s="174" t="s">
        <v>552</v>
      </c>
      <c r="H216" s="175">
        <v>135</v>
      </c>
      <c r="I216" s="176"/>
      <c r="J216" s="177">
        <f>ROUND(I216*H216,2)</f>
        <v>0</v>
      </c>
      <c r="K216" s="178"/>
      <c r="L216" s="35"/>
      <c r="M216" s="179" t="s">
        <v>1</v>
      </c>
      <c r="N216" s="180" t="s">
        <v>42</v>
      </c>
      <c r="O216" s="60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3" t="s">
        <v>164</v>
      </c>
      <c r="AT216" s="183" t="s">
        <v>160</v>
      </c>
      <c r="AU216" s="183" t="s">
        <v>170</v>
      </c>
      <c r="AY216" s="17" t="s">
        <v>158</v>
      </c>
      <c r="BE216" s="104">
        <f>IF(N216="základná",J216,0)</f>
        <v>0</v>
      </c>
      <c r="BF216" s="104">
        <f>IF(N216="znížená",J216,0)</f>
        <v>0</v>
      </c>
      <c r="BG216" s="104">
        <f>IF(N216="zákl. prenesená",J216,0)</f>
        <v>0</v>
      </c>
      <c r="BH216" s="104">
        <f>IF(N216="zníž. prenesená",J216,0)</f>
        <v>0</v>
      </c>
      <c r="BI216" s="104">
        <f>IF(N216="nulová",J216,0)</f>
        <v>0</v>
      </c>
      <c r="BJ216" s="17" t="s">
        <v>89</v>
      </c>
      <c r="BK216" s="104">
        <f>ROUND(I216*H216,2)</f>
        <v>0</v>
      </c>
      <c r="BL216" s="17" t="s">
        <v>164</v>
      </c>
      <c r="BM216" s="183" t="s">
        <v>1003</v>
      </c>
    </row>
    <row r="217" spans="1:65" s="2" customFormat="1" ht="16.5" customHeight="1">
      <c r="A217" s="34"/>
      <c r="B217" s="139"/>
      <c r="C217" s="171" t="s">
        <v>273</v>
      </c>
      <c r="D217" s="171" t="s">
        <v>160</v>
      </c>
      <c r="E217" s="172" t="s">
        <v>1004</v>
      </c>
      <c r="F217" s="173" t="s">
        <v>1005</v>
      </c>
      <c r="G217" s="174" t="s">
        <v>552</v>
      </c>
      <c r="H217" s="175">
        <v>135</v>
      </c>
      <c r="I217" s="176"/>
      <c r="J217" s="177">
        <f>ROUND(I217*H217,2)</f>
        <v>0</v>
      </c>
      <c r="K217" s="178"/>
      <c r="L217" s="35"/>
      <c r="M217" s="179" t="s">
        <v>1</v>
      </c>
      <c r="N217" s="180" t="s">
        <v>42</v>
      </c>
      <c r="O217" s="60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3" t="s">
        <v>164</v>
      </c>
      <c r="AT217" s="183" t="s">
        <v>160</v>
      </c>
      <c r="AU217" s="183" t="s">
        <v>170</v>
      </c>
      <c r="AY217" s="17" t="s">
        <v>158</v>
      </c>
      <c r="BE217" s="104">
        <f>IF(N217="základná",J217,0)</f>
        <v>0</v>
      </c>
      <c r="BF217" s="104">
        <f>IF(N217="znížená",J217,0)</f>
        <v>0</v>
      </c>
      <c r="BG217" s="104">
        <f>IF(N217="zákl. prenesená",J217,0)</f>
        <v>0</v>
      </c>
      <c r="BH217" s="104">
        <f>IF(N217="zníž. prenesená",J217,0)</f>
        <v>0</v>
      </c>
      <c r="BI217" s="104">
        <f>IF(N217="nulová",J217,0)</f>
        <v>0</v>
      </c>
      <c r="BJ217" s="17" t="s">
        <v>89</v>
      </c>
      <c r="BK217" s="104">
        <f>ROUND(I217*H217,2)</f>
        <v>0</v>
      </c>
      <c r="BL217" s="17" t="s">
        <v>164</v>
      </c>
      <c r="BM217" s="183" t="s">
        <v>1006</v>
      </c>
    </row>
    <row r="218" spans="1:65" s="2" customFormat="1" ht="44.25" customHeight="1">
      <c r="A218" s="34"/>
      <c r="B218" s="139"/>
      <c r="C218" s="171" t="s">
        <v>279</v>
      </c>
      <c r="D218" s="171" t="s">
        <v>160</v>
      </c>
      <c r="E218" s="172" t="s">
        <v>1007</v>
      </c>
      <c r="F218" s="173" t="s">
        <v>1008</v>
      </c>
      <c r="G218" s="174" t="s">
        <v>168</v>
      </c>
      <c r="H218" s="175">
        <v>1</v>
      </c>
      <c r="I218" s="176"/>
      <c r="J218" s="177">
        <f>ROUND(I218*H218,2)</f>
        <v>0</v>
      </c>
      <c r="K218" s="178"/>
      <c r="L218" s="35"/>
      <c r="M218" s="179" t="s">
        <v>1</v>
      </c>
      <c r="N218" s="180" t="s">
        <v>42</v>
      </c>
      <c r="O218" s="6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3" t="s">
        <v>164</v>
      </c>
      <c r="AT218" s="183" t="s">
        <v>160</v>
      </c>
      <c r="AU218" s="183" t="s">
        <v>170</v>
      </c>
      <c r="AY218" s="17" t="s">
        <v>158</v>
      </c>
      <c r="BE218" s="104">
        <f>IF(N218="základná",J218,0)</f>
        <v>0</v>
      </c>
      <c r="BF218" s="104">
        <f>IF(N218="znížená",J218,0)</f>
        <v>0</v>
      </c>
      <c r="BG218" s="104">
        <f>IF(N218="zákl. prenesená",J218,0)</f>
        <v>0</v>
      </c>
      <c r="BH218" s="104">
        <f>IF(N218="zníž. prenesená",J218,0)</f>
        <v>0</v>
      </c>
      <c r="BI218" s="104">
        <f>IF(N218="nulová",J218,0)</f>
        <v>0</v>
      </c>
      <c r="BJ218" s="17" t="s">
        <v>89</v>
      </c>
      <c r="BK218" s="104">
        <f>ROUND(I218*H218,2)</f>
        <v>0</v>
      </c>
      <c r="BL218" s="17" t="s">
        <v>164</v>
      </c>
      <c r="BM218" s="183" t="s">
        <v>1009</v>
      </c>
    </row>
    <row r="219" spans="1:65" s="12" customFormat="1" ht="23" customHeight="1">
      <c r="B219" s="158"/>
      <c r="D219" s="159" t="s">
        <v>75</v>
      </c>
      <c r="E219" s="169" t="s">
        <v>628</v>
      </c>
      <c r="F219" s="169" t="s">
        <v>754</v>
      </c>
      <c r="I219" s="161"/>
      <c r="J219" s="170">
        <f>BK219</f>
        <v>0</v>
      </c>
      <c r="L219" s="158"/>
      <c r="M219" s="163"/>
      <c r="N219" s="164"/>
      <c r="O219" s="164"/>
      <c r="P219" s="165">
        <f>P220</f>
        <v>0</v>
      </c>
      <c r="Q219" s="164"/>
      <c r="R219" s="165">
        <f>R220</f>
        <v>0</v>
      </c>
      <c r="S219" s="164"/>
      <c r="T219" s="166">
        <f>T220</f>
        <v>0</v>
      </c>
      <c r="AR219" s="159" t="s">
        <v>83</v>
      </c>
      <c r="AT219" s="167" t="s">
        <v>75</v>
      </c>
      <c r="AU219" s="167" t="s">
        <v>83</v>
      </c>
      <c r="AY219" s="159" t="s">
        <v>158</v>
      </c>
      <c r="BK219" s="168">
        <f>BK220</f>
        <v>0</v>
      </c>
    </row>
    <row r="220" spans="1:65" s="2" customFormat="1" ht="21.75" customHeight="1">
      <c r="A220" s="34"/>
      <c r="B220" s="139"/>
      <c r="C220" s="171" t="s">
        <v>285</v>
      </c>
      <c r="D220" s="171" t="s">
        <v>160</v>
      </c>
      <c r="E220" s="172" t="s">
        <v>888</v>
      </c>
      <c r="F220" s="173" t="s">
        <v>889</v>
      </c>
      <c r="G220" s="174" t="s">
        <v>353</v>
      </c>
      <c r="H220" s="175">
        <v>481.13799999999998</v>
      </c>
      <c r="I220" s="176"/>
      <c r="J220" s="177">
        <f>ROUND(I220*H220,2)</f>
        <v>0</v>
      </c>
      <c r="K220" s="178"/>
      <c r="L220" s="35"/>
      <c r="M220" s="179" t="s">
        <v>1</v>
      </c>
      <c r="N220" s="180" t="s">
        <v>42</v>
      </c>
      <c r="O220" s="60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3" t="s">
        <v>164</v>
      </c>
      <c r="AT220" s="183" t="s">
        <v>160</v>
      </c>
      <c r="AU220" s="183" t="s">
        <v>89</v>
      </c>
      <c r="AY220" s="17" t="s">
        <v>158</v>
      </c>
      <c r="BE220" s="104">
        <f>IF(N220="základná",J220,0)</f>
        <v>0</v>
      </c>
      <c r="BF220" s="104">
        <f>IF(N220="znížená",J220,0)</f>
        <v>0</v>
      </c>
      <c r="BG220" s="104">
        <f>IF(N220="zákl. prenesená",J220,0)</f>
        <v>0</v>
      </c>
      <c r="BH220" s="104">
        <f>IF(N220="zníž. prenesená",J220,0)</f>
        <v>0</v>
      </c>
      <c r="BI220" s="104">
        <f>IF(N220="nulová",J220,0)</f>
        <v>0</v>
      </c>
      <c r="BJ220" s="17" t="s">
        <v>89</v>
      </c>
      <c r="BK220" s="104">
        <f>ROUND(I220*H220,2)</f>
        <v>0</v>
      </c>
      <c r="BL220" s="17" t="s">
        <v>164</v>
      </c>
      <c r="BM220" s="183" t="s">
        <v>1010</v>
      </c>
    </row>
    <row r="221" spans="1:65" s="12" customFormat="1" ht="23" customHeight="1">
      <c r="B221" s="158"/>
      <c r="D221" s="159" t="s">
        <v>75</v>
      </c>
      <c r="E221" s="169" t="s">
        <v>759</v>
      </c>
      <c r="F221" s="169" t="s">
        <v>760</v>
      </c>
      <c r="I221" s="161"/>
      <c r="J221" s="170">
        <f>BK221</f>
        <v>0</v>
      </c>
      <c r="L221" s="158"/>
      <c r="M221" s="163"/>
      <c r="N221" s="164"/>
      <c r="O221" s="164"/>
      <c r="P221" s="165">
        <f>P222</f>
        <v>0</v>
      </c>
      <c r="Q221" s="164"/>
      <c r="R221" s="165">
        <f>R222</f>
        <v>0</v>
      </c>
      <c r="S221" s="164"/>
      <c r="T221" s="166">
        <f>T222</f>
        <v>0</v>
      </c>
      <c r="AR221" s="159" t="s">
        <v>164</v>
      </c>
      <c r="AT221" s="167" t="s">
        <v>75</v>
      </c>
      <c r="AU221" s="167" t="s">
        <v>83</v>
      </c>
      <c r="AY221" s="159" t="s">
        <v>158</v>
      </c>
      <c r="BK221" s="168">
        <f>BK222</f>
        <v>0</v>
      </c>
    </row>
    <row r="222" spans="1:65" s="2" customFormat="1" ht="16.5" customHeight="1">
      <c r="A222" s="34"/>
      <c r="B222" s="139"/>
      <c r="C222" s="171" t="s">
        <v>289</v>
      </c>
      <c r="D222" s="171" t="s">
        <v>160</v>
      </c>
      <c r="E222" s="172" t="s">
        <v>762</v>
      </c>
      <c r="F222" s="173" t="s">
        <v>763</v>
      </c>
      <c r="G222" s="174" t="s">
        <v>168</v>
      </c>
      <c r="H222" s="175">
        <v>1</v>
      </c>
      <c r="I222" s="176"/>
      <c r="J222" s="177">
        <f>ROUND(I222*H222,2)</f>
        <v>0</v>
      </c>
      <c r="K222" s="178"/>
      <c r="L222" s="35"/>
      <c r="M222" s="179" t="s">
        <v>1</v>
      </c>
      <c r="N222" s="180" t="s">
        <v>42</v>
      </c>
      <c r="O222" s="60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3" t="s">
        <v>164</v>
      </c>
      <c r="AT222" s="183" t="s">
        <v>160</v>
      </c>
      <c r="AU222" s="183" t="s">
        <v>89</v>
      </c>
      <c r="AY222" s="17" t="s">
        <v>158</v>
      </c>
      <c r="BE222" s="104">
        <f>IF(N222="základná",J222,0)</f>
        <v>0</v>
      </c>
      <c r="BF222" s="104">
        <f>IF(N222="znížená",J222,0)</f>
        <v>0</v>
      </c>
      <c r="BG222" s="104">
        <f>IF(N222="zákl. prenesená",J222,0)</f>
        <v>0</v>
      </c>
      <c r="BH222" s="104">
        <f>IF(N222="zníž. prenesená",J222,0)</f>
        <v>0</v>
      </c>
      <c r="BI222" s="104">
        <f>IF(N222="nulová",J222,0)</f>
        <v>0</v>
      </c>
      <c r="BJ222" s="17" t="s">
        <v>89</v>
      </c>
      <c r="BK222" s="104">
        <f>ROUND(I222*H222,2)</f>
        <v>0</v>
      </c>
      <c r="BL222" s="17" t="s">
        <v>164</v>
      </c>
      <c r="BM222" s="183" t="s">
        <v>1011</v>
      </c>
    </row>
    <row r="223" spans="1:65" s="12" customFormat="1" ht="26" customHeight="1">
      <c r="B223" s="158"/>
      <c r="D223" s="159" t="s">
        <v>75</v>
      </c>
      <c r="E223" s="160" t="s">
        <v>765</v>
      </c>
      <c r="F223" s="160" t="s">
        <v>766</v>
      </c>
      <c r="I223" s="161"/>
      <c r="J223" s="162">
        <f>BK223</f>
        <v>0</v>
      </c>
      <c r="L223" s="158"/>
      <c r="M223" s="163"/>
      <c r="N223" s="164"/>
      <c r="O223" s="164"/>
      <c r="P223" s="165">
        <f>P224+P243+P255</f>
        <v>0</v>
      </c>
      <c r="Q223" s="164"/>
      <c r="R223" s="165">
        <f>R224+R243+R255</f>
        <v>1.7924520800000003</v>
      </c>
      <c r="S223" s="164"/>
      <c r="T223" s="166">
        <f>T224+T243+T255</f>
        <v>0</v>
      </c>
      <c r="AR223" s="159" t="s">
        <v>89</v>
      </c>
      <c r="AT223" s="167" t="s">
        <v>75</v>
      </c>
      <c r="AU223" s="167" t="s">
        <v>76</v>
      </c>
      <c r="AY223" s="159" t="s">
        <v>158</v>
      </c>
      <c r="BK223" s="168">
        <f>BK224+BK243+BK255</f>
        <v>0</v>
      </c>
    </row>
    <row r="224" spans="1:65" s="12" customFormat="1" ht="23" customHeight="1">
      <c r="B224" s="158"/>
      <c r="D224" s="159" t="s">
        <v>75</v>
      </c>
      <c r="E224" s="169" t="s">
        <v>1012</v>
      </c>
      <c r="F224" s="169" t="s">
        <v>1013</v>
      </c>
      <c r="I224" s="161"/>
      <c r="J224" s="170">
        <f>BK224</f>
        <v>0</v>
      </c>
      <c r="L224" s="158"/>
      <c r="M224" s="163"/>
      <c r="N224" s="164"/>
      <c r="O224" s="164"/>
      <c r="P224" s="165">
        <f>SUM(P225:P242)</f>
        <v>0</v>
      </c>
      <c r="Q224" s="164"/>
      <c r="R224" s="165">
        <f>SUM(R225:R242)</f>
        <v>0.79543890000000017</v>
      </c>
      <c r="S224" s="164"/>
      <c r="T224" s="166">
        <f>SUM(T225:T242)</f>
        <v>0</v>
      </c>
      <c r="AR224" s="159" t="s">
        <v>89</v>
      </c>
      <c r="AT224" s="167" t="s">
        <v>75</v>
      </c>
      <c r="AU224" s="167" t="s">
        <v>83</v>
      </c>
      <c r="AY224" s="159" t="s">
        <v>158</v>
      </c>
      <c r="BK224" s="168">
        <f>SUM(BK225:BK242)</f>
        <v>0</v>
      </c>
    </row>
    <row r="225" spans="1:65" s="2" customFormat="1" ht="55.5" customHeight="1">
      <c r="A225" s="34"/>
      <c r="B225" s="139"/>
      <c r="C225" s="171" t="s">
        <v>293</v>
      </c>
      <c r="D225" s="171" t="s">
        <v>160</v>
      </c>
      <c r="E225" s="172" t="s">
        <v>1014</v>
      </c>
      <c r="F225" s="173" t="s">
        <v>1015</v>
      </c>
      <c r="G225" s="174" t="s">
        <v>168</v>
      </c>
      <c r="H225" s="175">
        <v>12</v>
      </c>
      <c r="I225" s="176"/>
      <c r="J225" s="177">
        <f>ROUND(I225*H225,2)</f>
        <v>0</v>
      </c>
      <c r="K225" s="178"/>
      <c r="L225" s="35"/>
      <c r="M225" s="179" t="s">
        <v>1</v>
      </c>
      <c r="N225" s="180" t="s">
        <v>42</v>
      </c>
      <c r="O225" s="60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3" t="s">
        <v>234</v>
      </c>
      <c r="AT225" s="183" t="s">
        <v>160</v>
      </c>
      <c r="AU225" s="183" t="s">
        <v>89</v>
      </c>
      <c r="AY225" s="17" t="s">
        <v>158</v>
      </c>
      <c r="BE225" s="104">
        <f>IF(N225="základná",J225,0)</f>
        <v>0</v>
      </c>
      <c r="BF225" s="104">
        <f>IF(N225="znížená",J225,0)</f>
        <v>0</v>
      </c>
      <c r="BG225" s="104">
        <f>IF(N225="zákl. prenesená",J225,0)</f>
        <v>0</v>
      </c>
      <c r="BH225" s="104">
        <f>IF(N225="zníž. prenesená",J225,0)</f>
        <v>0</v>
      </c>
      <c r="BI225" s="104">
        <f>IF(N225="nulová",J225,0)</f>
        <v>0</v>
      </c>
      <c r="BJ225" s="17" t="s">
        <v>89</v>
      </c>
      <c r="BK225" s="104">
        <f>ROUND(I225*H225,2)</f>
        <v>0</v>
      </c>
      <c r="BL225" s="17" t="s">
        <v>234</v>
      </c>
      <c r="BM225" s="183" t="s">
        <v>1016</v>
      </c>
    </row>
    <row r="226" spans="1:65" s="2" customFormat="1" ht="55.5" customHeight="1">
      <c r="A226" s="34"/>
      <c r="B226" s="139"/>
      <c r="C226" s="171" t="s">
        <v>302</v>
      </c>
      <c r="D226" s="171" t="s">
        <v>160</v>
      </c>
      <c r="E226" s="172" t="s">
        <v>1017</v>
      </c>
      <c r="F226" s="173" t="s">
        <v>1018</v>
      </c>
      <c r="G226" s="174" t="s">
        <v>168</v>
      </c>
      <c r="H226" s="175">
        <v>8</v>
      </c>
      <c r="I226" s="176"/>
      <c r="J226" s="177">
        <f>ROUND(I226*H226,2)</f>
        <v>0</v>
      </c>
      <c r="K226" s="178"/>
      <c r="L226" s="35"/>
      <c r="M226" s="179" t="s">
        <v>1</v>
      </c>
      <c r="N226" s="180" t="s">
        <v>42</v>
      </c>
      <c r="O226" s="60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234</v>
      </c>
      <c r="AT226" s="183" t="s">
        <v>160</v>
      </c>
      <c r="AU226" s="183" t="s">
        <v>89</v>
      </c>
      <c r="AY226" s="17" t="s">
        <v>158</v>
      </c>
      <c r="BE226" s="104">
        <f>IF(N226="základná",J226,0)</f>
        <v>0</v>
      </c>
      <c r="BF226" s="104">
        <f>IF(N226="znížená",J226,0)</f>
        <v>0</v>
      </c>
      <c r="BG226" s="104">
        <f>IF(N226="zákl. prenesená",J226,0)</f>
        <v>0</v>
      </c>
      <c r="BH226" s="104">
        <f>IF(N226="zníž. prenesená",J226,0)</f>
        <v>0</v>
      </c>
      <c r="BI226" s="104">
        <f>IF(N226="nulová",J226,0)</f>
        <v>0</v>
      </c>
      <c r="BJ226" s="17" t="s">
        <v>89</v>
      </c>
      <c r="BK226" s="104">
        <f>ROUND(I226*H226,2)</f>
        <v>0</v>
      </c>
      <c r="BL226" s="17" t="s">
        <v>234</v>
      </c>
      <c r="BM226" s="183" t="s">
        <v>1019</v>
      </c>
    </row>
    <row r="227" spans="1:65" s="2" customFormat="1" ht="21.75" customHeight="1">
      <c r="A227" s="34"/>
      <c r="B227" s="139"/>
      <c r="C227" s="171" t="s">
        <v>307</v>
      </c>
      <c r="D227" s="171" t="s">
        <v>160</v>
      </c>
      <c r="E227" s="172" t="s">
        <v>1020</v>
      </c>
      <c r="F227" s="173" t="s">
        <v>1021</v>
      </c>
      <c r="G227" s="174" t="s">
        <v>163</v>
      </c>
      <c r="H227" s="175">
        <v>32.700000000000003</v>
      </c>
      <c r="I227" s="176"/>
      <c r="J227" s="177">
        <f>ROUND(I227*H227,2)</f>
        <v>0</v>
      </c>
      <c r="K227" s="178"/>
      <c r="L227" s="35"/>
      <c r="M227" s="179" t="s">
        <v>1</v>
      </c>
      <c r="N227" s="180" t="s">
        <v>42</v>
      </c>
      <c r="O227" s="60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3" t="s">
        <v>234</v>
      </c>
      <c r="AT227" s="183" t="s">
        <v>160</v>
      </c>
      <c r="AU227" s="183" t="s">
        <v>89</v>
      </c>
      <c r="AY227" s="17" t="s">
        <v>158</v>
      </c>
      <c r="BE227" s="104">
        <f>IF(N227="základná",J227,0)</f>
        <v>0</v>
      </c>
      <c r="BF227" s="104">
        <f>IF(N227="znížená",J227,0)</f>
        <v>0</v>
      </c>
      <c r="BG227" s="104">
        <f>IF(N227="zákl. prenesená",J227,0)</f>
        <v>0</v>
      </c>
      <c r="BH227" s="104">
        <f>IF(N227="zníž. prenesená",J227,0)</f>
        <v>0</v>
      </c>
      <c r="BI227" s="104">
        <f>IF(N227="nulová",J227,0)</f>
        <v>0</v>
      </c>
      <c r="BJ227" s="17" t="s">
        <v>89</v>
      </c>
      <c r="BK227" s="104">
        <f>ROUND(I227*H227,2)</f>
        <v>0</v>
      </c>
      <c r="BL227" s="17" t="s">
        <v>234</v>
      </c>
      <c r="BM227" s="183" t="s">
        <v>1022</v>
      </c>
    </row>
    <row r="228" spans="1:65" s="14" customFormat="1" ht="12">
      <c r="B228" s="192"/>
      <c r="D228" s="185" t="s">
        <v>174</v>
      </c>
      <c r="E228" s="193" t="s">
        <v>1</v>
      </c>
      <c r="F228" s="194" t="s">
        <v>1023</v>
      </c>
      <c r="H228" s="195">
        <v>21.46</v>
      </c>
      <c r="I228" s="196"/>
      <c r="L228" s="192"/>
      <c r="M228" s="197"/>
      <c r="N228" s="198"/>
      <c r="O228" s="198"/>
      <c r="P228" s="198"/>
      <c r="Q228" s="198"/>
      <c r="R228" s="198"/>
      <c r="S228" s="198"/>
      <c r="T228" s="199"/>
      <c r="AT228" s="193" t="s">
        <v>174</v>
      </c>
      <c r="AU228" s="193" t="s">
        <v>89</v>
      </c>
      <c r="AV228" s="14" t="s">
        <v>89</v>
      </c>
      <c r="AW228" s="14" t="s">
        <v>30</v>
      </c>
      <c r="AX228" s="14" t="s">
        <v>76</v>
      </c>
      <c r="AY228" s="193" t="s">
        <v>158</v>
      </c>
    </row>
    <row r="229" spans="1:65" s="14" customFormat="1" ht="12">
      <c r="B229" s="192"/>
      <c r="D229" s="185" t="s">
        <v>174</v>
      </c>
      <c r="E229" s="193" t="s">
        <v>1</v>
      </c>
      <c r="F229" s="194" t="s">
        <v>1024</v>
      </c>
      <c r="H229" s="195">
        <v>6.6120000000000001</v>
      </c>
      <c r="I229" s="196"/>
      <c r="L229" s="192"/>
      <c r="M229" s="197"/>
      <c r="N229" s="198"/>
      <c r="O229" s="198"/>
      <c r="P229" s="198"/>
      <c r="Q229" s="198"/>
      <c r="R229" s="198"/>
      <c r="S229" s="198"/>
      <c r="T229" s="199"/>
      <c r="AT229" s="193" t="s">
        <v>174</v>
      </c>
      <c r="AU229" s="193" t="s">
        <v>89</v>
      </c>
      <c r="AV229" s="14" t="s">
        <v>89</v>
      </c>
      <c r="AW229" s="14" t="s">
        <v>30</v>
      </c>
      <c r="AX229" s="14" t="s">
        <v>76</v>
      </c>
      <c r="AY229" s="193" t="s">
        <v>158</v>
      </c>
    </row>
    <row r="230" spans="1:65" s="14" customFormat="1" ht="12">
      <c r="B230" s="192"/>
      <c r="D230" s="185" t="s">
        <v>174</v>
      </c>
      <c r="E230" s="193" t="s">
        <v>1</v>
      </c>
      <c r="F230" s="194" t="s">
        <v>1025</v>
      </c>
      <c r="H230" s="195">
        <v>4.6280000000000001</v>
      </c>
      <c r="I230" s="196"/>
      <c r="L230" s="192"/>
      <c r="M230" s="197"/>
      <c r="N230" s="198"/>
      <c r="O230" s="198"/>
      <c r="P230" s="198"/>
      <c r="Q230" s="198"/>
      <c r="R230" s="198"/>
      <c r="S230" s="198"/>
      <c r="T230" s="199"/>
      <c r="AT230" s="193" t="s">
        <v>174</v>
      </c>
      <c r="AU230" s="193" t="s">
        <v>89</v>
      </c>
      <c r="AV230" s="14" t="s">
        <v>89</v>
      </c>
      <c r="AW230" s="14" t="s">
        <v>30</v>
      </c>
      <c r="AX230" s="14" t="s">
        <v>76</v>
      </c>
      <c r="AY230" s="193" t="s">
        <v>158</v>
      </c>
    </row>
    <row r="231" spans="1:65" s="15" customFormat="1" ht="12">
      <c r="B231" s="200"/>
      <c r="D231" s="185" t="s">
        <v>174</v>
      </c>
      <c r="E231" s="201" t="s">
        <v>1</v>
      </c>
      <c r="F231" s="202" t="s">
        <v>179</v>
      </c>
      <c r="H231" s="203">
        <v>32.700000000000003</v>
      </c>
      <c r="I231" s="204"/>
      <c r="L231" s="200"/>
      <c r="M231" s="205"/>
      <c r="N231" s="206"/>
      <c r="O231" s="206"/>
      <c r="P231" s="206"/>
      <c r="Q231" s="206"/>
      <c r="R231" s="206"/>
      <c r="S231" s="206"/>
      <c r="T231" s="207"/>
      <c r="AT231" s="201" t="s">
        <v>174</v>
      </c>
      <c r="AU231" s="201" t="s">
        <v>89</v>
      </c>
      <c r="AV231" s="15" t="s">
        <v>164</v>
      </c>
      <c r="AW231" s="15" t="s">
        <v>30</v>
      </c>
      <c r="AX231" s="15" t="s">
        <v>83</v>
      </c>
      <c r="AY231" s="201" t="s">
        <v>158</v>
      </c>
    </row>
    <row r="232" spans="1:65" s="2" customFormat="1" ht="21.75" customHeight="1">
      <c r="A232" s="34"/>
      <c r="B232" s="139"/>
      <c r="C232" s="208" t="s">
        <v>317</v>
      </c>
      <c r="D232" s="208" t="s">
        <v>370</v>
      </c>
      <c r="E232" s="209" t="s">
        <v>1026</v>
      </c>
      <c r="F232" s="210" t="s">
        <v>1027</v>
      </c>
      <c r="G232" s="211" t="s">
        <v>163</v>
      </c>
      <c r="H232" s="212">
        <v>34.335000000000001</v>
      </c>
      <c r="I232" s="213"/>
      <c r="J232" s="214">
        <f>ROUND(I232*H232,2)</f>
        <v>0</v>
      </c>
      <c r="K232" s="215"/>
      <c r="L232" s="216"/>
      <c r="M232" s="217" t="s">
        <v>1</v>
      </c>
      <c r="N232" s="218" t="s">
        <v>42</v>
      </c>
      <c r="O232" s="60"/>
      <c r="P232" s="181">
        <f>O232*H232</f>
        <v>0</v>
      </c>
      <c r="Q232" s="181">
        <v>1.4400000000000001E-3</v>
      </c>
      <c r="R232" s="181">
        <f>Q232*H232</f>
        <v>4.9442400000000004E-2</v>
      </c>
      <c r="S232" s="181">
        <v>0</v>
      </c>
      <c r="T232" s="18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3" t="s">
        <v>317</v>
      </c>
      <c r="AT232" s="183" t="s">
        <v>370</v>
      </c>
      <c r="AU232" s="183" t="s">
        <v>89</v>
      </c>
      <c r="AY232" s="17" t="s">
        <v>158</v>
      </c>
      <c r="BE232" s="104">
        <f>IF(N232="základná",J232,0)</f>
        <v>0</v>
      </c>
      <c r="BF232" s="104">
        <f>IF(N232="znížená",J232,0)</f>
        <v>0</v>
      </c>
      <c r="BG232" s="104">
        <f>IF(N232="zákl. prenesená",J232,0)</f>
        <v>0</v>
      </c>
      <c r="BH232" s="104">
        <f>IF(N232="zníž. prenesená",J232,0)</f>
        <v>0</v>
      </c>
      <c r="BI232" s="104">
        <f>IF(N232="nulová",J232,0)</f>
        <v>0</v>
      </c>
      <c r="BJ232" s="17" t="s">
        <v>89</v>
      </c>
      <c r="BK232" s="104">
        <f>ROUND(I232*H232,2)</f>
        <v>0</v>
      </c>
      <c r="BL232" s="17" t="s">
        <v>234</v>
      </c>
      <c r="BM232" s="183" t="s">
        <v>1028</v>
      </c>
    </row>
    <row r="233" spans="1:65" s="14" customFormat="1" ht="12">
      <c r="B233" s="192"/>
      <c r="D233" s="185" t="s">
        <v>174</v>
      </c>
      <c r="E233" s="193" t="s">
        <v>1</v>
      </c>
      <c r="F233" s="194" t="s">
        <v>1029</v>
      </c>
      <c r="H233" s="195">
        <v>34.335000000000001</v>
      </c>
      <c r="I233" s="196"/>
      <c r="L233" s="192"/>
      <c r="M233" s="197"/>
      <c r="N233" s="198"/>
      <c r="O233" s="198"/>
      <c r="P233" s="198"/>
      <c r="Q233" s="198"/>
      <c r="R233" s="198"/>
      <c r="S233" s="198"/>
      <c r="T233" s="199"/>
      <c r="AT233" s="193" t="s">
        <v>174</v>
      </c>
      <c r="AU233" s="193" t="s">
        <v>89</v>
      </c>
      <c r="AV233" s="14" t="s">
        <v>89</v>
      </c>
      <c r="AW233" s="14" t="s">
        <v>30</v>
      </c>
      <c r="AX233" s="14" t="s">
        <v>83</v>
      </c>
      <c r="AY233" s="193" t="s">
        <v>158</v>
      </c>
    </row>
    <row r="234" spans="1:65" s="2" customFormat="1" ht="21.75" customHeight="1">
      <c r="A234" s="34"/>
      <c r="B234" s="139"/>
      <c r="C234" s="171" t="s">
        <v>322</v>
      </c>
      <c r="D234" s="171" t="s">
        <v>160</v>
      </c>
      <c r="E234" s="172" t="s">
        <v>1030</v>
      </c>
      <c r="F234" s="173" t="s">
        <v>1031</v>
      </c>
      <c r="G234" s="174" t="s">
        <v>163</v>
      </c>
      <c r="H234" s="175">
        <v>31.46</v>
      </c>
      <c r="I234" s="176"/>
      <c r="J234" s="177">
        <f>ROUND(I234*H234,2)</f>
        <v>0</v>
      </c>
      <c r="K234" s="178"/>
      <c r="L234" s="35"/>
      <c r="M234" s="179" t="s">
        <v>1</v>
      </c>
      <c r="N234" s="180" t="s">
        <v>42</v>
      </c>
      <c r="O234" s="60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234</v>
      </c>
      <c r="AT234" s="183" t="s">
        <v>160</v>
      </c>
      <c r="AU234" s="183" t="s">
        <v>89</v>
      </c>
      <c r="AY234" s="17" t="s">
        <v>158</v>
      </c>
      <c r="BE234" s="104">
        <f>IF(N234="základná",J234,0)</f>
        <v>0</v>
      </c>
      <c r="BF234" s="104">
        <f>IF(N234="znížená",J234,0)</f>
        <v>0</v>
      </c>
      <c r="BG234" s="104">
        <f>IF(N234="zákl. prenesená",J234,0)</f>
        <v>0</v>
      </c>
      <c r="BH234" s="104">
        <f>IF(N234="zníž. prenesená",J234,0)</f>
        <v>0</v>
      </c>
      <c r="BI234" s="104">
        <f>IF(N234="nulová",J234,0)</f>
        <v>0</v>
      </c>
      <c r="BJ234" s="17" t="s">
        <v>89</v>
      </c>
      <c r="BK234" s="104">
        <f>ROUND(I234*H234,2)</f>
        <v>0</v>
      </c>
      <c r="BL234" s="17" t="s">
        <v>234</v>
      </c>
      <c r="BM234" s="183" t="s">
        <v>1032</v>
      </c>
    </row>
    <row r="235" spans="1:65" s="14" customFormat="1" ht="12">
      <c r="B235" s="192"/>
      <c r="D235" s="185" t="s">
        <v>174</v>
      </c>
      <c r="E235" s="193" t="s">
        <v>1</v>
      </c>
      <c r="F235" s="194" t="s">
        <v>1033</v>
      </c>
      <c r="H235" s="195">
        <v>31.46</v>
      </c>
      <c r="I235" s="196"/>
      <c r="L235" s="192"/>
      <c r="M235" s="197"/>
      <c r="N235" s="198"/>
      <c r="O235" s="198"/>
      <c r="P235" s="198"/>
      <c r="Q235" s="198"/>
      <c r="R235" s="198"/>
      <c r="S235" s="198"/>
      <c r="T235" s="199"/>
      <c r="AT235" s="193" t="s">
        <v>174</v>
      </c>
      <c r="AU235" s="193" t="s">
        <v>89</v>
      </c>
      <c r="AV235" s="14" t="s">
        <v>89</v>
      </c>
      <c r="AW235" s="14" t="s">
        <v>30</v>
      </c>
      <c r="AX235" s="14" t="s">
        <v>83</v>
      </c>
      <c r="AY235" s="193" t="s">
        <v>158</v>
      </c>
    </row>
    <row r="236" spans="1:65" s="2" customFormat="1" ht="16.5" customHeight="1">
      <c r="A236" s="34"/>
      <c r="B236" s="139"/>
      <c r="C236" s="208" t="s">
        <v>327</v>
      </c>
      <c r="D236" s="208" t="s">
        <v>370</v>
      </c>
      <c r="E236" s="209" t="s">
        <v>1034</v>
      </c>
      <c r="F236" s="210" t="s">
        <v>1035</v>
      </c>
      <c r="G236" s="211" t="s">
        <v>296</v>
      </c>
      <c r="H236" s="212">
        <v>1.35</v>
      </c>
      <c r="I236" s="213"/>
      <c r="J236" s="214">
        <f>ROUND(I236*H236,2)</f>
        <v>0</v>
      </c>
      <c r="K236" s="215"/>
      <c r="L236" s="216"/>
      <c r="M236" s="217" t="s">
        <v>1</v>
      </c>
      <c r="N236" s="218" t="s">
        <v>42</v>
      </c>
      <c r="O236" s="60"/>
      <c r="P236" s="181">
        <f>O236*H236</f>
        <v>0</v>
      </c>
      <c r="Q236" s="181">
        <v>0.55000000000000004</v>
      </c>
      <c r="R236" s="181">
        <f>Q236*H236</f>
        <v>0.74250000000000016</v>
      </c>
      <c r="S236" s="181">
        <v>0</v>
      </c>
      <c r="T236" s="18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3" t="s">
        <v>317</v>
      </c>
      <c r="AT236" s="183" t="s">
        <v>370</v>
      </c>
      <c r="AU236" s="183" t="s">
        <v>89</v>
      </c>
      <c r="AY236" s="17" t="s">
        <v>158</v>
      </c>
      <c r="BE236" s="104">
        <f>IF(N236="základná",J236,0)</f>
        <v>0</v>
      </c>
      <c r="BF236" s="104">
        <f>IF(N236="znížená",J236,0)</f>
        <v>0</v>
      </c>
      <c r="BG236" s="104">
        <f>IF(N236="zákl. prenesená",J236,0)</f>
        <v>0</v>
      </c>
      <c r="BH236" s="104">
        <f>IF(N236="zníž. prenesená",J236,0)</f>
        <v>0</v>
      </c>
      <c r="BI236" s="104">
        <f>IF(N236="nulová",J236,0)</f>
        <v>0</v>
      </c>
      <c r="BJ236" s="17" t="s">
        <v>89</v>
      </c>
      <c r="BK236" s="104">
        <f>ROUND(I236*H236,2)</f>
        <v>0</v>
      </c>
      <c r="BL236" s="17" t="s">
        <v>234</v>
      </c>
      <c r="BM236" s="183" t="s">
        <v>1036</v>
      </c>
    </row>
    <row r="237" spans="1:65" s="14" customFormat="1" ht="12">
      <c r="B237" s="192"/>
      <c r="D237" s="185" t="s">
        <v>174</v>
      </c>
      <c r="E237" s="193" t="s">
        <v>1</v>
      </c>
      <c r="F237" s="194" t="s">
        <v>1037</v>
      </c>
      <c r="H237" s="195">
        <v>0.75800000000000001</v>
      </c>
      <c r="I237" s="196"/>
      <c r="L237" s="192"/>
      <c r="M237" s="197"/>
      <c r="N237" s="198"/>
      <c r="O237" s="198"/>
      <c r="P237" s="198"/>
      <c r="Q237" s="198"/>
      <c r="R237" s="198"/>
      <c r="S237" s="198"/>
      <c r="T237" s="199"/>
      <c r="AT237" s="193" t="s">
        <v>174</v>
      </c>
      <c r="AU237" s="193" t="s">
        <v>89</v>
      </c>
      <c r="AV237" s="14" t="s">
        <v>89</v>
      </c>
      <c r="AW237" s="14" t="s">
        <v>30</v>
      </c>
      <c r="AX237" s="14" t="s">
        <v>76</v>
      </c>
      <c r="AY237" s="193" t="s">
        <v>158</v>
      </c>
    </row>
    <row r="238" spans="1:65" s="14" customFormat="1" ht="12">
      <c r="B238" s="192"/>
      <c r="D238" s="185" t="s">
        <v>174</v>
      </c>
      <c r="E238" s="193" t="s">
        <v>1</v>
      </c>
      <c r="F238" s="194" t="s">
        <v>1038</v>
      </c>
      <c r="H238" s="195">
        <v>0.27</v>
      </c>
      <c r="I238" s="196"/>
      <c r="L238" s="192"/>
      <c r="M238" s="197"/>
      <c r="N238" s="198"/>
      <c r="O238" s="198"/>
      <c r="P238" s="198"/>
      <c r="Q238" s="198"/>
      <c r="R238" s="198"/>
      <c r="S238" s="198"/>
      <c r="T238" s="199"/>
      <c r="AT238" s="193" t="s">
        <v>174</v>
      </c>
      <c r="AU238" s="193" t="s">
        <v>89</v>
      </c>
      <c r="AV238" s="14" t="s">
        <v>89</v>
      </c>
      <c r="AW238" s="14" t="s">
        <v>30</v>
      </c>
      <c r="AX238" s="14" t="s">
        <v>76</v>
      </c>
      <c r="AY238" s="193" t="s">
        <v>158</v>
      </c>
    </row>
    <row r="239" spans="1:65" s="14" customFormat="1" ht="12">
      <c r="B239" s="192"/>
      <c r="D239" s="185" t="s">
        <v>174</v>
      </c>
      <c r="E239" s="193" t="s">
        <v>1</v>
      </c>
      <c r="F239" s="194" t="s">
        <v>1039</v>
      </c>
      <c r="H239" s="195">
        <v>0.32200000000000001</v>
      </c>
      <c r="I239" s="196"/>
      <c r="L239" s="192"/>
      <c r="M239" s="197"/>
      <c r="N239" s="198"/>
      <c r="O239" s="198"/>
      <c r="P239" s="198"/>
      <c r="Q239" s="198"/>
      <c r="R239" s="198"/>
      <c r="S239" s="198"/>
      <c r="T239" s="199"/>
      <c r="AT239" s="193" t="s">
        <v>174</v>
      </c>
      <c r="AU239" s="193" t="s">
        <v>89</v>
      </c>
      <c r="AV239" s="14" t="s">
        <v>89</v>
      </c>
      <c r="AW239" s="14" t="s">
        <v>30</v>
      </c>
      <c r="AX239" s="14" t="s">
        <v>76</v>
      </c>
      <c r="AY239" s="193" t="s">
        <v>158</v>
      </c>
    </row>
    <row r="240" spans="1:65" s="15" customFormat="1" ht="12">
      <c r="B240" s="200"/>
      <c r="D240" s="185" t="s">
        <v>174</v>
      </c>
      <c r="E240" s="201" t="s">
        <v>1</v>
      </c>
      <c r="F240" s="202" t="s">
        <v>179</v>
      </c>
      <c r="H240" s="203">
        <v>1.35</v>
      </c>
      <c r="I240" s="204"/>
      <c r="L240" s="200"/>
      <c r="M240" s="205"/>
      <c r="N240" s="206"/>
      <c r="O240" s="206"/>
      <c r="P240" s="206"/>
      <c r="Q240" s="206"/>
      <c r="R240" s="206"/>
      <c r="S240" s="206"/>
      <c r="T240" s="207"/>
      <c r="AT240" s="201" t="s">
        <v>174</v>
      </c>
      <c r="AU240" s="201" t="s">
        <v>89</v>
      </c>
      <c r="AV240" s="15" t="s">
        <v>164</v>
      </c>
      <c r="AW240" s="15" t="s">
        <v>30</v>
      </c>
      <c r="AX240" s="15" t="s">
        <v>83</v>
      </c>
      <c r="AY240" s="201" t="s">
        <v>158</v>
      </c>
    </row>
    <row r="241" spans="1:65" s="2" customFormat="1" ht="21.75" customHeight="1">
      <c r="A241" s="34"/>
      <c r="B241" s="139"/>
      <c r="C241" s="171" t="s">
        <v>335</v>
      </c>
      <c r="D241" s="171" t="s">
        <v>160</v>
      </c>
      <c r="E241" s="172" t="s">
        <v>1040</v>
      </c>
      <c r="F241" s="173" t="s">
        <v>1041</v>
      </c>
      <c r="G241" s="174" t="s">
        <v>296</v>
      </c>
      <c r="H241" s="175">
        <v>1.35</v>
      </c>
      <c r="I241" s="176"/>
      <c r="J241" s="177">
        <f>ROUND(I241*H241,2)</f>
        <v>0</v>
      </c>
      <c r="K241" s="178"/>
      <c r="L241" s="35"/>
      <c r="M241" s="179" t="s">
        <v>1</v>
      </c>
      <c r="N241" s="180" t="s">
        <v>42</v>
      </c>
      <c r="O241" s="60"/>
      <c r="P241" s="181">
        <f>O241*H241</f>
        <v>0</v>
      </c>
      <c r="Q241" s="181">
        <v>2.5899999999999999E-3</v>
      </c>
      <c r="R241" s="181">
        <f>Q241*H241</f>
        <v>3.4965E-3</v>
      </c>
      <c r="S241" s="181">
        <v>0</v>
      </c>
      <c r="T241" s="18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3" t="s">
        <v>234</v>
      </c>
      <c r="AT241" s="183" t="s">
        <v>160</v>
      </c>
      <c r="AU241" s="183" t="s">
        <v>89</v>
      </c>
      <c r="AY241" s="17" t="s">
        <v>158</v>
      </c>
      <c r="BE241" s="104">
        <f>IF(N241="základná",J241,0)</f>
        <v>0</v>
      </c>
      <c r="BF241" s="104">
        <f>IF(N241="znížená",J241,0)</f>
        <v>0</v>
      </c>
      <c r="BG241" s="104">
        <f>IF(N241="zákl. prenesená",J241,0)</f>
        <v>0</v>
      </c>
      <c r="BH241" s="104">
        <f>IF(N241="zníž. prenesená",J241,0)</f>
        <v>0</v>
      </c>
      <c r="BI241" s="104">
        <f>IF(N241="nulová",J241,0)</f>
        <v>0</v>
      </c>
      <c r="BJ241" s="17" t="s">
        <v>89</v>
      </c>
      <c r="BK241" s="104">
        <f>ROUND(I241*H241,2)</f>
        <v>0</v>
      </c>
      <c r="BL241" s="17" t="s">
        <v>234</v>
      </c>
      <c r="BM241" s="183" t="s">
        <v>1042</v>
      </c>
    </row>
    <row r="242" spans="1:65" s="2" customFormat="1" ht="21.75" customHeight="1">
      <c r="A242" s="34"/>
      <c r="B242" s="139"/>
      <c r="C242" s="171" t="s">
        <v>340</v>
      </c>
      <c r="D242" s="171" t="s">
        <v>160</v>
      </c>
      <c r="E242" s="172" t="s">
        <v>1043</v>
      </c>
      <c r="F242" s="173" t="s">
        <v>1044</v>
      </c>
      <c r="G242" s="174" t="s">
        <v>785</v>
      </c>
      <c r="H242" s="219"/>
      <c r="I242" s="176"/>
      <c r="J242" s="177">
        <f>ROUND(I242*H242,2)</f>
        <v>0</v>
      </c>
      <c r="K242" s="178"/>
      <c r="L242" s="35"/>
      <c r="M242" s="179" t="s">
        <v>1</v>
      </c>
      <c r="N242" s="180" t="s">
        <v>42</v>
      </c>
      <c r="O242" s="60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3" t="s">
        <v>234</v>
      </c>
      <c r="AT242" s="183" t="s">
        <v>160</v>
      </c>
      <c r="AU242" s="183" t="s">
        <v>89</v>
      </c>
      <c r="AY242" s="17" t="s">
        <v>158</v>
      </c>
      <c r="BE242" s="104">
        <f>IF(N242="základná",J242,0)</f>
        <v>0</v>
      </c>
      <c r="BF242" s="104">
        <f>IF(N242="znížená",J242,0)</f>
        <v>0</v>
      </c>
      <c r="BG242" s="104">
        <f>IF(N242="zákl. prenesená",J242,0)</f>
        <v>0</v>
      </c>
      <c r="BH242" s="104">
        <f>IF(N242="zníž. prenesená",J242,0)</f>
        <v>0</v>
      </c>
      <c r="BI242" s="104">
        <f>IF(N242="nulová",J242,0)</f>
        <v>0</v>
      </c>
      <c r="BJ242" s="17" t="s">
        <v>89</v>
      </c>
      <c r="BK242" s="104">
        <f>ROUND(I242*H242,2)</f>
        <v>0</v>
      </c>
      <c r="BL242" s="17" t="s">
        <v>234</v>
      </c>
      <c r="BM242" s="183" t="s">
        <v>1045</v>
      </c>
    </row>
    <row r="243" spans="1:65" s="12" customFormat="1" ht="23" customHeight="1">
      <c r="B243" s="158"/>
      <c r="D243" s="159" t="s">
        <v>75</v>
      </c>
      <c r="E243" s="169" t="s">
        <v>767</v>
      </c>
      <c r="F243" s="169" t="s">
        <v>768</v>
      </c>
      <c r="I243" s="161"/>
      <c r="J243" s="170">
        <f>BK243</f>
        <v>0</v>
      </c>
      <c r="L243" s="158"/>
      <c r="M243" s="163"/>
      <c r="N243" s="164"/>
      <c r="O243" s="164"/>
      <c r="P243" s="165">
        <f>SUM(P244:P254)</f>
        <v>0</v>
      </c>
      <c r="Q243" s="164"/>
      <c r="R243" s="165">
        <f>SUM(R244:R254)</f>
        <v>0.99625000000000008</v>
      </c>
      <c r="S243" s="164"/>
      <c r="T243" s="166">
        <f>SUM(T244:T254)</f>
        <v>0</v>
      </c>
      <c r="AR243" s="159" t="s">
        <v>89</v>
      </c>
      <c r="AT243" s="167" t="s">
        <v>75</v>
      </c>
      <c r="AU243" s="167" t="s">
        <v>83</v>
      </c>
      <c r="AY243" s="159" t="s">
        <v>158</v>
      </c>
      <c r="BK243" s="168">
        <f>SUM(BK244:BK254)</f>
        <v>0</v>
      </c>
    </row>
    <row r="244" spans="1:65" s="2" customFormat="1" ht="21.75" customHeight="1">
      <c r="A244" s="34"/>
      <c r="B244" s="139"/>
      <c r="C244" s="171" t="s">
        <v>346</v>
      </c>
      <c r="D244" s="171" t="s">
        <v>160</v>
      </c>
      <c r="E244" s="172" t="s">
        <v>1046</v>
      </c>
      <c r="F244" s="173" t="s">
        <v>1047</v>
      </c>
      <c r="G244" s="174" t="s">
        <v>552</v>
      </c>
      <c r="H244" s="175">
        <v>135</v>
      </c>
      <c r="I244" s="176"/>
      <c r="J244" s="177">
        <f>ROUND(I244*H244,2)</f>
        <v>0</v>
      </c>
      <c r="K244" s="178"/>
      <c r="L244" s="35"/>
      <c r="M244" s="179" t="s">
        <v>1</v>
      </c>
      <c r="N244" s="180" t="s">
        <v>42</v>
      </c>
      <c r="O244" s="60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3" t="s">
        <v>234</v>
      </c>
      <c r="AT244" s="183" t="s">
        <v>160</v>
      </c>
      <c r="AU244" s="183" t="s">
        <v>89</v>
      </c>
      <c r="AY244" s="17" t="s">
        <v>158</v>
      </c>
      <c r="BE244" s="104">
        <f>IF(N244="základná",J244,0)</f>
        <v>0</v>
      </c>
      <c r="BF244" s="104">
        <f>IF(N244="znížená",J244,0)</f>
        <v>0</v>
      </c>
      <c r="BG244" s="104">
        <f>IF(N244="zákl. prenesená",J244,0)</f>
        <v>0</v>
      </c>
      <c r="BH244" s="104">
        <f>IF(N244="zníž. prenesená",J244,0)</f>
        <v>0</v>
      </c>
      <c r="BI244" s="104">
        <f>IF(N244="nulová",J244,0)</f>
        <v>0</v>
      </c>
      <c r="BJ244" s="17" t="s">
        <v>89</v>
      </c>
      <c r="BK244" s="104">
        <f>ROUND(I244*H244,2)</f>
        <v>0</v>
      </c>
      <c r="BL244" s="17" t="s">
        <v>234</v>
      </c>
      <c r="BM244" s="183" t="s">
        <v>1048</v>
      </c>
    </row>
    <row r="245" spans="1:65" s="2" customFormat="1" ht="33" customHeight="1">
      <c r="A245" s="34"/>
      <c r="B245" s="139"/>
      <c r="C245" s="208" t="s">
        <v>350</v>
      </c>
      <c r="D245" s="208" t="s">
        <v>370</v>
      </c>
      <c r="E245" s="209" t="s">
        <v>1049</v>
      </c>
      <c r="F245" s="210" t="s">
        <v>1050</v>
      </c>
      <c r="G245" s="211" t="s">
        <v>168</v>
      </c>
      <c r="H245" s="212">
        <v>55</v>
      </c>
      <c r="I245" s="213"/>
      <c r="J245" s="214">
        <f>ROUND(I245*H245,2)</f>
        <v>0</v>
      </c>
      <c r="K245" s="215"/>
      <c r="L245" s="216"/>
      <c r="M245" s="217" t="s">
        <v>1</v>
      </c>
      <c r="N245" s="218" t="s">
        <v>42</v>
      </c>
      <c r="O245" s="60"/>
      <c r="P245" s="181">
        <f>O245*H245</f>
        <v>0</v>
      </c>
      <c r="Q245" s="181">
        <v>1.8100000000000002E-2</v>
      </c>
      <c r="R245" s="181">
        <f>Q245*H245</f>
        <v>0.99550000000000005</v>
      </c>
      <c r="S245" s="181">
        <v>0</v>
      </c>
      <c r="T245" s="18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3" t="s">
        <v>317</v>
      </c>
      <c r="AT245" s="183" t="s">
        <v>370</v>
      </c>
      <c r="AU245" s="183" t="s">
        <v>89</v>
      </c>
      <c r="AY245" s="17" t="s">
        <v>158</v>
      </c>
      <c r="BE245" s="104">
        <f>IF(N245="základná",J245,0)</f>
        <v>0</v>
      </c>
      <c r="BF245" s="104">
        <f>IF(N245="znížená",J245,0)</f>
        <v>0</v>
      </c>
      <c r="BG245" s="104">
        <f>IF(N245="zákl. prenesená",J245,0)</f>
        <v>0</v>
      </c>
      <c r="BH245" s="104">
        <f>IF(N245="zníž. prenesená",J245,0)</f>
        <v>0</v>
      </c>
      <c r="BI245" s="104">
        <f>IF(N245="nulová",J245,0)</f>
        <v>0</v>
      </c>
      <c r="BJ245" s="17" t="s">
        <v>89</v>
      </c>
      <c r="BK245" s="104">
        <f>ROUND(I245*H245,2)</f>
        <v>0</v>
      </c>
      <c r="BL245" s="17" t="s">
        <v>234</v>
      </c>
      <c r="BM245" s="183" t="s">
        <v>1051</v>
      </c>
    </row>
    <row r="246" spans="1:65" s="14" customFormat="1" ht="12">
      <c r="B246" s="192"/>
      <c r="D246" s="185" t="s">
        <v>174</v>
      </c>
      <c r="E246" s="193" t="s">
        <v>1</v>
      </c>
      <c r="F246" s="194" t="s">
        <v>1052</v>
      </c>
      <c r="H246" s="195">
        <v>55</v>
      </c>
      <c r="I246" s="196"/>
      <c r="L246" s="192"/>
      <c r="M246" s="197"/>
      <c r="N246" s="198"/>
      <c r="O246" s="198"/>
      <c r="P246" s="198"/>
      <c r="Q246" s="198"/>
      <c r="R246" s="198"/>
      <c r="S246" s="198"/>
      <c r="T246" s="199"/>
      <c r="AT246" s="193" t="s">
        <v>174</v>
      </c>
      <c r="AU246" s="193" t="s">
        <v>89</v>
      </c>
      <c r="AV246" s="14" t="s">
        <v>89</v>
      </c>
      <c r="AW246" s="14" t="s">
        <v>30</v>
      </c>
      <c r="AX246" s="14" t="s">
        <v>83</v>
      </c>
      <c r="AY246" s="193" t="s">
        <v>158</v>
      </c>
    </row>
    <row r="247" spans="1:65" s="2" customFormat="1" ht="21.75" customHeight="1">
      <c r="A247" s="34"/>
      <c r="B247" s="139"/>
      <c r="C247" s="208" t="s">
        <v>356</v>
      </c>
      <c r="D247" s="208" t="s">
        <v>370</v>
      </c>
      <c r="E247" s="209" t="s">
        <v>1053</v>
      </c>
      <c r="F247" s="210" t="s">
        <v>1054</v>
      </c>
      <c r="G247" s="211" t="s">
        <v>1055</v>
      </c>
      <c r="H247" s="212">
        <v>1</v>
      </c>
      <c r="I247" s="213"/>
      <c r="J247" s="214">
        <f t="shared" ref="J247:J254" si="5">ROUND(I247*H247,2)</f>
        <v>0</v>
      </c>
      <c r="K247" s="215"/>
      <c r="L247" s="216"/>
      <c r="M247" s="217" t="s">
        <v>1</v>
      </c>
      <c r="N247" s="218" t="s">
        <v>42</v>
      </c>
      <c r="O247" s="60"/>
      <c r="P247" s="181">
        <f t="shared" ref="P247:P254" si="6">O247*H247</f>
        <v>0</v>
      </c>
      <c r="Q247" s="181">
        <v>7.5000000000000002E-4</v>
      </c>
      <c r="R247" s="181">
        <f t="shared" ref="R247:R254" si="7">Q247*H247</f>
        <v>7.5000000000000002E-4</v>
      </c>
      <c r="S247" s="181">
        <v>0</v>
      </c>
      <c r="T247" s="182">
        <f t="shared" ref="T247:T254" si="8"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3" t="s">
        <v>317</v>
      </c>
      <c r="AT247" s="183" t="s">
        <v>370</v>
      </c>
      <c r="AU247" s="183" t="s">
        <v>89</v>
      </c>
      <c r="AY247" s="17" t="s">
        <v>158</v>
      </c>
      <c r="BE247" s="104">
        <f t="shared" ref="BE247:BE254" si="9">IF(N247="základná",J247,0)</f>
        <v>0</v>
      </c>
      <c r="BF247" s="104">
        <f t="shared" ref="BF247:BF254" si="10">IF(N247="znížená",J247,0)</f>
        <v>0</v>
      </c>
      <c r="BG247" s="104">
        <f t="shared" ref="BG247:BG254" si="11">IF(N247="zákl. prenesená",J247,0)</f>
        <v>0</v>
      </c>
      <c r="BH247" s="104">
        <f t="shared" ref="BH247:BH254" si="12">IF(N247="zníž. prenesená",J247,0)</f>
        <v>0</v>
      </c>
      <c r="BI247" s="104">
        <f t="shared" ref="BI247:BI254" si="13">IF(N247="nulová",J247,0)</f>
        <v>0</v>
      </c>
      <c r="BJ247" s="17" t="s">
        <v>89</v>
      </c>
      <c r="BK247" s="104">
        <f t="shared" ref="BK247:BK254" si="14">ROUND(I247*H247,2)</f>
        <v>0</v>
      </c>
      <c r="BL247" s="17" t="s">
        <v>234</v>
      </c>
      <c r="BM247" s="183" t="s">
        <v>1056</v>
      </c>
    </row>
    <row r="248" spans="1:65" s="2" customFormat="1" ht="33" customHeight="1">
      <c r="A248" s="34"/>
      <c r="B248" s="139"/>
      <c r="C248" s="171" t="s">
        <v>360</v>
      </c>
      <c r="D248" s="171" t="s">
        <v>160</v>
      </c>
      <c r="E248" s="172" t="s">
        <v>1057</v>
      </c>
      <c r="F248" s="173" t="s">
        <v>1058</v>
      </c>
      <c r="G248" s="174" t="s">
        <v>168</v>
      </c>
      <c r="H248" s="175">
        <v>2</v>
      </c>
      <c r="I248" s="176"/>
      <c r="J248" s="177">
        <f t="shared" si="5"/>
        <v>0</v>
      </c>
      <c r="K248" s="178"/>
      <c r="L248" s="35"/>
      <c r="M248" s="179" t="s">
        <v>1</v>
      </c>
      <c r="N248" s="180" t="s">
        <v>42</v>
      </c>
      <c r="O248" s="60"/>
      <c r="P248" s="181">
        <f t="shared" si="6"/>
        <v>0</v>
      </c>
      <c r="Q248" s="181">
        <v>0</v>
      </c>
      <c r="R248" s="181">
        <f t="shared" si="7"/>
        <v>0</v>
      </c>
      <c r="S248" s="181">
        <v>0</v>
      </c>
      <c r="T248" s="182">
        <f t="shared" si="8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3" t="s">
        <v>234</v>
      </c>
      <c r="AT248" s="183" t="s">
        <v>160</v>
      </c>
      <c r="AU248" s="183" t="s">
        <v>89</v>
      </c>
      <c r="AY248" s="17" t="s">
        <v>158</v>
      </c>
      <c r="BE248" s="104">
        <f t="shared" si="9"/>
        <v>0</v>
      </c>
      <c r="BF248" s="104">
        <f t="shared" si="10"/>
        <v>0</v>
      </c>
      <c r="BG248" s="104">
        <f t="shared" si="11"/>
        <v>0</v>
      </c>
      <c r="BH248" s="104">
        <f t="shared" si="12"/>
        <v>0</v>
      </c>
      <c r="BI248" s="104">
        <f t="shared" si="13"/>
        <v>0</v>
      </c>
      <c r="BJ248" s="17" t="s">
        <v>89</v>
      </c>
      <c r="BK248" s="104">
        <f t="shared" si="14"/>
        <v>0</v>
      </c>
      <c r="BL248" s="17" t="s">
        <v>234</v>
      </c>
      <c r="BM248" s="183" t="s">
        <v>1059</v>
      </c>
    </row>
    <row r="249" spans="1:65" s="2" customFormat="1" ht="55.5" customHeight="1">
      <c r="A249" s="34"/>
      <c r="B249" s="139"/>
      <c r="C249" s="171" t="s">
        <v>364</v>
      </c>
      <c r="D249" s="171" t="s">
        <v>160</v>
      </c>
      <c r="E249" s="172" t="s">
        <v>901</v>
      </c>
      <c r="F249" s="173" t="s">
        <v>902</v>
      </c>
      <c r="G249" s="174" t="s">
        <v>168</v>
      </c>
      <c r="H249" s="175">
        <v>1</v>
      </c>
      <c r="I249" s="176"/>
      <c r="J249" s="177">
        <f t="shared" si="5"/>
        <v>0</v>
      </c>
      <c r="K249" s="178"/>
      <c r="L249" s="35"/>
      <c r="M249" s="179" t="s">
        <v>1</v>
      </c>
      <c r="N249" s="180" t="s">
        <v>42</v>
      </c>
      <c r="O249" s="60"/>
      <c r="P249" s="181">
        <f t="shared" si="6"/>
        <v>0</v>
      </c>
      <c r="Q249" s="181">
        <v>0</v>
      </c>
      <c r="R249" s="181">
        <f t="shared" si="7"/>
        <v>0</v>
      </c>
      <c r="S249" s="181">
        <v>0</v>
      </c>
      <c r="T249" s="182">
        <f t="shared" si="8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3" t="s">
        <v>234</v>
      </c>
      <c r="AT249" s="183" t="s">
        <v>160</v>
      </c>
      <c r="AU249" s="183" t="s">
        <v>89</v>
      </c>
      <c r="AY249" s="17" t="s">
        <v>158</v>
      </c>
      <c r="BE249" s="104">
        <f t="shared" si="9"/>
        <v>0</v>
      </c>
      <c r="BF249" s="104">
        <f t="shared" si="10"/>
        <v>0</v>
      </c>
      <c r="BG249" s="104">
        <f t="shared" si="11"/>
        <v>0</v>
      </c>
      <c r="BH249" s="104">
        <f t="shared" si="12"/>
        <v>0</v>
      </c>
      <c r="BI249" s="104">
        <f t="shared" si="13"/>
        <v>0</v>
      </c>
      <c r="BJ249" s="17" t="s">
        <v>89</v>
      </c>
      <c r="BK249" s="104">
        <f t="shared" si="14"/>
        <v>0</v>
      </c>
      <c r="BL249" s="17" t="s">
        <v>234</v>
      </c>
      <c r="BM249" s="183" t="s">
        <v>1060</v>
      </c>
    </row>
    <row r="250" spans="1:65" s="2" customFormat="1" ht="55.5" customHeight="1">
      <c r="A250" s="34"/>
      <c r="B250" s="139"/>
      <c r="C250" s="171" t="s">
        <v>369</v>
      </c>
      <c r="D250" s="171" t="s">
        <v>160</v>
      </c>
      <c r="E250" s="172" t="s">
        <v>775</v>
      </c>
      <c r="F250" s="173" t="s">
        <v>1373</v>
      </c>
      <c r="G250" s="174" t="s">
        <v>168</v>
      </c>
      <c r="H250" s="175">
        <v>14</v>
      </c>
      <c r="I250" s="176"/>
      <c r="J250" s="177">
        <f t="shared" si="5"/>
        <v>0</v>
      </c>
      <c r="K250" s="178"/>
      <c r="L250" s="35"/>
      <c r="M250" s="179" t="s">
        <v>1</v>
      </c>
      <c r="N250" s="180" t="s">
        <v>42</v>
      </c>
      <c r="O250" s="60"/>
      <c r="P250" s="181">
        <f t="shared" si="6"/>
        <v>0</v>
      </c>
      <c r="Q250" s="181">
        <v>0</v>
      </c>
      <c r="R250" s="181">
        <f t="shared" si="7"/>
        <v>0</v>
      </c>
      <c r="S250" s="181">
        <v>0</v>
      </c>
      <c r="T250" s="182">
        <f t="shared" si="8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3" t="s">
        <v>234</v>
      </c>
      <c r="AT250" s="183" t="s">
        <v>160</v>
      </c>
      <c r="AU250" s="183" t="s">
        <v>89</v>
      </c>
      <c r="AY250" s="17" t="s">
        <v>158</v>
      </c>
      <c r="BE250" s="104">
        <f t="shared" si="9"/>
        <v>0</v>
      </c>
      <c r="BF250" s="104">
        <f t="shared" si="10"/>
        <v>0</v>
      </c>
      <c r="BG250" s="104">
        <f t="shared" si="11"/>
        <v>0</v>
      </c>
      <c r="BH250" s="104">
        <f t="shared" si="12"/>
        <v>0</v>
      </c>
      <c r="BI250" s="104">
        <f t="shared" si="13"/>
        <v>0</v>
      </c>
      <c r="BJ250" s="17" t="s">
        <v>89</v>
      </c>
      <c r="BK250" s="104">
        <f t="shared" si="14"/>
        <v>0</v>
      </c>
      <c r="BL250" s="17" t="s">
        <v>234</v>
      </c>
      <c r="BM250" s="183" t="s">
        <v>1061</v>
      </c>
    </row>
    <row r="251" spans="1:65" s="2" customFormat="1" ht="44.25" customHeight="1">
      <c r="A251" s="34"/>
      <c r="B251" s="139"/>
      <c r="C251" s="171" t="s">
        <v>374</v>
      </c>
      <c r="D251" s="171" t="s">
        <v>160</v>
      </c>
      <c r="E251" s="172" t="s">
        <v>1062</v>
      </c>
      <c r="F251" s="173" t="s">
        <v>1063</v>
      </c>
      <c r="G251" s="174" t="s">
        <v>168</v>
      </c>
      <c r="H251" s="175">
        <v>5</v>
      </c>
      <c r="I251" s="176"/>
      <c r="J251" s="177">
        <f t="shared" si="5"/>
        <v>0</v>
      </c>
      <c r="K251" s="178"/>
      <c r="L251" s="35"/>
      <c r="M251" s="179" t="s">
        <v>1</v>
      </c>
      <c r="N251" s="180" t="s">
        <v>42</v>
      </c>
      <c r="O251" s="60"/>
      <c r="P251" s="181">
        <f t="shared" si="6"/>
        <v>0</v>
      </c>
      <c r="Q251" s="181">
        <v>0</v>
      </c>
      <c r="R251" s="181">
        <f t="shared" si="7"/>
        <v>0</v>
      </c>
      <c r="S251" s="181">
        <v>0</v>
      </c>
      <c r="T251" s="182">
        <f t="shared" si="8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3" t="s">
        <v>234</v>
      </c>
      <c r="AT251" s="183" t="s">
        <v>160</v>
      </c>
      <c r="AU251" s="183" t="s">
        <v>89</v>
      </c>
      <c r="AY251" s="17" t="s">
        <v>158</v>
      </c>
      <c r="BE251" s="104">
        <f t="shared" si="9"/>
        <v>0</v>
      </c>
      <c r="BF251" s="104">
        <f t="shared" si="10"/>
        <v>0</v>
      </c>
      <c r="BG251" s="104">
        <f t="shared" si="11"/>
        <v>0</v>
      </c>
      <c r="BH251" s="104">
        <f t="shared" si="12"/>
        <v>0</v>
      </c>
      <c r="BI251" s="104">
        <f t="shared" si="13"/>
        <v>0</v>
      </c>
      <c r="BJ251" s="17" t="s">
        <v>89</v>
      </c>
      <c r="BK251" s="104">
        <f t="shared" si="14"/>
        <v>0</v>
      </c>
      <c r="BL251" s="17" t="s">
        <v>234</v>
      </c>
      <c r="BM251" s="183" t="s">
        <v>1064</v>
      </c>
    </row>
    <row r="252" spans="1:65" s="2" customFormat="1" ht="16.5" customHeight="1">
      <c r="A252" s="34"/>
      <c r="B252" s="139"/>
      <c r="C252" s="171" t="s">
        <v>378</v>
      </c>
      <c r="D252" s="171" t="s">
        <v>160</v>
      </c>
      <c r="E252" s="172" t="s">
        <v>1065</v>
      </c>
      <c r="F252" s="173" t="s">
        <v>1066</v>
      </c>
      <c r="G252" s="174" t="s">
        <v>168</v>
      </c>
      <c r="H252" s="175">
        <v>2</v>
      </c>
      <c r="I252" s="176"/>
      <c r="J252" s="177">
        <f t="shared" si="5"/>
        <v>0</v>
      </c>
      <c r="K252" s="178"/>
      <c r="L252" s="35"/>
      <c r="M252" s="179" t="s">
        <v>1</v>
      </c>
      <c r="N252" s="180" t="s">
        <v>42</v>
      </c>
      <c r="O252" s="60"/>
      <c r="P252" s="181">
        <f t="shared" si="6"/>
        <v>0</v>
      </c>
      <c r="Q252" s="181">
        <v>0</v>
      </c>
      <c r="R252" s="181">
        <f t="shared" si="7"/>
        <v>0</v>
      </c>
      <c r="S252" s="181">
        <v>0</v>
      </c>
      <c r="T252" s="182">
        <f t="shared" si="8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3" t="s">
        <v>234</v>
      </c>
      <c r="AT252" s="183" t="s">
        <v>160</v>
      </c>
      <c r="AU252" s="183" t="s">
        <v>89</v>
      </c>
      <c r="AY252" s="17" t="s">
        <v>158</v>
      </c>
      <c r="BE252" s="104">
        <f t="shared" si="9"/>
        <v>0</v>
      </c>
      <c r="BF252" s="104">
        <f t="shared" si="10"/>
        <v>0</v>
      </c>
      <c r="BG252" s="104">
        <f t="shared" si="11"/>
        <v>0</v>
      </c>
      <c r="BH252" s="104">
        <f t="shared" si="12"/>
        <v>0</v>
      </c>
      <c r="BI252" s="104">
        <f t="shared" si="13"/>
        <v>0</v>
      </c>
      <c r="BJ252" s="17" t="s">
        <v>89</v>
      </c>
      <c r="BK252" s="104">
        <f t="shared" si="14"/>
        <v>0</v>
      </c>
      <c r="BL252" s="17" t="s">
        <v>234</v>
      </c>
      <c r="BM252" s="183" t="s">
        <v>1067</v>
      </c>
    </row>
    <row r="253" spans="1:65" s="2" customFormat="1" ht="21.75" customHeight="1">
      <c r="A253" s="34"/>
      <c r="B253" s="139"/>
      <c r="C253" s="171" t="s">
        <v>383</v>
      </c>
      <c r="D253" s="171" t="s">
        <v>160</v>
      </c>
      <c r="E253" s="172" t="s">
        <v>1068</v>
      </c>
      <c r="F253" s="173" t="s">
        <v>1069</v>
      </c>
      <c r="G253" s="174" t="s">
        <v>168</v>
      </c>
      <c r="H253" s="175">
        <v>2</v>
      </c>
      <c r="I253" s="176"/>
      <c r="J253" s="177">
        <f t="shared" si="5"/>
        <v>0</v>
      </c>
      <c r="K253" s="178"/>
      <c r="L253" s="35"/>
      <c r="M253" s="179" t="s">
        <v>1</v>
      </c>
      <c r="N253" s="180" t="s">
        <v>42</v>
      </c>
      <c r="O253" s="60"/>
      <c r="P253" s="181">
        <f t="shared" si="6"/>
        <v>0</v>
      </c>
      <c r="Q253" s="181">
        <v>0</v>
      </c>
      <c r="R253" s="181">
        <f t="shared" si="7"/>
        <v>0</v>
      </c>
      <c r="S253" s="181">
        <v>0</v>
      </c>
      <c r="T253" s="182">
        <f t="shared" si="8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3" t="s">
        <v>234</v>
      </c>
      <c r="AT253" s="183" t="s">
        <v>160</v>
      </c>
      <c r="AU253" s="183" t="s">
        <v>89</v>
      </c>
      <c r="AY253" s="17" t="s">
        <v>158</v>
      </c>
      <c r="BE253" s="104">
        <f t="shared" si="9"/>
        <v>0</v>
      </c>
      <c r="BF253" s="104">
        <f t="shared" si="10"/>
        <v>0</v>
      </c>
      <c r="BG253" s="104">
        <f t="shared" si="11"/>
        <v>0</v>
      </c>
      <c r="BH253" s="104">
        <f t="shared" si="12"/>
        <v>0</v>
      </c>
      <c r="BI253" s="104">
        <f t="shared" si="13"/>
        <v>0</v>
      </c>
      <c r="BJ253" s="17" t="s">
        <v>89</v>
      </c>
      <c r="BK253" s="104">
        <f t="shared" si="14"/>
        <v>0</v>
      </c>
      <c r="BL253" s="17" t="s">
        <v>234</v>
      </c>
      <c r="BM253" s="183" t="s">
        <v>1070</v>
      </c>
    </row>
    <row r="254" spans="1:65" s="2" customFormat="1" ht="21.75" customHeight="1">
      <c r="A254" s="34"/>
      <c r="B254" s="139"/>
      <c r="C254" s="171" t="s">
        <v>389</v>
      </c>
      <c r="D254" s="171" t="s">
        <v>160</v>
      </c>
      <c r="E254" s="172" t="s">
        <v>783</v>
      </c>
      <c r="F254" s="173" t="s">
        <v>784</v>
      </c>
      <c r="G254" s="174" t="s">
        <v>785</v>
      </c>
      <c r="H254" s="219"/>
      <c r="I254" s="176"/>
      <c r="J254" s="177">
        <f t="shared" si="5"/>
        <v>0</v>
      </c>
      <c r="K254" s="178"/>
      <c r="L254" s="35"/>
      <c r="M254" s="179" t="s">
        <v>1</v>
      </c>
      <c r="N254" s="180" t="s">
        <v>42</v>
      </c>
      <c r="O254" s="60"/>
      <c r="P254" s="181">
        <f t="shared" si="6"/>
        <v>0</v>
      </c>
      <c r="Q254" s="181">
        <v>0</v>
      </c>
      <c r="R254" s="181">
        <f t="shared" si="7"/>
        <v>0</v>
      </c>
      <c r="S254" s="181">
        <v>0</v>
      </c>
      <c r="T254" s="182">
        <f t="shared" si="8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3" t="s">
        <v>234</v>
      </c>
      <c r="AT254" s="183" t="s">
        <v>160</v>
      </c>
      <c r="AU254" s="183" t="s">
        <v>89</v>
      </c>
      <c r="AY254" s="17" t="s">
        <v>158</v>
      </c>
      <c r="BE254" s="104">
        <f t="shared" si="9"/>
        <v>0</v>
      </c>
      <c r="BF254" s="104">
        <f t="shared" si="10"/>
        <v>0</v>
      </c>
      <c r="BG254" s="104">
        <f t="shared" si="11"/>
        <v>0</v>
      </c>
      <c r="BH254" s="104">
        <f t="shared" si="12"/>
        <v>0</v>
      </c>
      <c r="BI254" s="104">
        <f t="shared" si="13"/>
        <v>0</v>
      </c>
      <c r="BJ254" s="17" t="s">
        <v>89</v>
      </c>
      <c r="BK254" s="104">
        <f t="shared" si="14"/>
        <v>0</v>
      </c>
      <c r="BL254" s="17" t="s">
        <v>234</v>
      </c>
      <c r="BM254" s="183" t="s">
        <v>1071</v>
      </c>
    </row>
    <row r="255" spans="1:65" s="12" customFormat="1" ht="23" customHeight="1">
      <c r="B255" s="158"/>
      <c r="D255" s="159" t="s">
        <v>75</v>
      </c>
      <c r="E255" s="169" t="s">
        <v>1072</v>
      </c>
      <c r="F255" s="169" t="s">
        <v>1073</v>
      </c>
      <c r="I255" s="161"/>
      <c r="J255" s="170">
        <f>BK255</f>
        <v>0</v>
      </c>
      <c r="L255" s="158"/>
      <c r="M255" s="163"/>
      <c r="N255" s="164"/>
      <c r="O255" s="164"/>
      <c r="P255" s="165">
        <f>SUM(P256:P261)</f>
        <v>0</v>
      </c>
      <c r="Q255" s="164"/>
      <c r="R255" s="165">
        <f>SUM(R256:R261)</f>
        <v>7.6318000000000002E-4</v>
      </c>
      <c r="S255" s="164"/>
      <c r="T255" s="166">
        <f>SUM(T256:T261)</f>
        <v>0</v>
      </c>
      <c r="AR255" s="159" t="s">
        <v>89</v>
      </c>
      <c r="AT255" s="167" t="s">
        <v>75</v>
      </c>
      <c r="AU255" s="167" t="s">
        <v>83</v>
      </c>
      <c r="AY255" s="159" t="s">
        <v>158</v>
      </c>
      <c r="BK255" s="168">
        <f>SUM(BK256:BK261)</f>
        <v>0</v>
      </c>
    </row>
    <row r="256" spans="1:65" s="2" customFormat="1" ht="33" customHeight="1">
      <c r="A256" s="34"/>
      <c r="B256" s="139"/>
      <c r="C256" s="171" t="s">
        <v>394</v>
      </c>
      <c r="D256" s="171" t="s">
        <v>160</v>
      </c>
      <c r="E256" s="172" t="s">
        <v>1074</v>
      </c>
      <c r="F256" s="173" t="s">
        <v>1075</v>
      </c>
      <c r="G256" s="174" t="s">
        <v>163</v>
      </c>
      <c r="H256" s="175">
        <v>38.158999999999999</v>
      </c>
      <c r="I256" s="176"/>
      <c r="J256" s="177">
        <f>ROUND(I256*H256,2)</f>
        <v>0</v>
      </c>
      <c r="K256" s="178"/>
      <c r="L256" s="35"/>
      <c r="M256" s="179" t="s">
        <v>1</v>
      </c>
      <c r="N256" s="180" t="s">
        <v>42</v>
      </c>
      <c r="O256" s="60"/>
      <c r="P256" s="181">
        <f>O256*H256</f>
        <v>0</v>
      </c>
      <c r="Q256" s="181">
        <v>2.0000000000000002E-5</v>
      </c>
      <c r="R256" s="181">
        <f>Q256*H256</f>
        <v>7.6318000000000002E-4</v>
      </c>
      <c r="S256" s="181">
        <v>0</v>
      </c>
      <c r="T256" s="18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3" t="s">
        <v>234</v>
      </c>
      <c r="AT256" s="183" t="s">
        <v>160</v>
      </c>
      <c r="AU256" s="183" t="s">
        <v>89</v>
      </c>
      <c r="AY256" s="17" t="s">
        <v>158</v>
      </c>
      <c r="BE256" s="104">
        <f>IF(N256="základná",J256,0)</f>
        <v>0</v>
      </c>
      <c r="BF256" s="104">
        <f>IF(N256="znížená",J256,0)</f>
        <v>0</v>
      </c>
      <c r="BG256" s="104">
        <f>IF(N256="zákl. prenesená",J256,0)</f>
        <v>0</v>
      </c>
      <c r="BH256" s="104">
        <f>IF(N256="zníž. prenesená",J256,0)</f>
        <v>0</v>
      </c>
      <c r="BI256" s="104">
        <f>IF(N256="nulová",J256,0)</f>
        <v>0</v>
      </c>
      <c r="BJ256" s="17" t="s">
        <v>89</v>
      </c>
      <c r="BK256" s="104">
        <f>ROUND(I256*H256,2)</f>
        <v>0</v>
      </c>
      <c r="BL256" s="17" t="s">
        <v>234</v>
      </c>
      <c r="BM256" s="183" t="s">
        <v>1076</v>
      </c>
    </row>
    <row r="257" spans="1:51" s="13" customFormat="1" ht="12">
      <c r="B257" s="184"/>
      <c r="D257" s="185" t="s">
        <v>174</v>
      </c>
      <c r="E257" s="186" t="s">
        <v>1</v>
      </c>
      <c r="F257" s="187" t="s">
        <v>1077</v>
      </c>
      <c r="H257" s="186" t="s">
        <v>1</v>
      </c>
      <c r="I257" s="188"/>
      <c r="L257" s="184"/>
      <c r="M257" s="189"/>
      <c r="N257" s="190"/>
      <c r="O257" s="190"/>
      <c r="P257" s="190"/>
      <c r="Q257" s="190"/>
      <c r="R257" s="190"/>
      <c r="S257" s="190"/>
      <c r="T257" s="191"/>
      <c r="AT257" s="186" t="s">
        <v>174</v>
      </c>
      <c r="AU257" s="186" t="s">
        <v>89</v>
      </c>
      <c r="AV257" s="13" t="s">
        <v>83</v>
      </c>
      <c r="AW257" s="13" t="s">
        <v>30</v>
      </c>
      <c r="AX257" s="13" t="s">
        <v>76</v>
      </c>
      <c r="AY257" s="186" t="s">
        <v>158</v>
      </c>
    </row>
    <row r="258" spans="1:51" s="14" customFormat="1" ht="12">
      <c r="B258" s="192"/>
      <c r="D258" s="185" t="s">
        <v>174</v>
      </c>
      <c r="E258" s="193" t="s">
        <v>1</v>
      </c>
      <c r="F258" s="194" t="s">
        <v>1078</v>
      </c>
      <c r="H258" s="195">
        <v>20.103999999999999</v>
      </c>
      <c r="I258" s="196"/>
      <c r="L258" s="192"/>
      <c r="M258" s="197"/>
      <c r="N258" s="198"/>
      <c r="O258" s="198"/>
      <c r="P258" s="198"/>
      <c r="Q258" s="198"/>
      <c r="R258" s="198"/>
      <c r="S258" s="198"/>
      <c r="T258" s="199"/>
      <c r="AT258" s="193" t="s">
        <v>174</v>
      </c>
      <c r="AU258" s="193" t="s">
        <v>89</v>
      </c>
      <c r="AV258" s="14" t="s">
        <v>89</v>
      </c>
      <c r="AW258" s="14" t="s">
        <v>30</v>
      </c>
      <c r="AX258" s="14" t="s">
        <v>76</v>
      </c>
      <c r="AY258" s="193" t="s">
        <v>158</v>
      </c>
    </row>
    <row r="259" spans="1:51" s="14" customFormat="1" ht="12">
      <c r="B259" s="192"/>
      <c r="D259" s="185" t="s">
        <v>174</v>
      </c>
      <c r="E259" s="193" t="s">
        <v>1</v>
      </c>
      <c r="F259" s="194" t="s">
        <v>1079</v>
      </c>
      <c r="H259" s="195">
        <v>6.6150000000000002</v>
      </c>
      <c r="I259" s="196"/>
      <c r="L259" s="192"/>
      <c r="M259" s="197"/>
      <c r="N259" s="198"/>
      <c r="O259" s="198"/>
      <c r="P259" s="198"/>
      <c r="Q259" s="198"/>
      <c r="R259" s="198"/>
      <c r="S259" s="198"/>
      <c r="T259" s="199"/>
      <c r="AT259" s="193" t="s">
        <v>174</v>
      </c>
      <c r="AU259" s="193" t="s">
        <v>89</v>
      </c>
      <c r="AV259" s="14" t="s">
        <v>89</v>
      </c>
      <c r="AW259" s="14" t="s">
        <v>30</v>
      </c>
      <c r="AX259" s="14" t="s">
        <v>76</v>
      </c>
      <c r="AY259" s="193" t="s">
        <v>158</v>
      </c>
    </row>
    <row r="260" spans="1:51" s="14" customFormat="1" ht="12">
      <c r="B260" s="192"/>
      <c r="D260" s="185" t="s">
        <v>174</v>
      </c>
      <c r="E260" s="193" t="s">
        <v>1</v>
      </c>
      <c r="F260" s="194" t="s">
        <v>1080</v>
      </c>
      <c r="H260" s="195">
        <v>11.44</v>
      </c>
      <c r="I260" s="196"/>
      <c r="L260" s="192"/>
      <c r="M260" s="197"/>
      <c r="N260" s="198"/>
      <c r="O260" s="198"/>
      <c r="P260" s="198"/>
      <c r="Q260" s="198"/>
      <c r="R260" s="198"/>
      <c r="S260" s="198"/>
      <c r="T260" s="199"/>
      <c r="AT260" s="193" t="s">
        <v>174</v>
      </c>
      <c r="AU260" s="193" t="s">
        <v>89</v>
      </c>
      <c r="AV260" s="14" t="s">
        <v>89</v>
      </c>
      <c r="AW260" s="14" t="s">
        <v>30</v>
      </c>
      <c r="AX260" s="14" t="s">
        <v>76</v>
      </c>
      <c r="AY260" s="193" t="s">
        <v>158</v>
      </c>
    </row>
    <row r="261" spans="1:51" s="15" customFormat="1" ht="12">
      <c r="B261" s="200"/>
      <c r="D261" s="185" t="s">
        <v>174</v>
      </c>
      <c r="E261" s="201" t="s">
        <v>1</v>
      </c>
      <c r="F261" s="202" t="s">
        <v>179</v>
      </c>
      <c r="H261" s="203">
        <v>38.158999999999999</v>
      </c>
      <c r="I261" s="204"/>
      <c r="L261" s="200"/>
      <c r="M261" s="225"/>
      <c r="N261" s="226"/>
      <c r="O261" s="226"/>
      <c r="P261" s="226"/>
      <c r="Q261" s="226"/>
      <c r="R261" s="226"/>
      <c r="S261" s="226"/>
      <c r="T261" s="227"/>
      <c r="AT261" s="201" t="s">
        <v>174</v>
      </c>
      <c r="AU261" s="201" t="s">
        <v>89</v>
      </c>
      <c r="AV261" s="15" t="s">
        <v>164</v>
      </c>
      <c r="AW261" s="15" t="s">
        <v>30</v>
      </c>
      <c r="AX261" s="15" t="s">
        <v>83</v>
      </c>
      <c r="AY261" s="201" t="s">
        <v>158</v>
      </c>
    </row>
    <row r="262" spans="1:51" s="2" customFormat="1" ht="7" customHeight="1">
      <c r="A262" s="34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35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autoFilter ref="C145:K261" xr:uid="{00000000-0009-0000-0000-000003000000}"/>
  <mergeCells count="17">
    <mergeCell ref="E11:H11"/>
    <mergeCell ref="E20:H20"/>
    <mergeCell ref="E29:H29"/>
    <mergeCell ref="E138:H138"/>
    <mergeCell ref="L2:V2"/>
    <mergeCell ref="D120:F120"/>
    <mergeCell ref="D121:F121"/>
    <mergeCell ref="D122:F122"/>
    <mergeCell ref="E134:H134"/>
    <mergeCell ref="E136:H136"/>
    <mergeCell ref="E86:H86"/>
    <mergeCell ref="E88:H88"/>
    <mergeCell ref="E90:H90"/>
    <mergeCell ref="D118:F118"/>
    <mergeCell ref="D119:F119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62"/>
  <sheetViews>
    <sheetView showGridLines="0" topLeftCell="A118" workbookViewId="0">
      <selection activeCell="E127" sqref="E127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4" t="s">
        <v>5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99</v>
      </c>
      <c r="AZ2" s="110" t="s">
        <v>910</v>
      </c>
      <c r="BA2" s="110" t="s">
        <v>1</v>
      </c>
      <c r="BB2" s="110" t="s">
        <v>1</v>
      </c>
      <c r="BC2" s="110" t="s">
        <v>1081</v>
      </c>
      <c r="BD2" s="110" t="s">
        <v>89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56" s="1" customFormat="1" ht="25" customHeight="1">
      <c r="B4" s="20"/>
      <c r="D4" s="21" t="s">
        <v>114</v>
      </c>
      <c r="L4" s="20"/>
      <c r="M4" s="111" t="s">
        <v>9</v>
      </c>
      <c r="AT4" s="17" t="s">
        <v>3</v>
      </c>
    </row>
    <row r="5" spans="1:56" s="1" customFormat="1" ht="7" customHeight="1">
      <c r="B5" s="20"/>
      <c r="L5" s="20"/>
    </row>
    <row r="6" spans="1:56" s="1" customFormat="1" ht="12" customHeight="1">
      <c r="B6" s="20"/>
      <c r="D6" s="27" t="s">
        <v>14</v>
      </c>
      <c r="L6" s="20"/>
    </row>
    <row r="7" spans="1:56" s="1" customFormat="1" ht="16.5" customHeight="1">
      <c r="B7" s="20"/>
      <c r="E7" s="287" t="str">
        <f>'Rekapitulácia stavby'!K6</f>
        <v>Obnova sídliskového vnútrobloku Agátka v Trnave</v>
      </c>
      <c r="F7" s="288"/>
      <c r="G7" s="288"/>
      <c r="H7" s="288"/>
      <c r="L7" s="20"/>
    </row>
    <row r="8" spans="1:56" s="1" customFormat="1" ht="12" customHeight="1">
      <c r="B8" s="20"/>
      <c r="D8" s="27" t="s">
        <v>115</v>
      </c>
      <c r="L8" s="20"/>
    </row>
    <row r="9" spans="1:56" s="2" customFormat="1" ht="16.5" customHeight="1">
      <c r="A9" s="34"/>
      <c r="B9" s="35"/>
      <c r="C9" s="34"/>
      <c r="D9" s="34"/>
      <c r="E9" s="287" t="s">
        <v>1366</v>
      </c>
      <c r="F9" s="285"/>
      <c r="G9" s="285"/>
      <c r="H9" s="285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7" t="s">
        <v>116</v>
      </c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266" t="s">
        <v>98</v>
      </c>
      <c r="F11" s="285"/>
      <c r="G11" s="285"/>
      <c r="H11" s="285"/>
      <c r="I11" s="34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7" t="s">
        <v>16</v>
      </c>
      <c r="E13" s="34"/>
      <c r="F13" s="25" t="s">
        <v>1</v>
      </c>
      <c r="G13" s="34"/>
      <c r="H13" s="34"/>
      <c r="I13" s="27" t="s">
        <v>17</v>
      </c>
      <c r="J13" s="25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18</v>
      </c>
      <c r="E14" s="34"/>
      <c r="F14" s="25" t="s">
        <v>19</v>
      </c>
      <c r="G14" s="34"/>
      <c r="H14" s="34"/>
      <c r="I14" s="27" t="s">
        <v>20</v>
      </c>
      <c r="J14" s="57" t="str">
        <f>'Rekapitulácia stavby'!AN8</f>
        <v>20. 4. 2021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1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7" t="s">
        <v>22</v>
      </c>
      <c r="E16" s="34"/>
      <c r="F16" s="34"/>
      <c r="G16" s="34"/>
      <c r="H16" s="34"/>
      <c r="I16" s="27" t="s">
        <v>23</v>
      </c>
      <c r="J16" s="25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5" t="s">
        <v>24</v>
      </c>
      <c r="F17" s="34"/>
      <c r="G17" s="34"/>
      <c r="H17" s="34"/>
      <c r="I17" s="27" t="s">
        <v>25</v>
      </c>
      <c r="J17" s="25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7" t="s">
        <v>26</v>
      </c>
      <c r="E19" s="34"/>
      <c r="F19" s="34"/>
      <c r="G19" s="34"/>
      <c r="H19" s="34"/>
      <c r="I19" s="27" t="s">
        <v>23</v>
      </c>
      <c r="J19" s="28" t="str">
        <f>'Rekapitulácia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283" t="str">
        <f>'Rekapitulácia stavby'!E14</f>
        <v>Vyplň údaj</v>
      </c>
      <c r="F20" s="271"/>
      <c r="G20" s="271"/>
      <c r="H20" s="271"/>
      <c r="I20" s="27" t="s">
        <v>25</v>
      </c>
      <c r="J20" s="28" t="str">
        <f>'Rekapitulácia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7" t="s">
        <v>28</v>
      </c>
      <c r="E22" s="34"/>
      <c r="F22" s="34"/>
      <c r="G22" s="34"/>
      <c r="H22" s="34"/>
      <c r="I22" s="27" t="s">
        <v>23</v>
      </c>
      <c r="J22" s="25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5" t="s">
        <v>29</v>
      </c>
      <c r="F23" s="34"/>
      <c r="G23" s="34"/>
      <c r="H23" s="34"/>
      <c r="I23" s="27" t="s">
        <v>25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7" t="s">
        <v>31</v>
      </c>
      <c r="E25" s="34"/>
      <c r="F25" s="34"/>
      <c r="G25" s="34"/>
      <c r="H25" s="34"/>
      <c r="I25" s="27" t="s">
        <v>23</v>
      </c>
      <c r="J25" s="25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5" t="s">
        <v>32</v>
      </c>
      <c r="F26" s="34"/>
      <c r="G26" s="34"/>
      <c r="H26" s="34"/>
      <c r="I26" s="27" t="s">
        <v>25</v>
      </c>
      <c r="J26" s="25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7" t="s">
        <v>33</v>
      </c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2"/>
      <c r="B29" s="113"/>
      <c r="C29" s="112"/>
      <c r="D29" s="112"/>
      <c r="E29" s="284" t="s">
        <v>117</v>
      </c>
      <c r="F29" s="284"/>
      <c r="G29" s="284"/>
      <c r="H29" s="284"/>
      <c r="I29" s="112"/>
      <c r="J29" s="112"/>
      <c r="K29" s="112"/>
      <c r="L29" s="114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</row>
    <row r="30" spans="1:31" s="2" customFormat="1" ht="7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>
      <c r="A32" s="34"/>
      <c r="B32" s="35"/>
      <c r="C32" s="34"/>
      <c r="D32" s="25" t="s">
        <v>118</v>
      </c>
      <c r="J32" s="33">
        <f>J99-J34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>
      <c r="A33" s="34"/>
      <c r="B33" s="35"/>
      <c r="C33" s="34"/>
      <c r="D33" s="32" t="s">
        <v>106</v>
      </c>
      <c r="J33" s="33">
        <f>J105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5"/>
      <c r="C34" s="34"/>
      <c r="D34" s="229" t="s">
        <v>1365</v>
      </c>
      <c r="J34" s="33"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25.25" customHeight="1">
      <c r="A35" s="34"/>
      <c r="B35" s="35"/>
      <c r="C35" s="34"/>
      <c r="D35" s="115" t="s">
        <v>36</v>
      </c>
      <c r="J35" s="73">
        <f>ROUND(J32 + J33+J34,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7" customHeight="1">
      <c r="A36" s="34"/>
      <c r="B36" s="35"/>
      <c r="C36" s="34"/>
      <c r="D36" s="58"/>
      <c r="E36" s="58"/>
      <c r="F36" s="58"/>
      <c r="G36" s="58"/>
      <c r="H36" s="58"/>
      <c r="I36" s="58"/>
      <c r="J36" s="58"/>
      <c r="K36" s="68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customHeight="1">
      <c r="A37" s="34"/>
      <c r="B37" s="35"/>
      <c r="C37" s="34"/>
      <c r="F37" s="38" t="s">
        <v>38</v>
      </c>
      <c r="I37" s="38" t="s">
        <v>37</v>
      </c>
      <c r="J37" s="38" t="s">
        <v>39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customHeight="1">
      <c r="A38" s="34"/>
      <c r="B38" s="35"/>
      <c r="C38" s="34"/>
      <c r="D38" s="116" t="s">
        <v>40</v>
      </c>
      <c r="E38" s="27" t="s">
        <v>41</v>
      </c>
      <c r="F38" s="117">
        <f>ROUND((SUM(BE123:BE130) + SUM(BE150:BE472)),  2)</f>
        <v>0</v>
      </c>
      <c r="I38" s="118">
        <v>0.2</v>
      </c>
      <c r="J38" s="117">
        <f>ROUND(((SUM(BE105:BE112) + SUM(BE132:BE196))*I38),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customHeight="1">
      <c r="A39" s="34"/>
      <c r="B39" s="35"/>
      <c r="C39" s="34"/>
      <c r="E39" s="27" t="s">
        <v>42</v>
      </c>
      <c r="F39" s="117">
        <f>J32</f>
        <v>0</v>
      </c>
      <c r="I39" s="118">
        <v>0.2</v>
      </c>
      <c r="J39" s="117">
        <f>F39*0.2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hidden="1" customHeight="1">
      <c r="A40" s="34"/>
      <c r="B40" s="35"/>
      <c r="C40" s="34"/>
      <c r="D40" s="34"/>
      <c r="E40" s="27" t="s">
        <v>43</v>
      </c>
      <c r="F40" s="117">
        <f>ROUND((SUM(BG107:BG114) + SUM(BG136:BG261)),  2)</f>
        <v>0</v>
      </c>
      <c r="G40" s="34"/>
      <c r="H40" s="34"/>
      <c r="I40" s="118">
        <v>0.2</v>
      </c>
      <c r="J40" s="117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5" hidden="1" customHeight="1">
      <c r="A41" s="34"/>
      <c r="B41" s="35"/>
      <c r="C41" s="34"/>
      <c r="D41" s="34"/>
      <c r="E41" s="27" t="s">
        <v>44</v>
      </c>
      <c r="F41" s="117">
        <f>ROUND((SUM(BH107:BH114) + SUM(BH136:BH261)),  2)</f>
        <v>0</v>
      </c>
      <c r="G41" s="34"/>
      <c r="H41" s="34"/>
      <c r="I41" s="118">
        <v>0.2</v>
      </c>
      <c r="J41" s="117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hidden="1" customHeight="1">
      <c r="A42" s="34"/>
      <c r="B42" s="35"/>
      <c r="C42" s="34"/>
      <c r="D42" s="34"/>
      <c r="E42" s="27" t="s">
        <v>45</v>
      </c>
      <c r="F42" s="117">
        <f>ROUND((SUM(BI107:BI114) + SUM(BI136:BI261)),  2)</f>
        <v>0</v>
      </c>
      <c r="G42" s="34"/>
      <c r="H42" s="34"/>
      <c r="I42" s="118">
        <v>0</v>
      </c>
      <c r="J42" s="117">
        <f>0</f>
        <v>0</v>
      </c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7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25.25" customHeight="1">
      <c r="A44" s="34"/>
      <c r="B44" s="35"/>
      <c r="C44" s="108"/>
      <c r="D44" s="119" t="s">
        <v>46</v>
      </c>
      <c r="E44" s="62"/>
      <c r="F44" s="62"/>
      <c r="G44" s="120" t="s">
        <v>47</v>
      </c>
      <c r="H44" s="121" t="s">
        <v>48</v>
      </c>
      <c r="I44" s="62"/>
      <c r="J44" s="122">
        <f>SUM(J35:J42)</f>
        <v>0</v>
      </c>
      <c r="K44" s="123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4.5" customHeight="1">
      <c r="A45" s="34"/>
      <c r="B45" s="35"/>
      <c r="C45" s="34"/>
      <c r="D45" s="34"/>
      <c r="E45" s="34"/>
      <c r="F45" s="34"/>
      <c r="G45" s="34"/>
      <c r="H45" s="34"/>
      <c r="I45" s="34"/>
      <c r="J45" s="34"/>
      <c r="K45" s="34"/>
      <c r="L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1" customFormat="1" ht="14.5" customHeight="1">
      <c r="B50" s="20"/>
      <c r="L50" s="20"/>
    </row>
    <row r="51" spans="1:31" s="2" customFormat="1" ht="14.5" customHeight="1">
      <c r="B51" s="44"/>
      <c r="D51" s="45" t="s">
        <v>49</v>
      </c>
      <c r="E51" s="46"/>
      <c r="F51" s="46"/>
      <c r="G51" s="45" t="s">
        <v>50</v>
      </c>
      <c r="H51" s="46"/>
      <c r="I51" s="46"/>
      <c r="J51" s="46"/>
      <c r="K51" s="46"/>
      <c r="L51" s="44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>
      <c r="B61" s="20"/>
      <c r="L61" s="20"/>
    </row>
    <row r="62" spans="1:31" s="2" customFormat="1" ht="13">
      <c r="A62" s="34"/>
      <c r="B62" s="35"/>
      <c r="C62" s="34"/>
      <c r="D62" s="47" t="s">
        <v>51</v>
      </c>
      <c r="E62" s="37"/>
      <c r="F62" s="124" t="s">
        <v>52</v>
      </c>
      <c r="G62" s="47" t="s">
        <v>51</v>
      </c>
      <c r="H62" s="37"/>
      <c r="I62" s="37"/>
      <c r="J62" s="125" t="s">
        <v>52</v>
      </c>
      <c r="K62" s="37"/>
      <c r="L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>
      <c r="B63" s="20"/>
      <c r="L63" s="20"/>
    </row>
    <row r="64" spans="1:31">
      <c r="B64" s="20"/>
      <c r="L64" s="20"/>
    </row>
    <row r="65" spans="1:31">
      <c r="B65" s="20"/>
      <c r="L65" s="20"/>
    </row>
    <row r="66" spans="1:31" s="2" customFormat="1" ht="13">
      <c r="A66" s="34"/>
      <c r="B66" s="35"/>
      <c r="C66" s="34"/>
      <c r="D66" s="45" t="s">
        <v>53</v>
      </c>
      <c r="E66" s="48"/>
      <c r="F66" s="48"/>
      <c r="G66" s="45" t="s">
        <v>54</v>
      </c>
      <c r="H66" s="48"/>
      <c r="I66" s="48"/>
      <c r="J66" s="48"/>
      <c r="K66" s="48"/>
      <c r="L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>
      <c r="B76" s="20"/>
      <c r="L76" s="20"/>
    </row>
    <row r="77" spans="1:31" s="2" customFormat="1" ht="13">
      <c r="A77" s="34"/>
      <c r="B77" s="35"/>
      <c r="C77" s="34"/>
      <c r="D77" s="47" t="s">
        <v>51</v>
      </c>
      <c r="E77" s="37"/>
      <c r="F77" s="124" t="s">
        <v>52</v>
      </c>
      <c r="G77" s="47" t="s">
        <v>51</v>
      </c>
      <c r="H77" s="37"/>
      <c r="I77" s="37"/>
      <c r="J77" s="125" t="s">
        <v>52</v>
      </c>
      <c r="K77" s="37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4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5" customHeight="1">
      <c r="A83" s="34"/>
      <c r="B83" s="35"/>
      <c r="C83" s="21" t="s">
        <v>119</v>
      </c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7" t="s">
        <v>14</v>
      </c>
      <c r="D85" s="34"/>
      <c r="E85" s="34"/>
      <c r="F85" s="34"/>
      <c r="G85" s="34"/>
      <c r="H85" s="34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287" t="str">
        <f>E7</f>
        <v>Obnova sídliskového vnútrobloku Agátka v Trnave</v>
      </c>
      <c r="F86" s="288"/>
      <c r="G86" s="288"/>
      <c r="H86" s="288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0"/>
      <c r="C87" s="27" t="s">
        <v>115</v>
      </c>
      <c r="L87" s="20"/>
    </row>
    <row r="88" spans="1:31" s="2" customFormat="1" ht="16.5" customHeight="1">
      <c r="A88" s="34"/>
      <c r="B88" s="35"/>
      <c r="C88" s="34"/>
      <c r="D88" s="34"/>
      <c r="E88" s="287" t="s">
        <v>81</v>
      </c>
      <c r="F88" s="285"/>
      <c r="G88" s="285"/>
      <c r="H88" s="285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7" t="s">
        <v>116</v>
      </c>
      <c r="D89" s="34"/>
      <c r="E89" s="34"/>
      <c r="F89" s="34"/>
      <c r="G89" s="34"/>
      <c r="H89" s="34"/>
      <c r="I89" s="34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66" t="str">
        <f>E11</f>
        <v>SO-04 Výstavba cyklistického chodníka</v>
      </c>
      <c r="F90" s="285"/>
      <c r="G90" s="285"/>
      <c r="H90" s="285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7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7" t="s">
        <v>18</v>
      </c>
      <c r="D92" s="34"/>
      <c r="E92" s="34"/>
      <c r="F92" s="25" t="str">
        <f>F14</f>
        <v xml:space="preserve"> </v>
      </c>
      <c r="G92" s="34"/>
      <c r="H92" s="34"/>
      <c r="I92" s="27" t="s">
        <v>20</v>
      </c>
      <c r="J92" s="57" t="str">
        <f>IF(J14="","",J14)</f>
        <v>20. 4. 2021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7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5" customHeight="1">
      <c r="A94" s="34"/>
      <c r="B94" s="35"/>
      <c r="C94" s="27" t="s">
        <v>22</v>
      </c>
      <c r="D94" s="34"/>
      <c r="E94" s="34"/>
      <c r="F94" s="25" t="str">
        <f>E17</f>
        <v>Mesto Trnava</v>
      </c>
      <c r="G94" s="34"/>
      <c r="H94" s="34"/>
      <c r="I94" s="27" t="s">
        <v>28</v>
      </c>
      <c r="J94" s="30" t="str">
        <f>E23</f>
        <v>Ing. Ivana Štigová Kučírková, MSc.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5" customHeight="1">
      <c r="A95" s="34"/>
      <c r="B95" s="35"/>
      <c r="C95" s="27" t="s">
        <v>26</v>
      </c>
      <c r="D95" s="34"/>
      <c r="E95" s="34"/>
      <c r="F95" s="25" t="str">
        <f>IF(E20="","",E20)</f>
        <v>Vyplň údaj</v>
      </c>
      <c r="G95" s="34"/>
      <c r="H95" s="34"/>
      <c r="I95" s="27" t="s">
        <v>31</v>
      </c>
      <c r="J95" s="30" t="str">
        <f>E26</f>
        <v>Rosoft,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2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29.25" customHeight="1">
      <c r="A97" s="34"/>
      <c r="B97" s="35"/>
      <c r="C97" s="126" t="s">
        <v>120</v>
      </c>
      <c r="D97" s="108"/>
      <c r="E97" s="108"/>
      <c r="F97" s="108"/>
      <c r="G97" s="108"/>
      <c r="H97" s="108"/>
      <c r="I97" s="108"/>
      <c r="J97" s="127" t="s">
        <v>121</v>
      </c>
      <c r="K97" s="108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0.25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23" customHeight="1">
      <c r="A99" s="34"/>
      <c r="B99" s="35"/>
      <c r="C99" s="128" t="s">
        <v>122</v>
      </c>
      <c r="D99" s="34"/>
      <c r="E99" s="34"/>
      <c r="F99" s="34"/>
      <c r="G99" s="34"/>
      <c r="H99" s="34"/>
      <c r="I99" s="34"/>
      <c r="J99" s="73">
        <f>J136</f>
        <v>0</v>
      </c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U99" s="17" t="s">
        <v>123</v>
      </c>
    </row>
    <row r="100" spans="1:65" s="9" customFormat="1" ht="25" customHeight="1">
      <c r="B100" s="129"/>
      <c r="D100" s="130" t="s">
        <v>124</v>
      </c>
      <c r="E100" s="131"/>
      <c r="F100" s="131"/>
      <c r="G100" s="131"/>
      <c r="H100" s="131"/>
      <c r="I100" s="131"/>
      <c r="J100" s="132">
        <f>J137</f>
        <v>0</v>
      </c>
      <c r="L100" s="129"/>
    </row>
    <row r="101" spans="1:65" s="10" customFormat="1" ht="20" customHeight="1">
      <c r="B101" s="133"/>
      <c r="D101" s="134" t="s">
        <v>125</v>
      </c>
      <c r="E101" s="135"/>
      <c r="F101" s="135"/>
      <c r="G101" s="135"/>
      <c r="H101" s="135"/>
      <c r="I101" s="135"/>
      <c r="J101" s="136">
        <f>J138</f>
        <v>0</v>
      </c>
      <c r="L101" s="133"/>
    </row>
    <row r="102" spans="1:65" s="10" customFormat="1" ht="20" customHeight="1">
      <c r="B102" s="133"/>
      <c r="D102" s="134" t="s">
        <v>128</v>
      </c>
      <c r="E102" s="135"/>
      <c r="F102" s="135"/>
      <c r="G102" s="135"/>
      <c r="H102" s="135"/>
      <c r="I102" s="135"/>
      <c r="J102" s="136">
        <f>J177</f>
        <v>0</v>
      </c>
      <c r="L102" s="133"/>
    </row>
    <row r="103" spans="1:65" s="10" customFormat="1" ht="20" customHeight="1">
      <c r="B103" s="133"/>
      <c r="D103" s="134" t="s">
        <v>130</v>
      </c>
      <c r="E103" s="135"/>
      <c r="F103" s="135"/>
      <c r="G103" s="135"/>
      <c r="H103" s="135"/>
      <c r="I103" s="135"/>
      <c r="J103" s="136">
        <f>J225</f>
        <v>0</v>
      </c>
      <c r="L103" s="133"/>
    </row>
    <row r="104" spans="1:65" s="10" customFormat="1" ht="20" customHeight="1">
      <c r="B104" s="133"/>
      <c r="D104" s="134" t="s">
        <v>131</v>
      </c>
      <c r="E104" s="135"/>
      <c r="F104" s="135"/>
      <c r="G104" s="135"/>
      <c r="H104" s="135"/>
      <c r="I104" s="135"/>
      <c r="J104" s="136">
        <f>J260</f>
        <v>0</v>
      </c>
      <c r="L104" s="133"/>
    </row>
    <row r="105" spans="1:65" s="2" customFormat="1" ht="21.7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4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7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4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5" s="2" customFormat="1" ht="29.25" customHeight="1">
      <c r="A107" s="34"/>
      <c r="B107" s="35"/>
      <c r="C107" s="128" t="s">
        <v>135</v>
      </c>
      <c r="D107" s="34"/>
      <c r="E107" s="34"/>
      <c r="F107" s="34"/>
      <c r="G107" s="34"/>
      <c r="H107" s="34"/>
      <c r="I107" s="34"/>
      <c r="J107" s="137">
        <f>ROUND(J108 + J109 + J110 + J111 + J112 + J113,2)</f>
        <v>0</v>
      </c>
      <c r="K107" s="34"/>
      <c r="L107" s="44"/>
      <c r="N107" s="138" t="s">
        <v>40</v>
      </c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5" s="2" customFormat="1" ht="18" customHeight="1">
      <c r="A108" s="34"/>
      <c r="B108" s="139"/>
      <c r="C108" s="140"/>
      <c r="D108" s="282" t="s">
        <v>136</v>
      </c>
      <c r="E108" s="286"/>
      <c r="F108" s="286"/>
      <c r="G108" s="140"/>
      <c r="H108" s="140"/>
      <c r="I108" s="140"/>
      <c r="J108" s="101">
        <v>0</v>
      </c>
      <c r="K108" s="140"/>
      <c r="L108" s="142"/>
      <c r="M108" s="143"/>
      <c r="N108" s="144" t="s">
        <v>42</v>
      </c>
      <c r="O108" s="143"/>
      <c r="P108" s="143"/>
      <c r="Q108" s="143"/>
      <c r="R108" s="143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5" t="s">
        <v>137</v>
      </c>
      <c r="AZ108" s="143"/>
      <c r="BA108" s="143"/>
      <c r="BB108" s="143"/>
      <c r="BC108" s="143"/>
      <c r="BD108" s="143"/>
      <c r="BE108" s="146">
        <f t="shared" ref="BE108:BE113" si="0">IF(N108="základná",J108,0)</f>
        <v>0</v>
      </c>
      <c r="BF108" s="146">
        <f t="shared" ref="BF108:BF113" si="1">IF(N108="znížená",J108,0)</f>
        <v>0</v>
      </c>
      <c r="BG108" s="146">
        <f t="shared" ref="BG108:BG113" si="2">IF(N108="zákl. prenesená",J108,0)</f>
        <v>0</v>
      </c>
      <c r="BH108" s="146">
        <f t="shared" ref="BH108:BH113" si="3">IF(N108="zníž. prenesená",J108,0)</f>
        <v>0</v>
      </c>
      <c r="BI108" s="146">
        <f t="shared" ref="BI108:BI113" si="4">IF(N108="nulová",J108,0)</f>
        <v>0</v>
      </c>
      <c r="BJ108" s="145" t="s">
        <v>89</v>
      </c>
      <c r="BK108" s="143"/>
      <c r="BL108" s="143"/>
      <c r="BM108" s="143"/>
    </row>
    <row r="109" spans="1:65" s="2" customFormat="1" ht="18" customHeight="1">
      <c r="A109" s="34"/>
      <c r="B109" s="139"/>
      <c r="C109" s="140"/>
      <c r="D109" s="282" t="s">
        <v>138</v>
      </c>
      <c r="E109" s="286"/>
      <c r="F109" s="286"/>
      <c r="G109" s="140"/>
      <c r="H109" s="140"/>
      <c r="I109" s="140"/>
      <c r="J109" s="101">
        <v>0</v>
      </c>
      <c r="K109" s="140"/>
      <c r="L109" s="142"/>
      <c r="M109" s="143"/>
      <c r="N109" s="144" t="s">
        <v>42</v>
      </c>
      <c r="O109" s="143"/>
      <c r="P109" s="143"/>
      <c r="Q109" s="143"/>
      <c r="R109" s="143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5" t="s">
        <v>137</v>
      </c>
      <c r="AZ109" s="143"/>
      <c r="BA109" s="143"/>
      <c r="BB109" s="143"/>
      <c r="BC109" s="143"/>
      <c r="BD109" s="143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89</v>
      </c>
      <c r="BK109" s="143"/>
      <c r="BL109" s="143"/>
      <c r="BM109" s="143"/>
    </row>
    <row r="110" spans="1:65" s="2" customFormat="1" ht="18" customHeight="1">
      <c r="A110" s="34"/>
      <c r="B110" s="139"/>
      <c r="C110" s="140"/>
      <c r="D110" s="282" t="s">
        <v>139</v>
      </c>
      <c r="E110" s="286"/>
      <c r="F110" s="286"/>
      <c r="G110" s="140"/>
      <c r="H110" s="140"/>
      <c r="I110" s="140"/>
      <c r="J110" s="101">
        <v>0</v>
      </c>
      <c r="K110" s="140"/>
      <c r="L110" s="142"/>
      <c r="M110" s="143"/>
      <c r="N110" s="144" t="s">
        <v>42</v>
      </c>
      <c r="O110" s="143"/>
      <c r="P110" s="143"/>
      <c r="Q110" s="143"/>
      <c r="R110" s="143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5" t="s">
        <v>137</v>
      </c>
      <c r="AZ110" s="143"/>
      <c r="BA110" s="143"/>
      <c r="BB110" s="143"/>
      <c r="BC110" s="143"/>
      <c r="BD110" s="143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89</v>
      </c>
      <c r="BK110" s="143"/>
      <c r="BL110" s="143"/>
      <c r="BM110" s="143"/>
    </row>
    <row r="111" spans="1:65" s="2" customFormat="1" ht="18" customHeight="1">
      <c r="A111" s="34"/>
      <c r="B111" s="139"/>
      <c r="C111" s="140"/>
      <c r="D111" s="282" t="s">
        <v>140</v>
      </c>
      <c r="E111" s="286"/>
      <c r="F111" s="286"/>
      <c r="G111" s="140"/>
      <c r="H111" s="140"/>
      <c r="I111" s="140"/>
      <c r="J111" s="101">
        <v>0</v>
      </c>
      <c r="K111" s="140"/>
      <c r="L111" s="142"/>
      <c r="M111" s="143"/>
      <c r="N111" s="144" t="s">
        <v>42</v>
      </c>
      <c r="O111" s="143"/>
      <c r="P111" s="143"/>
      <c r="Q111" s="143"/>
      <c r="R111" s="143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5" t="s">
        <v>137</v>
      </c>
      <c r="AZ111" s="143"/>
      <c r="BA111" s="143"/>
      <c r="BB111" s="143"/>
      <c r="BC111" s="143"/>
      <c r="BD111" s="143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89</v>
      </c>
      <c r="BK111" s="143"/>
      <c r="BL111" s="143"/>
      <c r="BM111" s="143"/>
    </row>
    <row r="112" spans="1:65" s="2" customFormat="1" ht="18" customHeight="1">
      <c r="A112" s="34"/>
      <c r="B112" s="139"/>
      <c r="C112" s="140"/>
      <c r="D112" s="282" t="s">
        <v>141</v>
      </c>
      <c r="E112" s="286"/>
      <c r="F112" s="286"/>
      <c r="G112" s="140"/>
      <c r="H112" s="140"/>
      <c r="I112" s="140"/>
      <c r="J112" s="101">
        <v>0</v>
      </c>
      <c r="K112" s="140"/>
      <c r="L112" s="142"/>
      <c r="M112" s="143"/>
      <c r="N112" s="144" t="s">
        <v>42</v>
      </c>
      <c r="O112" s="143"/>
      <c r="P112" s="143"/>
      <c r="Q112" s="143"/>
      <c r="R112" s="143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5" t="s">
        <v>137</v>
      </c>
      <c r="AZ112" s="143"/>
      <c r="BA112" s="143"/>
      <c r="BB112" s="143"/>
      <c r="BC112" s="143"/>
      <c r="BD112" s="143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89</v>
      </c>
      <c r="BK112" s="143"/>
      <c r="BL112" s="143"/>
      <c r="BM112" s="143"/>
    </row>
    <row r="113" spans="1:65" s="2" customFormat="1" ht="18" customHeight="1">
      <c r="A113" s="34"/>
      <c r="B113" s="139"/>
      <c r="C113" s="140"/>
      <c r="D113" s="141" t="s">
        <v>142</v>
      </c>
      <c r="E113" s="140"/>
      <c r="F113" s="140"/>
      <c r="G113" s="140"/>
      <c r="H113" s="140"/>
      <c r="I113" s="140"/>
      <c r="J113" s="101">
        <f>ROUND(J32*T113,2)</f>
        <v>0</v>
      </c>
      <c r="K113" s="140"/>
      <c r="L113" s="142"/>
      <c r="M113" s="143"/>
      <c r="N113" s="144" t="s">
        <v>42</v>
      </c>
      <c r="O113" s="143"/>
      <c r="P113" s="143"/>
      <c r="Q113" s="143"/>
      <c r="R113" s="143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5" t="s">
        <v>143</v>
      </c>
      <c r="AZ113" s="143"/>
      <c r="BA113" s="143"/>
      <c r="BB113" s="143"/>
      <c r="BC113" s="143"/>
      <c r="BD113" s="143"/>
      <c r="BE113" s="146">
        <f t="shared" si="0"/>
        <v>0</v>
      </c>
      <c r="BF113" s="146">
        <f t="shared" si="1"/>
        <v>0</v>
      </c>
      <c r="BG113" s="146">
        <f t="shared" si="2"/>
        <v>0</v>
      </c>
      <c r="BH113" s="146">
        <f t="shared" si="3"/>
        <v>0</v>
      </c>
      <c r="BI113" s="146">
        <f t="shared" si="4"/>
        <v>0</v>
      </c>
      <c r="BJ113" s="145" t="s">
        <v>89</v>
      </c>
      <c r="BK113" s="143"/>
      <c r="BL113" s="143"/>
      <c r="BM113" s="143"/>
    </row>
    <row r="114" spans="1:65" s="2" customForma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9.25" customHeight="1">
      <c r="A115" s="34"/>
      <c r="B115" s="35"/>
      <c r="C115" s="107" t="s">
        <v>111</v>
      </c>
      <c r="D115" s="108"/>
      <c r="E115" s="108"/>
      <c r="F115" s="108"/>
      <c r="G115" s="108"/>
      <c r="H115" s="108"/>
      <c r="I115" s="108"/>
      <c r="J115" s="109">
        <f>ROUND(J99+J107,2)</f>
        <v>0</v>
      </c>
      <c r="K115" s="108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7" customHeight="1">
      <c r="A116" s="34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65" s="2" customFormat="1" ht="7" customHeight="1">
      <c r="A120" s="34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" customHeight="1">
      <c r="A121" s="34"/>
      <c r="B121" s="35"/>
      <c r="C121" s="21" t="s">
        <v>144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7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2" customHeight="1">
      <c r="A123" s="34"/>
      <c r="B123" s="35"/>
      <c r="C123" s="27" t="s">
        <v>14</v>
      </c>
      <c r="D123" s="34"/>
      <c r="E123" s="34"/>
      <c r="F123" s="34"/>
      <c r="G123" s="34"/>
      <c r="H123" s="34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16.5" customHeight="1">
      <c r="A124" s="34"/>
      <c r="B124" s="35"/>
      <c r="C124" s="34"/>
      <c r="D124" s="34"/>
      <c r="E124" s="287" t="str">
        <f>E7</f>
        <v>Obnova sídliskového vnútrobloku Agátka v Trnave</v>
      </c>
      <c r="F124" s="288"/>
      <c r="G124" s="288"/>
      <c r="H124" s="288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1" customFormat="1" ht="12" customHeight="1">
      <c r="B125" s="20"/>
      <c r="C125" s="27" t="s">
        <v>115</v>
      </c>
      <c r="L125" s="20"/>
    </row>
    <row r="126" spans="1:65" s="2" customFormat="1" ht="16.5" customHeight="1">
      <c r="A126" s="34"/>
      <c r="B126" s="35"/>
      <c r="C126" s="34"/>
      <c r="D126" s="34"/>
      <c r="E126" s="287" t="s">
        <v>81</v>
      </c>
      <c r="F126" s="285"/>
      <c r="G126" s="285"/>
      <c r="H126" s="285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2" customHeight="1">
      <c r="A127" s="34"/>
      <c r="B127" s="35"/>
      <c r="C127" s="27" t="s">
        <v>116</v>
      </c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6.5" customHeight="1">
      <c r="A128" s="34"/>
      <c r="B128" s="35"/>
      <c r="C128" s="34"/>
      <c r="D128" s="34"/>
      <c r="E128" s="266" t="str">
        <f>E11</f>
        <v>SO-04 Výstavba cyklistického chodníka</v>
      </c>
      <c r="F128" s="285"/>
      <c r="G128" s="285"/>
      <c r="H128" s="285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7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7" t="s">
        <v>18</v>
      </c>
      <c r="D130" s="34"/>
      <c r="E130" s="34"/>
      <c r="F130" s="25" t="str">
        <f>F14</f>
        <v xml:space="preserve"> </v>
      </c>
      <c r="G130" s="34"/>
      <c r="H130" s="34"/>
      <c r="I130" s="27" t="s">
        <v>20</v>
      </c>
      <c r="J130" s="57" t="str">
        <f>IF(J14="","",J14)</f>
        <v>20. 4. 2021</v>
      </c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7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25.75" customHeight="1">
      <c r="A132" s="34"/>
      <c r="B132" s="35"/>
      <c r="C132" s="27" t="s">
        <v>22</v>
      </c>
      <c r="D132" s="34"/>
      <c r="E132" s="34"/>
      <c r="F132" s="25" t="str">
        <f>E17</f>
        <v>Mesto Trnava</v>
      </c>
      <c r="G132" s="34"/>
      <c r="H132" s="34"/>
      <c r="I132" s="27" t="s">
        <v>28</v>
      </c>
      <c r="J132" s="30" t="str">
        <f>E23</f>
        <v>Ing. Ivana Štigová Kučírková, MSc.</v>
      </c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5" customHeight="1">
      <c r="A133" s="34"/>
      <c r="B133" s="35"/>
      <c r="C133" s="27" t="s">
        <v>26</v>
      </c>
      <c r="D133" s="34"/>
      <c r="E133" s="34"/>
      <c r="F133" s="25" t="str">
        <f>IF(E20="","",E20)</f>
        <v>Vyplň údaj</v>
      </c>
      <c r="G133" s="34"/>
      <c r="H133" s="34"/>
      <c r="I133" s="27" t="s">
        <v>31</v>
      </c>
      <c r="J133" s="30" t="str">
        <f>E26</f>
        <v>Rosoft, s.r.o.</v>
      </c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25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47"/>
      <c r="B135" s="148"/>
      <c r="C135" s="149" t="s">
        <v>145</v>
      </c>
      <c r="D135" s="150" t="s">
        <v>61</v>
      </c>
      <c r="E135" s="150" t="s">
        <v>57</v>
      </c>
      <c r="F135" s="150" t="s">
        <v>58</v>
      </c>
      <c r="G135" s="150" t="s">
        <v>146</v>
      </c>
      <c r="H135" s="150" t="s">
        <v>147</v>
      </c>
      <c r="I135" s="150" t="s">
        <v>148</v>
      </c>
      <c r="J135" s="151" t="s">
        <v>121</v>
      </c>
      <c r="K135" s="152" t="s">
        <v>149</v>
      </c>
      <c r="L135" s="153"/>
      <c r="M135" s="64" t="s">
        <v>1</v>
      </c>
      <c r="N135" s="65" t="s">
        <v>40</v>
      </c>
      <c r="O135" s="65" t="s">
        <v>150</v>
      </c>
      <c r="P135" s="65" t="s">
        <v>151</v>
      </c>
      <c r="Q135" s="65" t="s">
        <v>152</v>
      </c>
      <c r="R135" s="65" t="s">
        <v>153</v>
      </c>
      <c r="S135" s="65" t="s">
        <v>154</v>
      </c>
      <c r="T135" s="66" t="s">
        <v>155</v>
      </c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</row>
    <row r="136" spans="1:65" s="2" customFormat="1" ht="23" customHeight="1">
      <c r="A136" s="34"/>
      <c r="B136" s="35"/>
      <c r="C136" s="71" t="s">
        <v>118</v>
      </c>
      <c r="D136" s="34"/>
      <c r="E136" s="34"/>
      <c r="F136" s="34"/>
      <c r="G136" s="34"/>
      <c r="H136" s="34"/>
      <c r="I136" s="34"/>
      <c r="J136" s="154">
        <f>BK136</f>
        <v>0</v>
      </c>
      <c r="K136" s="34"/>
      <c r="L136" s="35"/>
      <c r="M136" s="67"/>
      <c r="N136" s="58"/>
      <c r="O136" s="68"/>
      <c r="P136" s="155">
        <f>P137</f>
        <v>0</v>
      </c>
      <c r="Q136" s="68"/>
      <c r="R136" s="155">
        <f>R137</f>
        <v>395.23073799999997</v>
      </c>
      <c r="S136" s="68"/>
      <c r="T136" s="156">
        <f>T137</f>
        <v>23.970000000000002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75</v>
      </c>
      <c r="AU136" s="17" t="s">
        <v>123</v>
      </c>
      <c r="BK136" s="157">
        <f>BK137</f>
        <v>0</v>
      </c>
    </row>
    <row r="137" spans="1:65" s="12" customFormat="1" ht="26" customHeight="1">
      <c r="B137" s="158"/>
      <c r="D137" s="159" t="s">
        <v>75</v>
      </c>
      <c r="E137" s="160" t="s">
        <v>156</v>
      </c>
      <c r="F137" s="160" t="s">
        <v>157</v>
      </c>
      <c r="I137" s="161"/>
      <c r="J137" s="162">
        <f>BK137</f>
        <v>0</v>
      </c>
      <c r="L137" s="158"/>
      <c r="M137" s="163"/>
      <c r="N137" s="164"/>
      <c r="O137" s="164"/>
      <c r="P137" s="165">
        <f>P138+P177+P225+P260</f>
        <v>0</v>
      </c>
      <c r="Q137" s="164"/>
      <c r="R137" s="165">
        <f>R138+R177+R225+R260</f>
        <v>395.23073799999997</v>
      </c>
      <c r="S137" s="164"/>
      <c r="T137" s="166">
        <f>T138+T177+T225+T260</f>
        <v>23.970000000000002</v>
      </c>
      <c r="AR137" s="159" t="s">
        <v>83</v>
      </c>
      <c r="AT137" s="167" t="s">
        <v>75</v>
      </c>
      <c r="AU137" s="167" t="s">
        <v>76</v>
      </c>
      <c r="AY137" s="159" t="s">
        <v>158</v>
      </c>
      <c r="BK137" s="168">
        <f>BK138+BK177+BK225+BK260</f>
        <v>0</v>
      </c>
    </row>
    <row r="138" spans="1:65" s="12" customFormat="1" ht="23" customHeight="1">
      <c r="B138" s="158"/>
      <c r="D138" s="159" t="s">
        <v>75</v>
      </c>
      <c r="E138" s="169" t="s">
        <v>83</v>
      </c>
      <c r="F138" s="169" t="s">
        <v>159</v>
      </c>
      <c r="I138" s="161"/>
      <c r="J138" s="170">
        <f>BK138</f>
        <v>0</v>
      </c>
      <c r="L138" s="158"/>
      <c r="M138" s="163"/>
      <c r="N138" s="164"/>
      <c r="O138" s="164"/>
      <c r="P138" s="165">
        <f>SUM(P139:P176)</f>
        <v>0</v>
      </c>
      <c r="Q138" s="164"/>
      <c r="R138" s="165">
        <f>SUM(R139:R176)</f>
        <v>0</v>
      </c>
      <c r="S138" s="164"/>
      <c r="T138" s="166">
        <f>SUM(T139:T176)</f>
        <v>23.970000000000002</v>
      </c>
      <c r="AR138" s="159" t="s">
        <v>83</v>
      </c>
      <c r="AT138" s="167" t="s">
        <v>75</v>
      </c>
      <c r="AU138" s="167" t="s">
        <v>83</v>
      </c>
      <c r="AY138" s="159" t="s">
        <v>158</v>
      </c>
      <c r="BK138" s="168">
        <f>SUM(BK139:BK176)</f>
        <v>0</v>
      </c>
    </row>
    <row r="139" spans="1:65" s="2" customFormat="1" ht="33" customHeight="1">
      <c r="A139" s="34"/>
      <c r="B139" s="139"/>
      <c r="C139" s="171" t="s">
        <v>83</v>
      </c>
      <c r="D139" s="171" t="s">
        <v>160</v>
      </c>
      <c r="E139" s="172" t="s">
        <v>268</v>
      </c>
      <c r="F139" s="173" t="s">
        <v>269</v>
      </c>
      <c r="G139" s="174" t="s">
        <v>163</v>
      </c>
      <c r="H139" s="175">
        <v>40</v>
      </c>
      <c r="I139" s="176"/>
      <c r="J139" s="177">
        <f>ROUND(I139*H139,2)</f>
        <v>0</v>
      </c>
      <c r="K139" s="178"/>
      <c r="L139" s="35"/>
      <c r="M139" s="179" t="s">
        <v>1</v>
      </c>
      <c r="N139" s="180" t="s">
        <v>42</v>
      </c>
      <c r="O139" s="60"/>
      <c r="P139" s="181">
        <f>O139*H139</f>
        <v>0</v>
      </c>
      <c r="Q139" s="181">
        <v>0</v>
      </c>
      <c r="R139" s="181">
        <f>Q139*H139</f>
        <v>0</v>
      </c>
      <c r="S139" s="181">
        <v>0.13800000000000001</v>
      </c>
      <c r="T139" s="182">
        <f>S139*H139</f>
        <v>5.5200000000000005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3" t="s">
        <v>164</v>
      </c>
      <c r="AT139" s="183" t="s">
        <v>160</v>
      </c>
      <c r="AU139" s="183" t="s">
        <v>89</v>
      </c>
      <c r="AY139" s="17" t="s">
        <v>158</v>
      </c>
      <c r="BE139" s="104">
        <f>IF(N139="základná",J139,0)</f>
        <v>0</v>
      </c>
      <c r="BF139" s="104">
        <f>IF(N139="znížená",J139,0)</f>
        <v>0</v>
      </c>
      <c r="BG139" s="104">
        <f>IF(N139="zákl. prenesená",J139,0)</f>
        <v>0</v>
      </c>
      <c r="BH139" s="104">
        <f>IF(N139="zníž. prenesená",J139,0)</f>
        <v>0</v>
      </c>
      <c r="BI139" s="104">
        <f>IF(N139="nulová",J139,0)</f>
        <v>0</v>
      </c>
      <c r="BJ139" s="17" t="s">
        <v>89</v>
      </c>
      <c r="BK139" s="104">
        <f>ROUND(I139*H139,2)</f>
        <v>0</v>
      </c>
      <c r="BL139" s="17" t="s">
        <v>164</v>
      </c>
      <c r="BM139" s="183" t="s">
        <v>1082</v>
      </c>
    </row>
    <row r="140" spans="1:65" s="13" customFormat="1" ht="12">
      <c r="B140" s="184"/>
      <c r="D140" s="185" t="s">
        <v>174</v>
      </c>
      <c r="E140" s="186" t="s">
        <v>1</v>
      </c>
      <c r="F140" s="187" t="s">
        <v>1083</v>
      </c>
      <c r="H140" s="186" t="s">
        <v>1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6" t="s">
        <v>174</v>
      </c>
      <c r="AU140" s="186" t="s">
        <v>89</v>
      </c>
      <c r="AV140" s="13" t="s">
        <v>83</v>
      </c>
      <c r="AW140" s="13" t="s">
        <v>30</v>
      </c>
      <c r="AX140" s="13" t="s">
        <v>76</v>
      </c>
      <c r="AY140" s="186" t="s">
        <v>158</v>
      </c>
    </row>
    <row r="141" spans="1:65" s="14" customFormat="1" ht="12">
      <c r="B141" s="192"/>
      <c r="D141" s="185" t="s">
        <v>174</v>
      </c>
      <c r="E141" s="193" t="s">
        <v>1</v>
      </c>
      <c r="F141" s="194" t="s">
        <v>360</v>
      </c>
      <c r="H141" s="195">
        <v>40</v>
      </c>
      <c r="I141" s="196"/>
      <c r="L141" s="192"/>
      <c r="M141" s="197"/>
      <c r="N141" s="198"/>
      <c r="O141" s="198"/>
      <c r="P141" s="198"/>
      <c r="Q141" s="198"/>
      <c r="R141" s="198"/>
      <c r="S141" s="198"/>
      <c r="T141" s="199"/>
      <c r="AT141" s="193" t="s">
        <v>174</v>
      </c>
      <c r="AU141" s="193" t="s">
        <v>89</v>
      </c>
      <c r="AV141" s="14" t="s">
        <v>89</v>
      </c>
      <c r="AW141" s="14" t="s">
        <v>30</v>
      </c>
      <c r="AX141" s="14" t="s">
        <v>83</v>
      </c>
      <c r="AY141" s="193" t="s">
        <v>158</v>
      </c>
    </row>
    <row r="142" spans="1:65" s="2" customFormat="1" ht="33" customHeight="1">
      <c r="A142" s="34"/>
      <c r="B142" s="139"/>
      <c r="C142" s="171" t="s">
        <v>89</v>
      </c>
      <c r="D142" s="171" t="s">
        <v>160</v>
      </c>
      <c r="E142" s="172" t="s">
        <v>789</v>
      </c>
      <c r="F142" s="173" t="s">
        <v>790</v>
      </c>
      <c r="G142" s="174" t="s">
        <v>163</v>
      </c>
      <c r="H142" s="175">
        <v>42</v>
      </c>
      <c r="I142" s="176"/>
      <c r="J142" s="177">
        <f>ROUND(I142*H142,2)</f>
        <v>0</v>
      </c>
      <c r="K142" s="178"/>
      <c r="L142" s="35"/>
      <c r="M142" s="179" t="s">
        <v>1</v>
      </c>
      <c r="N142" s="180" t="s">
        <v>42</v>
      </c>
      <c r="O142" s="60"/>
      <c r="P142" s="181">
        <f>O142*H142</f>
        <v>0</v>
      </c>
      <c r="Q142" s="181">
        <v>0</v>
      </c>
      <c r="R142" s="181">
        <f>Q142*H142</f>
        <v>0</v>
      </c>
      <c r="S142" s="181">
        <v>0.22500000000000001</v>
      </c>
      <c r="T142" s="182">
        <f>S142*H142</f>
        <v>9.4500000000000011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3" t="s">
        <v>164</v>
      </c>
      <c r="AT142" s="183" t="s">
        <v>160</v>
      </c>
      <c r="AU142" s="183" t="s">
        <v>89</v>
      </c>
      <c r="AY142" s="17" t="s">
        <v>158</v>
      </c>
      <c r="BE142" s="104">
        <f>IF(N142="základná",J142,0)</f>
        <v>0</v>
      </c>
      <c r="BF142" s="104">
        <f>IF(N142="znížená",J142,0)</f>
        <v>0</v>
      </c>
      <c r="BG142" s="104">
        <f>IF(N142="zákl. prenesená",J142,0)</f>
        <v>0</v>
      </c>
      <c r="BH142" s="104">
        <f>IF(N142="zníž. prenesená",J142,0)</f>
        <v>0</v>
      </c>
      <c r="BI142" s="104">
        <f>IF(N142="nulová",J142,0)</f>
        <v>0</v>
      </c>
      <c r="BJ142" s="17" t="s">
        <v>89</v>
      </c>
      <c r="BK142" s="104">
        <f>ROUND(I142*H142,2)</f>
        <v>0</v>
      </c>
      <c r="BL142" s="17" t="s">
        <v>164</v>
      </c>
      <c r="BM142" s="183" t="s">
        <v>1084</v>
      </c>
    </row>
    <row r="143" spans="1:65" s="2" customFormat="1" ht="33" customHeight="1">
      <c r="A143" s="34"/>
      <c r="B143" s="139"/>
      <c r="C143" s="171" t="s">
        <v>170</v>
      </c>
      <c r="D143" s="171" t="s">
        <v>160</v>
      </c>
      <c r="E143" s="172" t="s">
        <v>1085</v>
      </c>
      <c r="F143" s="173" t="s">
        <v>1086</v>
      </c>
      <c r="G143" s="174" t="s">
        <v>163</v>
      </c>
      <c r="H143" s="175">
        <v>40</v>
      </c>
      <c r="I143" s="176"/>
      <c r="J143" s="177">
        <f>ROUND(I143*H143,2)</f>
        <v>0</v>
      </c>
      <c r="K143" s="178"/>
      <c r="L143" s="35"/>
      <c r="M143" s="179" t="s">
        <v>1</v>
      </c>
      <c r="N143" s="180" t="s">
        <v>42</v>
      </c>
      <c r="O143" s="60"/>
      <c r="P143" s="181">
        <f>O143*H143</f>
        <v>0</v>
      </c>
      <c r="Q143" s="181">
        <v>0</v>
      </c>
      <c r="R143" s="181">
        <f>Q143*H143</f>
        <v>0</v>
      </c>
      <c r="S143" s="181">
        <v>0.22500000000000001</v>
      </c>
      <c r="T143" s="182">
        <f>S143*H143</f>
        <v>9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164</v>
      </c>
      <c r="AT143" s="183" t="s">
        <v>160</v>
      </c>
      <c r="AU143" s="183" t="s">
        <v>89</v>
      </c>
      <c r="AY143" s="17" t="s">
        <v>158</v>
      </c>
      <c r="BE143" s="104">
        <f>IF(N143="základná",J143,0)</f>
        <v>0</v>
      </c>
      <c r="BF143" s="104">
        <f>IF(N143="znížená",J143,0)</f>
        <v>0</v>
      </c>
      <c r="BG143" s="104">
        <f>IF(N143="zákl. prenesená",J143,0)</f>
        <v>0</v>
      </c>
      <c r="BH143" s="104">
        <f>IF(N143="zníž. prenesená",J143,0)</f>
        <v>0</v>
      </c>
      <c r="BI143" s="104">
        <f>IF(N143="nulová",J143,0)</f>
        <v>0</v>
      </c>
      <c r="BJ143" s="17" t="s">
        <v>89</v>
      </c>
      <c r="BK143" s="104">
        <f>ROUND(I143*H143,2)</f>
        <v>0</v>
      </c>
      <c r="BL143" s="17" t="s">
        <v>164</v>
      </c>
      <c r="BM143" s="183" t="s">
        <v>1087</v>
      </c>
    </row>
    <row r="144" spans="1:65" s="2" customFormat="1" ht="33" customHeight="1">
      <c r="A144" s="34"/>
      <c r="B144" s="139"/>
      <c r="C144" s="171" t="s">
        <v>164</v>
      </c>
      <c r="D144" s="171" t="s">
        <v>160</v>
      </c>
      <c r="E144" s="172" t="s">
        <v>1088</v>
      </c>
      <c r="F144" s="173" t="s">
        <v>1089</v>
      </c>
      <c r="G144" s="174" t="s">
        <v>296</v>
      </c>
      <c r="H144" s="175">
        <v>67.5</v>
      </c>
      <c r="I144" s="176"/>
      <c r="J144" s="177">
        <f>ROUND(I144*H144,2)</f>
        <v>0</v>
      </c>
      <c r="K144" s="178"/>
      <c r="L144" s="35"/>
      <c r="M144" s="179" t="s">
        <v>1</v>
      </c>
      <c r="N144" s="180" t="s">
        <v>42</v>
      </c>
      <c r="O144" s="60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164</v>
      </c>
      <c r="AT144" s="183" t="s">
        <v>160</v>
      </c>
      <c r="AU144" s="183" t="s">
        <v>89</v>
      </c>
      <c r="AY144" s="17" t="s">
        <v>158</v>
      </c>
      <c r="BE144" s="104">
        <f>IF(N144="základná",J144,0)</f>
        <v>0</v>
      </c>
      <c r="BF144" s="104">
        <f>IF(N144="znížená",J144,0)</f>
        <v>0</v>
      </c>
      <c r="BG144" s="104">
        <f>IF(N144="zákl. prenesená",J144,0)</f>
        <v>0</v>
      </c>
      <c r="BH144" s="104">
        <f>IF(N144="zníž. prenesená",J144,0)</f>
        <v>0</v>
      </c>
      <c r="BI144" s="104">
        <f>IF(N144="nulová",J144,0)</f>
        <v>0</v>
      </c>
      <c r="BJ144" s="17" t="s">
        <v>89</v>
      </c>
      <c r="BK144" s="104">
        <f>ROUND(I144*H144,2)</f>
        <v>0</v>
      </c>
      <c r="BL144" s="17" t="s">
        <v>164</v>
      </c>
      <c r="BM144" s="183" t="s">
        <v>1090</v>
      </c>
    </row>
    <row r="145" spans="1:65" s="14" customFormat="1" ht="12">
      <c r="B145" s="192"/>
      <c r="D145" s="185" t="s">
        <v>174</v>
      </c>
      <c r="E145" s="193" t="s">
        <v>1</v>
      </c>
      <c r="F145" s="194" t="s">
        <v>1091</v>
      </c>
      <c r="H145" s="195">
        <v>67.5</v>
      </c>
      <c r="I145" s="196"/>
      <c r="L145" s="192"/>
      <c r="M145" s="197"/>
      <c r="N145" s="198"/>
      <c r="O145" s="198"/>
      <c r="P145" s="198"/>
      <c r="Q145" s="198"/>
      <c r="R145" s="198"/>
      <c r="S145" s="198"/>
      <c r="T145" s="199"/>
      <c r="AT145" s="193" t="s">
        <v>174</v>
      </c>
      <c r="AU145" s="193" t="s">
        <v>89</v>
      </c>
      <c r="AV145" s="14" t="s">
        <v>89</v>
      </c>
      <c r="AW145" s="14" t="s">
        <v>30</v>
      </c>
      <c r="AX145" s="14" t="s">
        <v>83</v>
      </c>
      <c r="AY145" s="193" t="s">
        <v>158</v>
      </c>
    </row>
    <row r="146" spans="1:65" s="2" customFormat="1" ht="21.75" customHeight="1">
      <c r="A146" s="34"/>
      <c r="B146" s="139"/>
      <c r="C146" s="171" t="s">
        <v>186</v>
      </c>
      <c r="D146" s="171" t="s">
        <v>160</v>
      </c>
      <c r="E146" s="172" t="s">
        <v>294</v>
      </c>
      <c r="F146" s="173" t="s">
        <v>295</v>
      </c>
      <c r="G146" s="174" t="s">
        <v>296</v>
      </c>
      <c r="H146" s="175">
        <v>90</v>
      </c>
      <c r="I146" s="176"/>
      <c r="J146" s="177">
        <f>ROUND(I146*H146,2)</f>
        <v>0</v>
      </c>
      <c r="K146" s="178"/>
      <c r="L146" s="35"/>
      <c r="M146" s="179" t="s">
        <v>1</v>
      </c>
      <c r="N146" s="180" t="s">
        <v>42</v>
      </c>
      <c r="O146" s="6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164</v>
      </c>
      <c r="AT146" s="183" t="s">
        <v>160</v>
      </c>
      <c r="AU146" s="183" t="s">
        <v>89</v>
      </c>
      <c r="AY146" s="17" t="s">
        <v>158</v>
      </c>
      <c r="BE146" s="104">
        <f>IF(N146="základná",J146,0)</f>
        <v>0</v>
      </c>
      <c r="BF146" s="104">
        <f>IF(N146="znížená",J146,0)</f>
        <v>0</v>
      </c>
      <c r="BG146" s="104">
        <f>IF(N146="zákl. prenesená",J146,0)</f>
        <v>0</v>
      </c>
      <c r="BH146" s="104">
        <f>IF(N146="zníž. prenesená",J146,0)</f>
        <v>0</v>
      </c>
      <c r="BI146" s="104">
        <f>IF(N146="nulová",J146,0)</f>
        <v>0</v>
      </c>
      <c r="BJ146" s="17" t="s">
        <v>89</v>
      </c>
      <c r="BK146" s="104">
        <f>ROUND(I146*H146,2)</f>
        <v>0</v>
      </c>
      <c r="BL146" s="17" t="s">
        <v>164</v>
      </c>
      <c r="BM146" s="183" t="s">
        <v>1092</v>
      </c>
    </row>
    <row r="147" spans="1:65" s="2" customFormat="1" ht="21.75" customHeight="1">
      <c r="A147" s="34"/>
      <c r="B147" s="139"/>
      <c r="C147" s="171" t="s">
        <v>190</v>
      </c>
      <c r="D147" s="171" t="s">
        <v>160</v>
      </c>
      <c r="E147" s="172" t="s">
        <v>1093</v>
      </c>
      <c r="F147" s="173" t="s">
        <v>304</v>
      </c>
      <c r="G147" s="174" t="s">
        <v>296</v>
      </c>
      <c r="H147" s="175">
        <v>27</v>
      </c>
      <c r="I147" s="176"/>
      <c r="J147" s="177">
        <f>ROUND(I147*H147,2)</f>
        <v>0</v>
      </c>
      <c r="K147" s="178"/>
      <c r="L147" s="35"/>
      <c r="M147" s="179" t="s">
        <v>1</v>
      </c>
      <c r="N147" s="180" t="s">
        <v>42</v>
      </c>
      <c r="O147" s="6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164</v>
      </c>
      <c r="AT147" s="183" t="s">
        <v>160</v>
      </c>
      <c r="AU147" s="183" t="s">
        <v>89</v>
      </c>
      <c r="AY147" s="17" t="s">
        <v>158</v>
      </c>
      <c r="BE147" s="104">
        <f>IF(N147="základná",J147,0)</f>
        <v>0</v>
      </c>
      <c r="BF147" s="104">
        <f>IF(N147="znížená",J147,0)</f>
        <v>0</v>
      </c>
      <c r="BG147" s="104">
        <f>IF(N147="zákl. prenesená",J147,0)</f>
        <v>0</v>
      </c>
      <c r="BH147" s="104">
        <f>IF(N147="zníž. prenesená",J147,0)</f>
        <v>0</v>
      </c>
      <c r="BI147" s="104">
        <f>IF(N147="nulová",J147,0)</f>
        <v>0</v>
      </c>
      <c r="BJ147" s="17" t="s">
        <v>89</v>
      </c>
      <c r="BK147" s="104">
        <f>ROUND(I147*H147,2)</f>
        <v>0</v>
      </c>
      <c r="BL147" s="17" t="s">
        <v>164</v>
      </c>
      <c r="BM147" s="183" t="s">
        <v>1094</v>
      </c>
    </row>
    <row r="148" spans="1:65" s="14" customFormat="1" ht="12">
      <c r="B148" s="192"/>
      <c r="D148" s="185" t="s">
        <v>174</v>
      </c>
      <c r="E148" s="193" t="s">
        <v>1</v>
      </c>
      <c r="F148" s="194" t="s">
        <v>1095</v>
      </c>
      <c r="H148" s="195">
        <v>27</v>
      </c>
      <c r="I148" s="196"/>
      <c r="L148" s="192"/>
      <c r="M148" s="197"/>
      <c r="N148" s="198"/>
      <c r="O148" s="198"/>
      <c r="P148" s="198"/>
      <c r="Q148" s="198"/>
      <c r="R148" s="198"/>
      <c r="S148" s="198"/>
      <c r="T148" s="199"/>
      <c r="AT148" s="193" t="s">
        <v>174</v>
      </c>
      <c r="AU148" s="193" t="s">
        <v>89</v>
      </c>
      <c r="AV148" s="14" t="s">
        <v>89</v>
      </c>
      <c r="AW148" s="14" t="s">
        <v>30</v>
      </c>
      <c r="AX148" s="14" t="s">
        <v>83</v>
      </c>
      <c r="AY148" s="193" t="s">
        <v>158</v>
      </c>
    </row>
    <row r="149" spans="1:65" s="2" customFormat="1" ht="21.75" customHeight="1">
      <c r="A149" s="34"/>
      <c r="B149" s="139"/>
      <c r="C149" s="171" t="s">
        <v>195</v>
      </c>
      <c r="D149" s="171" t="s">
        <v>160</v>
      </c>
      <c r="E149" s="172" t="s">
        <v>1096</v>
      </c>
      <c r="F149" s="173" t="s">
        <v>324</v>
      </c>
      <c r="G149" s="174" t="s">
        <v>296</v>
      </c>
      <c r="H149" s="175">
        <v>10</v>
      </c>
      <c r="I149" s="176"/>
      <c r="J149" s="177">
        <f>ROUND(I149*H149,2)</f>
        <v>0</v>
      </c>
      <c r="K149" s="178"/>
      <c r="L149" s="35"/>
      <c r="M149" s="179" t="s">
        <v>1</v>
      </c>
      <c r="N149" s="180" t="s">
        <v>42</v>
      </c>
      <c r="O149" s="6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3" t="s">
        <v>164</v>
      </c>
      <c r="AT149" s="183" t="s">
        <v>160</v>
      </c>
      <c r="AU149" s="183" t="s">
        <v>89</v>
      </c>
      <c r="AY149" s="17" t="s">
        <v>158</v>
      </c>
      <c r="BE149" s="104">
        <f>IF(N149="základná",J149,0)</f>
        <v>0</v>
      </c>
      <c r="BF149" s="104">
        <f>IF(N149="znížená",J149,0)</f>
        <v>0</v>
      </c>
      <c r="BG149" s="104">
        <f>IF(N149="zákl. prenesená",J149,0)</f>
        <v>0</v>
      </c>
      <c r="BH149" s="104">
        <f>IF(N149="zníž. prenesená",J149,0)</f>
        <v>0</v>
      </c>
      <c r="BI149" s="104">
        <f>IF(N149="nulová",J149,0)</f>
        <v>0</v>
      </c>
      <c r="BJ149" s="17" t="s">
        <v>89</v>
      </c>
      <c r="BK149" s="104">
        <f>ROUND(I149*H149,2)</f>
        <v>0</v>
      </c>
      <c r="BL149" s="17" t="s">
        <v>164</v>
      </c>
      <c r="BM149" s="183" t="s">
        <v>1097</v>
      </c>
    </row>
    <row r="150" spans="1:65" s="13" customFormat="1" ht="12">
      <c r="B150" s="184"/>
      <c r="D150" s="185" t="s">
        <v>174</v>
      </c>
      <c r="E150" s="186" t="s">
        <v>1</v>
      </c>
      <c r="F150" s="187" t="s">
        <v>1098</v>
      </c>
      <c r="H150" s="186" t="s">
        <v>1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6" t="s">
        <v>174</v>
      </c>
      <c r="AU150" s="186" t="s">
        <v>89</v>
      </c>
      <c r="AV150" s="13" t="s">
        <v>83</v>
      </c>
      <c r="AW150" s="13" t="s">
        <v>30</v>
      </c>
      <c r="AX150" s="13" t="s">
        <v>76</v>
      </c>
      <c r="AY150" s="186" t="s">
        <v>158</v>
      </c>
    </row>
    <row r="151" spans="1:65" s="14" customFormat="1" ht="12">
      <c r="B151" s="192"/>
      <c r="D151" s="185" t="s">
        <v>174</v>
      </c>
      <c r="E151" s="193" t="s">
        <v>1</v>
      </c>
      <c r="F151" s="194" t="s">
        <v>186</v>
      </c>
      <c r="H151" s="195">
        <v>5</v>
      </c>
      <c r="I151" s="196"/>
      <c r="L151" s="192"/>
      <c r="M151" s="197"/>
      <c r="N151" s="198"/>
      <c r="O151" s="198"/>
      <c r="P151" s="198"/>
      <c r="Q151" s="198"/>
      <c r="R151" s="198"/>
      <c r="S151" s="198"/>
      <c r="T151" s="199"/>
      <c r="AT151" s="193" t="s">
        <v>174</v>
      </c>
      <c r="AU151" s="193" t="s">
        <v>89</v>
      </c>
      <c r="AV151" s="14" t="s">
        <v>89</v>
      </c>
      <c r="AW151" s="14" t="s">
        <v>30</v>
      </c>
      <c r="AX151" s="14" t="s">
        <v>76</v>
      </c>
      <c r="AY151" s="193" t="s">
        <v>158</v>
      </c>
    </row>
    <row r="152" spans="1:65" s="13" customFormat="1" ht="12">
      <c r="B152" s="184"/>
      <c r="D152" s="185" t="s">
        <v>174</v>
      </c>
      <c r="E152" s="186" t="s">
        <v>1</v>
      </c>
      <c r="F152" s="187" t="s">
        <v>1099</v>
      </c>
      <c r="H152" s="186" t="s">
        <v>1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6" t="s">
        <v>174</v>
      </c>
      <c r="AU152" s="186" t="s">
        <v>89</v>
      </c>
      <c r="AV152" s="13" t="s">
        <v>83</v>
      </c>
      <c r="AW152" s="13" t="s">
        <v>30</v>
      </c>
      <c r="AX152" s="13" t="s">
        <v>76</v>
      </c>
      <c r="AY152" s="186" t="s">
        <v>158</v>
      </c>
    </row>
    <row r="153" spans="1:65" s="14" customFormat="1" ht="12">
      <c r="B153" s="192"/>
      <c r="D153" s="185" t="s">
        <v>174</v>
      </c>
      <c r="E153" s="193" t="s">
        <v>1</v>
      </c>
      <c r="F153" s="194" t="s">
        <v>186</v>
      </c>
      <c r="H153" s="195">
        <v>5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174</v>
      </c>
      <c r="AU153" s="193" t="s">
        <v>89</v>
      </c>
      <c r="AV153" s="14" t="s">
        <v>89</v>
      </c>
      <c r="AW153" s="14" t="s">
        <v>30</v>
      </c>
      <c r="AX153" s="14" t="s">
        <v>76</v>
      </c>
      <c r="AY153" s="193" t="s">
        <v>158</v>
      </c>
    </row>
    <row r="154" spans="1:65" s="15" customFormat="1" ht="12">
      <c r="B154" s="200"/>
      <c r="D154" s="185" t="s">
        <v>174</v>
      </c>
      <c r="E154" s="201" t="s">
        <v>1</v>
      </c>
      <c r="F154" s="202" t="s">
        <v>179</v>
      </c>
      <c r="H154" s="203">
        <v>10</v>
      </c>
      <c r="I154" s="204"/>
      <c r="L154" s="200"/>
      <c r="M154" s="205"/>
      <c r="N154" s="206"/>
      <c r="O154" s="206"/>
      <c r="P154" s="206"/>
      <c r="Q154" s="206"/>
      <c r="R154" s="206"/>
      <c r="S154" s="206"/>
      <c r="T154" s="207"/>
      <c r="AT154" s="201" t="s">
        <v>174</v>
      </c>
      <c r="AU154" s="201" t="s">
        <v>89</v>
      </c>
      <c r="AV154" s="15" t="s">
        <v>164</v>
      </c>
      <c r="AW154" s="15" t="s">
        <v>30</v>
      </c>
      <c r="AX154" s="15" t="s">
        <v>83</v>
      </c>
      <c r="AY154" s="201" t="s">
        <v>158</v>
      </c>
    </row>
    <row r="155" spans="1:65" s="2" customFormat="1" ht="33" customHeight="1">
      <c r="A155" s="34"/>
      <c r="B155" s="139"/>
      <c r="C155" s="171" t="s">
        <v>199</v>
      </c>
      <c r="D155" s="171" t="s">
        <v>160</v>
      </c>
      <c r="E155" s="172" t="s">
        <v>935</v>
      </c>
      <c r="F155" s="173" t="s">
        <v>936</v>
      </c>
      <c r="G155" s="174" t="s">
        <v>296</v>
      </c>
      <c r="H155" s="175">
        <v>152.5</v>
      </c>
      <c r="I155" s="176"/>
      <c r="J155" s="177">
        <f>ROUND(I155*H155,2)</f>
        <v>0</v>
      </c>
      <c r="K155" s="178"/>
      <c r="L155" s="35"/>
      <c r="M155" s="179" t="s">
        <v>1</v>
      </c>
      <c r="N155" s="180" t="s">
        <v>42</v>
      </c>
      <c r="O155" s="6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164</v>
      </c>
      <c r="AT155" s="183" t="s">
        <v>160</v>
      </c>
      <c r="AU155" s="183" t="s">
        <v>89</v>
      </c>
      <c r="AY155" s="17" t="s">
        <v>158</v>
      </c>
      <c r="BE155" s="104">
        <f>IF(N155="základná",J155,0)</f>
        <v>0</v>
      </c>
      <c r="BF155" s="104">
        <f>IF(N155="znížená",J155,0)</f>
        <v>0</v>
      </c>
      <c r="BG155" s="104">
        <f>IF(N155="zákl. prenesená",J155,0)</f>
        <v>0</v>
      </c>
      <c r="BH155" s="104">
        <f>IF(N155="zníž. prenesená",J155,0)</f>
        <v>0</v>
      </c>
      <c r="BI155" s="104">
        <f>IF(N155="nulová",J155,0)</f>
        <v>0</v>
      </c>
      <c r="BJ155" s="17" t="s">
        <v>89</v>
      </c>
      <c r="BK155" s="104">
        <f>ROUND(I155*H155,2)</f>
        <v>0</v>
      </c>
      <c r="BL155" s="17" t="s">
        <v>164</v>
      </c>
      <c r="BM155" s="183" t="s">
        <v>1100</v>
      </c>
    </row>
    <row r="156" spans="1:65" s="13" customFormat="1" ht="12">
      <c r="B156" s="184"/>
      <c r="D156" s="185" t="s">
        <v>174</v>
      </c>
      <c r="E156" s="186" t="s">
        <v>1</v>
      </c>
      <c r="F156" s="187" t="s">
        <v>331</v>
      </c>
      <c r="H156" s="186" t="s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174</v>
      </c>
      <c r="AU156" s="186" t="s">
        <v>89</v>
      </c>
      <c r="AV156" s="13" t="s">
        <v>83</v>
      </c>
      <c r="AW156" s="13" t="s">
        <v>30</v>
      </c>
      <c r="AX156" s="13" t="s">
        <v>76</v>
      </c>
      <c r="AY156" s="186" t="s">
        <v>158</v>
      </c>
    </row>
    <row r="157" spans="1:65" s="14" customFormat="1" ht="12">
      <c r="B157" s="192"/>
      <c r="D157" s="185" t="s">
        <v>174</v>
      </c>
      <c r="E157" s="193" t="s">
        <v>1</v>
      </c>
      <c r="F157" s="194" t="s">
        <v>583</v>
      </c>
      <c r="H157" s="195">
        <v>90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174</v>
      </c>
      <c r="AU157" s="193" t="s">
        <v>89</v>
      </c>
      <c r="AV157" s="14" t="s">
        <v>89</v>
      </c>
      <c r="AW157" s="14" t="s">
        <v>30</v>
      </c>
      <c r="AX157" s="14" t="s">
        <v>76</v>
      </c>
      <c r="AY157" s="193" t="s">
        <v>158</v>
      </c>
    </row>
    <row r="158" spans="1:65" s="13" customFormat="1" ht="12">
      <c r="B158" s="184"/>
      <c r="D158" s="185" t="s">
        <v>174</v>
      </c>
      <c r="E158" s="186" t="s">
        <v>1</v>
      </c>
      <c r="F158" s="187" t="s">
        <v>333</v>
      </c>
      <c r="H158" s="186" t="s">
        <v>1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6" t="s">
        <v>174</v>
      </c>
      <c r="AU158" s="186" t="s">
        <v>89</v>
      </c>
      <c r="AV158" s="13" t="s">
        <v>83</v>
      </c>
      <c r="AW158" s="13" t="s">
        <v>30</v>
      </c>
      <c r="AX158" s="13" t="s">
        <v>76</v>
      </c>
      <c r="AY158" s="186" t="s">
        <v>158</v>
      </c>
    </row>
    <row r="159" spans="1:65" s="14" customFormat="1" ht="12">
      <c r="B159" s="192"/>
      <c r="D159" s="185" t="s">
        <v>174</v>
      </c>
      <c r="E159" s="193" t="s">
        <v>1</v>
      </c>
      <c r="F159" s="194" t="s">
        <v>1101</v>
      </c>
      <c r="H159" s="195">
        <v>-5</v>
      </c>
      <c r="I159" s="196"/>
      <c r="L159" s="192"/>
      <c r="M159" s="197"/>
      <c r="N159" s="198"/>
      <c r="O159" s="198"/>
      <c r="P159" s="198"/>
      <c r="Q159" s="198"/>
      <c r="R159" s="198"/>
      <c r="S159" s="198"/>
      <c r="T159" s="199"/>
      <c r="AT159" s="193" t="s">
        <v>174</v>
      </c>
      <c r="AU159" s="193" t="s">
        <v>89</v>
      </c>
      <c r="AV159" s="14" t="s">
        <v>89</v>
      </c>
      <c r="AW159" s="14" t="s">
        <v>30</v>
      </c>
      <c r="AX159" s="14" t="s">
        <v>76</v>
      </c>
      <c r="AY159" s="193" t="s">
        <v>158</v>
      </c>
    </row>
    <row r="160" spans="1:65" s="13" customFormat="1" ht="12">
      <c r="B160" s="184"/>
      <c r="D160" s="185" t="s">
        <v>174</v>
      </c>
      <c r="E160" s="186" t="s">
        <v>1</v>
      </c>
      <c r="F160" s="187" t="s">
        <v>1102</v>
      </c>
      <c r="H160" s="186" t="s">
        <v>1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6" t="s">
        <v>174</v>
      </c>
      <c r="AU160" s="186" t="s">
        <v>89</v>
      </c>
      <c r="AV160" s="13" t="s">
        <v>83</v>
      </c>
      <c r="AW160" s="13" t="s">
        <v>30</v>
      </c>
      <c r="AX160" s="13" t="s">
        <v>76</v>
      </c>
      <c r="AY160" s="186" t="s">
        <v>158</v>
      </c>
    </row>
    <row r="161" spans="1:65" s="14" customFormat="1" ht="12">
      <c r="B161" s="192"/>
      <c r="D161" s="185" t="s">
        <v>174</v>
      </c>
      <c r="E161" s="193" t="s">
        <v>1</v>
      </c>
      <c r="F161" s="194" t="s">
        <v>1091</v>
      </c>
      <c r="H161" s="195">
        <v>67.5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174</v>
      </c>
      <c r="AU161" s="193" t="s">
        <v>89</v>
      </c>
      <c r="AV161" s="14" t="s">
        <v>89</v>
      </c>
      <c r="AW161" s="14" t="s">
        <v>30</v>
      </c>
      <c r="AX161" s="14" t="s">
        <v>76</v>
      </c>
      <c r="AY161" s="193" t="s">
        <v>158</v>
      </c>
    </row>
    <row r="162" spans="1:65" s="15" customFormat="1" ht="12">
      <c r="B162" s="200"/>
      <c r="D162" s="185" t="s">
        <v>174</v>
      </c>
      <c r="E162" s="201" t="s">
        <v>910</v>
      </c>
      <c r="F162" s="202" t="s">
        <v>179</v>
      </c>
      <c r="H162" s="203">
        <v>152.5</v>
      </c>
      <c r="I162" s="204"/>
      <c r="L162" s="200"/>
      <c r="M162" s="205"/>
      <c r="N162" s="206"/>
      <c r="O162" s="206"/>
      <c r="P162" s="206"/>
      <c r="Q162" s="206"/>
      <c r="R162" s="206"/>
      <c r="S162" s="206"/>
      <c r="T162" s="207"/>
      <c r="AT162" s="201" t="s">
        <v>174</v>
      </c>
      <c r="AU162" s="201" t="s">
        <v>89</v>
      </c>
      <c r="AV162" s="15" t="s">
        <v>164</v>
      </c>
      <c r="AW162" s="15" t="s">
        <v>30</v>
      </c>
      <c r="AX162" s="15" t="s">
        <v>83</v>
      </c>
      <c r="AY162" s="201" t="s">
        <v>158</v>
      </c>
    </row>
    <row r="163" spans="1:65" s="2" customFormat="1" ht="44.25" customHeight="1">
      <c r="A163" s="34"/>
      <c r="B163" s="139"/>
      <c r="C163" s="171" t="s">
        <v>203</v>
      </c>
      <c r="D163" s="171" t="s">
        <v>160</v>
      </c>
      <c r="E163" s="172" t="s">
        <v>939</v>
      </c>
      <c r="F163" s="173" t="s">
        <v>940</v>
      </c>
      <c r="G163" s="174" t="s">
        <v>296</v>
      </c>
      <c r="H163" s="175">
        <v>305</v>
      </c>
      <c r="I163" s="176"/>
      <c r="J163" s="177">
        <f>ROUND(I163*H163,2)</f>
        <v>0</v>
      </c>
      <c r="K163" s="178"/>
      <c r="L163" s="35"/>
      <c r="M163" s="179" t="s">
        <v>1</v>
      </c>
      <c r="N163" s="180" t="s">
        <v>42</v>
      </c>
      <c r="O163" s="6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3" t="s">
        <v>164</v>
      </c>
      <c r="AT163" s="183" t="s">
        <v>160</v>
      </c>
      <c r="AU163" s="183" t="s">
        <v>89</v>
      </c>
      <c r="AY163" s="17" t="s">
        <v>158</v>
      </c>
      <c r="BE163" s="104">
        <f>IF(N163="základná",J163,0)</f>
        <v>0</v>
      </c>
      <c r="BF163" s="104">
        <f>IF(N163="znížená",J163,0)</f>
        <v>0</v>
      </c>
      <c r="BG163" s="104">
        <f>IF(N163="zákl. prenesená",J163,0)</f>
        <v>0</v>
      </c>
      <c r="BH163" s="104">
        <f>IF(N163="zníž. prenesená",J163,0)</f>
        <v>0</v>
      </c>
      <c r="BI163" s="104">
        <f>IF(N163="nulová",J163,0)</f>
        <v>0</v>
      </c>
      <c r="BJ163" s="17" t="s">
        <v>89</v>
      </c>
      <c r="BK163" s="104">
        <f>ROUND(I163*H163,2)</f>
        <v>0</v>
      </c>
      <c r="BL163" s="17" t="s">
        <v>164</v>
      </c>
      <c r="BM163" s="183" t="s">
        <v>1103</v>
      </c>
    </row>
    <row r="164" spans="1:65" s="14" customFormat="1" ht="12">
      <c r="B164" s="192"/>
      <c r="D164" s="185" t="s">
        <v>174</v>
      </c>
      <c r="E164" s="193" t="s">
        <v>1</v>
      </c>
      <c r="F164" s="194" t="s">
        <v>942</v>
      </c>
      <c r="H164" s="195">
        <v>305</v>
      </c>
      <c r="I164" s="196"/>
      <c r="L164" s="192"/>
      <c r="M164" s="197"/>
      <c r="N164" s="198"/>
      <c r="O164" s="198"/>
      <c r="P164" s="198"/>
      <c r="Q164" s="198"/>
      <c r="R164" s="198"/>
      <c r="S164" s="198"/>
      <c r="T164" s="199"/>
      <c r="AT164" s="193" t="s">
        <v>174</v>
      </c>
      <c r="AU164" s="193" t="s">
        <v>89</v>
      </c>
      <c r="AV164" s="14" t="s">
        <v>89</v>
      </c>
      <c r="AW164" s="14" t="s">
        <v>30</v>
      </c>
      <c r="AX164" s="14" t="s">
        <v>83</v>
      </c>
      <c r="AY164" s="193" t="s">
        <v>158</v>
      </c>
    </row>
    <row r="165" spans="1:65" s="2" customFormat="1" ht="21.75" customHeight="1">
      <c r="A165" s="34"/>
      <c r="B165" s="139"/>
      <c r="C165" s="171" t="s">
        <v>208</v>
      </c>
      <c r="D165" s="171" t="s">
        <v>160</v>
      </c>
      <c r="E165" s="172" t="s">
        <v>1104</v>
      </c>
      <c r="F165" s="173" t="s">
        <v>1105</v>
      </c>
      <c r="G165" s="174" t="s">
        <v>296</v>
      </c>
      <c r="H165" s="175">
        <v>5</v>
      </c>
      <c r="I165" s="176"/>
      <c r="J165" s="177">
        <f>ROUND(I165*H165,2)</f>
        <v>0</v>
      </c>
      <c r="K165" s="178"/>
      <c r="L165" s="35"/>
      <c r="M165" s="179" t="s">
        <v>1</v>
      </c>
      <c r="N165" s="180" t="s">
        <v>42</v>
      </c>
      <c r="O165" s="60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3" t="s">
        <v>164</v>
      </c>
      <c r="AT165" s="183" t="s">
        <v>160</v>
      </c>
      <c r="AU165" s="183" t="s">
        <v>89</v>
      </c>
      <c r="AY165" s="17" t="s">
        <v>158</v>
      </c>
      <c r="BE165" s="104">
        <f>IF(N165="základná",J165,0)</f>
        <v>0</v>
      </c>
      <c r="BF165" s="104">
        <f>IF(N165="znížená",J165,0)</f>
        <v>0</v>
      </c>
      <c r="BG165" s="104">
        <f>IF(N165="zákl. prenesená",J165,0)</f>
        <v>0</v>
      </c>
      <c r="BH165" s="104">
        <f>IF(N165="zníž. prenesená",J165,0)</f>
        <v>0</v>
      </c>
      <c r="BI165" s="104">
        <f>IF(N165="nulová",J165,0)</f>
        <v>0</v>
      </c>
      <c r="BJ165" s="17" t="s">
        <v>89</v>
      </c>
      <c r="BK165" s="104">
        <f>ROUND(I165*H165,2)</f>
        <v>0</v>
      </c>
      <c r="BL165" s="17" t="s">
        <v>164</v>
      </c>
      <c r="BM165" s="183" t="s">
        <v>1106</v>
      </c>
    </row>
    <row r="166" spans="1:65" s="2" customFormat="1" ht="33" customHeight="1">
      <c r="A166" s="34"/>
      <c r="B166" s="139"/>
      <c r="C166" s="171" t="s">
        <v>212</v>
      </c>
      <c r="D166" s="171" t="s">
        <v>160</v>
      </c>
      <c r="E166" s="172" t="s">
        <v>1107</v>
      </c>
      <c r="F166" s="173" t="s">
        <v>1108</v>
      </c>
      <c r="G166" s="174" t="s">
        <v>296</v>
      </c>
      <c r="H166" s="175">
        <v>5</v>
      </c>
      <c r="I166" s="176"/>
      <c r="J166" s="177">
        <f>ROUND(I166*H166,2)</f>
        <v>0</v>
      </c>
      <c r="K166" s="178"/>
      <c r="L166" s="35"/>
      <c r="M166" s="179" t="s">
        <v>1</v>
      </c>
      <c r="N166" s="180" t="s">
        <v>42</v>
      </c>
      <c r="O166" s="6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164</v>
      </c>
      <c r="AT166" s="183" t="s">
        <v>160</v>
      </c>
      <c r="AU166" s="183" t="s">
        <v>89</v>
      </c>
      <c r="AY166" s="17" t="s">
        <v>158</v>
      </c>
      <c r="BE166" s="104">
        <f>IF(N166="základná",J166,0)</f>
        <v>0</v>
      </c>
      <c r="BF166" s="104">
        <f>IF(N166="znížená",J166,0)</f>
        <v>0</v>
      </c>
      <c r="BG166" s="104">
        <f>IF(N166="zákl. prenesená",J166,0)</f>
        <v>0</v>
      </c>
      <c r="BH166" s="104">
        <f>IF(N166="zníž. prenesená",J166,0)</f>
        <v>0</v>
      </c>
      <c r="BI166" s="104">
        <f>IF(N166="nulová",J166,0)</f>
        <v>0</v>
      </c>
      <c r="BJ166" s="17" t="s">
        <v>89</v>
      </c>
      <c r="BK166" s="104">
        <f>ROUND(I166*H166,2)</f>
        <v>0</v>
      </c>
      <c r="BL166" s="17" t="s">
        <v>164</v>
      </c>
      <c r="BM166" s="183" t="s">
        <v>1109</v>
      </c>
    </row>
    <row r="167" spans="1:65" s="13" customFormat="1" ht="12">
      <c r="B167" s="184"/>
      <c r="D167" s="185" t="s">
        <v>174</v>
      </c>
      <c r="E167" s="186" t="s">
        <v>1</v>
      </c>
      <c r="F167" s="187" t="s">
        <v>1110</v>
      </c>
      <c r="H167" s="186" t="s">
        <v>1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6" t="s">
        <v>174</v>
      </c>
      <c r="AU167" s="186" t="s">
        <v>89</v>
      </c>
      <c r="AV167" s="13" t="s">
        <v>83</v>
      </c>
      <c r="AW167" s="13" t="s">
        <v>30</v>
      </c>
      <c r="AX167" s="13" t="s">
        <v>76</v>
      </c>
      <c r="AY167" s="186" t="s">
        <v>158</v>
      </c>
    </row>
    <row r="168" spans="1:65" s="14" customFormat="1" ht="12">
      <c r="B168" s="192"/>
      <c r="D168" s="185" t="s">
        <v>174</v>
      </c>
      <c r="E168" s="193" t="s">
        <v>1</v>
      </c>
      <c r="F168" s="194" t="s">
        <v>186</v>
      </c>
      <c r="H168" s="195">
        <v>5</v>
      </c>
      <c r="I168" s="196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3" t="s">
        <v>174</v>
      </c>
      <c r="AU168" s="193" t="s">
        <v>89</v>
      </c>
      <c r="AV168" s="14" t="s">
        <v>89</v>
      </c>
      <c r="AW168" s="14" t="s">
        <v>30</v>
      </c>
      <c r="AX168" s="14" t="s">
        <v>76</v>
      </c>
      <c r="AY168" s="193" t="s">
        <v>158</v>
      </c>
    </row>
    <row r="169" spans="1:65" s="15" customFormat="1" ht="12">
      <c r="B169" s="200"/>
      <c r="D169" s="185" t="s">
        <v>174</v>
      </c>
      <c r="E169" s="201" t="s">
        <v>1</v>
      </c>
      <c r="F169" s="202" t="s">
        <v>179</v>
      </c>
      <c r="H169" s="203">
        <v>5</v>
      </c>
      <c r="I169" s="204"/>
      <c r="L169" s="200"/>
      <c r="M169" s="205"/>
      <c r="N169" s="206"/>
      <c r="O169" s="206"/>
      <c r="P169" s="206"/>
      <c r="Q169" s="206"/>
      <c r="R169" s="206"/>
      <c r="S169" s="206"/>
      <c r="T169" s="207"/>
      <c r="AT169" s="201" t="s">
        <v>174</v>
      </c>
      <c r="AU169" s="201" t="s">
        <v>89</v>
      </c>
      <c r="AV169" s="15" t="s">
        <v>164</v>
      </c>
      <c r="AW169" s="15" t="s">
        <v>30</v>
      </c>
      <c r="AX169" s="15" t="s">
        <v>83</v>
      </c>
      <c r="AY169" s="201" t="s">
        <v>158</v>
      </c>
    </row>
    <row r="170" spans="1:65" s="2" customFormat="1" ht="16.5" customHeight="1">
      <c r="A170" s="34"/>
      <c r="B170" s="139"/>
      <c r="C170" s="171" t="s">
        <v>216</v>
      </c>
      <c r="D170" s="171" t="s">
        <v>160</v>
      </c>
      <c r="E170" s="172" t="s">
        <v>1111</v>
      </c>
      <c r="F170" s="173" t="s">
        <v>348</v>
      </c>
      <c r="G170" s="174" t="s">
        <v>296</v>
      </c>
      <c r="H170" s="175">
        <v>5</v>
      </c>
      <c r="I170" s="176"/>
      <c r="J170" s="177">
        <f>ROUND(I170*H170,2)</f>
        <v>0</v>
      </c>
      <c r="K170" s="178"/>
      <c r="L170" s="35"/>
      <c r="M170" s="179" t="s">
        <v>1</v>
      </c>
      <c r="N170" s="180" t="s">
        <v>42</v>
      </c>
      <c r="O170" s="60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164</v>
      </c>
      <c r="AT170" s="183" t="s">
        <v>160</v>
      </c>
      <c r="AU170" s="183" t="s">
        <v>89</v>
      </c>
      <c r="AY170" s="17" t="s">
        <v>158</v>
      </c>
      <c r="BE170" s="104">
        <f>IF(N170="základná",J170,0)</f>
        <v>0</v>
      </c>
      <c r="BF170" s="104">
        <f>IF(N170="znížená",J170,0)</f>
        <v>0</v>
      </c>
      <c r="BG170" s="104">
        <f>IF(N170="zákl. prenesená",J170,0)</f>
        <v>0</v>
      </c>
      <c r="BH170" s="104">
        <f>IF(N170="zníž. prenesená",J170,0)</f>
        <v>0</v>
      </c>
      <c r="BI170" s="104">
        <f>IF(N170="nulová",J170,0)</f>
        <v>0</v>
      </c>
      <c r="BJ170" s="17" t="s">
        <v>89</v>
      </c>
      <c r="BK170" s="104">
        <f>ROUND(I170*H170,2)</f>
        <v>0</v>
      </c>
      <c r="BL170" s="17" t="s">
        <v>164</v>
      </c>
      <c r="BM170" s="183" t="s">
        <v>1112</v>
      </c>
    </row>
    <row r="171" spans="1:65" s="2" customFormat="1" ht="16.5" customHeight="1">
      <c r="A171" s="34"/>
      <c r="B171" s="139"/>
      <c r="C171" s="171" t="s">
        <v>221</v>
      </c>
      <c r="D171" s="171" t="s">
        <v>160</v>
      </c>
      <c r="E171" s="172" t="s">
        <v>351</v>
      </c>
      <c r="F171" s="173" t="s">
        <v>352</v>
      </c>
      <c r="G171" s="174" t="s">
        <v>353</v>
      </c>
      <c r="H171" s="175">
        <v>259.25</v>
      </c>
      <c r="I171" s="176"/>
      <c r="J171" s="177">
        <f>ROUND(I171*H171,2)</f>
        <v>0</v>
      </c>
      <c r="K171" s="178"/>
      <c r="L171" s="35"/>
      <c r="M171" s="179" t="s">
        <v>1</v>
      </c>
      <c r="N171" s="180" t="s">
        <v>42</v>
      </c>
      <c r="O171" s="6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164</v>
      </c>
      <c r="AT171" s="183" t="s">
        <v>160</v>
      </c>
      <c r="AU171" s="183" t="s">
        <v>89</v>
      </c>
      <c r="AY171" s="17" t="s">
        <v>158</v>
      </c>
      <c r="BE171" s="104">
        <f>IF(N171="základná",J171,0)</f>
        <v>0</v>
      </c>
      <c r="BF171" s="104">
        <f>IF(N171="znížená",J171,0)</f>
        <v>0</v>
      </c>
      <c r="BG171" s="104">
        <f>IF(N171="zákl. prenesená",J171,0)</f>
        <v>0</v>
      </c>
      <c r="BH171" s="104">
        <f>IF(N171="zníž. prenesená",J171,0)</f>
        <v>0</v>
      </c>
      <c r="BI171" s="104">
        <f>IF(N171="nulová",J171,0)</f>
        <v>0</v>
      </c>
      <c r="BJ171" s="17" t="s">
        <v>89</v>
      </c>
      <c r="BK171" s="104">
        <f>ROUND(I171*H171,2)</f>
        <v>0</v>
      </c>
      <c r="BL171" s="17" t="s">
        <v>164</v>
      </c>
      <c r="BM171" s="183" t="s">
        <v>1113</v>
      </c>
    </row>
    <row r="172" spans="1:65" s="14" customFormat="1" ht="12">
      <c r="B172" s="192"/>
      <c r="D172" s="185" t="s">
        <v>174</v>
      </c>
      <c r="E172" s="193" t="s">
        <v>1</v>
      </c>
      <c r="F172" s="194" t="s">
        <v>944</v>
      </c>
      <c r="H172" s="195">
        <v>259.25</v>
      </c>
      <c r="I172" s="196"/>
      <c r="L172" s="192"/>
      <c r="M172" s="197"/>
      <c r="N172" s="198"/>
      <c r="O172" s="198"/>
      <c r="P172" s="198"/>
      <c r="Q172" s="198"/>
      <c r="R172" s="198"/>
      <c r="S172" s="198"/>
      <c r="T172" s="199"/>
      <c r="AT172" s="193" t="s">
        <v>174</v>
      </c>
      <c r="AU172" s="193" t="s">
        <v>89</v>
      </c>
      <c r="AV172" s="14" t="s">
        <v>89</v>
      </c>
      <c r="AW172" s="14" t="s">
        <v>30</v>
      </c>
      <c r="AX172" s="14" t="s">
        <v>83</v>
      </c>
      <c r="AY172" s="193" t="s">
        <v>158</v>
      </c>
    </row>
    <row r="173" spans="1:65" s="2" customFormat="1" ht="16.5" customHeight="1">
      <c r="A173" s="34"/>
      <c r="B173" s="139"/>
      <c r="C173" s="171" t="s">
        <v>225</v>
      </c>
      <c r="D173" s="171" t="s">
        <v>160</v>
      </c>
      <c r="E173" s="172" t="s">
        <v>357</v>
      </c>
      <c r="F173" s="173" t="s">
        <v>358</v>
      </c>
      <c r="G173" s="174" t="s">
        <v>353</v>
      </c>
      <c r="H173" s="175">
        <v>259.25</v>
      </c>
      <c r="I173" s="176"/>
      <c r="J173" s="177">
        <f>ROUND(I173*H173,2)</f>
        <v>0</v>
      </c>
      <c r="K173" s="178"/>
      <c r="L173" s="35"/>
      <c r="M173" s="179" t="s">
        <v>1</v>
      </c>
      <c r="N173" s="180" t="s">
        <v>42</v>
      </c>
      <c r="O173" s="6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164</v>
      </c>
      <c r="AT173" s="183" t="s">
        <v>160</v>
      </c>
      <c r="AU173" s="183" t="s">
        <v>89</v>
      </c>
      <c r="AY173" s="17" t="s">
        <v>158</v>
      </c>
      <c r="BE173" s="104">
        <f>IF(N173="základná",J173,0)</f>
        <v>0</v>
      </c>
      <c r="BF173" s="104">
        <f>IF(N173="znížená",J173,0)</f>
        <v>0</v>
      </c>
      <c r="BG173" s="104">
        <f>IF(N173="zákl. prenesená",J173,0)</f>
        <v>0</v>
      </c>
      <c r="BH173" s="104">
        <f>IF(N173="zníž. prenesená",J173,0)</f>
        <v>0</v>
      </c>
      <c r="BI173" s="104">
        <f>IF(N173="nulová",J173,0)</f>
        <v>0</v>
      </c>
      <c r="BJ173" s="17" t="s">
        <v>89</v>
      </c>
      <c r="BK173" s="104">
        <f>ROUND(I173*H173,2)</f>
        <v>0</v>
      </c>
      <c r="BL173" s="17" t="s">
        <v>164</v>
      </c>
      <c r="BM173" s="183" t="s">
        <v>1114</v>
      </c>
    </row>
    <row r="174" spans="1:65" s="14" customFormat="1" ht="12">
      <c r="B174" s="192"/>
      <c r="D174" s="185" t="s">
        <v>174</v>
      </c>
      <c r="E174" s="193" t="s">
        <v>1</v>
      </c>
      <c r="F174" s="194" t="s">
        <v>944</v>
      </c>
      <c r="H174" s="195">
        <v>259.25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174</v>
      </c>
      <c r="AU174" s="193" t="s">
        <v>89</v>
      </c>
      <c r="AV174" s="14" t="s">
        <v>89</v>
      </c>
      <c r="AW174" s="14" t="s">
        <v>30</v>
      </c>
      <c r="AX174" s="14" t="s">
        <v>83</v>
      </c>
      <c r="AY174" s="193" t="s">
        <v>158</v>
      </c>
    </row>
    <row r="175" spans="1:65" s="2" customFormat="1" ht="21.75" customHeight="1">
      <c r="A175" s="34"/>
      <c r="B175" s="139"/>
      <c r="C175" s="171" t="s">
        <v>229</v>
      </c>
      <c r="D175" s="171" t="s">
        <v>160</v>
      </c>
      <c r="E175" s="172" t="s">
        <v>1115</v>
      </c>
      <c r="F175" s="173" t="s">
        <v>1116</v>
      </c>
      <c r="G175" s="174" t="s">
        <v>163</v>
      </c>
      <c r="H175" s="175">
        <v>456.8</v>
      </c>
      <c r="I175" s="176"/>
      <c r="J175" s="177">
        <f>ROUND(I175*H175,2)</f>
        <v>0</v>
      </c>
      <c r="K175" s="178"/>
      <c r="L175" s="35"/>
      <c r="M175" s="179" t="s">
        <v>1</v>
      </c>
      <c r="N175" s="180" t="s">
        <v>42</v>
      </c>
      <c r="O175" s="60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3" t="s">
        <v>164</v>
      </c>
      <c r="AT175" s="183" t="s">
        <v>160</v>
      </c>
      <c r="AU175" s="183" t="s">
        <v>89</v>
      </c>
      <c r="AY175" s="17" t="s">
        <v>158</v>
      </c>
      <c r="BE175" s="104">
        <f>IF(N175="základná",J175,0)</f>
        <v>0</v>
      </c>
      <c r="BF175" s="104">
        <f>IF(N175="znížená",J175,0)</f>
        <v>0</v>
      </c>
      <c r="BG175" s="104">
        <f>IF(N175="zákl. prenesená",J175,0)</f>
        <v>0</v>
      </c>
      <c r="BH175" s="104">
        <f>IF(N175="zníž. prenesená",J175,0)</f>
        <v>0</v>
      </c>
      <c r="BI175" s="104">
        <f>IF(N175="nulová",J175,0)</f>
        <v>0</v>
      </c>
      <c r="BJ175" s="17" t="s">
        <v>89</v>
      </c>
      <c r="BK175" s="104">
        <f>ROUND(I175*H175,2)</f>
        <v>0</v>
      </c>
      <c r="BL175" s="17" t="s">
        <v>164</v>
      </c>
      <c r="BM175" s="183" t="s">
        <v>1117</v>
      </c>
    </row>
    <row r="176" spans="1:65" s="14" customFormat="1" ht="12">
      <c r="B176" s="192"/>
      <c r="D176" s="185" t="s">
        <v>174</v>
      </c>
      <c r="E176" s="193" t="s">
        <v>1</v>
      </c>
      <c r="F176" s="194" t="s">
        <v>1118</v>
      </c>
      <c r="H176" s="195">
        <v>456.8</v>
      </c>
      <c r="I176" s="196"/>
      <c r="L176" s="192"/>
      <c r="M176" s="197"/>
      <c r="N176" s="198"/>
      <c r="O176" s="198"/>
      <c r="P176" s="198"/>
      <c r="Q176" s="198"/>
      <c r="R176" s="198"/>
      <c r="S176" s="198"/>
      <c r="T176" s="199"/>
      <c r="AT176" s="193" t="s">
        <v>174</v>
      </c>
      <c r="AU176" s="193" t="s">
        <v>89</v>
      </c>
      <c r="AV176" s="14" t="s">
        <v>89</v>
      </c>
      <c r="AW176" s="14" t="s">
        <v>30</v>
      </c>
      <c r="AX176" s="14" t="s">
        <v>83</v>
      </c>
      <c r="AY176" s="193" t="s">
        <v>158</v>
      </c>
    </row>
    <row r="177" spans="1:65" s="12" customFormat="1" ht="23" customHeight="1">
      <c r="B177" s="158"/>
      <c r="D177" s="159" t="s">
        <v>75</v>
      </c>
      <c r="E177" s="169" t="s">
        <v>186</v>
      </c>
      <c r="F177" s="169" t="s">
        <v>632</v>
      </c>
      <c r="I177" s="161"/>
      <c r="J177" s="170">
        <f>BK177</f>
        <v>0</v>
      </c>
      <c r="L177" s="158"/>
      <c r="M177" s="163"/>
      <c r="N177" s="164"/>
      <c r="O177" s="164"/>
      <c r="P177" s="165">
        <f>SUM(P178:P224)</f>
        <v>0</v>
      </c>
      <c r="Q177" s="164"/>
      <c r="R177" s="165">
        <f>SUM(R178:R224)</f>
        <v>343.43511799999999</v>
      </c>
      <c r="S177" s="164"/>
      <c r="T177" s="166">
        <f>SUM(T178:T224)</f>
        <v>0</v>
      </c>
      <c r="AR177" s="159" t="s">
        <v>83</v>
      </c>
      <c r="AT177" s="167" t="s">
        <v>75</v>
      </c>
      <c r="AU177" s="167" t="s">
        <v>83</v>
      </c>
      <c r="AY177" s="159" t="s">
        <v>158</v>
      </c>
      <c r="BK177" s="168">
        <f>SUM(BK178:BK224)</f>
        <v>0</v>
      </c>
    </row>
    <row r="178" spans="1:65" s="2" customFormat="1" ht="21.75" customHeight="1">
      <c r="A178" s="34"/>
      <c r="B178" s="139"/>
      <c r="C178" s="171" t="s">
        <v>234</v>
      </c>
      <c r="D178" s="171" t="s">
        <v>160</v>
      </c>
      <c r="E178" s="172" t="s">
        <v>1119</v>
      </c>
      <c r="F178" s="173" t="s">
        <v>1120</v>
      </c>
      <c r="G178" s="174" t="s">
        <v>163</v>
      </c>
      <c r="H178" s="175">
        <v>8</v>
      </c>
      <c r="I178" s="176"/>
      <c r="J178" s="177">
        <f>ROUND(I178*H178,2)</f>
        <v>0</v>
      </c>
      <c r="K178" s="178"/>
      <c r="L178" s="35"/>
      <c r="M178" s="179" t="s">
        <v>1</v>
      </c>
      <c r="N178" s="180" t="s">
        <v>42</v>
      </c>
      <c r="O178" s="60"/>
      <c r="P178" s="181">
        <f>O178*H178</f>
        <v>0</v>
      </c>
      <c r="Q178" s="181">
        <v>0.27994000000000002</v>
      </c>
      <c r="R178" s="181">
        <f>Q178*H178</f>
        <v>2.2395200000000002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164</v>
      </c>
      <c r="AT178" s="183" t="s">
        <v>160</v>
      </c>
      <c r="AU178" s="183" t="s">
        <v>89</v>
      </c>
      <c r="AY178" s="17" t="s">
        <v>158</v>
      </c>
      <c r="BE178" s="104">
        <f>IF(N178="základná",J178,0)</f>
        <v>0</v>
      </c>
      <c r="BF178" s="104">
        <f>IF(N178="znížená",J178,0)</f>
        <v>0</v>
      </c>
      <c r="BG178" s="104">
        <f>IF(N178="zákl. prenesená",J178,0)</f>
        <v>0</v>
      </c>
      <c r="BH178" s="104">
        <f>IF(N178="zníž. prenesená",J178,0)</f>
        <v>0</v>
      </c>
      <c r="BI178" s="104">
        <f>IF(N178="nulová",J178,0)</f>
        <v>0</v>
      </c>
      <c r="BJ178" s="17" t="s">
        <v>89</v>
      </c>
      <c r="BK178" s="104">
        <f>ROUND(I178*H178,2)</f>
        <v>0</v>
      </c>
      <c r="BL178" s="17" t="s">
        <v>164</v>
      </c>
      <c r="BM178" s="183" t="s">
        <v>1121</v>
      </c>
    </row>
    <row r="179" spans="1:65" s="13" customFormat="1" ht="12">
      <c r="B179" s="184"/>
      <c r="D179" s="185" t="s">
        <v>174</v>
      </c>
      <c r="E179" s="186" t="s">
        <v>1</v>
      </c>
      <c r="F179" s="187" t="s">
        <v>1122</v>
      </c>
      <c r="H179" s="186" t="s">
        <v>1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6" t="s">
        <v>174</v>
      </c>
      <c r="AU179" s="186" t="s">
        <v>89</v>
      </c>
      <c r="AV179" s="13" t="s">
        <v>83</v>
      </c>
      <c r="AW179" s="13" t="s">
        <v>30</v>
      </c>
      <c r="AX179" s="13" t="s">
        <v>76</v>
      </c>
      <c r="AY179" s="186" t="s">
        <v>158</v>
      </c>
    </row>
    <row r="180" spans="1:65" s="14" customFormat="1" ht="12">
      <c r="B180" s="192"/>
      <c r="D180" s="185" t="s">
        <v>174</v>
      </c>
      <c r="E180" s="193" t="s">
        <v>1</v>
      </c>
      <c r="F180" s="194" t="s">
        <v>199</v>
      </c>
      <c r="H180" s="195">
        <v>8</v>
      </c>
      <c r="I180" s="196"/>
      <c r="L180" s="192"/>
      <c r="M180" s="197"/>
      <c r="N180" s="198"/>
      <c r="O180" s="198"/>
      <c r="P180" s="198"/>
      <c r="Q180" s="198"/>
      <c r="R180" s="198"/>
      <c r="S180" s="198"/>
      <c r="T180" s="199"/>
      <c r="AT180" s="193" t="s">
        <v>174</v>
      </c>
      <c r="AU180" s="193" t="s">
        <v>89</v>
      </c>
      <c r="AV180" s="14" t="s">
        <v>89</v>
      </c>
      <c r="AW180" s="14" t="s">
        <v>30</v>
      </c>
      <c r="AX180" s="14" t="s">
        <v>76</v>
      </c>
      <c r="AY180" s="193" t="s">
        <v>158</v>
      </c>
    </row>
    <row r="181" spans="1:65" s="15" customFormat="1" ht="12">
      <c r="B181" s="200"/>
      <c r="D181" s="185" t="s">
        <v>174</v>
      </c>
      <c r="E181" s="201" t="s">
        <v>1</v>
      </c>
      <c r="F181" s="202" t="s">
        <v>179</v>
      </c>
      <c r="H181" s="203">
        <v>8</v>
      </c>
      <c r="I181" s="204"/>
      <c r="L181" s="200"/>
      <c r="M181" s="205"/>
      <c r="N181" s="206"/>
      <c r="O181" s="206"/>
      <c r="P181" s="206"/>
      <c r="Q181" s="206"/>
      <c r="R181" s="206"/>
      <c r="S181" s="206"/>
      <c r="T181" s="207"/>
      <c r="AT181" s="201" t="s">
        <v>174</v>
      </c>
      <c r="AU181" s="201" t="s">
        <v>89</v>
      </c>
      <c r="AV181" s="15" t="s">
        <v>164</v>
      </c>
      <c r="AW181" s="15" t="s">
        <v>30</v>
      </c>
      <c r="AX181" s="15" t="s">
        <v>83</v>
      </c>
      <c r="AY181" s="201" t="s">
        <v>158</v>
      </c>
    </row>
    <row r="182" spans="1:65" s="13" customFormat="1" ht="24">
      <c r="B182" s="184"/>
      <c r="D182" s="185" t="s">
        <v>174</v>
      </c>
      <c r="E182" s="186" t="s">
        <v>1</v>
      </c>
      <c r="F182" s="187" t="s">
        <v>1123</v>
      </c>
      <c r="H182" s="186" t="s">
        <v>1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6" t="s">
        <v>174</v>
      </c>
      <c r="AU182" s="186" t="s">
        <v>89</v>
      </c>
      <c r="AV182" s="13" t="s">
        <v>83</v>
      </c>
      <c r="AW182" s="13" t="s">
        <v>30</v>
      </c>
      <c r="AX182" s="13" t="s">
        <v>76</v>
      </c>
      <c r="AY182" s="186" t="s">
        <v>158</v>
      </c>
    </row>
    <row r="183" spans="1:65" s="2" customFormat="1" ht="21.75" customHeight="1">
      <c r="A183" s="34"/>
      <c r="B183" s="139"/>
      <c r="C183" s="171" t="s">
        <v>238</v>
      </c>
      <c r="D183" s="171" t="s">
        <v>160</v>
      </c>
      <c r="E183" s="172" t="s">
        <v>642</v>
      </c>
      <c r="F183" s="173" t="s">
        <v>643</v>
      </c>
      <c r="G183" s="174" t="s">
        <v>163</v>
      </c>
      <c r="H183" s="175">
        <v>140.80000000000001</v>
      </c>
      <c r="I183" s="176"/>
      <c r="J183" s="177">
        <f>ROUND(I183*H183,2)</f>
        <v>0</v>
      </c>
      <c r="K183" s="178"/>
      <c r="L183" s="35"/>
      <c r="M183" s="179" t="s">
        <v>1</v>
      </c>
      <c r="N183" s="180" t="s">
        <v>42</v>
      </c>
      <c r="O183" s="60"/>
      <c r="P183" s="181">
        <f>O183*H183</f>
        <v>0</v>
      </c>
      <c r="Q183" s="181">
        <v>0.27994000000000002</v>
      </c>
      <c r="R183" s="181">
        <f>Q183*H183</f>
        <v>39.415552000000005</v>
      </c>
      <c r="S183" s="181">
        <v>0</v>
      </c>
      <c r="T183" s="18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3" t="s">
        <v>164</v>
      </c>
      <c r="AT183" s="183" t="s">
        <v>160</v>
      </c>
      <c r="AU183" s="183" t="s">
        <v>89</v>
      </c>
      <c r="AY183" s="17" t="s">
        <v>158</v>
      </c>
      <c r="BE183" s="104">
        <f>IF(N183="základná",J183,0)</f>
        <v>0</v>
      </c>
      <c r="BF183" s="104">
        <f>IF(N183="znížená",J183,0)</f>
        <v>0</v>
      </c>
      <c r="BG183" s="104">
        <f>IF(N183="zákl. prenesená",J183,0)</f>
        <v>0</v>
      </c>
      <c r="BH183" s="104">
        <f>IF(N183="zníž. prenesená",J183,0)</f>
        <v>0</v>
      </c>
      <c r="BI183" s="104">
        <f>IF(N183="nulová",J183,0)</f>
        <v>0</v>
      </c>
      <c r="BJ183" s="17" t="s">
        <v>89</v>
      </c>
      <c r="BK183" s="104">
        <f>ROUND(I183*H183,2)</f>
        <v>0</v>
      </c>
      <c r="BL183" s="17" t="s">
        <v>164</v>
      </c>
      <c r="BM183" s="183" t="s">
        <v>1124</v>
      </c>
    </row>
    <row r="184" spans="1:65" s="13" customFormat="1" ht="12">
      <c r="B184" s="184"/>
      <c r="D184" s="185" t="s">
        <v>174</v>
      </c>
      <c r="E184" s="186" t="s">
        <v>1</v>
      </c>
      <c r="F184" s="187" t="s">
        <v>1125</v>
      </c>
      <c r="H184" s="186" t="s">
        <v>1</v>
      </c>
      <c r="I184" s="188"/>
      <c r="L184" s="184"/>
      <c r="M184" s="189"/>
      <c r="N184" s="190"/>
      <c r="O184" s="190"/>
      <c r="P184" s="190"/>
      <c r="Q184" s="190"/>
      <c r="R184" s="190"/>
      <c r="S184" s="190"/>
      <c r="T184" s="191"/>
      <c r="AT184" s="186" t="s">
        <v>174</v>
      </c>
      <c r="AU184" s="186" t="s">
        <v>89</v>
      </c>
      <c r="AV184" s="13" t="s">
        <v>83</v>
      </c>
      <c r="AW184" s="13" t="s">
        <v>30</v>
      </c>
      <c r="AX184" s="13" t="s">
        <v>76</v>
      </c>
      <c r="AY184" s="186" t="s">
        <v>158</v>
      </c>
    </row>
    <row r="185" spans="1:65" s="14" customFormat="1" ht="12">
      <c r="B185" s="192"/>
      <c r="D185" s="185" t="s">
        <v>174</v>
      </c>
      <c r="E185" s="193" t="s">
        <v>1</v>
      </c>
      <c r="F185" s="194" t="s">
        <v>1126</v>
      </c>
      <c r="H185" s="195">
        <v>140.80000000000001</v>
      </c>
      <c r="I185" s="196"/>
      <c r="L185" s="192"/>
      <c r="M185" s="197"/>
      <c r="N185" s="198"/>
      <c r="O185" s="198"/>
      <c r="P185" s="198"/>
      <c r="Q185" s="198"/>
      <c r="R185" s="198"/>
      <c r="S185" s="198"/>
      <c r="T185" s="199"/>
      <c r="AT185" s="193" t="s">
        <v>174</v>
      </c>
      <c r="AU185" s="193" t="s">
        <v>89</v>
      </c>
      <c r="AV185" s="14" t="s">
        <v>89</v>
      </c>
      <c r="AW185" s="14" t="s">
        <v>30</v>
      </c>
      <c r="AX185" s="14" t="s">
        <v>76</v>
      </c>
      <c r="AY185" s="193" t="s">
        <v>158</v>
      </c>
    </row>
    <row r="186" spans="1:65" s="15" customFormat="1" ht="12">
      <c r="B186" s="200"/>
      <c r="D186" s="185" t="s">
        <v>174</v>
      </c>
      <c r="E186" s="201" t="s">
        <v>1</v>
      </c>
      <c r="F186" s="202" t="s">
        <v>179</v>
      </c>
      <c r="H186" s="203">
        <v>140.80000000000001</v>
      </c>
      <c r="I186" s="204"/>
      <c r="L186" s="200"/>
      <c r="M186" s="205"/>
      <c r="N186" s="206"/>
      <c r="O186" s="206"/>
      <c r="P186" s="206"/>
      <c r="Q186" s="206"/>
      <c r="R186" s="206"/>
      <c r="S186" s="206"/>
      <c r="T186" s="207"/>
      <c r="AT186" s="201" t="s">
        <v>174</v>
      </c>
      <c r="AU186" s="201" t="s">
        <v>89</v>
      </c>
      <c r="AV186" s="15" t="s">
        <v>164</v>
      </c>
      <c r="AW186" s="15" t="s">
        <v>30</v>
      </c>
      <c r="AX186" s="15" t="s">
        <v>83</v>
      </c>
      <c r="AY186" s="201" t="s">
        <v>158</v>
      </c>
    </row>
    <row r="187" spans="1:65" s="13" customFormat="1" ht="24">
      <c r="B187" s="184"/>
      <c r="D187" s="185" t="s">
        <v>174</v>
      </c>
      <c r="E187" s="186" t="s">
        <v>1</v>
      </c>
      <c r="F187" s="187" t="s">
        <v>1123</v>
      </c>
      <c r="H187" s="186" t="s">
        <v>1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6" t="s">
        <v>174</v>
      </c>
      <c r="AU187" s="186" t="s">
        <v>89</v>
      </c>
      <c r="AV187" s="13" t="s">
        <v>83</v>
      </c>
      <c r="AW187" s="13" t="s">
        <v>30</v>
      </c>
      <c r="AX187" s="13" t="s">
        <v>76</v>
      </c>
      <c r="AY187" s="186" t="s">
        <v>158</v>
      </c>
    </row>
    <row r="188" spans="1:65" s="2" customFormat="1" ht="21.75" customHeight="1">
      <c r="A188" s="34"/>
      <c r="B188" s="139"/>
      <c r="C188" s="171" t="s">
        <v>242</v>
      </c>
      <c r="D188" s="171" t="s">
        <v>160</v>
      </c>
      <c r="E188" s="172" t="s">
        <v>1127</v>
      </c>
      <c r="F188" s="173" t="s">
        <v>1128</v>
      </c>
      <c r="G188" s="174" t="s">
        <v>163</v>
      </c>
      <c r="H188" s="175">
        <v>308</v>
      </c>
      <c r="I188" s="176"/>
      <c r="J188" s="177">
        <f>ROUND(I188*H188,2)</f>
        <v>0</v>
      </c>
      <c r="K188" s="178"/>
      <c r="L188" s="35"/>
      <c r="M188" s="179" t="s">
        <v>1</v>
      </c>
      <c r="N188" s="180" t="s">
        <v>42</v>
      </c>
      <c r="O188" s="60"/>
      <c r="P188" s="181">
        <f>O188*H188</f>
        <v>0</v>
      </c>
      <c r="Q188" s="181">
        <v>0.33445999999999998</v>
      </c>
      <c r="R188" s="181">
        <f>Q188*H188</f>
        <v>103.01367999999999</v>
      </c>
      <c r="S188" s="181">
        <v>0</v>
      </c>
      <c r="T188" s="18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3" t="s">
        <v>164</v>
      </c>
      <c r="AT188" s="183" t="s">
        <v>160</v>
      </c>
      <c r="AU188" s="183" t="s">
        <v>89</v>
      </c>
      <c r="AY188" s="17" t="s">
        <v>158</v>
      </c>
      <c r="BE188" s="104">
        <f>IF(N188="základná",J188,0)</f>
        <v>0</v>
      </c>
      <c r="BF188" s="104">
        <f>IF(N188="znížená",J188,0)</f>
        <v>0</v>
      </c>
      <c r="BG188" s="104">
        <f>IF(N188="zákl. prenesená",J188,0)</f>
        <v>0</v>
      </c>
      <c r="BH188" s="104">
        <f>IF(N188="zníž. prenesená",J188,0)</f>
        <v>0</v>
      </c>
      <c r="BI188" s="104">
        <f>IF(N188="nulová",J188,0)</f>
        <v>0</v>
      </c>
      <c r="BJ188" s="17" t="s">
        <v>89</v>
      </c>
      <c r="BK188" s="104">
        <f>ROUND(I188*H188,2)</f>
        <v>0</v>
      </c>
      <c r="BL188" s="17" t="s">
        <v>164</v>
      </c>
      <c r="BM188" s="183" t="s">
        <v>1129</v>
      </c>
    </row>
    <row r="189" spans="1:65" s="13" customFormat="1" ht="12">
      <c r="B189" s="184"/>
      <c r="D189" s="185" t="s">
        <v>174</v>
      </c>
      <c r="E189" s="186" t="s">
        <v>1</v>
      </c>
      <c r="F189" s="187" t="s">
        <v>1130</v>
      </c>
      <c r="H189" s="186" t="s">
        <v>1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6" t="s">
        <v>174</v>
      </c>
      <c r="AU189" s="186" t="s">
        <v>89</v>
      </c>
      <c r="AV189" s="13" t="s">
        <v>83</v>
      </c>
      <c r="AW189" s="13" t="s">
        <v>30</v>
      </c>
      <c r="AX189" s="13" t="s">
        <v>76</v>
      </c>
      <c r="AY189" s="186" t="s">
        <v>158</v>
      </c>
    </row>
    <row r="190" spans="1:65" s="14" customFormat="1" ht="12">
      <c r="B190" s="192"/>
      <c r="D190" s="185" t="s">
        <v>174</v>
      </c>
      <c r="E190" s="193" t="s">
        <v>1</v>
      </c>
      <c r="F190" s="194" t="s">
        <v>1131</v>
      </c>
      <c r="H190" s="195">
        <v>308</v>
      </c>
      <c r="I190" s="196"/>
      <c r="L190" s="192"/>
      <c r="M190" s="197"/>
      <c r="N190" s="198"/>
      <c r="O190" s="198"/>
      <c r="P190" s="198"/>
      <c r="Q190" s="198"/>
      <c r="R190" s="198"/>
      <c r="S190" s="198"/>
      <c r="T190" s="199"/>
      <c r="AT190" s="193" t="s">
        <v>174</v>
      </c>
      <c r="AU190" s="193" t="s">
        <v>89</v>
      </c>
      <c r="AV190" s="14" t="s">
        <v>89</v>
      </c>
      <c r="AW190" s="14" t="s">
        <v>30</v>
      </c>
      <c r="AX190" s="14" t="s">
        <v>76</v>
      </c>
      <c r="AY190" s="193" t="s">
        <v>158</v>
      </c>
    </row>
    <row r="191" spans="1:65" s="15" customFormat="1" ht="12">
      <c r="B191" s="200"/>
      <c r="D191" s="185" t="s">
        <v>174</v>
      </c>
      <c r="E191" s="201" t="s">
        <v>1</v>
      </c>
      <c r="F191" s="202" t="s">
        <v>179</v>
      </c>
      <c r="H191" s="203">
        <v>308</v>
      </c>
      <c r="I191" s="204"/>
      <c r="L191" s="200"/>
      <c r="M191" s="205"/>
      <c r="N191" s="206"/>
      <c r="O191" s="206"/>
      <c r="P191" s="206"/>
      <c r="Q191" s="206"/>
      <c r="R191" s="206"/>
      <c r="S191" s="206"/>
      <c r="T191" s="207"/>
      <c r="AT191" s="201" t="s">
        <v>174</v>
      </c>
      <c r="AU191" s="201" t="s">
        <v>89</v>
      </c>
      <c r="AV191" s="15" t="s">
        <v>164</v>
      </c>
      <c r="AW191" s="15" t="s">
        <v>30</v>
      </c>
      <c r="AX191" s="15" t="s">
        <v>83</v>
      </c>
      <c r="AY191" s="201" t="s">
        <v>158</v>
      </c>
    </row>
    <row r="192" spans="1:65" s="2" customFormat="1" ht="33" customHeight="1">
      <c r="A192" s="34"/>
      <c r="B192" s="139"/>
      <c r="C192" s="171" t="s">
        <v>247</v>
      </c>
      <c r="D192" s="171" t="s">
        <v>160</v>
      </c>
      <c r="E192" s="172" t="s">
        <v>1132</v>
      </c>
      <c r="F192" s="173" t="s">
        <v>1133</v>
      </c>
      <c r="G192" s="174" t="s">
        <v>163</v>
      </c>
      <c r="H192" s="175">
        <v>280</v>
      </c>
      <c r="I192" s="176"/>
      <c r="J192" s="177">
        <f>ROUND(I192*H192,2)</f>
        <v>0</v>
      </c>
      <c r="K192" s="178"/>
      <c r="L192" s="35"/>
      <c r="M192" s="179" t="s">
        <v>1</v>
      </c>
      <c r="N192" s="180" t="s">
        <v>42</v>
      </c>
      <c r="O192" s="60"/>
      <c r="P192" s="181">
        <f>O192*H192</f>
        <v>0</v>
      </c>
      <c r="Q192" s="181">
        <v>0.35338000000000003</v>
      </c>
      <c r="R192" s="181">
        <f>Q192*H192</f>
        <v>98.946400000000011</v>
      </c>
      <c r="S192" s="181">
        <v>0</v>
      </c>
      <c r="T192" s="18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3" t="s">
        <v>164</v>
      </c>
      <c r="AT192" s="183" t="s">
        <v>160</v>
      </c>
      <c r="AU192" s="183" t="s">
        <v>89</v>
      </c>
      <c r="AY192" s="17" t="s">
        <v>158</v>
      </c>
      <c r="BE192" s="104">
        <f>IF(N192="základná",J192,0)</f>
        <v>0</v>
      </c>
      <c r="BF192" s="104">
        <f>IF(N192="znížená",J192,0)</f>
        <v>0</v>
      </c>
      <c r="BG192" s="104">
        <f>IF(N192="zákl. prenesená",J192,0)</f>
        <v>0</v>
      </c>
      <c r="BH192" s="104">
        <f>IF(N192="zníž. prenesená",J192,0)</f>
        <v>0</v>
      </c>
      <c r="BI192" s="104">
        <f>IF(N192="nulová",J192,0)</f>
        <v>0</v>
      </c>
      <c r="BJ192" s="17" t="s">
        <v>89</v>
      </c>
      <c r="BK192" s="104">
        <f>ROUND(I192*H192,2)</f>
        <v>0</v>
      </c>
      <c r="BL192" s="17" t="s">
        <v>164</v>
      </c>
      <c r="BM192" s="183" t="s">
        <v>1134</v>
      </c>
    </row>
    <row r="193" spans="1:65" s="13" customFormat="1" ht="12">
      <c r="B193" s="184"/>
      <c r="D193" s="185" t="s">
        <v>174</v>
      </c>
      <c r="E193" s="186" t="s">
        <v>1</v>
      </c>
      <c r="F193" s="187" t="s">
        <v>1135</v>
      </c>
      <c r="H193" s="186" t="s">
        <v>1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6" t="s">
        <v>174</v>
      </c>
      <c r="AU193" s="186" t="s">
        <v>89</v>
      </c>
      <c r="AV193" s="13" t="s">
        <v>83</v>
      </c>
      <c r="AW193" s="13" t="s">
        <v>30</v>
      </c>
      <c r="AX193" s="13" t="s">
        <v>76</v>
      </c>
      <c r="AY193" s="186" t="s">
        <v>158</v>
      </c>
    </row>
    <row r="194" spans="1:65" s="14" customFormat="1" ht="12">
      <c r="B194" s="192"/>
      <c r="D194" s="185" t="s">
        <v>174</v>
      </c>
      <c r="E194" s="193" t="s">
        <v>1</v>
      </c>
      <c r="F194" s="194" t="s">
        <v>1136</v>
      </c>
      <c r="H194" s="195">
        <v>280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174</v>
      </c>
      <c r="AU194" s="193" t="s">
        <v>89</v>
      </c>
      <c r="AV194" s="14" t="s">
        <v>89</v>
      </c>
      <c r="AW194" s="14" t="s">
        <v>30</v>
      </c>
      <c r="AX194" s="14" t="s">
        <v>83</v>
      </c>
      <c r="AY194" s="193" t="s">
        <v>158</v>
      </c>
    </row>
    <row r="195" spans="1:65" s="2" customFormat="1" ht="33" customHeight="1">
      <c r="A195" s="34"/>
      <c r="B195" s="139"/>
      <c r="C195" s="171" t="s">
        <v>7</v>
      </c>
      <c r="D195" s="171" t="s">
        <v>160</v>
      </c>
      <c r="E195" s="172" t="s">
        <v>1137</v>
      </c>
      <c r="F195" s="173" t="s">
        <v>1138</v>
      </c>
      <c r="G195" s="174" t="s">
        <v>163</v>
      </c>
      <c r="H195" s="175">
        <v>136</v>
      </c>
      <c r="I195" s="176"/>
      <c r="J195" s="177">
        <f>ROUND(I195*H195,2)</f>
        <v>0</v>
      </c>
      <c r="K195" s="178"/>
      <c r="L195" s="35"/>
      <c r="M195" s="179" t="s">
        <v>1</v>
      </c>
      <c r="N195" s="180" t="s">
        <v>42</v>
      </c>
      <c r="O195" s="60"/>
      <c r="P195" s="181">
        <f>O195*H195</f>
        <v>0</v>
      </c>
      <c r="Q195" s="181">
        <v>0.28000000000000003</v>
      </c>
      <c r="R195" s="181">
        <f>Q195*H195</f>
        <v>38.080000000000005</v>
      </c>
      <c r="S195" s="181">
        <v>0</v>
      </c>
      <c r="T195" s="18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164</v>
      </c>
      <c r="AT195" s="183" t="s">
        <v>160</v>
      </c>
      <c r="AU195" s="183" t="s">
        <v>89</v>
      </c>
      <c r="AY195" s="17" t="s">
        <v>158</v>
      </c>
      <c r="BE195" s="104">
        <f>IF(N195="základná",J195,0)</f>
        <v>0</v>
      </c>
      <c r="BF195" s="104">
        <f>IF(N195="znížená",J195,0)</f>
        <v>0</v>
      </c>
      <c r="BG195" s="104">
        <f>IF(N195="zákl. prenesená",J195,0)</f>
        <v>0</v>
      </c>
      <c r="BH195" s="104">
        <f>IF(N195="zníž. prenesená",J195,0)</f>
        <v>0</v>
      </c>
      <c r="BI195" s="104">
        <f>IF(N195="nulová",J195,0)</f>
        <v>0</v>
      </c>
      <c r="BJ195" s="17" t="s">
        <v>89</v>
      </c>
      <c r="BK195" s="104">
        <f>ROUND(I195*H195,2)</f>
        <v>0</v>
      </c>
      <c r="BL195" s="17" t="s">
        <v>164</v>
      </c>
      <c r="BM195" s="183" t="s">
        <v>1139</v>
      </c>
    </row>
    <row r="196" spans="1:65" s="13" customFormat="1" ht="12">
      <c r="B196" s="184"/>
      <c r="D196" s="185" t="s">
        <v>174</v>
      </c>
      <c r="E196" s="186" t="s">
        <v>1</v>
      </c>
      <c r="F196" s="187" t="s">
        <v>1140</v>
      </c>
      <c r="H196" s="186" t="s">
        <v>1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6" t="s">
        <v>174</v>
      </c>
      <c r="AU196" s="186" t="s">
        <v>89</v>
      </c>
      <c r="AV196" s="13" t="s">
        <v>83</v>
      </c>
      <c r="AW196" s="13" t="s">
        <v>30</v>
      </c>
      <c r="AX196" s="13" t="s">
        <v>76</v>
      </c>
      <c r="AY196" s="186" t="s">
        <v>158</v>
      </c>
    </row>
    <row r="197" spans="1:65" s="14" customFormat="1" ht="12">
      <c r="B197" s="192"/>
      <c r="D197" s="185" t="s">
        <v>174</v>
      </c>
      <c r="E197" s="193" t="s">
        <v>1</v>
      </c>
      <c r="F197" s="194" t="s">
        <v>1141</v>
      </c>
      <c r="H197" s="195">
        <v>136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174</v>
      </c>
      <c r="AU197" s="193" t="s">
        <v>89</v>
      </c>
      <c r="AV197" s="14" t="s">
        <v>89</v>
      </c>
      <c r="AW197" s="14" t="s">
        <v>30</v>
      </c>
      <c r="AX197" s="14" t="s">
        <v>76</v>
      </c>
      <c r="AY197" s="193" t="s">
        <v>158</v>
      </c>
    </row>
    <row r="198" spans="1:65" s="15" customFormat="1" ht="12">
      <c r="B198" s="200"/>
      <c r="D198" s="185" t="s">
        <v>174</v>
      </c>
      <c r="E198" s="201" t="s">
        <v>1</v>
      </c>
      <c r="F198" s="202" t="s">
        <v>179</v>
      </c>
      <c r="H198" s="203">
        <v>136</v>
      </c>
      <c r="I198" s="204"/>
      <c r="L198" s="200"/>
      <c r="M198" s="205"/>
      <c r="N198" s="206"/>
      <c r="O198" s="206"/>
      <c r="P198" s="206"/>
      <c r="Q198" s="206"/>
      <c r="R198" s="206"/>
      <c r="S198" s="206"/>
      <c r="T198" s="207"/>
      <c r="AT198" s="201" t="s">
        <v>174</v>
      </c>
      <c r="AU198" s="201" t="s">
        <v>89</v>
      </c>
      <c r="AV198" s="15" t="s">
        <v>164</v>
      </c>
      <c r="AW198" s="15" t="s">
        <v>30</v>
      </c>
      <c r="AX198" s="15" t="s">
        <v>83</v>
      </c>
      <c r="AY198" s="201" t="s">
        <v>158</v>
      </c>
    </row>
    <row r="199" spans="1:65" s="2" customFormat="1" ht="33" customHeight="1">
      <c r="A199" s="34"/>
      <c r="B199" s="139"/>
      <c r="C199" s="171" t="s">
        <v>254</v>
      </c>
      <c r="D199" s="171" t="s">
        <v>160</v>
      </c>
      <c r="E199" s="172" t="s">
        <v>653</v>
      </c>
      <c r="F199" s="173" t="s">
        <v>654</v>
      </c>
      <c r="G199" s="174" t="s">
        <v>163</v>
      </c>
      <c r="H199" s="175">
        <v>280</v>
      </c>
      <c r="I199" s="176"/>
      <c r="J199" s="177">
        <f>ROUND(I199*H199,2)</f>
        <v>0</v>
      </c>
      <c r="K199" s="178"/>
      <c r="L199" s="35"/>
      <c r="M199" s="179" t="s">
        <v>1</v>
      </c>
      <c r="N199" s="180" t="s">
        <v>42</v>
      </c>
      <c r="O199" s="60"/>
      <c r="P199" s="181">
        <f>O199*H199</f>
        <v>0</v>
      </c>
      <c r="Q199" s="181">
        <v>3.1E-4</v>
      </c>
      <c r="R199" s="181">
        <f>Q199*H199</f>
        <v>8.6800000000000002E-2</v>
      </c>
      <c r="S199" s="181">
        <v>0</v>
      </c>
      <c r="T199" s="18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3" t="s">
        <v>164</v>
      </c>
      <c r="AT199" s="183" t="s">
        <v>160</v>
      </c>
      <c r="AU199" s="183" t="s">
        <v>89</v>
      </c>
      <c r="AY199" s="17" t="s">
        <v>158</v>
      </c>
      <c r="BE199" s="104">
        <f>IF(N199="základná",J199,0)</f>
        <v>0</v>
      </c>
      <c r="BF199" s="104">
        <f>IF(N199="znížená",J199,0)</f>
        <v>0</v>
      </c>
      <c r="BG199" s="104">
        <f>IF(N199="zákl. prenesená",J199,0)</f>
        <v>0</v>
      </c>
      <c r="BH199" s="104">
        <f>IF(N199="zníž. prenesená",J199,0)</f>
        <v>0</v>
      </c>
      <c r="BI199" s="104">
        <f>IF(N199="nulová",J199,0)</f>
        <v>0</v>
      </c>
      <c r="BJ199" s="17" t="s">
        <v>89</v>
      </c>
      <c r="BK199" s="104">
        <f>ROUND(I199*H199,2)</f>
        <v>0</v>
      </c>
      <c r="BL199" s="17" t="s">
        <v>164</v>
      </c>
      <c r="BM199" s="183" t="s">
        <v>1142</v>
      </c>
    </row>
    <row r="200" spans="1:65" s="2" customFormat="1" ht="33" customHeight="1">
      <c r="A200" s="34"/>
      <c r="B200" s="139"/>
      <c r="C200" s="171" t="s">
        <v>259</v>
      </c>
      <c r="D200" s="171" t="s">
        <v>160</v>
      </c>
      <c r="E200" s="172" t="s">
        <v>1143</v>
      </c>
      <c r="F200" s="173" t="s">
        <v>1144</v>
      </c>
      <c r="G200" s="174" t="s">
        <v>163</v>
      </c>
      <c r="H200" s="175">
        <v>280</v>
      </c>
      <c r="I200" s="176"/>
      <c r="J200" s="177">
        <f>ROUND(I200*H200,2)</f>
        <v>0</v>
      </c>
      <c r="K200" s="178"/>
      <c r="L200" s="35"/>
      <c r="M200" s="179" t="s">
        <v>1</v>
      </c>
      <c r="N200" s="180" t="s">
        <v>42</v>
      </c>
      <c r="O200" s="60"/>
      <c r="P200" s="181">
        <f>O200*H200</f>
        <v>0</v>
      </c>
      <c r="Q200" s="181">
        <v>0.10373</v>
      </c>
      <c r="R200" s="181">
        <f>Q200*H200</f>
        <v>29.0444</v>
      </c>
      <c r="S200" s="181">
        <v>0</v>
      </c>
      <c r="T200" s="18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164</v>
      </c>
      <c r="AT200" s="183" t="s">
        <v>160</v>
      </c>
      <c r="AU200" s="183" t="s">
        <v>89</v>
      </c>
      <c r="AY200" s="17" t="s">
        <v>158</v>
      </c>
      <c r="BE200" s="104">
        <f>IF(N200="základná",J200,0)</f>
        <v>0</v>
      </c>
      <c r="BF200" s="104">
        <f>IF(N200="znížená",J200,0)</f>
        <v>0</v>
      </c>
      <c r="BG200" s="104">
        <f>IF(N200="zákl. prenesená",J200,0)</f>
        <v>0</v>
      </c>
      <c r="BH200" s="104">
        <f>IF(N200="zníž. prenesená",J200,0)</f>
        <v>0</v>
      </c>
      <c r="BI200" s="104">
        <f>IF(N200="nulová",J200,0)</f>
        <v>0</v>
      </c>
      <c r="BJ200" s="17" t="s">
        <v>89</v>
      </c>
      <c r="BK200" s="104">
        <f>ROUND(I200*H200,2)</f>
        <v>0</v>
      </c>
      <c r="BL200" s="17" t="s">
        <v>164</v>
      </c>
      <c r="BM200" s="183" t="s">
        <v>1145</v>
      </c>
    </row>
    <row r="201" spans="1:65" s="13" customFormat="1" ht="12">
      <c r="B201" s="184"/>
      <c r="D201" s="185" t="s">
        <v>174</v>
      </c>
      <c r="E201" s="186" t="s">
        <v>1</v>
      </c>
      <c r="F201" s="187" t="s">
        <v>1135</v>
      </c>
      <c r="H201" s="186" t="s">
        <v>1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6" t="s">
        <v>174</v>
      </c>
      <c r="AU201" s="186" t="s">
        <v>89</v>
      </c>
      <c r="AV201" s="13" t="s">
        <v>83</v>
      </c>
      <c r="AW201" s="13" t="s">
        <v>30</v>
      </c>
      <c r="AX201" s="13" t="s">
        <v>76</v>
      </c>
      <c r="AY201" s="186" t="s">
        <v>158</v>
      </c>
    </row>
    <row r="202" spans="1:65" s="14" customFormat="1" ht="12">
      <c r="B202" s="192"/>
      <c r="D202" s="185" t="s">
        <v>174</v>
      </c>
      <c r="E202" s="193" t="s">
        <v>1</v>
      </c>
      <c r="F202" s="194" t="s">
        <v>1136</v>
      </c>
      <c r="H202" s="195">
        <v>280</v>
      </c>
      <c r="I202" s="196"/>
      <c r="L202" s="192"/>
      <c r="M202" s="197"/>
      <c r="N202" s="198"/>
      <c r="O202" s="198"/>
      <c r="P202" s="198"/>
      <c r="Q202" s="198"/>
      <c r="R202" s="198"/>
      <c r="S202" s="198"/>
      <c r="T202" s="199"/>
      <c r="AT202" s="193" t="s">
        <v>174</v>
      </c>
      <c r="AU202" s="193" t="s">
        <v>89</v>
      </c>
      <c r="AV202" s="14" t="s">
        <v>89</v>
      </c>
      <c r="AW202" s="14" t="s">
        <v>30</v>
      </c>
      <c r="AX202" s="14" t="s">
        <v>83</v>
      </c>
      <c r="AY202" s="193" t="s">
        <v>158</v>
      </c>
    </row>
    <row r="203" spans="1:65" s="2" customFormat="1" ht="33" customHeight="1">
      <c r="A203" s="34"/>
      <c r="B203" s="139"/>
      <c r="C203" s="171" t="s">
        <v>263</v>
      </c>
      <c r="D203" s="171" t="s">
        <v>160</v>
      </c>
      <c r="E203" s="172" t="s">
        <v>1146</v>
      </c>
      <c r="F203" s="173" t="s">
        <v>1147</v>
      </c>
      <c r="G203" s="174" t="s">
        <v>163</v>
      </c>
      <c r="H203" s="175">
        <v>125</v>
      </c>
      <c r="I203" s="176"/>
      <c r="J203" s="177">
        <f>ROUND(I203*H203,2)</f>
        <v>0</v>
      </c>
      <c r="K203" s="178"/>
      <c r="L203" s="35"/>
      <c r="M203" s="179" t="s">
        <v>1</v>
      </c>
      <c r="N203" s="180" t="s">
        <v>42</v>
      </c>
      <c r="O203" s="60"/>
      <c r="P203" s="181">
        <f>O203*H203</f>
        <v>0</v>
      </c>
      <c r="Q203" s="181">
        <v>9.2499999999999999E-2</v>
      </c>
      <c r="R203" s="181">
        <f>Q203*H203</f>
        <v>11.5625</v>
      </c>
      <c r="S203" s="181">
        <v>0</v>
      </c>
      <c r="T203" s="18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3" t="s">
        <v>164</v>
      </c>
      <c r="AT203" s="183" t="s">
        <v>160</v>
      </c>
      <c r="AU203" s="183" t="s">
        <v>89</v>
      </c>
      <c r="AY203" s="17" t="s">
        <v>158</v>
      </c>
      <c r="BE203" s="104">
        <f>IF(N203="základná",J203,0)</f>
        <v>0</v>
      </c>
      <c r="BF203" s="104">
        <f>IF(N203="znížená",J203,0)</f>
        <v>0</v>
      </c>
      <c r="BG203" s="104">
        <f>IF(N203="zákl. prenesená",J203,0)</f>
        <v>0</v>
      </c>
      <c r="BH203" s="104">
        <f>IF(N203="zníž. prenesená",J203,0)</f>
        <v>0</v>
      </c>
      <c r="BI203" s="104">
        <f>IF(N203="nulová",J203,0)</f>
        <v>0</v>
      </c>
      <c r="BJ203" s="17" t="s">
        <v>89</v>
      </c>
      <c r="BK203" s="104">
        <f>ROUND(I203*H203,2)</f>
        <v>0</v>
      </c>
      <c r="BL203" s="17" t="s">
        <v>164</v>
      </c>
      <c r="BM203" s="183" t="s">
        <v>1148</v>
      </c>
    </row>
    <row r="204" spans="1:65" s="13" customFormat="1" ht="12">
      <c r="B204" s="184"/>
      <c r="D204" s="185" t="s">
        <v>174</v>
      </c>
      <c r="E204" s="186" t="s">
        <v>1</v>
      </c>
      <c r="F204" s="187" t="s">
        <v>1149</v>
      </c>
      <c r="H204" s="186" t="s">
        <v>1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6" t="s">
        <v>174</v>
      </c>
      <c r="AU204" s="186" t="s">
        <v>89</v>
      </c>
      <c r="AV204" s="13" t="s">
        <v>83</v>
      </c>
      <c r="AW204" s="13" t="s">
        <v>30</v>
      </c>
      <c r="AX204" s="13" t="s">
        <v>76</v>
      </c>
      <c r="AY204" s="186" t="s">
        <v>158</v>
      </c>
    </row>
    <row r="205" spans="1:65" s="14" customFormat="1" ht="12">
      <c r="B205" s="192"/>
      <c r="D205" s="185" t="s">
        <v>174</v>
      </c>
      <c r="E205" s="193" t="s">
        <v>1</v>
      </c>
      <c r="F205" s="194" t="s">
        <v>750</v>
      </c>
      <c r="H205" s="195">
        <v>125</v>
      </c>
      <c r="I205" s="196"/>
      <c r="L205" s="192"/>
      <c r="M205" s="197"/>
      <c r="N205" s="198"/>
      <c r="O205" s="198"/>
      <c r="P205" s="198"/>
      <c r="Q205" s="198"/>
      <c r="R205" s="198"/>
      <c r="S205" s="198"/>
      <c r="T205" s="199"/>
      <c r="AT205" s="193" t="s">
        <v>174</v>
      </c>
      <c r="AU205" s="193" t="s">
        <v>89</v>
      </c>
      <c r="AV205" s="14" t="s">
        <v>89</v>
      </c>
      <c r="AW205" s="14" t="s">
        <v>30</v>
      </c>
      <c r="AX205" s="14" t="s">
        <v>83</v>
      </c>
      <c r="AY205" s="193" t="s">
        <v>158</v>
      </c>
    </row>
    <row r="206" spans="1:65" s="2" customFormat="1" ht="16.5" customHeight="1">
      <c r="A206" s="34"/>
      <c r="B206" s="139"/>
      <c r="C206" s="208" t="s">
        <v>267</v>
      </c>
      <c r="D206" s="208" t="s">
        <v>370</v>
      </c>
      <c r="E206" s="209" t="s">
        <v>666</v>
      </c>
      <c r="F206" s="210" t="s">
        <v>667</v>
      </c>
      <c r="G206" s="211" t="s">
        <v>163</v>
      </c>
      <c r="H206" s="212">
        <v>127.5</v>
      </c>
      <c r="I206" s="213"/>
      <c r="J206" s="214">
        <f>ROUND(I206*H206,2)</f>
        <v>0</v>
      </c>
      <c r="K206" s="215"/>
      <c r="L206" s="216"/>
      <c r="M206" s="217" t="s">
        <v>1</v>
      </c>
      <c r="N206" s="218" t="s">
        <v>42</v>
      </c>
      <c r="O206" s="60"/>
      <c r="P206" s="181">
        <f>O206*H206</f>
        <v>0</v>
      </c>
      <c r="Q206" s="181">
        <v>0.13500000000000001</v>
      </c>
      <c r="R206" s="181">
        <f>Q206*H206</f>
        <v>17.212500000000002</v>
      </c>
      <c r="S206" s="181">
        <v>0</v>
      </c>
      <c r="T206" s="18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3" t="s">
        <v>199</v>
      </c>
      <c r="AT206" s="183" t="s">
        <v>370</v>
      </c>
      <c r="AU206" s="183" t="s">
        <v>89</v>
      </c>
      <c r="AY206" s="17" t="s">
        <v>158</v>
      </c>
      <c r="BE206" s="104">
        <f>IF(N206="základná",J206,0)</f>
        <v>0</v>
      </c>
      <c r="BF206" s="104">
        <f>IF(N206="znížená",J206,0)</f>
        <v>0</v>
      </c>
      <c r="BG206" s="104">
        <f>IF(N206="zákl. prenesená",J206,0)</f>
        <v>0</v>
      </c>
      <c r="BH206" s="104">
        <f>IF(N206="zníž. prenesená",J206,0)</f>
        <v>0</v>
      </c>
      <c r="BI206" s="104">
        <f>IF(N206="nulová",J206,0)</f>
        <v>0</v>
      </c>
      <c r="BJ206" s="17" t="s">
        <v>89</v>
      </c>
      <c r="BK206" s="104">
        <f>ROUND(I206*H206,2)</f>
        <v>0</v>
      </c>
      <c r="BL206" s="17" t="s">
        <v>164</v>
      </c>
      <c r="BM206" s="183" t="s">
        <v>1150</v>
      </c>
    </row>
    <row r="207" spans="1:65" s="14" customFormat="1" ht="12">
      <c r="B207" s="192"/>
      <c r="D207" s="185" t="s">
        <v>174</v>
      </c>
      <c r="E207" s="193" t="s">
        <v>1</v>
      </c>
      <c r="F207" s="194" t="s">
        <v>1151</v>
      </c>
      <c r="H207" s="195">
        <v>127.5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174</v>
      </c>
      <c r="AU207" s="193" t="s">
        <v>89</v>
      </c>
      <c r="AV207" s="14" t="s">
        <v>89</v>
      </c>
      <c r="AW207" s="14" t="s">
        <v>30</v>
      </c>
      <c r="AX207" s="14" t="s">
        <v>83</v>
      </c>
      <c r="AY207" s="193" t="s">
        <v>158</v>
      </c>
    </row>
    <row r="208" spans="1:65" s="2" customFormat="1" ht="21.75" customHeight="1">
      <c r="A208" s="34"/>
      <c r="B208" s="139"/>
      <c r="C208" s="171" t="s">
        <v>273</v>
      </c>
      <c r="D208" s="171" t="s">
        <v>160</v>
      </c>
      <c r="E208" s="172" t="s">
        <v>1152</v>
      </c>
      <c r="F208" s="173" t="s">
        <v>1153</v>
      </c>
      <c r="G208" s="174" t="s">
        <v>163</v>
      </c>
      <c r="H208" s="175">
        <v>15</v>
      </c>
      <c r="I208" s="176"/>
      <c r="J208" s="177">
        <f>ROUND(I208*H208,2)</f>
        <v>0</v>
      </c>
      <c r="K208" s="178"/>
      <c r="L208" s="35"/>
      <c r="M208" s="179" t="s">
        <v>1</v>
      </c>
      <c r="N208" s="180" t="s">
        <v>42</v>
      </c>
      <c r="O208" s="60"/>
      <c r="P208" s="181">
        <f>O208*H208</f>
        <v>0</v>
      </c>
      <c r="Q208" s="181">
        <v>0.112</v>
      </c>
      <c r="R208" s="181">
        <f>Q208*H208</f>
        <v>1.68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164</v>
      </c>
      <c r="AT208" s="183" t="s">
        <v>160</v>
      </c>
      <c r="AU208" s="183" t="s">
        <v>89</v>
      </c>
      <c r="AY208" s="17" t="s">
        <v>158</v>
      </c>
      <c r="BE208" s="104">
        <f>IF(N208="základná",J208,0)</f>
        <v>0</v>
      </c>
      <c r="BF208" s="104">
        <f>IF(N208="znížená",J208,0)</f>
        <v>0</v>
      </c>
      <c r="BG208" s="104">
        <f>IF(N208="zákl. prenesená",J208,0)</f>
        <v>0</v>
      </c>
      <c r="BH208" s="104">
        <f>IF(N208="zníž. prenesená",J208,0)</f>
        <v>0</v>
      </c>
      <c r="BI208" s="104">
        <f>IF(N208="nulová",J208,0)</f>
        <v>0</v>
      </c>
      <c r="BJ208" s="17" t="s">
        <v>89</v>
      </c>
      <c r="BK208" s="104">
        <f>ROUND(I208*H208,2)</f>
        <v>0</v>
      </c>
      <c r="BL208" s="17" t="s">
        <v>164</v>
      </c>
      <c r="BM208" s="183" t="s">
        <v>1154</v>
      </c>
    </row>
    <row r="209" spans="1:65" s="13" customFormat="1" ht="12">
      <c r="B209" s="184"/>
      <c r="D209" s="185" t="s">
        <v>174</v>
      </c>
      <c r="E209" s="186" t="s">
        <v>1</v>
      </c>
      <c r="F209" s="187" t="s">
        <v>1140</v>
      </c>
      <c r="H209" s="186" t="s">
        <v>1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6" t="s">
        <v>174</v>
      </c>
      <c r="AU209" s="186" t="s">
        <v>89</v>
      </c>
      <c r="AV209" s="13" t="s">
        <v>83</v>
      </c>
      <c r="AW209" s="13" t="s">
        <v>30</v>
      </c>
      <c r="AX209" s="13" t="s">
        <v>76</v>
      </c>
      <c r="AY209" s="186" t="s">
        <v>158</v>
      </c>
    </row>
    <row r="210" spans="1:65" s="14" customFormat="1" ht="12">
      <c r="B210" s="192"/>
      <c r="D210" s="185" t="s">
        <v>174</v>
      </c>
      <c r="E210" s="193" t="s">
        <v>1</v>
      </c>
      <c r="F210" s="194" t="s">
        <v>1155</v>
      </c>
      <c r="H210" s="195">
        <v>11</v>
      </c>
      <c r="I210" s="196"/>
      <c r="L210" s="192"/>
      <c r="M210" s="197"/>
      <c r="N210" s="198"/>
      <c r="O210" s="198"/>
      <c r="P210" s="198"/>
      <c r="Q210" s="198"/>
      <c r="R210" s="198"/>
      <c r="S210" s="198"/>
      <c r="T210" s="199"/>
      <c r="AT210" s="193" t="s">
        <v>174</v>
      </c>
      <c r="AU210" s="193" t="s">
        <v>89</v>
      </c>
      <c r="AV210" s="14" t="s">
        <v>89</v>
      </c>
      <c r="AW210" s="14" t="s">
        <v>30</v>
      </c>
      <c r="AX210" s="14" t="s">
        <v>76</v>
      </c>
      <c r="AY210" s="193" t="s">
        <v>158</v>
      </c>
    </row>
    <row r="211" spans="1:65" s="13" customFormat="1" ht="12">
      <c r="B211" s="184"/>
      <c r="D211" s="185" t="s">
        <v>174</v>
      </c>
      <c r="E211" s="186" t="s">
        <v>1</v>
      </c>
      <c r="F211" s="187" t="s">
        <v>1135</v>
      </c>
      <c r="H211" s="186" t="s">
        <v>1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6" t="s">
        <v>174</v>
      </c>
      <c r="AU211" s="186" t="s">
        <v>89</v>
      </c>
      <c r="AV211" s="13" t="s">
        <v>83</v>
      </c>
      <c r="AW211" s="13" t="s">
        <v>30</v>
      </c>
      <c r="AX211" s="13" t="s">
        <v>76</v>
      </c>
      <c r="AY211" s="186" t="s">
        <v>158</v>
      </c>
    </row>
    <row r="212" spans="1:65" s="14" customFormat="1" ht="12">
      <c r="B212" s="192"/>
      <c r="D212" s="185" t="s">
        <v>174</v>
      </c>
      <c r="E212" s="193" t="s">
        <v>1</v>
      </c>
      <c r="F212" s="194" t="s">
        <v>164</v>
      </c>
      <c r="H212" s="195">
        <v>4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174</v>
      </c>
      <c r="AU212" s="193" t="s">
        <v>89</v>
      </c>
      <c r="AV212" s="14" t="s">
        <v>89</v>
      </c>
      <c r="AW212" s="14" t="s">
        <v>30</v>
      </c>
      <c r="AX212" s="14" t="s">
        <v>76</v>
      </c>
      <c r="AY212" s="193" t="s">
        <v>158</v>
      </c>
    </row>
    <row r="213" spans="1:65" s="15" customFormat="1" ht="12">
      <c r="B213" s="200"/>
      <c r="D213" s="185" t="s">
        <v>174</v>
      </c>
      <c r="E213" s="201" t="s">
        <v>1</v>
      </c>
      <c r="F213" s="202" t="s">
        <v>179</v>
      </c>
      <c r="H213" s="203">
        <v>15</v>
      </c>
      <c r="I213" s="204"/>
      <c r="L213" s="200"/>
      <c r="M213" s="205"/>
      <c r="N213" s="206"/>
      <c r="O213" s="206"/>
      <c r="P213" s="206"/>
      <c r="Q213" s="206"/>
      <c r="R213" s="206"/>
      <c r="S213" s="206"/>
      <c r="T213" s="207"/>
      <c r="AT213" s="201" t="s">
        <v>174</v>
      </c>
      <c r="AU213" s="201" t="s">
        <v>89</v>
      </c>
      <c r="AV213" s="15" t="s">
        <v>164</v>
      </c>
      <c r="AW213" s="15" t="s">
        <v>30</v>
      </c>
      <c r="AX213" s="15" t="s">
        <v>83</v>
      </c>
      <c r="AY213" s="201" t="s">
        <v>158</v>
      </c>
    </row>
    <row r="214" spans="1:65" s="2" customFormat="1" ht="21.75" customHeight="1">
      <c r="A214" s="34"/>
      <c r="B214" s="139"/>
      <c r="C214" s="208" t="s">
        <v>279</v>
      </c>
      <c r="D214" s="208" t="s">
        <v>370</v>
      </c>
      <c r="E214" s="209" t="s">
        <v>1156</v>
      </c>
      <c r="F214" s="210" t="s">
        <v>1157</v>
      </c>
      <c r="G214" s="211" t="s">
        <v>163</v>
      </c>
      <c r="H214" s="212">
        <v>7.2830000000000004</v>
      </c>
      <c r="I214" s="213"/>
      <c r="J214" s="214">
        <f>ROUND(I214*H214,2)</f>
        <v>0</v>
      </c>
      <c r="K214" s="215"/>
      <c r="L214" s="216"/>
      <c r="M214" s="217" t="s">
        <v>1</v>
      </c>
      <c r="N214" s="218" t="s">
        <v>42</v>
      </c>
      <c r="O214" s="60"/>
      <c r="P214" s="181">
        <f>O214*H214</f>
        <v>0</v>
      </c>
      <c r="Q214" s="181">
        <v>0.13800000000000001</v>
      </c>
      <c r="R214" s="181">
        <f>Q214*H214</f>
        <v>1.0050540000000001</v>
      </c>
      <c r="S214" s="181">
        <v>0</v>
      </c>
      <c r="T214" s="18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199</v>
      </c>
      <c r="AT214" s="183" t="s">
        <v>370</v>
      </c>
      <c r="AU214" s="183" t="s">
        <v>89</v>
      </c>
      <c r="AY214" s="17" t="s">
        <v>158</v>
      </c>
      <c r="BE214" s="104">
        <f>IF(N214="základná",J214,0)</f>
        <v>0</v>
      </c>
      <c r="BF214" s="104">
        <f>IF(N214="znížená",J214,0)</f>
        <v>0</v>
      </c>
      <c r="BG214" s="104">
        <f>IF(N214="zákl. prenesená",J214,0)</f>
        <v>0</v>
      </c>
      <c r="BH214" s="104">
        <f>IF(N214="zníž. prenesená",J214,0)</f>
        <v>0</v>
      </c>
      <c r="BI214" s="104">
        <f>IF(N214="nulová",J214,0)</f>
        <v>0</v>
      </c>
      <c r="BJ214" s="17" t="s">
        <v>89</v>
      </c>
      <c r="BK214" s="104">
        <f>ROUND(I214*H214,2)</f>
        <v>0</v>
      </c>
      <c r="BL214" s="17" t="s">
        <v>164</v>
      </c>
      <c r="BM214" s="183" t="s">
        <v>1158</v>
      </c>
    </row>
    <row r="215" spans="1:65" s="14" customFormat="1" ht="12">
      <c r="B215" s="192"/>
      <c r="D215" s="185" t="s">
        <v>174</v>
      </c>
      <c r="E215" s="193" t="s">
        <v>1</v>
      </c>
      <c r="F215" s="194" t="s">
        <v>1159</v>
      </c>
      <c r="H215" s="195">
        <v>3.06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174</v>
      </c>
      <c r="AU215" s="193" t="s">
        <v>89</v>
      </c>
      <c r="AV215" s="14" t="s">
        <v>89</v>
      </c>
      <c r="AW215" s="14" t="s">
        <v>30</v>
      </c>
      <c r="AX215" s="14" t="s">
        <v>76</v>
      </c>
      <c r="AY215" s="193" t="s">
        <v>158</v>
      </c>
    </row>
    <row r="216" spans="1:65" s="14" customFormat="1" ht="12">
      <c r="B216" s="192"/>
      <c r="D216" s="185" t="s">
        <v>174</v>
      </c>
      <c r="E216" s="193" t="s">
        <v>1</v>
      </c>
      <c r="F216" s="194" t="s">
        <v>1160</v>
      </c>
      <c r="H216" s="195">
        <v>4.08</v>
      </c>
      <c r="I216" s="196"/>
      <c r="L216" s="192"/>
      <c r="M216" s="197"/>
      <c r="N216" s="198"/>
      <c r="O216" s="198"/>
      <c r="P216" s="198"/>
      <c r="Q216" s="198"/>
      <c r="R216" s="198"/>
      <c r="S216" s="198"/>
      <c r="T216" s="199"/>
      <c r="AT216" s="193" t="s">
        <v>174</v>
      </c>
      <c r="AU216" s="193" t="s">
        <v>89</v>
      </c>
      <c r="AV216" s="14" t="s">
        <v>89</v>
      </c>
      <c r="AW216" s="14" t="s">
        <v>30</v>
      </c>
      <c r="AX216" s="14" t="s">
        <v>76</v>
      </c>
      <c r="AY216" s="193" t="s">
        <v>158</v>
      </c>
    </row>
    <row r="217" spans="1:65" s="15" customFormat="1" ht="12">
      <c r="B217" s="200"/>
      <c r="D217" s="185" t="s">
        <v>174</v>
      </c>
      <c r="E217" s="201" t="s">
        <v>1</v>
      </c>
      <c r="F217" s="202" t="s">
        <v>179</v>
      </c>
      <c r="H217" s="203">
        <v>7.14</v>
      </c>
      <c r="I217" s="204"/>
      <c r="L217" s="200"/>
      <c r="M217" s="205"/>
      <c r="N217" s="206"/>
      <c r="O217" s="206"/>
      <c r="P217" s="206"/>
      <c r="Q217" s="206"/>
      <c r="R217" s="206"/>
      <c r="S217" s="206"/>
      <c r="T217" s="207"/>
      <c r="AT217" s="201" t="s">
        <v>174</v>
      </c>
      <c r="AU217" s="201" t="s">
        <v>89</v>
      </c>
      <c r="AV217" s="15" t="s">
        <v>164</v>
      </c>
      <c r="AW217" s="15" t="s">
        <v>30</v>
      </c>
      <c r="AX217" s="15" t="s">
        <v>83</v>
      </c>
      <c r="AY217" s="201" t="s">
        <v>158</v>
      </c>
    </row>
    <row r="218" spans="1:65" s="14" customFormat="1" ht="12">
      <c r="B218" s="192"/>
      <c r="D218" s="185" t="s">
        <v>174</v>
      </c>
      <c r="F218" s="194" t="s">
        <v>1161</v>
      </c>
      <c r="H218" s="195">
        <v>7.2830000000000004</v>
      </c>
      <c r="I218" s="196"/>
      <c r="L218" s="192"/>
      <c r="M218" s="197"/>
      <c r="N218" s="198"/>
      <c r="O218" s="198"/>
      <c r="P218" s="198"/>
      <c r="Q218" s="198"/>
      <c r="R218" s="198"/>
      <c r="S218" s="198"/>
      <c r="T218" s="199"/>
      <c r="AT218" s="193" t="s">
        <v>174</v>
      </c>
      <c r="AU218" s="193" t="s">
        <v>89</v>
      </c>
      <c r="AV218" s="14" t="s">
        <v>89</v>
      </c>
      <c r="AW218" s="14" t="s">
        <v>3</v>
      </c>
      <c r="AX218" s="14" t="s">
        <v>83</v>
      </c>
      <c r="AY218" s="193" t="s">
        <v>158</v>
      </c>
    </row>
    <row r="219" spans="1:65" s="2" customFormat="1" ht="21.75" customHeight="1">
      <c r="A219" s="34"/>
      <c r="B219" s="139"/>
      <c r="C219" s="208" t="s">
        <v>285</v>
      </c>
      <c r="D219" s="208" t="s">
        <v>370</v>
      </c>
      <c r="E219" s="209" t="s">
        <v>1162</v>
      </c>
      <c r="F219" s="210" t="s">
        <v>1163</v>
      </c>
      <c r="G219" s="211" t="s">
        <v>163</v>
      </c>
      <c r="H219" s="212">
        <v>4.1619999999999999</v>
      </c>
      <c r="I219" s="213"/>
      <c r="J219" s="214">
        <f>ROUND(I219*H219,2)</f>
        <v>0</v>
      </c>
      <c r="K219" s="215"/>
      <c r="L219" s="216"/>
      <c r="M219" s="217" t="s">
        <v>1</v>
      </c>
      <c r="N219" s="218" t="s">
        <v>42</v>
      </c>
      <c r="O219" s="60"/>
      <c r="P219" s="181">
        <f>O219*H219</f>
        <v>0</v>
      </c>
      <c r="Q219" s="181">
        <v>0.13800000000000001</v>
      </c>
      <c r="R219" s="181">
        <f>Q219*H219</f>
        <v>0.57435600000000009</v>
      </c>
      <c r="S219" s="181">
        <v>0</v>
      </c>
      <c r="T219" s="18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3" t="s">
        <v>199</v>
      </c>
      <c r="AT219" s="183" t="s">
        <v>370</v>
      </c>
      <c r="AU219" s="183" t="s">
        <v>89</v>
      </c>
      <c r="AY219" s="17" t="s">
        <v>158</v>
      </c>
      <c r="BE219" s="104">
        <f>IF(N219="základná",J219,0)</f>
        <v>0</v>
      </c>
      <c r="BF219" s="104">
        <f>IF(N219="znížená",J219,0)</f>
        <v>0</v>
      </c>
      <c r="BG219" s="104">
        <f>IF(N219="zákl. prenesená",J219,0)</f>
        <v>0</v>
      </c>
      <c r="BH219" s="104">
        <f>IF(N219="zníž. prenesená",J219,0)</f>
        <v>0</v>
      </c>
      <c r="BI219" s="104">
        <f>IF(N219="nulová",J219,0)</f>
        <v>0</v>
      </c>
      <c r="BJ219" s="17" t="s">
        <v>89</v>
      </c>
      <c r="BK219" s="104">
        <f>ROUND(I219*H219,2)</f>
        <v>0</v>
      </c>
      <c r="BL219" s="17" t="s">
        <v>164</v>
      </c>
      <c r="BM219" s="183" t="s">
        <v>1164</v>
      </c>
    </row>
    <row r="220" spans="1:65" s="14" customFormat="1" ht="12">
      <c r="B220" s="192"/>
      <c r="D220" s="185" t="s">
        <v>174</v>
      </c>
      <c r="E220" s="193" t="s">
        <v>1</v>
      </c>
      <c r="F220" s="194" t="s">
        <v>1160</v>
      </c>
      <c r="H220" s="195">
        <v>4.08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174</v>
      </c>
      <c r="AU220" s="193" t="s">
        <v>89</v>
      </c>
      <c r="AV220" s="14" t="s">
        <v>89</v>
      </c>
      <c r="AW220" s="14" t="s">
        <v>30</v>
      </c>
      <c r="AX220" s="14" t="s">
        <v>83</v>
      </c>
      <c r="AY220" s="193" t="s">
        <v>158</v>
      </c>
    </row>
    <row r="221" spans="1:65" s="14" customFormat="1" ht="12">
      <c r="B221" s="192"/>
      <c r="D221" s="185" t="s">
        <v>174</v>
      </c>
      <c r="F221" s="194" t="s">
        <v>1165</v>
      </c>
      <c r="H221" s="195">
        <v>4.1619999999999999</v>
      </c>
      <c r="I221" s="196"/>
      <c r="L221" s="192"/>
      <c r="M221" s="197"/>
      <c r="N221" s="198"/>
      <c r="O221" s="198"/>
      <c r="P221" s="198"/>
      <c r="Q221" s="198"/>
      <c r="R221" s="198"/>
      <c r="S221" s="198"/>
      <c r="T221" s="199"/>
      <c r="AT221" s="193" t="s">
        <v>174</v>
      </c>
      <c r="AU221" s="193" t="s">
        <v>89</v>
      </c>
      <c r="AV221" s="14" t="s">
        <v>89</v>
      </c>
      <c r="AW221" s="14" t="s">
        <v>3</v>
      </c>
      <c r="AX221" s="14" t="s">
        <v>83</v>
      </c>
      <c r="AY221" s="193" t="s">
        <v>158</v>
      </c>
    </row>
    <row r="222" spans="1:65" s="2" customFormat="1" ht="21.75" customHeight="1">
      <c r="A222" s="34"/>
      <c r="B222" s="139"/>
      <c r="C222" s="208" t="s">
        <v>289</v>
      </c>
      <c r="D222" s="208" t="s">
        <v>370</v>
      </c>
      <c r="E222" s="209" t="s">
        <v>1166</v>
      </c>
      <c r="F222" s="210" t="s">
        <v>1167</v>
      </c>
      <c r="G222" s="211" t="s">
        <v>163</v>
      </c>
      <c r="H222" s="212">
        <v>4.1619999999999999</v>
      </c>
      <c r="I222" s="213"/>
      <c r="J222" s="214">
        <f>ROUND(I222*H222,2)</f>
        <v>0</v>
      </c>
      <c r="K222" s="215"/>
      <c r="L222" s="216"/>
      <c r="M222" s="217" t="s">
        <v>1</v>
      </c>
      <c r="N222" s="218" t="s">
        <v>42</v>
      </c>
      <c r="O222" s="60"/>
      <c r="P222" s="181">
        <f>O222*H222</f>
        <v>0</v>
      </c>
      <c r="Q222" s="181">
        <v>0.13800000000000001</v>
      </c>
      <c r="R222" s="181">
        <f>Q222*H222</f>
        <v>0.57435600000000009</v>
      </c>
      <c r="S222" s="181">
        <v>0</v>
      </c>
      <c r="T222" s="18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3" t="s">
        <v>199</v>
      </c>
      <c r="AT222" s="183" t="s">
        <v>370</v>
      </c>
      <c r="AU222" s="183" t="s">
        <v>89</v>
      </c>
      <c r="AY222" s="17" t="s">
        <v>158</v>
      </c>
      <c r="BE222" s="104">
        <f>IF(N222="základná",J222,0)</f>
        <v>0</v>
      </c>
      <c r="BF222" s="104">
        <f>IF(N222="znížená",J222,0)</f>
        <v>0</v>
      </c>
      <c r="BG222" s="104">
        <f>IF(N222="zákl. prenesená",J222,0)</f>
        <v>0</v>
      </c>
      <c r="BH222" s="104">
        <f>IF(N222="zníž. prenesená",J222,0)</f>
        <v>0</v>
      </c>
      <c r="BI222" s="104">
        <f>IF(N222="nulová",J222,0)</f>
        <v>0</v>
      </c>
      <c r="BJ222" s="17" t="s">
        <v>89</v>
      </c>
      <c r="BK222" s="104">
        <f>ROUND(I222*H222,2)</f>
        <v>0</v>
      </c>
      <c r="BL222" s="17" t="s">
        <v>164</v>
      </c>
      <c r="BM222" s="183" t="s">
        <v>1168</v>
      </c>
    </row>
    <row r="223" spans="1:65" s="14" customFormat="1" ht="12">
      <c r="B223" s="192"/>
      <c r="D223" s="185" t="s">
        <v>174</v>
      </c>
      <c r="E223" s="193" t="s">
        <v>1</v>
      </c>
      <c r="F223" s="194" t="s">
        <v>1160</v>
      </c>
      <c r="H223" s="195">
        <v>4.08</v>
      </c>
      <c r="I223" s="196"/>
      <c r="L223" s="192"/>
      <c r="M223" s="197"/>
      <c r="N223" s="198"/>
      <c r="O223" s="198"/>
      <c r="P223" s="198"/>
      <c r="Q223" s="198"/>
      <c r="R223" s="198"/>
      <c r="S223" s="198"/>
      <c r="T223" s="199"/>
      <c r="AT223" s="193" t="s">
        <v>174</v>
      </c>
      <c r="AU223" s="193" t="s">
        <v>89</v>
      </c>
      <c r="AV223" s="14" t="s">
        <v>89</v>
      </c>
      <c r="AW223" s="14" t="s">
        <v>30</v>
      </c>
      <c r="AX223" s="14" t="s">
        <v>83</v>
      </c>
      <c r="AY223" s="193" t="s">
        <v>158</v>
      </c>
    </row>
    <row r="224" spans="1:65" s="14" customFormat="1" ht="12">
      <c r="B224" s="192"/>
      <c r="D224" s="185" t="s">
        <v>174</v>
      </c>
      <c r="F224" s="194" t="s">
        <v>1165</v>
      </c>
      <c r="H224" s="195">
        <v>4.1619999999999999</v>
      </c>
      <c r="I224" s="196"/>
      <c r="L224" s="192"/>
      <c r="M224" s="197"/>
      <c r="N224" s="198"/>
      <c r="O224" s="198"/>
      <c r="P224" s="198"/>
      <c r="Q224" s="198"/>
      <c r="R224" s="198"/>
      <c r="S224" s="198"/>
      <c r="T224" s="199"/>
      <c r="AT224" s="193" t="s">
        <v>174</v>
      </c>
      <c r="AU224" s="193" t="s">
        <v>89</v>
      </c>
      <c r="AV224" s="14" t="s">
        <v>89</v>
      </c>
      <c r="AW224" s="14" t="s">
        <v>3</v>
      </c>
      <c r="AX224" s="14" t="s">
        <v>83</v>
      </c>
      <c r="AY224" s="193" t="s">
        <v>158</v>
      </c>
    </row>
    <row r="225" spans="1:65" s="12" customFormat="1" ht="23" customHeight="1">
      <c r="B225" s="158"/>
      <c r="D225" s="159" t="s">
        <v>75</v>
      </c>
      <c r="E225" s="169" t="s">
        <v>203</v>
      </c>
      <c r="F225" s="169" t="s">
        <v>680</v>
      </c>
      <c r="I225" s="161"/>
      <c r="J225" s="170">
        <f>BK225</f>
        <v>0</v>
      </c>
      <c r="L225" s="158"/>
      <c r="M225" s="163"/>
      <c r="N225" s="164"/>
      <c r="O225" s="164"/>
      <c r="P225" s="165">
        <f>SUM(P226:P259)</f>
        <v>0</v>
      </c>
      <c r="Q225" s="164"/>
      <c r="R225" s="165">
        <f>SUM(R226:R259)</f>
        <v>51.79562</v>
      </c>
      <c r="S225" s="164"/>
      <c r="T225" s="166">
        <f>SUM(T226:T259)</f>
        <v>0</v>
      </c>
      <c r="AR225" s="159" t="s">
        <v>83</v>
      </c>
      <c r="AT225" s="167" t="s">
        <v>75</v>
      </c>
      <c r="AU225" s="167" t="s">
        <v>83</v>
      </c>
      <c r="AY225" s="159" t="s">
        <v>158</v>
      </c>
      <c r="BK225" s="168">
        <f>SUM(BK226:BK259)</f>
        <v>0</v>
      </c>
    </row>
    <row r="226" spans="1:65" s="2" customFormat="1" ht="21.75" customHeight="1">
      <c r="A226" s="34"/>
      <c r="B226" s="139"/>
      <c r="C226" s="171" t="s">
        <v>293</v>
      </c>
      <c r="D226" s="171" t="s">
        <v>160</v>
      </c>
      <c r="E226" s="172" t="s">
        <v>1169</v>
      </c>
      <c r="F226" s="173" t="s">
        <v>1170</v>
      </c>
      <c r="G226" s="174" t="s">
        <v>168</v>
      </c>
      <c r="H226" s="175">
        <v>10</v>
      </c>
      <c r="I226" s="176"/>
      <c r="J226" s="177">
        <f t="shared" ref="J226:J236" si="5">ROUND(I226*H226,2)</f>
        <v>0</v>
      </c>
      <c r="K226" s="178"/>
      <c r="L226" s="35"/>
      <c r="M226" s="179" t="s">
        <v>1</v>
      </c>
      <c r="N226" s="180" t="s">
        <v>42</v>
      </c>
      <c r="O226" s="60"/>
      <c r="P226" s="181">
        <f t="shared" ref="P226:P236" si="6">O226*H226</f>
        <v>0</v>
      </c>
      <c r="Q226" s="181">
        <v>0.22133</v>
      </c>
      <c r="R226" s="181">
        <f t="shared" ref="R226:R236" si="7">Q226*H226</f>
        <v>2.2132999999999998</v>
      </c>
      <c r="S226" s="181">
        <v>0</v>
      </c>
      <c r="T226" s="182">
        <f t="shared" ref="T226:T236" si="8"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164</v>
      </c>
      <c r="AT226" s="183" t="s">
        <v>160</v>
      </c>
      <c r="AU226" s="183" t="s">
        <v>89</v>
      </c>
      <c r="AY226" s="17" t="s">
        <v>158</v>
      </c>
      <c r="BE226" s="104">
        <f t="shared" ref="BE226:BE236" si="9">IF(N226="základná",J226,0)</f>
        <v>0</v>
      </c>
      <c r="BF226" s="104">
        <f t="shared" ref="BF226:BF236" si="10">IF(N226="znížená",J226,0)</f>
        <v>0</v>
      </c>
      <c r="BG226" s="104">
        <f t="shared" ref="BG226:BG236" si="11">IF(N226="zákl. prenesená",J226,0)</f>
        <v>0</v>
      </c>
      <c r="BH226" s="104">
        <f t="shared" ref="BH226:BH236" si="12">IF(N226="zníž. prenesená",J226,0)</f>
        <v>0</v>
      </c>
      <c r="BI226" s="104">
        <f t="shared" ref="BI226:BI236" si="13">IF(N226="nulová",J226,0)</f>
        <v>0</v>
      </c>
      <c r="BJ226" s="17" t="s">
        <v>89</v>
      </c>
      <c r="BK226" s="104">
        <f t="shared" ref="BK226:BK236" si="14">ROUND(I226*H226,2)</f>
        <v>0</v>
      </c>
      <c r="BL226" s="17" t="s">
        <v>164</v>
      </c>
      <c r="BM226" s="183" t="s">
        <v>1171</v>
      </c>
    </row>
    <row r="227" spans="1:65" s="2" customFormat="1" ht="21.75" customHeight="1">
      <c r="A227" s="34"/>
      <c r="B227" s="139"/>
      <c r="C227" s="208" t="s">
        <v>302</v>
      </c>
      <c r="D227" s="208" t="s">
        <v>370</v>
      </c>
      <c r="E227" s="209" t="s">
        <v>1172</v>
      </c>
      <c r="F227" s="210" t="s">
        <v>1173</v>
      </c>
      <c r="G227" s="211" t="s">
        <v>168</v>
      </c>
      <c r="H227" s="212">
        <v>2</v>
      </c>
      <c r="I227" s="213"/>
      <c r="J227" s="214">
        <f t="shared" si="5"/>
        <v>0</v>
      </c>
      <c r="K227" s="215"/>
      <c r="L227" s="216"/>
      <c r="M227" s="217" t="s">
        <v>1</v>
      </c>
      <c r="N227" s="218" t="s">
        <v>42</v>
      </c>
      <c r="O227" s="60"/>
      <c r="P227" s="181">
        <f t="shared" si="6"/>
        <v>0</v>
      </c>
      <c r="Q227" s="181">
        <v>6.6E-4</v>
      </c>
      <c r="R227" s="181">
        <f t="shared" si="7"/>
        <v>1.32E-3</v>
      </c>
      <c r="S227" s="181">
        <v>0</v>
      </c>
      <c r="T227" s="182">
        <f t="shared" si="8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3" t="s">
        <v>199</v>
      </c>
      <c r="AT227" s="183" t="s">
        <v>370</v>
      </c>
      <c r="AU227" s="183" t="s">
        <v>89</v>
      </c>
      <c r="AY227" s="17" t="s">
        <v>158</v>
      </c>
      <c r="BE227" s="104">
        <f t="shared" si="9"/>
        <v>0</v>
      </c>
      <c r="BF227" s="104">
        <f t="shared" si="10"/>
        <v>0</v>
      </c>
      <c r="BG227" s="104">
        <f t="shared" si="11"/>
        <v>0</v>
      </c>
      <c r="BH227" s="104">
        <f t="shared" si="12"/>
        <v>0</v>
      </c>
      <c r="BI227" s="104">
        <f t="shared" si="13"/>
        <v>0</v>
      </c>
      <c r="BJ227" s="17" t="s">
        <v>89</v>
      </c>
      <c r="BK227" s="104">
        <f t="shared" si="14"/>
        <v>0</v>
      </c>
      <c r="BL227" s="17" t="s">
        <v>164</v>
      </c>
      <c r="BM227" s="183" t="s">
        <v>1174</v>
      </c>
    </row>
    <row r="228" spans="1:65" s="2" customFormat="1" ht="21.75" customHeight="1">
      <c r="A228" s="34"/>
      <c r="B228" s="139"/>
      <c r="C228" s="208" t="s">
        <v>307</v>
      </c>
      <c r="D228" s="208" t="s">
        <v>370</v>
      </c>
      <c r="E228" s="209" t="s">
        <v>1175</v>
      </c>
      <c r="F228" s="210" t="s">
        <v>1176</v>
      </c>
      <c r="G228" s="211" t="s">
        <v>168</v>
      </c>
      <c r="H228" s="212">
        <v>1</v>
      </c>
      <c r="I228" s="213"/>
      <c r="J228" s="214">
        <f t="shared" si="5"/>
        <v>0</v>
      </c>
      <c r="K228" s="215"/>
      <c r="L228" s="216"/>
      <c r="M228" s="217" t="s">
        <v>1</v>
      </c>
      <c r="N228" s="218" t="s">
        <v>42</v>
      </c>
      <c r="O228" s="60"/>
      <c r="P228" s="181">
        <f t="shared" si="6"/>
        <v>0</v>
      </c>
      <c r="Q228" s="181">
        <v>6.6E-4</v>
      </c>
      <c r="R228" s="181">
        <f t="shared" si="7"/>
        <v>6.6E-4</v>
      </c>
      <c r="S228" s="181">
        <v>0</v>
      </c>
      <c r="T228" s="182">
        <f t="shared" si="8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3" t="s">
        <v>199</v>
      </c>
      <c r="AT228" s="183" t="s">
        <v>370</v>
      </c>
      <c r="AU228" s="183" t="s">
        <v>89</v>
      </c>
      <c r="AY228" s="17" t="s">
        <v>158</v>
      </c>
      <c r="BE228" s="104">
        <f t="shared" si="9"/>
        <v>0</v>
      </c>
      <c r="BF228" s="104">
        <f t="shared" si="10"/>
        <v>0</v>
      </c>
      <c r="BG228" s="104">
        <f t="shared" si="11"/>
        <v>0</v>
      </c>
      <c r="BH228" s="104">
        <f t="shared" si="12"/>
        <v>0</v>
      </c>
      <c r="BI228" s="104">
        <f t="shared" si="13"/>
        <v>0</v>
      </c>
      <c r="BJ228" s="17" t="s">
        <v>89</v>
      </c>
      <c r="BK228" s="104">
        <f t="shared" si="14"/>
        <v>0</v>
      </c>
      <c r="BL228" s="17" t="s">
        <v>164</v>
      </c>
      <c r="BM228" s="183" t="s">
        <v>1177</v>
      </c>
    </row>
    <row r="229" spans="1:65" s="2" customFormat="1" ht="21.75" customHeight="1">
      <c r="A229" s="34"/>
      <c r="B229" s="139"/>
      <c r="C229" s="208" t="s">
        <v>317</v>
      </c>
      <c r="D229" s="208" t="s">
        <v>370</v>
      </c>
      <c r="E229" s="209" t="s">
        <v>1178</v>
      </c>
      <c r="F229" s="210" t="s">
        <v>1179</v>
      </c>
      <c r="G229" s="211" t="s">
        <v>168</v>
      </c>
      <c r="H229" s="212">
        <v>1</v>
      </c>
      <c r="I229" s="213"/>
      <c r="J229" s="214">
        <f t="shared" si="5"/>
        <v>0</v>
      </c>
      <c r="K229" s="215"/>
      <c r="L229" s="216"/>
      <c r="M229" s="217" t="s">
        <v>1</v>
      </c>
      <c r="N229" s="218" t="s">
        <v>42</v>
      </c>
      <c r="O229" s="60"/>
      <c r="P229" s="181">
        <f t="shared" si="6"/>
        <v>0</v>
      </c>
      <c r="Q229" s="181">
        <v>6.6E-4</v>
      </c>
      <c r="R229" s="181">
        <f t="shared" si="7"/>
        <v>6.6E-4</v>
      </c>
      <c r="S229" s="181">
        <v>0</v>
      </c>
      <c r="T229" s="182">
        <f t="shared" si="8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3" t="s">
        <v>199</v>
      </c>
      <c r="AT229" s="183" t="s">
        <v>370</v>
      </c>
      <c r="AU229" s="183" t="s">
        <v>89</v>
      </c>
      <c r="AY229" s="17" t="s">
        <v>158</v>
      </c>
      <c r="BE229" s="104">
        <f t="shared" si="9"/>
        <v>0</v>
      </c>
      <c r="BF229" s="104">
        <f t="shared" si="10"/>
        <v>0</v>
      </c>
      <c r="BG229" s="104">
        <f t="shared" si="11"/>
        <v>0</v>
      </c>
      <c r="BH229" s="104">
        <f t="shared" si="12"/>
        <v>0</v>
      </c>
      <c r="BI229" s="104">
        <f t="shared" si="13"/>
        <v>0</v>
      </c>
      <c r="BJ229" s="17" t="s">
        <v>89</v>
      </c>
      <c r="BK229" s="104">
        <f t="shared" si="14"/>
        <v>0</v>
      </c>
      <c r="BL229" s="17" t="s">
        <v>164</v>
      </c>
      <c r="BM229" s="183" t="s">
        <v>1180</v>
      </c>
    </row>
    <row r="230" spans="1:65" s="2" customFormat="1" ht="21.75" customHeight="1">
      <c r="A230" s="34"/>
      <c r="B230" s="139"/>
      <c r="C230" s="208" t="s">
        <v>322</v>
      </c>
      <c r="D230" s="208" t="s">
        <v>370</v>
      </c>
      <c r="E230" s="209" t="s">
        <v>1181</v>
      </c>
      <c r="F230" s="210" t="s">
        <v>1182</v>
      </c>
      <c r="G230" s="211" t="s">
        <v>168</v>
      </c>
      <c r="H230" s="212">
        <v>2</v>
      </c>
      <c r="I230" s="213"/>
      <c r="J230" s="214">
        <f t="shared" si="5"/>
        <v>0</v>
      </c>
      <c r="K230" s="215"/>
      <c r="L230" s="216"/>
      <c r="M230" s="217" t="s">
        <v>1</v>
      </c>
      <c r="N230" s="218" t="s">
        <v>42</v>
      </c>
      <c r="O230" s="60"/>
      <c r="P230" s="181">
        <f t="shared" si="6"/>
        <v>0</v>
      </c>
      <c r="Q230" s="181">
        <v>9.3000000000000005E-4</v>
      </c>
      <c r="R230" s="181">
        <f t="shared" si="7"/>
        <v>1.8600000000000001E-3</v>
      </c>
      <c r="S230" s="181">
        <v>0</v>
      </c>
      <c r="T230" s="182">
        <f t="shared" si="8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3" t="s">
        <v>199</v>
      </c>
      <c r="AT230" s="183" t="s">
        <v>370</v>
      </c>
      <c r="AU230" s="183" t="s">
        <v>89</v>
      </c>
      <c r="AY230" s="17" t="s">
        <v>158</v>
      </c>
      <c r="BE230" s="104">
        <f t="shared" si="9"/>
        <v>0</v>
      </c>
      <c r="BF230" s="104">
        <f t="shared" si="10"/>
        <v>0</v>
      </c>
      <c r="BG230" s="104">
        <f t="shared" si="11"/>
        <v>0</v>
      </c>
      <c r="BH230" s="104">
        <f t="shared" si="12"/>
        <v>0</v>
      </c>
      <c r="BI230" s="104">
        <f t="shared" si="13"/>
        <v>0</v>
      </c>
      <c r="BJ230" s="17" t="s">
        <v>89</v>
      </c>
      <c r="BK230" s="104">
        <f t="shared" si="14"/>
        <v>0</v>
      </c>
      <c r="BL230" s="17" t="s">
        <v>164</v>
      </c>
      <c r="BM230" s="183" t="s">
        <v>1183</v>
      </c>
    </row>
    <row r="231" spans="1:65" s="2" customFormat="1" ht="21.75" customHeight="1">
      <c r="A231" s="34"/>
      <c r="B231" s="139"/>
      <c r="C231" s="208" t="s">
        <v>327</v>
      </c>
      <c r="D231" s="208" t="s">
        <v>370</v>
      </c>
      <c r="E231" s="209" t="s">
        <v>1184</v>
      </c>
      <c r="F231" s="210" t="s">
        <v>1185</v>
      </c>
      <c r="G231" s="211" t="s">
        <v>168</v>
      </c>
      <c r="H231" s="212">
        <v>2</v>
      </c>
      <c r="I231" s="213"/>
      <c r="J231" s="214">
        <f t="shared" si="5"/>
        <v>0</v>
      </c>
      <c r="K231" s="215"/>
      <c r="L231" s="216"/>
      <c r="M231" s="217" t="s">
        <v>1</v>
      </c>
      <c r="N231" s="218" t="s">
        <v>42</v>
      </c>
      <c r="O231" s="60"/>
      <c r="P231" s="181">
        <f t="shared" si="6"/>
        <v>0</v>
      </c>
      <c r="Q231" s="181">
        <v>1.6999999999999999E-3</v>
      </c>
      <c r="R231" s="181">
        <f t="shared" si="7"/>
        <v>3.3999999999999998E-3</v>
      </c>
      <c r="S231" s="181">
        <v>0</v>
      </c>
      <c r="T231" s="182">
        <f t="shared" si="8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3" t="s">
        <v>199</v>
      </c>
      <c r="AT231" s="183" t="s">
        <v>370</v>
      </c>
      <c r="AU231" s="183" t="s">
        <v>89</v>
      </c>
      <c r="AY231" s="17" t="s">
        <v>158</v>
      </c>
      <c r="BE231" s="104">
        <f t="shared" si="9"/>
        <v>0</v>
      </c>
      <c r="BF231" s="104">
        <f t="shared" si="10"/>
        <v>0</v>
      </c>
      <c r="BG231" s="104">
        <f t="shared" si="11"/>
        <v>0</v>
      </c>
      <c r="BH231" s="104">
        <f t="shared" si="12"/>
        <v>0</v>
      </c>
      <c r="BI231" s="104">
        <f t="shared" si="13"/>
        <v>0</v>
      </c>
      <c r="BJ231" s="17" t="s">
        <v>89</v>
      </c>
      <c r="BK231" s="104">
        <f t="shared" si="14"/>
        <v>0</v>
      </c>
      <c r="BL231" s="17" t="s">
        <v>164</v>
      </c>
      <c r="BM231" s="183" t="s">
        <v>1186</v>
      </c>
    </row>
    <row r="232" spans="1:65" s="2" customFormat="1" ht="21.75" customHeight="1">
      <c r="A232" s="34"/>
      <c r="B232" s="139"/>
      <c r="C232" s="208" t="s">
        <v>335</v>
      </c>
      <c r="D232" s="208" t="s">
        <v>370</v>
      </c>
      <c r="E232" s="209" t="s">
        <v>1187</v>
      </c>
      <c r="F232" s="210" t="s">
        <v>1188</v>
      </c>
      <c r="G232" s="211" t="s">
        <v>168</v>
      </c>
      <c r="H232" s="212">
        <v>2</v>
      </c>
      <c r="I232" s="213"/>
      <c r="J232" s="214">
        <f t="shared" si="5"/>
        <v>0</v>
      </c>
      <c r="K232" s="215"/>
      <c r="L232" s="216"/>
      <c r="M232" s="217" t="s">
        <v>1</v>
      </c>
      <c r="N232" s="218" t="s">
        <v>42</v>
      </c>
      <c r="O232" s="60"/>
      <c r="P232" s="181">
        <f t="shared" si="6"/>
        <v>0</v>
      </c>
      <c r="Q232" s="181">
        <v>8.0999999999999996E-3</v>
      </c>
      <c r="R232" s="181">
        <f t="shared" si="7"/>
        <v>1.6199999999999999E-2</v>
      </c>
      <c r="S232" s="181">
        <v>0</v>
      </c>
      <c r="T232" s="182">
        <f t="shared" si="8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3" t="s">
        <v>199</v>
      </c>
      <c r="AT232" s="183" t="s">
        <v>370</v>
      </c>
      <c r="AU232" s="183" t="s">
        <v>89</v>
      </c>
      <c r="AY232" s="17" t="s">
        <v>158</v>
      </c>
      <c r="BE232" s="104">
        <f t="shared" si="9"/>
        <v>0</v>
      </c>
      <c r="BF232" s="104">
        <f t="shared" si="10"/>
        <v>0</v>
      </c>
      <c r="BG232" s="104">
        <f t="shared" si="11"/>
        <v>0</v>
      </c>
      <c r="BH232" s="104">
        <f t="shared" si="12"/>
        <v>0</v>
      </c>
      <c r="BI232" s="104">
        <f t="shared" si="13"/>
        <v>0</v>
      </c>
      <c r="BJ232" s="17" t="s">
        <v>89</v>
      </c>
      <c r="BK232" s="104">
        <f t="shared" si="14"/>
        <v>0</v>
      </c>
      <c r="BL232" s="17" t="s">
        <v>164</v>
      </c>
      <c r="BM232" s="183" t="s">
        <v>1189</v>
      </c>
    </row>
    <row r="233" spans="1:65" s="2" customFormat="1" ht="21.75" customHeight="1">
      <c r="A233" s="34"/>
      <c r="B233" s="139"/>
      <c r="C233" s="171" t="s">
        <v>340</v>
      </c>
      <c r="D233" s="171" t="s">
        <v>160</v>
      </c>
      <c r="E233" s="172" t="s">
        <v>1190</v>
      </c>
      <c r="F233" s="173" t="s">
        <v>1191</v>
      </c>
      <c r="G233" s="174" t="s">
        <v>168</v>
      </c>
      <c r="H233" s="175">
        <v>7</v>
      </c>
      <c r="I233" s="176"/>
      <c r="J233" s="177">
        <f t="shared" si="5"/>
        <v>0</v>
      </c>
      <c r="K233" s="178"/>
      <c r="L233" s="35"/>
      <c r="M233" s="179" t="s">
        <v>1</v>
      </c>
      <c r="N233" s="180" t="s">
        <v>42</v>
      </c>
      <c r="O233" s="60"/>
      <c r="P233" s="181">
        <f t="shared" si="6"/>
        <v>0</v>
      </c>
      <c r="Q233" s="181">
        <v>0.24607000000000001</v>
      </c>
      <c r="R233" s="181">
        <f t="shared" si="7"/>
        <v>1.7224900000000001</v>
      </c>
      <c r="S233" s="181">
        <v>0</v>
      </c>
      <c r="T233" s="182">
        <f t="shared" si="8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3" t="s">
        <v>164</v>
      </c>
      <c r="AT233" s="183" t="s">
        <v>160</v>
      </c>
      <c r="AU233" s="183" t="s">
        <v>89</v>
      </c>
      <c r="AY233" s="17" t="s">
        <v>158</v>
      </c>
      <c r="BE233" s="104">
        <f t="shared" si="9"/>
        <v>0</v>
      </c>
      <c r="BF233" s="104">
        <f t="shared" si="10"/>
        <v>0</v>
      </c>
      <c r="BG233" s="104">
        <f t="shared" si="11"/>
        <v>0</v>
      </c>
      <c r="BH233" s="104">
        <f t="shared" si="12"/>
        <v>0</v>
      </c>
      <c r="BI233" s="104">
        <f t="shared" si="13"/>
        <v>0</v>
      </c>
      <c r="BJ233" s="17" t="s">
        <v>89</v>
      </c>
      <c r="BK233" s="104">
        <f t="shared" si="14"/>
        <v>0</v>
      </c>
      <c r="BL233" s="17" t="s">
        <v>164</v>
      </c>
      <c r="BM233" s="183" t="s">
        <v>1192</v>
      </c>
    </row>
    <row r="234" spans="1:65" s="2" customFormat="1" ht="16.5" customHeight="1">
      <c r="A234" s="34"/>
      <c r="B234" s="139"/>
      <c r="C234" s="208" t="s">
        <v>346</v>
      </c>
      <c r="D234" s="208" t="s">
        <v>370</v>
      </c>
      <c r="E234" s="209" t="s">
        <v>1193</v>
      </c>
      <c r="F234" s="210" t="s">
        <v>1194</v>
      </c>
      <c r="G234" s="211" t="s">
        <v>168</v>
      </c>
      <c r="H234" s="212">
        <v>7</v>
      </c>
      <c r="I234" s="213"/>
      <c r="J234" s="214">
        <f t="shared" si="5"/>
        <v>0</v>
      </c>
      <c r="K234" s="215"/>
      <c r="L234" s="216"/>
      <c r="M234" s="217" t="s">
        <v>1</v>
      </c>
      <c r="N234" s="218" t="s">
        <v>42</v>
      </c>
      <c r="O234" s="60"/>
      <c r="P234" s="181">
        <f t="shared" si="6"/>
        <v>0</v>
      </c>
      <c r="Q234" s="181">
        <v>1.6670000000000001E-2</v>
      </c>
      <c r="R234" s="181">
        <f t="shared" si="7"/>
        <v>0.11669</v>
      </c>
      <c r="S234" s="181">
        <v>0</v>
      </c>
      <c r="T234" s="182">
        <f t="shared" si="8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199</v>
      </c>
      <c r="AT234" s="183" t="s">
        <v>370</v>
      </c>
      <c r="AU234" s="183" t="s">
        <v>89</v>
      </c>
      <c r="AY234" s="17" t="s">
        <v>158</v>
      </c>
      <c r="BE234" s="104">
        <f t="shared" si="9"/>
        <v>0</v>
      </c>
      <c r="BF234" s="104">
        <f t="shared" si="10"/>
        <v>0</v>
      </c>
      <c r="BG234" s="104">
        <f t="shared" si="11"/>
        <v>0</v>
      </c>
      <c r="BH234" s="104">
        <f t="shared" si="12"/>
        <v>0</v>
      </c>
      <c r="BI234" s="104">
        <f t="shared" si="13"/>
        <v>0</v>
      </c>
      <c r="BJ234" s="17" t="s">
        <v>89</v>
      </c>
      <c r="BK234" s="104">
        <f t="shared" si="14"/>
        <v>0</v>
      </c>
      <c r="BL234" s="17" t="s">
        <v>164</v>
      </c>
      <c r="BM234" s="183" t="s">
        <v>1195</v>
      </c>
    </row>
    <row r="235" spans="1:65" s="2" customFormat="1" ht="33" customHeight="1">
      <c r="A235" s="34"/>
      <c r="B235" s="139"/>
      <c r="C235" s="171" t="s">
        <v>350</v>
      </c>
      <c r="D235" s="171" t="s">
        <v>160</v>
      </c>
      <c r="E235" s="172" t="s">
        <v>1196</v>
      </c>
      <c r="F235" s="173" t="s">
        <v>1197</v>
      </c>
      <c r="G235" s="174" t="s">
        <v>552</v>
      </c>
      <c r="H235" s="175">
        <v>103</v>
      </c>
      <c r="I235" s="176"/>
      <c r="J235" s="177">
        <f t="shared" si="5"/>
        <v>0</v>
      </c>
      <c r="K235" s="178"/>
      <c r="L235" s="35"/>
      <c r="M235" s="179" t="s">
        <v>1</v>
      </c>
      <c r="N235" s="180" t="s">
        <v>42</v>
      </c>
      <c r="O235" s="60"/>
      <c r="P235" s="181">
        <f t="shared" si="6"/>
        <v>0</v>
      </c>
      <c r="Q235" s="181">
        <v>1.1E-4</v>
      </c>
      <c r="R235" s="181">
        <f t="shared" si="7"/>
        <v>1.133E-2</v>
      </c>
      <c r="S235" s="181">
        <v>0</v>
      </c>
      <c r="T235" s="182">
        <f t="shared" si="8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3" t="s">
        <v>164</v>
      </c>
      <c r="AT235" s="183" t="s">
        <v>160</v>
      </c>
      <c r="AU235" s="183" t="s">
        <v>89</v>
      </c>
      <c r="AY235" s="17" t="s">
        <v>158</v>
      </c>
      <c r="BE235" s="104">
        <f t="shared" si="9"/>
        <v>0</v>
      </c>
      <c r="BF235" s="104">
        <f t="shared" si="10"/>
        <v>0</v>
      </c>
      <c r="BG235" s="104">
        <f t="shared" si="11"/>
        <v>0</v>
      </c>
      <c r="BH235" s="104">
        <f t="shared" si="12"/>
        <v>0</v>
      </c>
      <c r="BI235" s="104">
        <f t="shared" si="13"/>
        <v>0</v>
      </c>
      <c r="BJ235" s="17" t="s">
        <v>89</v>
      </c>
      <c r="BK235" s="104">
        <f t="shared" si="14"/>
        <v>0</v>
      </c>
      <c r="BL235" s="17" t="s">
        <v>164</v>
      </c>
      <c r="BM235" s="183" t="s">
        <v>1198</v>
      </c>
    </row>
    <row r="236" spans="1:65" s="2" customFormat="1" ht="33" customHeight="1">
      <c r="A236" s="34"/>
      <c r="B236" s="139"/>
      <c r="C236" s="171" t="s">
        <v>356</v>
      </c>
      <c r="D236" s="171" t="s">
        <v>160</v>
      </c>
      <c r="E236" s="172" t="s">
        <v>1199</v>
      </c>
      <c r="F236" s="173" t="s">
        <v>1200</v>
      </c>
      <c r="G236" s="174" t="s">
        <v>163</v>
      </c>
      <c r="H236" s="175">
        <v>20</v>
      </c>
      <c r="I236" s="176"/>
      <c r="J236" s="177">
        <f t="shared" si="5"/>
        <v>0</v>
      </c>
      <c r="K236" s="178"/>
      <c r="L236" s="35"/>
      <c r="M236" s="179" t="s">
        <v>1</v>
      </c>
      <c r="N236" s="180" t="s">
        <v>42</v>
      </c>
      <c r="O236" s="60"/>
      <c r="P236" s="181">
        <f t="shared" si="6"/>
        <v>0</v>
      </c>
      <c r="Q236" s="181">
        <v>8.9999999999999998E-4</v>
      </c>
      <c r="R236" s="181">
        <f t="shared" si="7"/>
        <v>1.7999999999999999E-2</v>
      </c>
      <c r="S236" s="181">
        <v>0</v>
      </c>
      <c r="T236" s="182">
        <f t="shared" si="8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3" t="s">
        <v>164</v>
      </c>
      <c r="AT236" s="183" t="s">
        <v>160</v>
      </c>
      <c r="AU236" s="183" t="s">
        <v>89</v>
      </c>
      <c r="AY236" s="17" t="s">
        <v>158</v>
      </c>
      <c r="BE236" s="104">
        <f t="shared" si="9"/>
        <v>0</v>
      </c>
      <c r="BF236" s="104">
        <f t="shared" si="10"/>
        <v>0</v>
      </c>
      <c r="BG236" s="104">
        <f t="shared" si="11"/>
        <v>0</v>
      </c>
      <c r="BH236" s="104">
        <f t="shared" si="12"/>
        <v>0</v>
      </c>
      <c r="BI236" s="104">
        <f t="shared" si="13"/>
        <v>0</v>
      </c>
      <c r="BJ236" s="17" t="s">
        <v>89</v>
      </c>
      <c r="BK236" s="104">
        <f t="shared" si="14"/>
        <v>0</v>
      </c>
      <c r="BL236" s="17" t="s">
        <v>164</v>
      </c>
      <c r="BM236" s="183" t="s">
        <v>1201</v>
      </c>
    </row>
    <row r="237" spans="1:65" s="14" customFormat="1" ht="12">
      <c r="B237" s="192"/>
      <c r="D237" s="185" t="s">
        <v>174</v>
      </c>
      <c r="E237" s="193" t="s">
        <v>1</v>
      </c>
      <c r="F237" s="194" t="s">
        <v>1202</v>
      </c>
      <c r="H237" s="195">
        <v>20</v>
      </c>
      <c r="I237" s="196"/>
      <c r="L237" s="192"/>
      <c r="M237" s="197"/>
      <c r="N237" s="198"/>
      <c r="O237" s="198"/>
      <c r="P237" s="198"/>
      <c r="Q237" s="198"/>
      <c r="R237" s="198"/>
      <c r="S237" s="198"/>
      <c r="T237" s="199"/>
      <c r="AT237" s="193" t="s">
        <v>174</v>
      </c>
      <c r="AU237" s="193" t="s">
        <v>89</v>
      </c>
      <c r="AV237" s="14" t="s">
        <v>89</v>
      </c>
      <c r="AW237" s="14" t="s">
        <v>30</v>
      </c>
      <c r="AX237" s="14" t="s">
        <v>83</v>
      </c>
      <c r="AY237" s="193" t="s">
        <v>158</v>
      </c>
    </row>
    <row r="238" spans="1:65" s="2" customFormat="1" ht="33" customHeight="1">
      <c r="A238" s="34"/>
      <c r="B238" s="139"/>
      <c r="C238" s="171" t="s">
        <v>360</v>
      </c>
      <c r="D238" s="171" t="s">
        <v>160</v>
      </c>
      <c r="E238" s="172" t="s">
        <v>1203</v>
      </c>
      <c r="F238" s="173" t="s">
        <v>1204</v>
      </c>
      <c r="G238" s="174" t="s">
        <v>163</v>
      </c>
      <c r="H238" s="175">
        <v>105</v>
      </c>
      <c r="I238" s="176"/>
      <c r="J238" s="177">
        <f>ROUND(I238*H238,2)</f>
        <v>0</v>
      </c>
      <c r="K238" s="178"/>
      <c r="L238" s="35"/>
      <c r="M238" s="179" t="s">
        <v>1</v>
      </c>
      <c r="N238" s="180" t="s">
        <v>42</v>
      </c>
      <c r="O238" s="60"/>
      <c r="P238" s="181">
        <f>O238*H238</f>
        <v>0</v>
      </c>
      <c r="Q238" s="181">
        <v>8.9999999999999998E-4</v>
      </c>
      <c r="R238" s="181">
        <f>Q238*H238</f>
        <v>9.4500000000000001E-2</v>
      </c>
      <c r="S238" s="181">
        <v>0</v>
      </c>
      <c r="T238" s="18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3" t="s">
        <v>164</v>
      </c>
      <c r="AT238" s="183" t="s">
        <v>160</v>
      </c>
      <c r="AU238" s="183" t="s">
        <v>89</v>
      </c>
      <c r="AY238" s="17" t="s">
        <v>158</v>
      </c>
      <c r="BE238" s="104">
        <f>IF(N238="základná",J238,0)</f>
        <v>0</v>
      </c>
      <c r="BF238" s="104">
        <f>IF(N238="znížená",J238,0)</f>
        <v>0</v>
      </c>
      <c r="BG238" s="104">
        <f>IF(N238="zákl. prenesená",J238,0)</f>
        <v>0</v>
      </c>
      <c r="BH238" s="104">
        <f>IF(N238="zníž. prenesená",J238,0)</f>
        <v>0</v>
      </c>
      <c r="BI238" s="104">
        <f>IF(N238="nulová",J238,0)</f>
        <v>0</v>
      </c>
      <c r="BJ238" s="17" t="s">
        <v>89</v>
      </c>
      <c r="BK238" s="104">
        <f>ROUND(I238*H238,2)</f>
        <v>0</v>
      </c>
      <c r="BL238" s="17" t="s">
        <v>164</v>
      </c>
      <c r="BM238" s="183" t="s">
        <v>1205</v>
      </c>
    </row>
    <row r="239" spans="1:65" s="2" customFormat="1" ht="21.75" customHeight="1">
      <c r="A239" s="34"/>
      <c r="B239" s="139"/>
      <c r="C239" s="171" t="s">
        <v>364</v>
      </c>
      <c r="D239" s="171" t="s">
        <v>160</v>
      </c>
      <c r="E239" s="172" t="s">
        <v>1206</v>
      </c>
      <c r="F239" s="173" t="s">
        <v>1207</v>
      </c>
      <c r="G239" s="174" t="s">
        <v>552</v>
      </c>
      <c r="H239" s="175">
        <v>103</v>
      </c>
      <c r="I239" s="176"/>
      <c r="J239" s="177">
        <f>ROUND(I239*H239,2)</f>
        <v>0</v>
      </c>
      <c r="K239" s="178"/>
      <c r="L239" s="35"/>
      <c r="M239" s="179" t="s">
        <v>1</v>
      </c>
      <c r="N239" s="180" t="s">
        <v>42</v>
      </c>
      <c r="O239" s="60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3" t="s">
        <v>164</v>
      </c>
      <c r="AT239" s="183" t="s">
        <v>160</v>
      </c>
      <c r="AU239" s="183" t="s">
        <v>89</v>
      </c>
      <c r="AY239" s="17" t="s">
        <v>158</v>
      </c>
      <c r="BE239" s="104">
        <f>IF(N239="základná",J239,0)</f>
        <v>0</v>
      </c>
      <c r="BF239" s="104">
        <f>IF(N239="znížená",J239,0)</f>
        <v>0</v>
      </c>
      <c r="BG239" s="104">
        <f>IF(N239="zákl. prenesená",J239,0)</f>
        <v>0</v>
      </c>
      <c r="BH239" s="104">
        <f>IF(N239="zníž. prenesená",J239,0)</f>
        <v>0</v>
      </c>
      <c r="BI239" s="104">
        <f>IF(N239="nulová",J239,0)</f>
        <v>0</v>
      </c>
      <c r="BJ239" s="17" t="s">
        <v>89</v>
      </c>
      <c r="BK239" s="104">
        <f>ROUND(I239*H239,2)</f>
        <v>0</v>
      </c>
      <c r="BL239" s="17" t="s">
        <v>164</v>
      </c>
      <c r="BM239" s="183" t="s">
        <v>1208</v>
      </c>
    </row>
    <row r="240" spans="1:65" s="2" customFormat="1" ht="21.75" customHeight="1">
      <c r="A240" s="34"/>
      <c r="B240" s="139"/>
      <c r="C240" s="171" t="s">
        <v>369</v>
      </c>
      <c r="D240" s="171" t="s">
        <v>160</v>
      </c>
      <c r="E240" s="172" t="s">
        <v>1209</v>
      </c>
      <c r="F240" s="173" t="s">
        <v>1210</v>
      </c>
      <c r="G240" s="174" t="s">
        <v>163</v>
      </c>
      <c r="H240" s="175">
        <v>125</v>
      </c>
      <c r="I240" s="176"/>
      <c r="J240" s="177">
        <f>ROUND(I240*H240,2)</f>
        <v>0</v>
      </c>
      <c r="K240" s="178"/>
      <c r="L240" s="35"/>
      <c r="M240" s="179" t="s">
        <v>1</v>
      </c>
      <c r="N240" s="180" t="s">
        <v>42</v>
      </c>
      <c r="O240" s="60"/>
      <c r="P240" s="181">
        <f>O240*H240</f>
        <v>0</v>
      </c>
      <c r="Q240" s="181">
        <v>1.0000000000000001E-5</v>
      </c>
      <c r="R240" s="181">
        <f>Q240*H240</f>
        <v>1.25E-3</v>
      </c>
      <c r="S240" s="181">
        <v>0</v>
      </c>
      <c r="T240" s="18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3" t="s">
        <v>164</v>
      </c>
      <c r="AT240" s="183" t="s">
        <v>160</v>
      </c>
      <c r="AU240" s="183" t="s">
        <v>89</v>
      </c>
      <c r="AY240" s="17" t="s">
        <v>158</v>
      </c>
      <c r="BE240" s="104">
        <f>IF(N240="základná",J240,0)</f>
        <v>0</v>
      </c>
      <c r="BF240" s="104">
        <f>IF(N240="znížená",J240,0)</f>
        <v>0</v>
      </c>
      <c r="BG240" s="104">
        <f>IF(N240="zákl. prenesená",J240,0)</f>
        <v>0</v>
      </c>
      <c r="BH240" s="104">
        <f>IF(N240="zníž. prenesená",J240,0)</f>
        <v>0</v>
      </c>
      <c r="BI240" s="104">
        <f>IF(N240="nulová",J240,0)</f>
        <v>0</v>
      </c>
      <c r="BJ240" s="17" t="s">
        <v>89</v>
      </c>
      <c r="BK240" s="104">
        <f>ROUND(I240*H240,2)</f>
        <v>0</v>
      </c>
      <c r="BL240" s="17" t="s">
        <v>164</v>
      </c>
      <c r="BM240" s="183" t="s">
        <v>1211</v>
      </c>
    </row>
    <row r="241" spans="1:65" s="14" customFormat="1" ht="12">
      <c r="B241" s="192"/>
      <c r="D241" s="185" t="s">
        <v>174</v>
      </c>
      <c r="E241" s="193" t="s">
        <v>1</v>
      </c>
      <c r="F241" s="194" t="s">
        <v>1212</v>
      </c>
      <c r="H241" s="195">
        <v>125</v>
      </c>
      <c r="I241" s="196"/>
      <c r="L241" s="192"/>
      <c r="M241" s="197"/>
      <c r="N241" s="198"/>
      <c r="O241" s="198"/>
      <c r="P241" s="198"/>
      <c r="Q241" s="198"/>
      <c r="R241" s="198"/>
      <c r="S241" s="198"/>
      <c r="T241" s="199"/>
      <c r="AT241" s="193" t="s">
        <v>174</v>
      </c>
      <c r="AU241" s="193" t="s">
        <v>89</v>
      </c>
      <c r="AV241" s="14" t="s">
        <v>89</v>
      </c>
      <c r="AW241" s="14" t="s">
        <v>30</v>
      </c>
      <c r="AX241" s="14" t="s">
        <v>83</v>
      </c>
      <c r="AY241" s="193" t="s">
        <v>158</v>
      </c>
    </row>
    <row r="242" spans="1:65" s="2" customFormat="1" ht="33" customHeight="1">
      <c r="A242" s="34"/>
      <c r="B242" s="139"/>
      <c r="C242" s="171" t="s">
        <v>374</v>
      </c>
      <c r="D242" s="171" t="s">
        <v>160</v>
      </c>
      <c r="E242" s="172" t="s">
        <v>682</v>
      </c>
      <c r="F242" s="173" t="s">
        <v>683</v>
      </c>
      <c r="G242" s="174" t="s">
        <v>552</v>
      </c>
      <c r="H242" s="175">
        <v>320</v>
      </c>
      <c r="I242" s="176"/>
      <c r="J242" s="177">
        <f>ROUND(I242*H242,2)</f>
        <v>0</v>
      </c>
      <c r="K242" s="178"/>
      <c r="L242" s="35"/>
      <c r="M242" s="179" t="s">
        <v>1</v>
      </c>
      <c r="N242" s="180" t="s">
        <v>42</v>
      </c>
      <c r="O242" s="60"/>
      <c r="P242" s="181">
        <f>O242*H242</f>
        <v>0</v>
      </c>
      <c r="Q242" s="181">
        <v>9.7930000000000003E-2</v>
      </c>
      <c r="R242" s="181">
        <f>Q242*H242</f>
        <v>31.337600000000002</v>
      </c>
      <c r="S242" s="181">
        <v>0</v>
      </c>
      <c r="T242" s="18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3" t="s">
        <v>164</v>
      </c>
      <c r="AT242" s="183" t="s">
        <v>160</v>
      </c>
      <c r="AU242" s="183" t="s">
        <v>89</v>
      </c>
      <c r="AY242" s="17" t="s">
        <v>158</v>
      </c>
      <c r="BE242" s="104">
        <f>IF(N242="základná",J242,0)</f>
        <v>0</v>
      </c>
      <c r="BF242" s="104">
        <f>IF(N242="znížená",J242,0)</f>
        <v>0</v>
      </c>
      <c r="BG242" s="104">
        <f>IF(N242="zákl. prenesená",J242,0)</f>
        <v>0</v>
      </c>
      <c r="BH242" s="104">
        <f>IF(N242="zníž. prenesená",J242,0)</f>
        <v>0</v>
      </c>
      <c r="BI242" s="104">
        <f>IF(N242="nulová",J242,0)</f>
        <v>0</v>
      </c>
      <c r="BJ242" s="17" t="s">
        <v>89</v>
      </c>
      <c r="BK242" s="104">
        <f>ROUND(I242*H242,2)</f>
        <v>0</v>
      </c>
      <c r="BL242" s="17" t="s">
        <v>164</v>
      </c>
      <c r="BM242" s="183" t="s">
        <v>1213</v>
      </c>
    </row>
    <row r="243" spans="1:65" s="2" customFormat="1" ht="16.5" customHeight="1">
      <c r="A243" s="34"/>
      <c r="B243" s="139"/>
      <c r="C243" s="208" t="s">
        <v>378</v>
      </c>
      <c r="D243" s="208" t="s">
        <v>370</v>
      </c>
      <c r="E243" s="209" t="s">
        <v>686</v>
      </c>
      <c r="F243" s="210" t="s">
        <v>687</v>
      </c>
      <c r="G243" s="211" t="s">
        <v>168</v>
      </c>
      <c r="H243" s="212">
        <v>324</v>
      </c>
      <c r="I243" s="213"/>
      <c r="J243" s="214">
        <f>ROUND(I243*H243,2)</f>
        <v>0</v>
      </c>
      <c r="K243" s="215"/>
      <c r="L243" s="216"/>
      <c r="M243" s="217" t="s">
        <v>1</v>
      </c>
      <c r="N243" s="218" t="s">
        <v>42</v>
      </c>
      <c r="O243" s="60"/>
      <c r="P243" s="181">
        <f>O243*H243</f>
        <v>0</v>
      </c>
      <c r="Q243" s="181">
        <v>2.3E-2</v>
      </c>
      <c r="R243" s="181">
        <f>Q243*H243</f>
        <v>7.452</v>
      </c>
      <c r="S243" s="181">
        <v>0</v>
      </c>
      <c r="T243" s="18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3" t="s">
        <v>199</v>
      </c>
      <c r="AT243" s="183" t="s">
        <v>370</v>
      </c>
      <c r="AU243" s="183" t="s">
        <v>89</v>
      </c>
      <c r="AY243" s="17" t="s">
        <v>158</v>
      </c>
      <c r="BE243" s="104">
        <f>IF(N243="základná",J243,0)</f>
        <v>0</v>
      </c>
      <c r="BF243" s="104">
        <f>IF(N243="znížená",J243,0)</f>
        <v>0</v>
      </c>
      <c r="BG243" s="104">
        <f>IF(N243="zákl. prenesená",J243,0)</f>
        <v>0</v>
      </c>
      <c r="BH243" s="104">
        <f>IF(N243="zníž. prenesená",J243,0)</f>
        <v>0</v>
      </c>
      <c r="BI243" s="104">
        <f>IF(N243="nulová",J243,0)</f>
        <v>0</v>
      </c>
      <c r="BJ243" s="17" t="s">
        <v>89</v>
      </c>
      <c r="BK243" s="104">
        <f>ROUND(I243*H243,2)</f>
        <v>0</v>
      </c>
      <c r="BL243" s="17" t="s">
        <v>164</v>
      </c>
      <c r="BM243" s="183" t="s">
        <v>1214</v>
      </c>
    </row>
    <row r="244" spans="1:65" s="14" customFormat="1" ht="12">
      <c r="B244" s="192"/>
      <c r="D244" s="185" t="s">
        <v>174</v>
      </c>
      <c r="E244" s="193" t="s">
        <v>1</v>
      </c>
      <c r="F244" s="194" t="s">
        <v>1215</v>
      </c>
      <c r="H244" s="195">
        <v>323.2</v>
      </c>
      <c r="I244" s="196"/>
      <c r="L244" s="192"/>
      <c r="M244" s="197"/>
      <c r="N244" s="198"/>
      <c r="O244" s="198"/>
      <c r="P244" s="198"/>
      <c r="Q244" s="198"/>
      <c r="R244" s="198"/>
      <c r="S244" s="198"/>
      <c r="T244" s="199"/>
      <c r="AT244" s="193" t="s">
        <v>174</v>
      </c>
      <c r="AU244" s="193" t="s">
        <v>89</v>
      </c>
      <c r="AV244" s="14" t="s">
        <v>89</v>
      </c>
      <c r="AW244" s="14" t="s">
        <v>30</v>
      </c>
      <c r="AX244" s="14" t="s">
        <v>76</v>
      </c>
      <c r="AY244" s="193" t="s">
        <v>158</v>
      </c>
    </row>
    <row r="245" spans="1:65" s="15" customFormat="1" ht="12">
      <c r="B245" s="200"/>
      <c r="D245" s="185" t="s">
        <v>174</v>
      </c>
      <c r="E245" s="201" t="s">
        <v>1</v>
      </c>
      <c r="F245" s="202" t="s">
        <v>179</v>
      </c>
      <c r="H245" s="203">
        <v>323.2</v>
      </c>
      <c r="I245" s="204"/>
      <c r="L245" s="200"/>
      <c r="M245" s="205"/>
      <c r="N245" s="206"/>
      <c r="O245" s="206"/>
      <c r="P245" s="206"/>
      <c r="Q245" s="206"/>
      <c r="R245" s="206"/>
      <c r="S245" s="206"/>
      <c r="T245" s="207"/>
      <c r="AT245" s="201" t="s">
        <v>174</v>
      </c>
      <c r="AU245" s="201" t="s">
        <v>89</v>
      </c>
      <c r="AV245" s="15" t="s">
        <v>164</v>
      </c>
      <c r="AW245" s="15" t="s">
        <v>30</v>
      </c>
      <c r="AX245" s="15" t="s">
        <v>76</v>
      </c>
      <c r="AY245" s="201" t="s">
        <v>158</v>
      </c>
    </row>
    <row r="246" spans="1:65" s="14" customFormat="1" ht="12">
      <c r="B246" s="192"/>
      <c r="D246" s="185" t="s">
        <v>174</v>
      </c>
      <c r="E246" s="193" t="s">
        <v>1</v>
      </c>
      <c r="F246" s="194" t="s">
        <v>1216</v>
      </c>
      <c r="H246" s="195">
        <v>324</v>
      </c>
      <c r="I246" s="196"/>
      <c r="L246" s="192"/>
      <c r="M246" s="197"/>
      <c r="N246" s="198"/>
      <c r="O246" s="198"/>
      <c r="P246" s="198"/>
      <c r="Q246" s="198"/>
      <c r="R246" s="198"/>
      <c r="S246" s="198"/>
      <c r="T246" s="199"/>
      <c r="AT246" s="193" t="s">
        <v>174</v>
      </c>
      <c r="AU246" s="193" t="s">
        <v>89</v>
      </c>
      <c r="AV246" s="14" t="s">
        <v>89</v>
      </c>
      <c r="AW246" s="14" t="s">
        <v>30</v>
      </c>
      <c r="AX246" s="14" t="s">
        <v>83</v>
      </c>
      <c r="AY246" s="193" t="s">
        <v>158</v>
      </c>
    </row>
    <row r="247" spans="1:65" s="2" customFormat="1" ht="21.75" customHeight="1">
      <c r="A247" s="34"/>
      <c r="B247" s="139"/>
      <c r="C247" s="171" t="s">
        <v>383</v>
      </c>
      <c r="D247" s="171" t="s">
        <v>160</v>
      </c>
      <c r="E247" s="172" t="s">
        <v>692</v>
      </c>
      <c r="F247" s="173" t="s">
        <v>693</v>
      </c>
      <c r="G247" s="174" t="s">
        <v>296</v>
      </c>
      <c r="H247" s="175">
        <v>4</v>
      </c>
      <c r="I247" s="176"/>
      <c r="J247" s="177">
        <f>ROUND(I247*H247,2)</f>
        <v>0</v>
      </c>
      <c r="K247" s="178"/>
      <c r="L247" s="35"/>
      <c r="M247" s="179" t="s">
        <v>1</v>
      </c>
      <c r="N247" s="180" t="s">
        <v>42</v>
      </c>
      <c r="O247" s="60"/>
      <c r="P247" s="181">
        <f>O247*H247</f>
        <v>0</v>
      </c>
      <c r="Q247" s="181">
        <v>2.2010900000000002</v>
      </c>
      <c r="R247" s="181">
        <f>Q247*H247</f>
        <v>8.8043600000000009</v>
      </c>
      <c r="S247" s="181">
        <v>0</v>
      </c>
      <c r="T247" s="18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3" t="s">
        <v>164</v>
      </c>
      <c r="AT247" s="183" t="s">
        <v>160</v>
      </c>
      <c r="AU247" s="183" t="s">
        <v>89</v>
      </c>
      <c r="AY247" s="17" t="s">
        <v>158</v>
      </c>
      <c r="BE247" s="104">
        <f>IF(N247="základná",J247,0)</f>
        <v>0</v>
      </c>
      <c r="BF247" s="104">
        <f>IF(N247="znížená",J247,0)</f>
        <v>0</v>
      </c>
      <c r="BG247" s="104">
        <f>IF(N247="zákl. prenesená",J247,0)</f>
        <v>0</v>
      </c>
      <c r="BH247" s="104">
        <f>IF(N247="zníž. prenesená",J247,0)</f>
        <v>0</v>
      </c>
      <c r="BI247" s="104">
        <f>IF(N247="nulová",J247,0)</f>
        <v>0</v>
      </c>
      <c r="BJ247" s="17" t="s">
        <v>89</v>
      </c>
      <c r="BK247" s="104">
        <f>ROUND(I247*H247,2)</f>
        <v>0</v>
      </c>
      <c r="BL247" s="17" t="s">
        <v>164</v>
      </c>
      <c r="BM247" s="183" t="s">
        <v>1217</v>
      </c>
    </row>
    <row r="248" spans="1:65" s="13" customFormat="1" ht="12">
      <c r="B248" s="184"/>
      <c r="D248" s="185" t="s">
        <v>174</v>
      </c>
      <c r="E248" s="186" t="s">
        <v>1</v>
      </c>
      <c r="F248" s="187" t="s">
        <v>695</v>
      </c>
      <c r="H248" s="186" t="s">
        <v>1</v>
      </c>
      <c r="I248" s="188"/>
      <c r="L248" s="184"/>
      <c r="M248" s="189"/>
      <c r="N248" s="190"/>
      <c r="O248" s="190"/>
      <c r="P248" s="190"/>
      <c r="Q248" s="190"/>
      <c r="R248" s="190"/>
      <c r="S248" s="190"/>
      <c r="T248" s="191"/>
      <c r="AT248" s="186" t="s">
        <v>174</v>
      </c>
      <c r="AU248" s="186" t="s">
        <v>89</v>
      </c>
      <c r="AV248" s="13" t="s">
        <v>83</v>
      </c>
      <c r="AW248" s="13" t="s">
        <v>30</v>
      </c>
      <c r="AX248" s="13" t="s">
        <v>76</v>
      </c>
      <c r="AY248" s="186" t="s">
        <v>158</v>
      </c>
    </row>
    <row r="249" spans="1:65" s="14" customFormat="1" ht="12">
      <c r="B249" s="192"/>
      <c r="D249" s="185" t="s">
        <v>174</v>
      </c>
      <c r="E249" s="193" t="s">
        <v>1</v>
      </c>
      <c r="F249" s="194" t="s">
        <v>1218</v>
      </c>
      <c r="H249" s="195">
        <v>4</v>
      </c>
      <c r="I249" s="196"/>
      <c r="L249" s="192"/>
      <c r="M249" s="197"/>
      <c r="N249" s="198"/>
      <c r="O249" s="198"/>
      <c r="P249" s="198"/>
      <c r="Q249" s="198"/>
      <c r="R249" s="198"/>
      <c r="S249" s="198"/>
      <c r="T249" s="199"/>
      <c r="AT249" s="193" t="s">
        <v>174</v>
      </c>
      <c r="AU249" s="193" t="s">
        <v>89</v>
      </c>
      <c r="AV249" s="14" t="s">
        <v>89</v>
      </c>
      <c r="AW249" s="14" t="s">
        <v>30</v>
      </c>
      <c r="AX249" s="14" t="s">
        <v>76</v>
      </c>
      <c r="AY249" s="193" t="s">
        <v>158</v>
      </c>
    </row>
    <row r="250" spans="1:65" s="15" customFormat="1" ht="12">
      <c r="B250" s="200"/>
      <c r="D250" s="185" t="s">
        <v>174</v>
      </c>
      <c r="E250" s="201" t="s">
        <v>1</v>
      </c>
      <c r="F250" s="202" t="s">
        <v>179</v>
      </c>
      <c r="H250" s="203">
        <v>4</v>
      </c>
      <c r="I250" s="204"/>
      <c r="L250" s="200"/>
      <c r="M250" s="205"/>
      <c r="N250" s="206"/>
      <c r="O250" s="206"/>
      <c r="P250" s="206"/>
      <c r="Q250" s="206"/>
      <c r="R250" s="206"/>
      <c r="S250" s="206"/>
      <c r="T250" s="207"/>
      <c r="AT250" s="201" t="s">
        <v>174</v>
      </c>
      <c r="AU250" s="201" t="s">
        <v>89</v>
      </c>
      <c r="AV250" s="15" t="s">
        <v>164</v>
      </c>
      <c r="AW250" s="15" t="s">
        <v>30</v>
      </c>
      <c r="AX250" s="15" t="s">
        <v>83</v>
      </c>
      <c r="AY250" s="201" t="s">
        <v>158</v>
      </c>
    </row>
    <row r="251" spans="1:65" s="2" customFormat="1" ht="21.75" customHeight="1">
      <c r="A251" s="34"/>
      <c r="B251" s="139"/>
      <c r="C251" s="171" t="s">
        <v>389</v>
      </c>
      <c r="D251" s="171" t="s">
        <v>160</v>
      </c>
      <c r="E251" s="172" t="s">
        <v>876</v>
      </c>
      <c r="F251" s="173" t="s">
        <v>715</v>
      </c>
      <c r="G251" s="174" t="s">
        <v>353</v>
      </c>
      <c r="H251" s="175">
        <v>23.97</v>
      </c>
      <c r="I251" s="176"/>
      <c r="J251" s="177">
        <f>ROUND(I251*H251,2)</f>
        <v>0</v>
      </c>
      <c r="K251" s="178"/>
      <c r="L251" s="35"/>
      <c r="M251" s="179" t="s">
        <v>1</v>
      </c>
      <c r="N251" s="180" t="s">
        <v>42</v>
      </c>
      <c r="O251" s="60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3" t="s">
        <v>164</v>
      </c>
      <c r="AT251" s="183" t="s">
        <v>160</v>
      </c>
      <c r="AU251" s="183" t="s">
        <v>89</v>
      </c>
      <c r="AY251" s="17" t="s">
        <v>158</v>
      </c>
      <c r="BE251" s="104">
        <f>IF(N251="základná",J251,0)</f>
        <v>0</v>
      </c>
      <c r="BF251" s="104">
        <f>IF(N251="znížená",J251,0)</f>
        <v>0</v>
      </c>
      <c r="BG251" s="104">
        <f>IF(N251="zákl. prenesená",J251,0)</f>
        <v>0</v>
      </c>
      <c r="BH251" s="104">
        <f>IF(N251="zníž. prenesená",J251,0)</f>
        <v>0</v>
      </c>
      <c r="BI251" s="104">
        <f>IF(N251="nulová",J251,0)</f>
        <v>0</v>
      </c>
      <c r="BJ251" s="17" t="s">
        <v>89</v>
      </c>
      <c r="BK251" s="104">
        <f>ROUND(I251*H251,2)</f>
        <v>0</v>
      </c>
      <c r="BL251" s="17" t="s">
        <v>164</v>
      </c>
      <c r="BM251" s="183" t="s">
        <v>1219</v>
      </c>
    </row>
    <row r="252" spans="1:65" s="2" customFormat="1" ht="21.75" customHeight="1">
      <c r="A252" s="34"/>
      <c r="B252" s="139"/>
      <c r="C252" s="171" t="s">
        <v>394</v>
      </c>
      <c r="D252" s="171" t="s">
        <v>160</v>
      </c>
      <c r="E252" s="172" t="s">
        <v>718</v>
      </c>
      <c r="F252" s="173" t="s">
        <v>719</v>
      </c>
      <c r="G252" s="174" t="s">
        <v>353</v>
      </c>
      <c r="H252" s="175">
        <v>95.88</v>
      </c>
      <c r="I252" s="176"/>
      <c r="J252" s="177">
        <f>ROUND(I252*H252,2)</f>
        <v>0</v>
      </c>
      <c r="K252" s="178"/>
      <c r="L252" s="35"/>
      <c r="M252" s="179" t="s">
        <v>1</v>
      </c>
      <c r="N252" s="180" t="s">
        <v>42</v>
      </c>
      <c r="O252" s="60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3" t="s">
        <v>164</v>
      </c>
      <c r="AT252" s="183" t="s">
        <v>160</v>
      </c>
      <c r="AU252" s="183" t="s">
        <v>89</v>
      </c>
      <c r="AY252" s="17" t="s">
        <v>158</v>
      </c>
      <c r="BE252" s="104">
        <f>IF(N252="základná",J252,0)</f>
        <v>0</v>
      </c>
      <c r="BF252" s="104">
        <f>IF(N252="znížená",J252,0)</f>
        <v>0</v>
      </c>
      <c r="BG252" s="104">
        <f>IF(N252="zákl. prenesená",J252,0)</f>
        <v>0</v>
      </c>
      <c r="BH252" s="104">
        <f>IF(N252="zníž. prenesená",J252,0)</f>
        <v>0</v>
      </c>
      <c r="BI252" s="104">
        <f>IF(N252="nulová",J252,0)</f>
        <v>0</v>
      </c>
      <c r="BJ252" s="17" t="s">
        <v>89</v>
      </c>
      <c r="BK252" s="104">
        <f>ROUND(I252*H252,2)</f>
        <v>0</v>
      </c>
      <c r="BL252" s="17" t="s">
        <v>164</v>
      </c>
      <c r="BM252" s="183" t="s">
        <v>1220</v>
      </c>
    </row>
    <row r="253" spans="1:65" s="14" customFormat="1" ht="12">
      <c r="B253" s="192"/>
      <c r="D253" s="185" t="s">
        <v>174</v>
      </c>
      <c r="F253" s="194" t="s">
        <v>1221</v>
      </c>
      <c r="H253" s="195">
        <v>95.88</v>
      </c>
      <c r="I253" s="196"/>
      <c r="L253" s="192"/>
      <c r="M253" s="197"/>
      <c r="N253" s="198"/>
      <c r="O253" s="198"/>
      <c r="P253" s="198"/>
      <c r="Q253" s="198"/>
      <c r="R253" s="198"/>
      <c r="S253" s="198"/>
      <c r="T253" s="199"/>
      <c r="AT253" s="193" t="s">
        <v>174</v>
      </c>
      <c r="AU253" s="193" t="s">
        <v>89</v>
      </c>
      <c r="AV253" s="14" t="s">
        <v>89</v>
      </c>
      <c r="AW253" s="14" t="s">
        <v>3</v>
      </c>
      <c r="AX253" s="14" t="s">
        <v>83</v>
      </c>
      <c r="AY253" s="193" t="s">
        <v>158</v>
      </c>
    </row>
    <row r="254" spans="1:65" s="2" customFormat="1" ht="21.75" customHeight="1">
      <c r="A254" s="34"/>
      <c r="B254" s="139"/>
      <c r="C254" s="171" t="s">
        <v>398</v>
      </c>
      <c r="D254" s="171" t="s">
        <v>160</v>
      </c>
      <c r="E254" s="172" t="s">
        <v>723</v>
      </c>
      <c r="F254" s="173" t="s">
        <v>724</v>
      </c>
      <c r="G254" s="174" t="s">
        <v>353</v>
      </c>
      <c r="H254" s="175">
        <v>23.97</v>
      </c>
      <c r="I254" s="176"/>
      <c r="J254" s="177">
        <f>ROUND(I254*H254,2)</f>
        <v>0</v>
      </c>
      <c r="K254" s="178"/>
      <c r="L254" s="35"/>
      <c r="M254" s="179" t="s">
        <v>1</v>
      </c>
      <c r="N254" s="180" t="s">
        <v>42</v>
      </c>
      <c r="O254" s="60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3" t="s">
        <v>164</v>
      </c>
      <c r="AT254" s="183" t="s">
        <v>160</v>
      </c>
      <c r="AU254" s="183" t="s">
        <v>89</v>
      </c>
      <c r="AY254" s="17" t="s">
        <v>158</v>
      </c>
      <c r="BE254" s="104">
        <f>IF(N254="základná",J254,0)</f>
        <v>0</v>
      </c>
      <c r="BF254" s="104">
        <f>IF(N254="znížená",J254,0)</f>
        <v>0</v>
      </c>
      <c r="BG254" s="104">
        <f>IF(N254="zákl. prenesená",J254,0)</f>
        <v>0</v>
      </c>
      <c r="BH254" s="104">
        <f>IF(N254="zníž. prenesená",J254,0)</f>
        <v>0</v>
      </c>
      <c r="BI254" s="104">
        <f>IF(N254="nulová",J254,0)</f>
        <v>0</v>
      </c>
      <c r="BJ254" s="17" t="s">
        <v>89</v>
      </c>
      <c r="BK254" s="104">
        <f>ROUND(I254*H254,2)</f>
        <v>0</v>
      </c>
      <c r="BL254" s="17" t="s">
        <v>164</v>
      </c>
      <c r="BM254" s="183" t="s">
        <v>1222</v>
      </c>
    </row>
    <row r="255" spans="1:65" s="2" customFormat="1" ht="16.5" customHeight="1">
      <c r="A255" s="34"/>
      <c r="B255" s="139"/>
      <c r="C255" s="171" t="s">
        <v>406</v>
      </c>
      <c r="D255" s="171" t="s">
        <v>160</v>
      </c>
      <c r="E255" s="172" t="s">
        <v>727</v>
      </c>
      <c r="F255" s="173" t="s">
        <v>728</v>
      </c>
      <c r="G255" s="174" t="s">
        <v>353</v>
      </c>
      <c r="H255" s="175">
        <v>23.97</v>
      </c>
      <c r="I255" s="176"/>
      <c r="J255" s="177">
        <f>ROUND(I255*H255,2)</f>
        <v>0</v>
      </c>
      <c r="K255" s="178"/>
      <c r="L255" s="35"/>
      <c r="M255" s="179" t="s">
        <v>1</v>
      </c>
      <c r="N255" s="180" t="s">
        <v>42</v>
      </c>
      <c r="O255" s="60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3" t="s">
        <v>164</v>
      </c>
      <c r="AT255" s="183" t="s">
        <v>160</v>
      </c>
      <c r="AU255" s="183" t="s">
        <v>89</v>
      </c>
      <c r="AY255" s="17" t="s">
        <v>158</v>
      </c>
      <c r="BE255" s="104">
        <f>IF(N255="základná",J255,0)</f>
        <v>0</v>
      </c>
      <c r="BF255" s="104">
        <f>IF(N255="znížená",J255,0)</f>
        <v>0</v>
      </c>
      <c r="BG255" s="104">
        <f>IF(N255="zákl. prenesená",J255,0)</f>
        <v>0</v>
      </c>
      <c r="BH255" s="104">
        <f>IF(N255="zníž. prenesená",J255,0)</f>
        <v>0</v>
      </c>
      <c r="BI255" s="104">
        <f>IF(N255="nulová",J255,0)</f>
        <v>0</v>
      </c>
      <c r="BJ255" s="17" t="s">
        <v>89</v>
      </c>
      <c r="BK255" s="104">
        <f>ROUND(I255*H255,2)</f>
        <v>0</v>
      </c>
      <c r="BL255" s="17" t="s">
        <v>164</v>
      </c>
      <c r="BM255" s="183" t="s">
        <v>1223</v>
      </c>
    </row>
    <row r="256" spans="1:65" s="14" customFormat="1" ht="12">
      <c r="B256" s="192"/>
      <c r="D256" s="185" t="s">
        <v>174</v>
      </c>
      <c r="E256" s="193" t="s">
        <v>1</v>
      </c>
      <c r="F256" s="194" t="s">
        <v>1224</v>
      </c>
      <c r="H256" s="195">
        <v>23.97</v>
      </c>
      <c r="I256" s="196"/>
      <c r="L256" s="192"/>
      <c r="M256" s="197"/>
      <c r="N256" s="198"/>
      <c r="O256" s="198"/>
      <c r="P256" s="198"/>
      <c r="Q256" s="198"/>
      <c r="R256" s="198"/>
      <c r="S256" s="198"/>
      <c r="T256" s="199"/>
      <c r="AT256" s="193" t="s">
        <v>174</v>
      </c>
      <c r="AU256" s="193" t="s">
        <v>89</v>
      </c>
      <c r="AV256" s="14" t="s">
        <v>89</v>
      </c>
      <c r="AW256" s="14" t="s">
        <v>30</v>
      </c>
      <c r="AX256" s="14" t="s">
        <v>76</v>
      </c>
      <c r="AY256" s="193" t="s">
        <v>158</v>
      </c>
    </row>
    <row r="257" spans="1:65" s="15" customFormat="1" ht="12">
      <c r="B257" s="200"/>
      <c r="D257" s="185" t="s">
        <v>174</v>
      </c>
      <c r="E257" s="201" t="s">
        <v>1</v>
      </c>
      <c r="F257" s="202" t="s">
        <v>179</v>
      </c>
      <c r="H257" s="203">
        <v>23.97</v>
      </c>
      <c r="I257" s="204"/>
      <c r="L257" s="200"/>
      <c r="M257" s="205"/>
      <c r="N257" s="206"/>
      <c r="O257" s="206"/>
      <c r="P257" s="206"/>
      <c r="Q257" s="206"/>
      <c r="R257" s="206"/>
      <c r="S257" s="206"/>
      <c r="T257" s="207"/>
      <c r="AT257" s="201" t="s">
        <v>174</v>
      </c>
      <c r="AU257" s="201" t="s">
        <v>89</v>
      </c>
      <c r="AV257" s="15" t="s">
        <v>164</v>
      </c>
      <c r="AW257" s="15" t="s">
        <v>30</v>
      </c>
      <c r="AX257" s="15" t="s">
        <v>83</v>
      </c>
      <c r="AY257" s="201" t="s">
        <v>158</v>
      </c>
    </row>
    <row r="258" spans="1:65" s="13" customFormat="1" ht="36">
      <c r="B258" s="184"/>
      <c r="D258" s="185" t="s">
        <v>174</v>
      </c>
      <c r="E258" s="186" t="s">
        <v>1</v>
      </c>
      <c r="F258" s="187" t="s">
        <v>731</v>
      </c>
      <c r="H258" s="186" t="s">
        <v>1</v>
      </c>
      <c r="I258" s="188"/>
      <c r="L258" s="184"/>
      <c r="M258" s="189"/>
      <c r="N258" s="190"/>
      <c r="O258" s="190"/>
      <c r="P258" s="190"/>
      <c r="Q258" s="190"/>
      <c r="R258" s="190"/>
      <c r="S258" s="190"/>
      <c r="T258" s="191"/>
      <c r="AT258" s="186" t="s">
        <v>174</v>
      </c>
      <c r="AU258" s="186" t="s">
        <v>89</v>
      </c>
      <c r="AV258" s="13" t="s">
        <v>83</v>
      </c>
      <c r="AW258" s="13" t="s">
        <v>30</v>
      </c>
      <c r="AX258" s="13" t="s">
        <v>76</v>
      </c>
      <c r="AY258" s="186" t="s">
        <v>158</v>
      </c>
    </row>
    <row r="259" spans="1:65" s="2" customFormat="1" ht="16.5" customHeight="1">
      <c r="A259" s="34"/>
      <c r="B259" s="139"/>
      <c r="C259" s="171" t="s">
        <v>411</v>
      </c>
      <c r="D259" s="171" t="s">
        <v>160</v>
      </c>
      <c r="E259" s="172" t="s">
        <v>733</v>
      </c>
      <c r="F259" s="173" t="s">
        <v>734</v>
      </c>
      <c r="G259" s="174" t="s">
        <v>353</v>
      </c>
      <c r="H259" s="175">
        <v>23.97</v>
      </c>
      <c r="I259" s="176"/>
      <c r="J259" s="177">
        <f>ROUND(I259*H259,2)</f>
        <v>0</v>
      </c>
      <c r="K259" s="178"/>
      <c r="L259" s="35"/>
      <c r="M259" s="179" t="s">
        <v>1</v>
      </c>
      <c r="N259" s="180" t="s">
        <v>42</v>
      </c>
      <c r="O259" s="60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3" t="s">
        <v>164</v>
      </c>
      <c r="AT259" s="183" t="s">
        <v>160</v>
      </c>
      <c r="AU259" s="183" t="s">
        <v>89</v>
      </c>
      <c r="AY259" s="17" t="s">
        <v>158</v>
      </c>
      <c r="BE259" s="104">
        <f>IF(N259="základná",J259,0)</f>
        <v>0</v>
      </c>
      <c r="BF259" s="104">
        <f>IF(N259="znížená",J259,0)</f>
        <v>0</v>
      </c>
      <c r="BG259" s="104">
        <f>IF(N259="zákl. prenesená",J259,0)</f>
        <v>0</v>
      </c>
      <c r="BH259" s="104">
        <f>IF(N259="zníž. prenesená",J259,0)</f>
        <v>0</v>
      </c>
      <c r="BI259" s="104">
        <f>IF(N259="nulová",J259,0)</f>
        <v>0</v>
      </c>
      <c r="BJ259" s="17" t="s">
        <v>89</v>
      </c>
      <c r="BK259" s="104">
        <f>ROUND(I259*H259,2)</f>
        <v>0</v>
      </c>
      <c r="BL259" s="17" t="s">
        <v>164</v>
      </c>
      <c r="BM259" s="183" t="s">
        <v>1225</v>
      </c>
    </row>
    <row r="260" spans="1:65" s="12" customFormat="1" ht="23" customHeight="1">
      <c r="B260" s="158"/>
      <c r="D260" s="159" t="s">
        <v>75</v>
      </c>
      <c r="E260" s="169" t="s">
        <v>628</v>
      </c>
      <c r="F260" s="169" t="s">
        <v>754</v>
      </c>
      <c r="I260" s="161"/>
      <c r="J260" s="170">
        <f>BK260</f>
        <v>0</v>
      </c>
      <c r="L260" s="158"/>
      <c r="M260" s="163"/>
      <c r="N260" s="164"/>
      <c r="O260" s="164"/>
      <c r="P260" s="165">
        <f>P261</f>
        <v>0</v>
      </c>
      <c r="Q260" s="164"/>
      <c r="R260" s="165">
        <f>R261</f>
        <v>0</v>
      </c>
      <c r="S260" s="164"/>
      <c r="T260" s="166">
        <f>T261</f>
        <v>0</v>
      </c>
      <c r="AR260" s="159" t="s">
        <v>83</v>
      </c>
      <c r="AT260" s="167" t="s">
        <v>75</v>
      </c>
      <c r="AU260" s="167" t="s">
        <v>83</v>
      </c>
      <c r="AY260" s="159" t="s">
        <v>158</v>
      </c>
      <c r="BK260" s="168">
        <f>BK261</f>
        <v>0</v>
      </c>
    </row>
    <row r="261" spans="1:65" s="2" customFormat="1" ht="33" customHeight="1">
      <c r="A261" s="34"/>
      <c r="B261" s="139"/>
      <c r="C261" s="171" t="s">
        <v>415</v>
      </c>
      <c r="D261" s="171" t="s">
        <v>160</v>
      </c>
      <c r="E261" s="172" t="s">
        <v>1226</v>
      </c>
      <c r="F261" s="173" t="s">
        <v>1227</v>
      </c>
      <c r="G261" s="174" t="s">
        <v>353</v>
      </c>
      <c r="H261" s="175">
        <v>395.23099999999999</v>
      </c>
      <c r="I261" s="176"/>
      <c r="J261" s="177">
        <f>ROUND(I261*H261,2)</f>
        <v>0</v>
      </c>
      <c r="K261" s="178"/>
      <c r="L261" s="35"/>
      <c r="M261" s="220" t="s">
        <v>1</v>
      </c>
      <c r="N261" s="221" t="s">
        <v>42</v>
      </c>
      <c r="O261" s="222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3" t="s">
        <v>164</v>
      </c>
      <c r="AT261" s="183" t="s">
        <v>160</v>
      </c>
      <c r="AU261" s="183" t="s">
        <v>89</v>
      </c>
      <c r="AY261" s="17" t="s">
        <v>158</v>
      </c>
      <c r="BE261" s="104">
        <f>IF(N261="základná",J261,0)</f>
        <v>0</v>
      </c>
      <c r="BF261" s="104">
        <f>IF(N261="znížená",J261,0)</f>
        <v>0</v>
      </c>
      <c r="BG261" s="104">
        <f>IF(N261="zákl. prenesená",J261,0)</f>
        <v>0</v>
      </c>
      <c r="BH261" s="104">
        <f>IF(N261="zníž. prenesená",J261,0)</f>
        <v>0</v>
      </c>
      <c r="BI261" s="104">
        <f>IF(N261="nulová",J261,0)</f>
        <v>0</v>
      </c>
      <c r="BJ261" s="17" t="s">
        <v>89</v>
      </c>
      <c r="BK261" s="104">
        <f>ROUND(I261*H261,2)</f>
        <v>0</v>
      </c>
      <c r="BL261" s="17" t="s">
        <v>164</v>
      </c>
      <c r="BM261" s="183" t="s">
        <v>1228</v>
      </c>
    </row>
    <row r="262" spans="1:65" s="2" customFormat="1" ht="7" customHeight="1">
      <c r="A262" s="34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35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autoFilter ref="C135:K261" xr:uid="{00000000-0009-0000-0000-000004000000}"/>
  <mergeCells count="17">
    <mergeCell ref="E11:H11"/>
    <mergeCell ref="E20:H20"/>
    <mergeCell ref="E29:H29"/>
    <mergeCell ref="E128:H128"/>
    <mergeCell ref="L2:V2"/>
    <mergeCell ref="D110:F110"/>
    <mergeCell ref="D111:F111"/>
    <mergeCell ref="D112:F112"/>
    <mergeCell ref="E124:H124"/>
    <mergeCell ref="E126:H126"/>
    <mergeCell ref="E86:H86"/>
    <mergeCell ref="E88:H88"/>
    <mergeCell ref="E90:H90"/>
    <mergeCell ref="D108:F108"/>
    <mergeCell ref="D109:F109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81"/>
  <sheetViews>
    <sheetView showGridLines="0" topLeftCell="A118" workbookViewId="0">
      <selection activeCell="F132" sqref="F13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4" t="s">
        <v>5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102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5" customHeight="1">
      <c r="B4" s="20"/>
      <c r="D4" s="21" t="s">
        <v>114</v>
      </c>
      <c r="L4" s="20"/>
      <c r="M4" s="111" t="s">
        <v>9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14</v>
      </c>
      <c r="L6" s="20"/>
    </row>
    <row r="7" spans="1:46" s="1" customFormat="1" ht="16.5" customHeight="1">
      <c r="B7" s="20"/>
      <c r="E7" s="287" t="str">
        <f>'Rekapitulácia stavby'!K6</f>
        <v>Obnova sídliskového vnútrobloku Agátka v Trnave</v>
      </c>
      <c r="F7" s="288"/>
      <c r="G7" s="288"/>
      <c r="H7" s="288"/>
      <c r="L7" s="20"/>
    </row>
    <row r="8" spans="1:46" s="1" customFormat="1" ht="12" customHeight="1">
      <c r="B8" s="20"/>
      <c r="D8" s="27" t="s">
        <v>115</v>
      </c>
      <c r="L8" s="20"/>
    </row>
    <row r="9" spans="1:46" s="2" customFormat="1" ht="16.5" customHeight="1">
      <c r="A9" s="34"/>
      <c r="B9" s="35"/>
      <c r="C9" s="34"/>
      <c r="D9" s="34"/>
      <c r="E9" s="287" t="s">
        <v>81</v>
      </c>
      <c r="F9" s="285"/>
      <c r="G9" s="285"/>
      <c r="H9" s="285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7" t="s">
        <v>116</v>
      </c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66" t="s">
        <v>101</v>
      </c>
      <c r="F11" s="285"/>
      <c r="G11" s="285"/>
      <c r="H11" s="285"/>
      <c r="I11" s="34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7" t="s">
        <v>16</v>
      </c>
      <c r="E13" s="34"/>
      <c r="F13" s="25" t="s">
        <v>1</v>
      </c>
      <c r="G13" s="34"/>
      <c r="H13" s="34"/>
      <c r="I13" s="27" t="s">
        <v>17</v>
      </c>
      <c r="J13" s="25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18</v>
      </c>
      <c r="E14" s="34"/>
      <c r="F14" s="25" t="s">
        <v>19</v>
      </c>
      <c r="G14" s="34"/>
      <c r="H14" s="34"/>
      <c r="I14" s="27" t="s">
        <v>20</v>
      </c>
      <c r="J14" s="57" t="str">
        <f>'Rekapitulácia stavby'!AN8</f>
        <v>20. 4. 2021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1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7" t="s">
        <v>22</v>
      </c>
      <c r="E16" s="34"/>
      <c r="F16" s="34"/>
      <c r="G16" s="34"/>
      <c r="H16" s="34"/>
      <c r="I16" s="27" t="s">
        <v>23</v>
      </c>
      <c r="J16" s="25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5" t="s">
        <v>24</v>
      </c>
      <c r="F17" s="34"/>
      <c r="G17" s="34"/>
      <c r="H17" s="34"/>
      <c r="I17" s="27" t="s">
        <v>25</v>
      </c>
      <c r="J17" s="25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7" t="s">
        <v>26</v>
      </c>
      <c r="E19" s="34"/>
      <c r="F19" s="34"/>
      <c r="G19" s="34"/>
      <c r="H19" s="34"/>
      <c r="I19" s="27" t="s">
        <v>23</v>
      </c>
      <c r="J19" s="28" t="str">
        <f>'Rekapitulácia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283" t="str">
        <f>'Rekapitulácia stavby'!E14</f>
        <v>Vyplň údaj</v>
      </c>
      <c r="F20" s="271"/>
      <c r="G20" s="271"/>
      <c r="H20" s="271"/>
      <c r="I20" s="27" t="s">
        <v>25</v>
      </c>
      <c r="J20" s="28" t="str">
        <f>'Rekapitulácia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7" t="s">
        <v>28</v>
      </c>
      <c r="E22" s="34"/>
      <c r="F22" s="34"/>
      <c r="G22" s="34"/>
      <c r="H22" s="34"/>
      <c r="I22" s="27" t="s">
        <v>23</v>
      </c>
      <c r="J22" s="25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5" t="s">
        <v>29</v>
      </c>
      <c r="F23" s="34"/>
      <c r="G23" s="34"/>
      <c r="H23" s="34"/>
      <c r="I23" s="27" t="s">
        <v>25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7" t="s">
        <v>31</v>
      </c>
      <c r="E25" s="34"/>
      <c r="F25" s="34"/>
      <c r="G25" s="34"/>
      <c r="H25" s="34"/>
      <c r="I25" s="27" t="s">
        <v>23</v>
      </c>
      <c r="J25" s="25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5" t="s">
        <v>32</v>
      </c>
      <c r="F26" s="34"/>
      <c r="G26" s="34"/>
      <c r="H26" s="34"/>
      <c r="I26" s="27" t="s">
        <v>25</v>
      </c>
      <c r="J26" s="25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7" t="s">
        <v>33</v>
      </c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2"/>
      <c r="B29" s="113"/>
      <c r="C29" s="112"/>
      <c r="D29" s="112"/>
      <c r="E29" s="284" t="s">
        <v>117</v>
      </c>
      <c r="F29" s="284"/>
      <c r="G29" s="284"/>
      <c r="H29" s="284"/>
      <c r="I29" s="112"/>
      <c r="J29" s="112"/>
      <c r="K29" s="112"/>
      <c r="L29" s="114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</row>
    <row r="30" spans="1:31" s="2" customFormat="1" ht="7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>
      <c r="A32" s="34"/>
      <c r="B32" s="35"/>
      <c r="C32" s="34"/>
      <c r="D32" s="25" t="s">
        <v>118</v>
      </c>
      <c r="J32" s="33">
        <f>J99-J34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>
      <c r="A33" s="34"/>
      <c r="B33" s="35"/>
      <c r="C33" s="34"/>
      <c r="D33" s="32" t="s">
        <v>106</v>
      </c>
      <c r="J33" s="33">
        <f>J105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5"/>
      <c r="C34" s="34"/>
      <c r="D34" s="229" t="s">
        <v>1365</v>
      </c>
      <c r="J34" s="33"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25.25" customHeight="1">
      <c r="A35" s="34"/>
      <c r="B35" s="35"/>
      <c r="C35" s="34"/>
      <c r="D35" s="115" t="s">
        <v>36</v>
      </c>
      <c r="J35" s="73">
        <f>ROUND(J32 + J33+J34,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7" customHeight="1">
      <c r="A36" s="34"/>
      <c r="B36" s="35"/>
      <c r="C36" s="34"/>
      <c r="D36" s="58"/>
      <c r="E36" s="58"/>
      <c r="F36" s="58"/>
      <c r="G36" s="58"/>
      <c r="H36" s="58"/>
      <c r="I36" s="58"/>
      <c r="J36" s="58"/>
      <c r="K36" s="68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customHeight="1">
      <c r="A37" s="34"/>
      <c r="B37" s="35"/>
      <c r="C37" s="34"/>
      <c r="F37" s="38" t="s">
        <v>38</v>
      </c>
      <c r="I37" s="38" t="s">
        <v>37</v>
      </c>
      <c r="J37" s="38" t="s">
        <v>39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customHeight="1">
      <c r="A38" s="34"/>
      <c r="B38" s="35"/>
      <c r="C38" s="34"/>
      <c r="D38" s="116" t="s">
        <v>40</v>
      </c>
      <c r="E38" s="27" t="s">
        <v>41</v>
      </c>
      <c r="F38" s="117">
        <f>ROUND((SUM(BE123:BE130) + SUM(BE150:BE472)),  2)</f>
        <v>0</v>
      </c>
      <c r="I38" s="118">
        <v>0.2</v>
      </c>
      <c r="J38" s="117">
        <f>ROUND(((SUM(BE105:BE112) + SUM(BE132:BE196))*I38),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customHeight="1">
      <c r="A39" s="34"/>
      <c r="B39" s="35"/>
      <c r="C39" s="34"/>
      <c r="E39" s="27" t="s">
        <v>42</v>
      </c>
      <c r="F39" s="117">
        <f>J32</f>
        <v>0</v>
      </c>
      <c r="I39" s="118">
        <v>0.2</v>
      </c>
      <c r="J39" s="117">
        <f>F39*0.2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hidden="1" customHeight="1">
      <c r="A40" s="34"/>
      <c r="B40" s="35"/>
      <c r="C40" s="34"/>
      <c r="D40" s="34"/>
      <c r="E40" s="27" t="s">
        <v>43</v>
      </c>
      <c r="F40" s="117">
        <f>ROUND((SUM(BG105:BG112) + SUM(BG134:BG180)),  2)</f>
        <v>0</v>
      </c>
      <c r="G40" s="34"/>
      <c r="H40" s="34"/>
      <c r="I40" s="118">
        <v>0.2</v>
      </c>
      <c r="J40" s="117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5" hidden="1" customHeight="1">
      <c r="A41" s="34"/>
      <c r="B41" s="35"/>
      <c r="C41" s="34"/>
      <c r="D41" s="34"/>
      <c r="E41" s="27" t="s">
        <v>44</v>
      </c>
      <c r="F41" s="117">
        <f>ROUND((SUM(BH105:BH112) + SUM(BH134:BH180)),  2)</f>
        <v>0</v>
      </c>
      <c r="G41" s="34"/>
      <c r="H41" s="34"/>
      <c r="I41" s="118">
        <v>0.2</v>
      </c>
      <c r="J41" s="117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hidden="1" customHeight="1">
      <c r="A42" s="34"/>
      <c r="B42" s="35"/>
      <c r="C42" s="34"/>
      <c r="D42" s="34"/>
      <c r="E42" s="27" t="s">
        <v>45</v>
      </c>
      <c r="F42" s="117">
        <f>ROUND((SUM(BI105:BI112) + SUM(BI134:BI180)),  2)</f>
        <v>0</v>
      </c>
      <c r="G42" s="34"/>
      <c r="H42" s="34"/>
      <c r="I42" s="118">
        <v>0</v>
      </c>
      <c r="J42" s="117">
        <f>0</f>
        <v>0</v>
      </c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7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25.25" customHeight="1">
      <c r="A44" s="34"/>
      <c r="B44" s="35"/>
      <c r="C44" s="108"/>
      <c r="D44" s="119" t="s">
        <v>46</v>
      </c>
      <c r="E44" s="62"/>
      <c r="F44" s="62"/>
      <c r="G44" s="120" t="s">
        <v>47</v>
      </c>
      <c r="H44" s="121" t="s">
        <v>48</v>
      </c>
      <c r="I44" s="62"/>
      <c r="J44" s="122">
        <f>SUM(J35:J42)</f>
        <v>0</v>
      </c>
      <c r="K44" s="123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4.5" customHeight="1">
      <c r="A45" s="34"/>
      <c r="B45" s="35"/>
      <c r="C45" s="34"/>
      <c r="D45" s="34"/>
      <c r="E45" s="34"/>
      <c r="F45" s="34"/>
      <c r="G45" s="34"/>
      <c r="H45" s="34"/>
      <c r="I45" s="34"/>
      <c r="J45" s="34"/>
      <c r="K45" s="34"/>
      <c r="L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1" customFormat="1" ht="14.5" customHeight="1">
      <c r="B50" s="20"/>
      <c r="L50" s="20"/>
    </row>
    <row r="51" spans="1:31" s="2" customFormat="1" ht="14.5" customHeight="1">
      <c r="B51" s="44"/>
      <c r="D51" s="45" t="s">
        <v>49</v>
      </c>
      <c r="E51" s="46"/>
      <c r="F51" s="46"/>
      <c r="G51" s="45" t="s">
        <v>50</v>
      </c>
      <c r="H51" s="46"/>
      <c r="I51" s="46"/>
      <c r="J51" s="46"/>
      <c r="K51" s="46"/>
      <c r="L51" s="44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>
      <c r="B61" s="20"/>
      <c r="L61" s="20"/>
    </row>
    <row r="62" spans="1:31" s="2" customFormat="1" ht="13">
      <c r="A62" s="34"/>
      <c r="B62" s="35"/>
      <c r="C62" s="34"/>
      <c r="D62" s="47" t="s">
        <v>51</v>
      </c>
      <c r="E62" s="37"/>
      <c r="F62" s="124" t="s">
        <v>52</v>
      </c>
      <c r="G62" s="47" t="s">
        <v>51</v>
      </c>
      <c r="H62" s="37"/>
      <c r="I62" s="37"/>
      <c r="J62" s="125" t="s">
        <v>52</v>
      </c>
      <c r="K62" s="37"/>
      <c r="L62" s="4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>
      <c r="B63" s="20"/>
      <c r="L63" s="20"/>
    </row>
    <row r="64" spans="1:31">
      <c r="B64" s="20"/>
      <c r="L64" s="20"/>
    </row>
    <row r="65" spans="1:31">
      <c r="B65" s="20"/>
      <c r="L65" s="20"/>
    </row>
    <row r="66" spans="1:31" s="2" customFormat="1" ht="13">
      <c r="A66" s="34"/>
      <c r="B66" s="35"/>
      <c r="C66" s="34"/>
      <c r="D66" s="45" t="s">
        <v>53</v>
      </c>
      <c r="E66" s="48"/>
      <c r="F66" s="48"/>
      <c r="G66" s="45" t="s">
        <v>54</v>
      </c>
      <c r="H66" s="48"/>
      <c r="I66" s="48"/>
      <c r="J66" s="48"/>
      <c r="K66" s="48"/>
      <c r="L66" s="4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>
      <c r="B76" s="20"/>
      <c r="L76" s="20"/>
    </row>
    <row r="77" spans="1:31" s="2" customFormat="1" ht="13">
      <c r="A77" s="34"/>
      <c r="B77" s="35"/>
      <c r="C77" s="34"/>
      <c r="D77" s="47" t="s">
        <v>51</v>
      </c>
      <c r="E77" s="37"/>
      <c r="F77" s="124" t="s">
        <v>52</v>
      </c>
      <c r="G77" s="47" t="s">
        <v>51</v>
      </c>
      <c r="H77" s="37"/>
      <c r="I77" s="37"/>
      <c r="J77" s="125" t="s">
        <v>52</v>
      </c>
      <c r="K77" s="37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4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7" customHeight="1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5" customHeight="1">
      <c r="A83" s="34"/>
      <c r="B83" s="35"/>
      <c r="C83" s="21" t="s">
        <v>119</v>
      </c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7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7" t="s">
        <v>14</v>
      </c>
      <c r="D85" s="34"/>
      <c r="E85" s="34"/>
      <c r="F85" s="34"/>
      <c r="G85" s="34"/>
      <c r="H85" s="34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287" t="str">
        <f>E7</f>
        <v>Obnova sídliskového vnútrobloku Agátka v Trnave</v>
      </c>
      <c r="F86" s="288"/>
      <c r="G86" s="288"/>
      <c r="H86" s="288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0"/>
      <c r="C87" s="27" t="s">
        <v>115</v>
      </c>
      <c r="L87" s="20"/>
    </row>
    <row r="88" spans="1:31" s="2" customFormat="1" ht="16.5" customHeight="1">
      <c r="A88" s="34"/>
      <c r="B88" s="35"/>
      <c r="C88" s="34"/>
      <c r="D88" s="34"/>
      <c r="E88" s="287" t="s">
        <v>81</v>
      </c>
      <c r="F88" s="285"/>
      <c r="G88" s="285"/>
      <c r="H88" s="285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7" t="s">
        <v>116</v>
      </c>
      <c r="D89" s="34"/>
      <c r="E89" s="34"/>
      <c r="F89" s="34"/>
      <c r="G89" s="34"/>
      <c r="H89" s="34"/>
      <c r="I89" s="34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66" t="str">
        <f>E11</f>
        <v>SO 05 Verejne osvetlenie</v>
      </c>
      <c r="F90" s="285"/>
      <c r="G90" s="285"/>
      <c r="H90" s="285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7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7" t="s">
        <v>18</v>
      </c>
      <c r="D92" s="34"/>
      <c r="E92" s="34"/>
      <c r="F92" s="25" t="str">
        <f>F14</f>
        <v xml:space="preserve"> </v>
      </c>
      <c r="G92" s="34"/>
      <c r="H92" s="34"/>
      <c r="I92" s="27" t="s">
        <v>20</v>
      </c>
      <c r="J92" s="57" t="str">
        <f>IF(J14="","",J14)</f>
        <v>20. 4. 2021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7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5" customHeight="1">
      <c r="A94" s="34"/>
      <c r="B94" s="35"/>
      <c r="C94" s="27" t="s">
        <v>22</v>
      </c>
      <c r="D94" s="34"/>
      <c r="E94" s="34"/>
      <c r="F94" s="25" t="str">
        <f>E17</f>
        <v>Mesto Trnava</v>
      </c>
      <c r="G94" s="34"/>
      <c r="H94" s="34"/>
      <c r="I94" s="27" t="s">
        <v>28</v>
      </c>
      <c r="J94" s="30" t="str">
        <f>E23</f>
        <v>Ing. Ivana Štigová Kučírková, MSc.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5" customHeight="1">
      <c r="A95" s="34"/>
      <c r="B95" s="35"/>
      <c r="C95" s="27" t="s">
        <v>26</v>
      </c>
      <c r="D95" s="34"/>
      <c r="E95" s="34"/>
      <c r="F95" s="25" t="str">
        <f>IF(E20="","",E20)</f>
        <v>Vyplň údaj</v>
      </c>
      <c r="G95" s="34"/>
      <c r="H95" s="34"/>
      <c r="I95" s="27" t="s">
        <v>31</v>
      </c>
      <c r="J95" s="30" t="str">
        <f>E26</f>
        <v>Rosoft,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2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29.25" customHeight="1">
      <c r="A97" s="34"/>
      <c r="B97" s="35"/>
      <c r="C97" s="126" t="s">
        <v>120</v>
      </c>
      <c r="D97" s="108"/>
      <c r="E97" s="108"/>
      <c r="F97" s="108"/>
      <c r="G97" s="108"/>
      <c r="H97" s="108"/>
      <c r="I97" s="108"/>
      <c r="J97" s="127" t="s">
        <v>121</v>
      </c>
      <c r="K97" s="108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0.25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23" customHeight="1">
      <c r="A99" s="34"/>
      <c r="B99" s="35"/>
      <c r="C99" s="128" t="s">
        <v>122</v>
      </c>
      <c r="D99" s="34"/>
      <c r="E99" s="34"/>
      <c r="F99" s="34"/>
      <c r="G99" s="34"/>
      <c r="H99" s="34"/>
      <c r="I99" s="34"/>
      <c r="J99" s="73">
        <f>J134</f>
        <v>0</v>
      </c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U99" s="17" t="s">
        <v>123</v>
      </c>
    </row>
    <row r="100" spans="1:65" s="9" customFormat="1" ht="25" customHeight="1">
      <c r="B100" s="129"/>
      <c r="D100" s="130" t="s">
        <v>1229</v>
      </c>
      <c r="E100" s="131"/>
      <c r="F100" s="131"/>
      <c r="G100" s="131"/>
      <c r="H100" s="131"/>
      <c r="I100" s="131"/>
      <c r="J100" s="132">
        <f>J135</f>
        <v>0</v>
      </c>
      <c r="L100" s="129"/>
    </row>
    <row r="101" spans="1:65" s="10" customFormat="1" ht="20" customHeight="1">
      <c r="B101" s="133"/>
      <c r="D101" s="134" t="s">
        <v>1230</v>
      </c>
      <c r="E101" s="135"/>
      <c r="F101" s="135"/>
      <c r="G101" s="135"/>
      <c r="H101" s="135"/>
      <c r="I101" s="135"/>
      <c r="J101" s="136">
        <f>J136</f>
        <v>0</v>
      </c>
      <c r="L101" s="133"/>
    </row>
    <row r="102" spans="1:65" s="10" customFormat="1" ht="20" customHeight="1">
      <c r="B102" s="133"/>
      <c r="D102" s="134" t="s">
        <v>1231</v>
      </c>
      <c r="E102" s="135"/>
      <c r="F102" s="135"/>
      <c r="G102" s="135"/>
      <c r="H102" s="135"/>
      <c r="I102" s="135"/>
      <c r="J102" s="136">
        <f>J170</f>
        <v>0</v>
      </c>
      <c r="L102" s="133"/>
    </row>
    <row r="103" spans="1:65" s="2" customFormat="1" ht="21.75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7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29.25" customHeight="1">
      <c r="A105" s="34"/>
      <c r="B105" s="35"/>
      <c r="C105" s="128" t="s">
        <v>135</v>
      </c>
      <c r="D105" s="34"/>
      <c r="E105" s="34"/>
      <c r="F105" s="34"/>
      <c r="G105" s="34"/>
      <c r="H105" s="34"/>
      <c r="I105" s="34"/>
      <c r="J105" s="137">
        <f>ROUND(J106 + J107 + J108 + J109 + J110 + J111,2)</f>
        <v>0</v>
      </c>
      <c r="K105" s="34"/>
      <c r="L105" s="44"/>
      <c r="N105" s="138" t="s">
        <v>40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18" customHeight="1">
      <c r="A106" s="34"/>
      <c r="B106" s="139"/>
      <c r="C106" s="140"/>
      <c r="D106" s="282" t="s">
        <v>136</v>
      </c>
      <c r="E106" s="286"/>
      <c r="F106" s="286"/>
      <c r="G106" s="140"/>
      <c r="H106" s="140"/>
      <c r="I106" s="140"/>
      <c r="J106" s="101">
        <v>0</v>
      </c>
      <c r="K106" s="140"/>
      <c r="L106" s="142"/>
      <c r="M106" s="143"/>
      <c r="N106" s="144" t="s">
        <v>42</v>
      </c>
      <c r="O106" s="143"/>
      <c r="P106" s="143"/>
      <c r="Q106" s="143"/>
      <c r="R106" s="143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5" t="s">
        <v>137</v>
      </c>
      <c r="AZ106" s="143"/>
      <c r="BA106" s="143"/>
      <c r="BB106" s="143"/>
      <c r="BC106" s="143"/>
      <c r="BD106" s="143"/>
      <c r="BE106" s="146">
        <f t="shared" ref="BE106:BE111" si="0">IF(N106="základná",J106,0)</f>
        <v>0</v>
      </c>
      <c r="BF106" s="146">
        <f t="shared" ref="BF106:BF111" si="1">IF(N106="znížená",J106,0)</f>
        <v>0</v>
      </c>
      <c r="BG106" s="146">
        <f t="shared" ref="BG106:BG111" si="2">IF(N106="zákl. prenesená",J106,0)</f>
        <v>0</v>
      </c>
      <c r="BH106" s="146">
        <f t="shared" ref="BH106:BH111" si="3">IF(N106="zníž. prenesená",J106,0)</f>
        <v>0</v>
      </c>
      <c r="BI106" s="146">
        <f t="shared" ref="BI106:BI111" si="4">IF(N106="nulová",J106,0)</f>
        <v>0</v>
      </c>
      <c r="BJ106" s="145" t="s">
        <v>89</v>
      </c>
      <c r="BK106" s="143"/>
      <c r="BL106" s="143"/>
      <c r="BM106" s="143"/>
    </row>
    <row r="107" spans="1:65" s="2" customFormat="1" ht="18" customHeight="1">
      <c r="A107" s="34"/>
      <c r="B107" s="139"/>
      <c r="C107" s="140"/>
      <c r="D107" s="282" t="s">
        <v>138</v>
      </c>
      <c r="E107" s="286"/>
      <c r="F107" s="286"/>
      <c r="G107" s="140"/>
      <c r="H107" s="140"/>
      <c r="I107" s="140"/>
      <c r="J107" s="101">
        <v>0</v>
      </c>
      <c r="K107" s="140"/>
      <c r="L107" s="142"/>
      <c r="M107" s="143"/>
      <c r="N107" s="144" t="s">
        <v>42</v>
      </c>
      <c r="O107" s="143"/>
      <c r="P107" s="143"/>
      <c r="Q107" s="143"/>
      <c r="R107" s="143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5" t="s">
        <v>137</v>
      </c>
      <c r="AZ107" s="143"/>
      <c r="BA107" s="143"/>
      <c r="BB107" s="143"/>
      <c r="BC107" s="143"/>
      <c r="BD107" s="143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89</v>
      </c>
      <c r="BK107" s="143"/>
      <c r="BL107" s="143"/>
      <c r="BM107" s="143"/>
    </row>
    <row r="108" spans="1:65" s="2" customFormat="1" ht="18" customHeight="1">
      <c r="A108" s="34"/>
      <c r="B108" s="139"/>
      <c r="C108" s="140"/>
      <c r="D108" s="282" t="s">
        <v>139</v>
      </c>
      <c r="E108" s="286"/>
      <c r="F108" s="286"/>
      <c r="G108" s="140"/>
      <c r="H108" s="140"/>
      <c r="I108" s="140"/>
      <c r="J108" s="101">
        <v>0</v>
      </c>
      <c r="K108" s="140"/>
      <c r="L108" s="142"/>
      <c r="M108" s="143"/>
      <c r="N108" s="144" t="s">
        <v>42</v>
      </c>
      <c r="O108" s="143"/>
      <c r="P108" s="143"/>
      <c r="Q108" s="143"/>
      <c r="R108" s="143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5" t="s">
        <v>137</v>
      </c>
      <c r="AZ108" s="143"/>
      <c r="BA108" s="143"/>
      <c r="BB108" s="143"/>
      <c r="BC108" s="143"/>
      <c r="BD108" s="143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89</v>
      </c>
      <c r="BK108" s="143"/>
      <c r="BL108" s="143"/>
      <c r="BM108" s="143"/>
    </row>
    <row r="109" spans="1:65" s="2" customFormat="1" ht="18" customHeight="1">
      <c r="A109" s="34"/>
      <c r="B109" s="139"/>
      <c r="C109" s="140"/>
      <c r="D109" s="282" t="s">
        <v>140</v>
      </c>
      <c r="E109" s="286"/>
      <c r="F109" s="286"/>
      <c r="G109" s="140"/>
      <c r="H109" s="140"/>
      <c r="I109" s="140"/>
      <c r="J109" s="101">
        <v>0</v>
      </c>
      <c r="K109" s="140"/>
      <c r="L109" s="142"/>
      <c r="M109" s="143"/>
      <c r="N109" s="144" t="s">
        <v>42</v>
      </c>
      <c r="O109" s="143"/>
      <c r="P109" s="143"/>
      <c r="Q109" s="143"/>
      <c r="R109" s="143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5" t="s">
        <v>137</v>
      </c>
      <c r="AZ109" s="143"/>
      <c r="BA109" s="143"/>
      <c r="BB109" s="143"/>
      <c r="BC109" s="143"/>
      <c r="BD109" s="143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89</v>
      </c>
      <c r="BK109" s="143"/>
      <c r="BL109" s="143"/>
      <c r="BM109" s="143"/>
    </row>
    <row r="110" spans="1:65" s="2" customFormat="1" ht="18" customHeight="1">
      <c r="A110" s="34"/>
      <c r="B110" s="139"/>
      <c r="C110" s="140"/>
      <c r="D110" s="282" t="s">
        <v>141</v>
      </c>
      <c r="E110" s="286"/>
      <c r="F110" s="286"/>
      <c r="G110" s="140"/>
      <c r="H110" s="140"/>
      <c r="I110" s="140"/>
      <c r="J110" s="101">
        <v>0</v>
      </c>
      <c r="K110" s="140"/>
      <c r="L110" s="142"/>
      <c r="M110" s="143"/>
      <c r="N110" s="144" t="s">
        <v>42</v>
      </c>
      <c r="O110" s="143"/>
      <c r="P110" s="143"/>
      <c r="Q110" s="143"/>
      <c r="R110" s="143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5" t="s">
        <v>137</v>
      </c>
      <c r="AZ110" s="143"/>
      <c r="BA110" s="143"/>
      <c r="BB110" s="143"/>
      <c r="BC110" s="143"/>
      <c r="BD110" s="143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89</v>
      </c>
      <c r="BK110" s="143"/>
      <c r="BL110" s="143"/>
      <c r="BM110" s="143"/>
    </row>
    <row r="111" spans="1:65" s="2" customFormat="1" ht="18" customHeight="1">
      <c r="A111" s="34"/>
      <c r="B111" s="139"/>
      <c r="C111" s="140"/>
      <c r="D111" s="141" t="s">
        <v>142</v>
      </c>
      <c r="E111" s="140"/>
      <c r="F111" s="140"/>
      <c r="G111" s="140"/>
      <c r="H111" s="140"/>
      <c r="I111" s="140"/>
      <c r="J111" s="101">
        <f>ROUND(J32*T111,2)</f>
        <v>0</v>
      </c>
      <c r="K111" s="140"/>
      <c r="L111" s="142"/>
      <c r="M111" s="143"/>
      <c r="N111" s="144" t="s">
        <v>42</v>
      </c>
      <c r="O111" s="143"/>
      <c r="P111" s="143"/>
      <c r="Q111" s="143"/>
      <c r="R111" s="143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5" t="s">
        <v>143</v>
      </c>
      <c r="AZ111" s="143"/>
      <c r="BA111" s="143"/>
      <c r="BB111" s="143"/>
      <c r="BC111" s="143"/>
      <c r="BD111" s="143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89</v>
      </c>
      <c r="BK111" s="143"/>
      <c r="BL111" s="143"/>
      <c r="BM111" s="143"/>
    </row>
    <row r="112" spans="1:65" s="2" customForma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9.25" customHeight="1">
      <c r="A113" s="34"/>
      <c r="B113" s="35"/>
      <c r="C113" s="107" t="s">
        <v>111</v>
      </c>
      <c r="D113" s="108"/>
      <c r="E113" s="108"/>
      <c r="F113" s="108"/>
      <c r="G113" s="108"/>
      <c r="H113" s="108"/>
      <c r="I113" s="108"/>
      <c r="J113" s="109">
        <f>ROUND(J99+J105,2)</f>
        <v>0</v>
      </c>
      <c r="K113" s="108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7" customHeight="1">
      <c r="A114" s="34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7" customHeight="1">
      <c r="A118" s="34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5" customHeight="1">
      <c r="A119" s="34"/>
      <c r="B119" s="35"/>
      <c r="C119" s="21" t="s">
        <v>144</v>
      </c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7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7" t="s">
        <v>14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4"/>
      <c r="D122" s="34"/>
      <c r="E122" s="287" t="str">
        <f>E7</f>
        <v>Obnova sídliskového vnútrobloku Agátka v Trnave</v>
      </c>
      <c r="F122" s="288"/>
      <c r="G122" s="288"/>
      <c r="H122" s="288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>
      <c r="B123" s="20"/>
      <c r="C123" s="27" t="s">
        <v>115</v>
      </c>
      <c r="L123" s="20"/>
    </row>
    <row r="124" spans="1:31" s="2" customFormat="1" ht="16.5" customHeight="1">
      <c r="A124" s="34"/>
      <c r="B124" s="35"/>
      <c r="C124" s="34"/>
      <c r="D124" s="34"/>
      <c r="E124" s="287" t="s">
        <v>81</v>
      </c>
      <c r="F124" s="285"/>
      <c r="G124" s="285"/>
      <c r="H124" s="285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116</v>
      </c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4"/>
      <c r="D126" s="34"/>
      <c r="E126" s="266" t="str">
        <f>E11</f>
        <v>SO 05 Verejne osvetlenie</v>
      </c>
      <c r="F126" s="285"/>
      <c r="G126" s="285"/>
      <c r="H126" s="285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7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7" t="s">
        <v>18</v>
      </c>
      <c r="D128" s="34"/>
      <c r="E128" s="34"/>
      <c r="F128" s="25" t="str">
        <f>F14</f>
        <v xml:space="preserve"> </v>
      </c>
      <c r="G128" s="34"/>
      <c r="H128" s="34"/>
      <c r="I128" s="27" t="s">
        <v>20</v>
      </c>
      <c r="J128" s="57" t="str">
        <f>IF(J14="","",J14)</f>
        <v>20. 4. 2021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7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25.75" customHeight="1">
      <c r="A130" s="34"/>
      <c r="B130" s="35"/>
      <c r="C130" s="27" t="s">
        <v>22</v>
      </c>
      <c r="D130" s="34"/>
      <c r="E130" s="34"/>
      <c r="F130" s="25" t="str">
        <f>E17</f>
        <v>Mesto Trnava</v>
      </c>
      <c r="G130" s="34"/>
      <c r="H130" s="34"/>
      <c r="I130" s="27" t="s">
        <v>28</v>
      </c>
      <c r="J130" s="30" t="str">
        <f>E23</f>
        <v>Ing. Ivana Štigová Kučírková, MSc.</v>
      </c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5" customHeight="1">
      <c r="A131" s="34"/>
      <c r="B131" s="35"/>
      <c r="C131" s="27" t="s">
        <v>26</v>
      </c>
      <c r="D131" s="34"/>
      <c r="E131" s="34"/>
      <c r="F131" s="25" t="str">
        <f>IF(E20="","",E20)</f>
        <v>Vyplň údaj</v>
      </c>
      <c r="G131" s="34"/>
      <c r="H131" s="34"/>
      <c r="I131" s="27" t="s">
        <v>31</v>
      </c>
      <c r="J131" s="30" t="str">
        <f>E26</f>
        <v>Rosoft, s.r.o.</v>
      </c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25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47"/>
      <c r="B133" s="148"/>
      <c r="C133" s="149" t="s">
        <v>145</v>
      </c>
      <c r="D133" s="150" t="s">
        <v>61</v>
      </c>
      <c r="E133" s="150" t="s">
        <v>57</v>
      </c>
      <c r="F133" s="150" t="s">
        <v>58</v>
      </c>
      <c r="G133" s="150" t="s">
        <v>146</v>
      </c>
      <c r="H133" s="150" t="s">
        <v>147</v>
      </c>
      <c r="I133" s="150" t="s">
        <v>148</v>
      </c>
      <c r="J133" s="151" t="s">
        <v>121</v>
      </c>
      <c r="K133" s="152" t="s">
        <v>149</v>
      </c>
      <c r="L133" s="153"/>
      <c r="M133" s="64" t="s">
        <v>1</v>
      </c>
      <c r="N133" s="65" t="s">
        <v>40</v>
      </c>
      <c r="O133" s="65" t="s">
        <v>150</v>
      </c>
      <c r="P133" s="65" t="s">
        <v>151</v>
      </c>
      <c r="Q133" s="65" t="s">
        <v>152</v>
      </c>
      <c r="R133" s="65" t="s">
        <v>153</v>
      </c>
      <c r="S133" s="65" t="s">
        <v>154</v>
      </c>
      <c r="T133" s="66" t="s">
        <v>155</v>
      </c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</row>
    <row r="134" spans="1:65" s="2" customFormat="1" ht="23" customHeight="1">
      <c r="A134" s="34"/>
      <c r="B134" s="35"/>
      <c r="C134" s="71" t="s">
        <v>118</v>
      </c>
      <c r="D134" s="34"/>
      <c r="E134" s="34"/>
      <c r="F134" s="34"/>
      <c r="G134" s="34"/>
      <c r="H134" s="34"/>
      <c r="I134" s="34"/>
      <c r="J134" s="154">
        <f>BK134</f>
        <v>0</v>
      </c>
      <c r="K134" s="34"/>
      <c r="L134" s="35"/>
      <c r="M134" s="67"/>
      <c r="N134" s="58"/>
      <c r="O134" s="68"/>
      <c r="P134" s="155">
        <f>P135</f>
        <v>0</v>
      </c>
      <c r="Q134" s="68"/>
      <c r="R134" s="155">
        <f>R135</f>
        <v>1.0891100000000002</v>
      </c>
      <c r="S134" s="68"/>
      <c r="T134" s="156">
        <f>T135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75</v>
      </c>
      <c r="AU134" s="17" t="s">
        <v>123</v>
      </c>
      <c r="BK134" s="157">
        <f>BK135</f>
        <v>0</v>
      </c>
    </row>
    <row r="135" spans="1:65" s="12" customFormat="1" ht="26" customHeight="1">
      <c r="B135" s="158"/>
      <c r="D135" s="159" t="s">
        <v>75</v>
      </c>
      <c r="E135" s="160" t="s">
        <v>370</v>
      </c>
      <c r="F135" s="160" t="s">
        <v>1232</v>
      </c>
      <c r="I135" s="161"/>
      <c r="J135" s="162">
        <f>BK135</f>
        <v>0</v>
      </c>
      <c r="L135" s="158"/>
      <c r="M135" s="163"/>
      <c r="N135" s="164"/>
      <c r="O135" s="164"/>
      <c r="P135" s="165">
        <f>P136+P170</f>
        <v>0</v>
      </c>
      <c r="Q135" s="164"/>
      <c r="R135" s="165">
        <f>R136+R170</f>
        <v>1.0891100000000002</v>
      </c>
      <c r="S135" s="164"/>
      <c r="T135" s="166">
        <f>T136+T170</f>
        <v>0</v>
      </c>
      <c r="AR135" s="159" t="s">
        <v>170</v>
      </c>
      <c r="AT135" s="167" t="s">
        <v>75</v>
      </c>
      <c r="AU135" s="167" t="s">
        <v>76</v>
      </c>
      <c r="AY135" s="159" t="s">
        <v>158</v>
      </c>
      <c r="BK135" s="168">
        <f>BK136+BK170</f>
        <v>0</v>
      </c>
    </row>
    <row r="136" spans="1:65" s="12" customFormat="1" ht="23" customHeight="1">
      <c r="B136" s="158"/>
      <c r="D136" s="159" t="s">
        <v>75</v>
      </c>
      <c r="E136" s="169" t="s">
        <v>1233</v>
      </c>
      <c r="F136" s="169" t="s">
        <v>1234</v>
      </c>
      <c r="I136" s="161"/>
      <c r="J136" s="170">
        <f>BK136</f>
        <v>0</v>
      </c>
      <c r="L136" s="158"/>
      <c r="M136" s="163"/>
      <c r="N136" s="164"/>
      <c r="O136" s="164"/>
      <c r="P136" s="165">
        <f>SUM(P137:P169)</f>
        <v>0</v>
      </c>
      <c r="Q136" s="164"/>
      <c r="R136" s="165">
        <f>SUM(R137:R169)</f>
        <v>1.0292600000000003</v>
      </c>
      <c r="S136" s="164"/>
      <c r="T136" s="166">
        <f>SUM(T137:T169)</f>
        <v>0</v>
      </c>
      <c r="AR136" s="159" t="s">
        <v>170</v>
      </c>
      <c r="AT136" s="167" t="s">
        <v>75</v>
      </c>
      <c r="AU136" s="167" t="s">
        <v>83</v>
      </c>
      <c r="AY136" s="159" t="s">
        <v>158</v>
      </c>
      <c r="BK136" s="168">
        <f>SUM(BK137:BK169)</f>
        <v>0</v>
      </c>
    </row>
    <row r="137" spans="1:65" s="2" customFormat="1" ht="21.75" customHeight="1">
      <c r="A137" s="34"/>
      <c r="B137" s="139"/>
      <c r="C137" s="171" t="s">
        <v>83</v>
      </c>
      <c r="D137" s="171" t="s">
        <v>160</v>
      </c>
      <c r="E137" s="172" t="s">
        <v>1235</v>
      </c>
      <c r="F137" s="173" t="s">
        <v>1236</v>
      </c>
      <c r="G137" s="174" t="s">
        <v>552</v>
      </c>
      <c r="H137" s="175">
        <v>300</v>
      </c>
      <c r="I137" s="176"/>
      <c r="J137" s="177">
        <f t="shared" ref="J137:J149" si="5">ROUND(I137*H137,2)</f>
        <v>0</v>
      </c>
      <c r="K137" s="178"/>
      <c r="L137" s="35"/>
      <c r="M137" s="179" t="s">
        <v>1</v>
      </c>
      <c r="N137" s="180" t="s">
        <v>42</v>
      </c>
      <c r="O137" s="60"/>
      <c r="P137" s="181">
        <f t="shared" ref="P137:P149" si="6">O137*H137</f>
        <v>0</v>
      </c>
      <c r="Q137" s="181">
        <v>0</v>
      </c>
      <c r="R137" s="181">
        <f t="shared" ref="R137:R149" si="7">Q137*H137</f>
        <v>0</v>
      </c>
      <c r="S137" s="181">
        <v>0</v>
      </c>
      <c r="T137" s="182">
        <f t="shared" ref="T137:T149" si="8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3" t="s">
        <v>472</v>
      </c>
      <c r="AT137" s="183" t="s">
        <v>160</v>
      </c>
      <c r="AU137" s="183" t="s">
        <v>89</v>
      </c>
      <c r="AY137" s="17" t="s">
        <v>158</v>
      </c>
      <c r="BE137" s="104">
        <f t="shared" ref="BE137:BE149" si="9">IF(N137="základná",J137,0)</f>
        <v>0</v>
      </c>
      <c r="BF137" s="104">
        <f t="shared" ref="BF137:BF149" si="10">IF(N137="znížená",J137,0)</f>
        <v>0</v>
      </c>
      <c r="BG137" s="104">
        <f t="shared" ref="BG137:BG149" si="11">IF(N137="zákl. prenesená",J137,0)</f>
        <v>0</v>
      </c>
      <c r="BH137" s="104">
        <f t="shared" ref="BH137:BH149" si="12">IF(N137="zníž. prenesená",J137,0)</f>
        <v>0</v>
      </c>
      <c r="BI137" s="104">
        <f t="shared" ref="BI137:BI149" si="13">IF(N137="nulová",J137,0)</f>
        <v>0</v>
      </c>
      <c r="BJ137" s="17" t="s">
        <v>89</v>
      </c>
      <c r="BK137" s="104">
        <f t="shared" ref="BK137:BK149" si="14">ROUND(I137*H137,2)</f>
        <v>0</v>
      </c>
      <c r="BL137" s="17" t="s">
        <v>472</v>
      </c>
      <c r="BM137" s="183" t="s">
        <v>1237</v>
      </c>
    </row>
    <row r="138" spans="1:65" s="2" customFormat="1" ht="16.5" customHeight="1">
      <c r="A138" s="34"/>
      <c r="B138" s="139"/>
      <c r="C138" s="208" t="s">
        <v>89</v>
      </c>
      <c r="D138" s="208" t="s">
        <v>370</v>
      </c>
      <c r="E138" s="209" t="s">
        <v>1238</v>
      </c>
      <c r="F138" s="210" t="s">
        <v>1239</v>
      </c>
      <c r="G138" s="211" t="s">
        <v>552</v>
      </c>
      <c r="H138" s="212">
        <v>300</v>
      </c>
      <c r="I138" s="213"/>
      <c r="J138" s="214">
        <f t="shared" si="5"/>
        <v>0</v>
      </c>
      <c r="K138" s="215"/>
      <c r="L138" s="216"/>
      <c r="M138" s="217" t="s">
        <v>1</v>
      </c>
      <c r="N138" s="218" t="s">
        <v>42</v>
      </c>
      <c r="O138" s="60"/>
      <c r="P138" s="181">
        <f t="shared" si="6"/>
        <v>0</v>
      </c>
      <c r="Q138" s="181">
        <v>0</v>
      </c>
      <c r="R138" s="181">
        <f t="shared" si="7"/>
        <v>0</v>
      </c>
      <c r="S138" s="181">
        <v>0</v>
      </c>
      <c r="T138" s="182">
        <f t="shared" si="8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769</v>
      </c>
      <c r="AT138" s="183" t="s">
        <v>370</v>
      </c>
      <c r="AU138" s="183" t="s">
        <v>89</v>
      </c>
      <c r="AY138" s="17" t="s">
        <v>158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7" t="s">
        <v>89</v>
      </c>
      <c r="BK138" s="104">
        <f t="shared" si="14"/>
        <v>0</v>
      </c>
      <c r="BL138" s="17" t="s">
        <v>769</v>
      </c>
      <c r="BM138" s="183" t="s">
        <v>1240</v>
      </c>
    </row>
    <row r="139" spans="1:65" s="2" customFormat="1" ht="21.75" customHeight="1">
      <c r="A139" s="34"/>
      <c r="B139" s="139"/>
      <c r="C139" s="171" t="s">
        <v>170</v>
      </c>
      <c r="D139" s="171" t="s">
        <v>160</v>
      </c>
      <c r="E139" s="172" t="s">
        <v>1241</v>
      </c>
      <c r="F139" s="173" t="s">
        <v>1242</v>
      </c>
      <c r="G139" s="174" t="s">
        <v>552</v>
      </c>
      <c r="H139" s="175">
        <v>300</v>
      </c>
      <c r="I139" s="176"/>
      <c r="J139" s="177">
        <f t="shared" si="5"/>
        <v>0</v>
      </c>
      <c r="K139" s="178"/>
      <c r="L139" s="35"/>
      <c r="M139" s="179" t="s">
        <v>1</v>
      </c>
      <c r="N139" s="180" t="s">
        <v>42</v>
      </c>
      <c r="O139" s="60"/>
      <c r="P139" s="181">
        <f t="shared" si="6"/>
        <v>0</v>
      </c>
      <c r="Q139" s="181">
        <v>0</v>
      </c>
      <c r="R139" s="181">
        <f t="shared" si="7"/>
        <v>0</v>
      </c>
      <c r="S139" s="181">
        <v>0</v>
      </c>
      <c r="T139" s="182">
        <f t="shared" si="8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3" t="s">
        <v>472</v>
      </c>
      <c r="AT139" s="183" t="s">
        <v>160</v>
      </c>
      <c r="AU139" s="183" t="s">
        <v>89</v>
      </c>
      <c r="AY139" s="17" t="s">
        <v>158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7" t="s">
        <v>89</v>
      </c>
      <c r="BK139" s="104">
        <f t="shared" si="14"/>
        <v>0</v>
      </c>
      <c r="BL139" s="17" t="s">
        <v>472</v>
      </c>
      <c r="BM139" s="183" t="s">
        <v>1243</v>
      </c>
    </row>
    <row r="140" spans="1:65" s="2" customFormat="1" ht="16.5" customHeight="1">
      <c r="A140" s="34"/>
      <c r="B140" s="139"/>
      <c r="C140" s="208" t="s">
        <v>164</v>
      </c>
      <c r="D140" s="208" t="s">
        <v>370</v>
      </c>
      <c r="E140" s="209" t="s">
        <v>1244</v>
      </c>
      <c r="F140" s="210" t="s">
        <v>1245</v>
      </c>
      <c r="G140" s="211" t="s">
        <v>552</v>
      </c>
      <c r="H140" s="212">
        <v>300</v>
      </c>
      <c r="I140" s="213"/>
      <c r="J140" s="214">
        <f t="shared" si="5"/>
        <v>0</v>
      </c>
      <c r="K140" s="215"/>
      <c r="L140" s="216"/>
      <c r="M140" s="217" t="s">
        <v>1</v>
      </c>
      <c r="N140" s="218" t="s">
        <v>42</v>
      </c>
      <c r="O140" s="60"/>
      <c r="P140" s="181">
        <f t="shared" si="6"/>
        <v>0</v>
      </c>
      <c r="Q140" s="181">
        <v>0</v>
      </c>
      <c r="R140" s="181">
        <f t="shared" si="7"/>
        <v>0</v>
      </c>
      <c r="S140" s="181">
        <v>0</v>
      </c>
      <c r="T140" s="182">
        <f t="shared" si="8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3" t="s">
        <v>769</v>
      </c>
      <c r="AT140" s="183" t="s">
        <v>370</v>
      </c>
      <c r="AU140" s="183" t="s">
        <v>89</v>
      </c>
      <c r="AY140" s="17" t="s">
        <v>158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7" t="s">
        <v>89</v>
      </c>
      <c r="BK140" s="104">
        <f t="shared" si="14"/>
        <v>0</v>
      </c>
      <c r="BL140" s="17" t="s">
        <v>769</v>
      </c>
      <c r="BM140" s="183" t="s">
        <v>1246</v>
      </c>
    </row>
    <row r="141" spans="1:65" s="2" customFormat="1" ht="21.75" customHeight="1">
      <c r="A141" s="34"/>
      <c r="B141" s="139"/>
      <c r="C141" s="171" t="s">
        <v>186</v>
      </c>
      <c r="D141" s="171" t="s">
        <v>160</v>
      </c>
      <c r="E141" s="172" t="s">
        <v>1247</v>
      </c>
      <c r="F141" s="173" t="s">
        <v>1248</v>
      </c>
      <c r="G141" s="174" t="s">
        <v>168</v>
      </c>
      <c r="H141" s="175">
        <v>17</v>
      </c>
      <c r="I141" s="176"/>
      <c r="J141" s="177">
        <f t="shared" si="5"/>
        <v>0</v>
      </c>
      <c r="K141" s="178"/>
      <c r="L141" s="35"/>
      <c r="M141" s="179" t="s">
        <v>1</v>
      </c>
      <c r="N141" s="180" t="s">
        <v>42</v>
      </c>
      <c r="O141" s="60"/>
      <c r="P141" s="181">
        <f t="shared" si="6"/>
        <v>0</v>
      </c>
      <c r="Q141" s="181">
        <v>0</v>
      </c>
      <c r="R141" s="181">
        <f t="shared" si="7"/>
        <v>0</v>
      </c>
      <c r="S141" s="181">
        <v>0</v>
      </c>
      <c r="T141" s="182">
        <f t="shared" si="8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472</v>
      </c>
      <c r="AT141" s="183" t="s">
        <v>160</v>
      </c>
      <c r="AU141" s="183" t="s">
        <v>89</v>
      </c>
      <c r="AY141" s="17" t="s">
        <v>158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7" t="s">
        <v>89</v>
      </c>
      <c r="BK141" s="104">
        <f t="shared" si="14"/>
        <v>0</v>
      </c>
      <c r="BL141" s="17" t="s">
        <v>472</v>
      </c>
      <c r="BM141" s="183" t="s">
        <v>1249</v>
      </c>
    </row>
    <row r="142" spans="1:65" s="2" customFormat="1" ht="16.5" customHeight="1">
      <c r="A142" s="34"/>
      <c r="B142" s="139"/>
      <c r="C142" s="208" t="s">
        <v>190</v>
      </c>
      <c r="D142" s="208" t="s">
        <v>370</v>
      </c>
      <c r="E142" s="209" t="s">
        <v>1250</v>
      </c>
      <c r="F142" s="210" t="s">
        <v>1251</v>
      </c>
      <c r="G142" s="211" t="s">
        <v>168</v>
      </c>
      <c r="H142" s="212">
        <v>17</v>
      </c>
      <c r="I142" s="213"/>
      <c r="J142" s="214">
        <f t="shared" si="5"/>
        <v>0</v>
      </c>
      <c r="K142" s="215"/>
      <c r="L142" s="216"/>
      <c r="M142" s="217" t="s">
        <v>1</v>
      </c>
      <c r="N142" s="218" t="s">
        <v>42</v>
      </c>
      <c r="O142" s="60"/>
      <c r="P142" s="181">
        <f t="shared" si="6"/>
        <v>0</v>
      </c>
      <c r="Q142" s="181">
        <v>0</v>
      </c>
      <c r="R142" s="181">
        <f t="shared" si="7"/>
        <v>0</v>
      </c>
      <c r="S142" s="181">
        <v>0</v>
      </c>
      <c r="T142" s="182">
        <f t="shared" si="8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3" t="s">
        <v>1252</v>
      </c>
      <c r="AT142" s="183" t="s">
        <v>370</v>
      </c>
      <c r="AU142" s="183" t="s">
        <v>89</v>
      </c>
      <c r="AY142" s="17" t="s">
        <v>158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7" t="s">
        <v>89</v>
      </c>
      <c r="BK142" s="104">
        <f t="shared" si="14"/>
        <v>0</v>
      </c>
      <c r="BL142" s="17" t="s">
        <v>472</v>
      </c>
      <c r="BM142" s="183" t="s">
        <v>1253</v>
      </c>
    </row>
    <row r="143" spans="1:65" s="2" customFormat="1" ht="21.75" customHeight="1">
      <c r="A143" s="34"/>
      <c r="B143" s="139"/>
      <c r="C143" s="171" t="s">
        <v>195</v>
      </c>
      <c r="D143" s="171" t="s">
        <v>160</v>
      </c>
      <c r="E143" s="172" t="s">
        <v>1254</v>
      </c>
      <c r="F143" s="173" t="s">
        <v>1255</v>
      </c>
      <c r="G143" s="174" t="s">
        <v>168</v>
      </c>
      <c r="H143" s="175">
        <v>17</v>
      </c>
      <c r="I143" s="176"/>
      <c r="J143" s="177">
        <f t="shared" si="5"/>
        <v>0</v>
      </c>
      <c r="K143" s="178"/>
      <c r="L143" s="35"/>
      <c r="M143" s="179" t="s">
        <v>1</v>
      </c>
      <c r="N143" s="180" t="s">
        <v>42</v>
      </c>
      <c r="O143" s="60"/>
      <c r="P143" s="181">
        <f t="shared" si="6"/>
        <v>0</v>
      </c>
      <c r="Q143" s="181">
        <v>0</v>
      </c>
      <c r="R143" s="181">
        <f t="shared" si="7"/>
        <v>0</v>
      </c>
      <c r="S143" s="181">
        <v>0</v>
      </c>
      <c r="T143" s="182">
        <f t="shared" si="8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472</v>
      </c>
      <c r="AT143" s="183" t="s">
        <v>160</v>
      </c>
      <c r="AU143" s="183" t="s">
        <v>89</v>
      </c>
      <c r="AY143" s="17" t="s">
        <v>158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7" t="s">
        <v>89</v>
      </c>
      <c r="BK143" s="104">
        <f t="shared" si="14"/>
        <v>0</v>
      </c>
      <c r="BL143" s="17" t="s">
        <v>472</v>
      </c>
      <c r="BM143" s="183" t="s">
        <v>1256</v>
      </c>
    </row>
    <row r="144" spans="1:65" s="2" customFormat="1" ht="16.5" customHeight="1">
      <c r="A144" s="34"/>
      <c r="B144" s="139"/>
      <c r="C144" s="208" t="s">
        <v>199</v>
      </c>
      <c r="D144" s="208" t="s">
        <v>370</v>
      </c>
      <c r="E144" s="209" t="s">
        <v>1257</v>
      </c>
      <c r="F144" s="210" t="s">
        <v>1258</v>
      </c>
      <c r="G144" s="211" t="s">
        <v>168</v>
      </c>
      <c r="H144" s="212">
        <v>17</v>
      </c>
      <c r="I144" s="213"/>
      <c r="J144" s="214">
        <f t="shared" si="5"/>
        <v>0</v>
      </c>
      <c r="K144" s="215"/>
      <c r="L144" s="216"/>
      <c r="M144" s="217" t="s">
        <v>1</v>
      </c>
      <c r="N144" s="218" t="s">
        <v>42</v>
      </c>
      <c r="O144" s="60"/>
      <c r="P144" s="181">
        <f t="shared" si="6"/>
        <v>0</v>
      </c>
      <c r="Q144" s="181">
        <v>2.8000000000000001E-2</v>
      </c>
      <c r="R144" s="181">
        <f t="shared" si="7"/>
        <v>0.47600000000000003</v>
      </c>
      <c r="S144" s="181">
        <v>0</v>
      </c>
      <c r="T144" s="182">
        <f t="shared" si="8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769</v>
      </c>
      <c r="AT144" s="183" t="s">
        <v>370</v>
      </c>
      <c r="AU144" s="183" t="s">
        <v>89</v>
      </c>
      <c r="AY144" s="17" t="s">
        <v>158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7" t="s">
        <v>89</v>
      </c>
      <c r="BK144" s="104">
        <f t="shared" si="14"/>
        <v>0</v>
      </c>
      <c r="BL144" s="17" t="s">
        <v>769</v>
      </c>
      <c r="BM144" s="183" t="s">
        <v>1259</v>
      </c>
    </row>
    <row r="145" spans="1:65" s="2" customFormat="1" ht="16.5" customHeight="1">
      <c r="A145" s="34"/>
      <c r="B145" s="139"/>
      <c r="C145" s="171" t="s">
        <v>203</v>
      </c>
      <c r="D145" s="171" t="s">
        <v>160</v>
      </c>
      <c r="E145" s="172" t="s">
        <v>1260</v>
      </c>
      <c r="F145" s="173" t="s">
        <v>1261</v>
      </c>
      <c r="G145" s="174" t="s">
        <v>168</v>
      </c>
      <c r="H145" s="175">
        <v>17</v>
      </c>
      <c r="I145" s="176"/>
      <c r="J145" s="177">
        <f t="shared" si="5"/>
        <v>0</v>
      </c>
      <c r="K145" s="178"/>
      <c r="L145" s="35"/>
      <c r="M145" s="179" t="s">
        <v>1</v>
      </c>
      <c r="N145" s="180" t="s">
        <v>42</v>
      </c>
      <c r="O145" s="60"/>
      <c r="P145" s="181">
        <f t="shared" si="6"/>
        <v>0</v>
      </c>
      <c r="Q145" s="181">
        <v>0</v>
      </c>
      <c r="R145" s="181">
        <f t="shared" si="7"/>
        <v>0</v>
      </c>
      <c r="S145" s="181">
        <v>0</v>
      </c>
      <c r="T145" s="182">
        <f t="shared" si="8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472</v>
      </c>
      <c r="AT145" s="183" t="s">
        <v>160</v>
      </c>
      <c r="AU145" s="183" t="s">
        <v>89</v>
      </c>
      <c r="AY145" s="17" t="s">
        <v>158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7" t="s">
        <v>89</v>
      </c>
      <c r="BK145" s="104">
        <f t="shared" si="14"/>
        <v>0</v>
      </c>
      <c r="BL145" s="17" t="s">
        <v>472</v>
      </c>
      <c r="BM145" s="183" t="s">
        <v>1262</v>
      </c>
    </row>
    <row r="146" spans="1:65" s="2" customFormat="1" ht="21.75" customHeight="1">
      <c r="A146" s="34"/>
      <c r="B146" s="139"/>
      <c r="C146" s="171" t="s">
        <v>208</v>
      </c>
      <c r="D146" s="171" t="s">
        <v>160</v>
      </c>
      <c r="E146" s="172" t="s">
        <v>1263</v>
      </c>
      <c r="F146" s="173" t="s">
        <v>1264</v>
      </c>
      <c r="G146" s="174" t="s">
        <v>552</v>
      </c>
      <c r="H146" s="175">
        <v>300</v>
      </c>
      <c r="I146" s="176"/>
      <c r="J146" s="177">
        <f t="shared" si="5"/>
        <v>0</v>
      </c>
      <c r="K146" s="178"/>
      <c r="L146" s="35"/>
      <c r="M146" s="179" t="s">
        <v>1</v>
      </c>
      <c r="N146" s="180" t="s">
        <v>42</v>
      </c>
      <c r="O146" s="60"/>
      <c r="P146" s="181">
        <f t="shared" si="6"/>
        <v>0</v>
      </c>
      <c r="Q146" s="181">
        <v>0</v>
      </c>
      <c r="R146" s="181">
        <f t="shared" si="7"/>
        <v>0</v>
      </c>
      <c r="S146" s="181">
        <v>0</v>
      </c>
      <c r="T146" s="182">
        <f t="shared" si="8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472</v>
      </c>
      <c r="AT146" s="183" t="s">
        <v>160</v>
      </c>
      <c r="AU146" s="183" t="s">
        <v>89</v>
      </c>
      <c r="AY146" s="17" t="s">
        <v>158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7" t="s">
        <v>89</v>
      </c>
      <c r="BK146" s="104">
        <f t="shared" si="14"/>
        <v>0</v>
      </c>
      <c r="BL146" s="17" t="s">
        <v>472</v>
      </c>
      <c r="BM146" s="183" t="s">
        <v>1265</v>
      </c>
    </row>
    <row r="147" spans="1:65" s="2" customFormat="1" ht="16.5" customHeight="1">
      <c r="A147" s="34"/>
      <c r="B147" s="139"/>
      <c r="C147" s="208" t="s">
        <v>212</v>
      </c>
      <c r="D147" s="208" t="s">
        <v>370</v>
      </c>
      <c r="E147" s="209" t="s">
        <v>1266</v>
      </c>
      <c r="F147" s="210" t="s">
        <v>1267</v>
      </c>
      <c r="G147" s="211" t="s">
        <v>1268</v>
      </c>
      <c r="H147" s="212">
        <v>300</v>
      </c>
      <c r="I147" s="213"/>
      <c r="J147" s="214">
        <f t="shared" si="5"/>
        <v>0</v>
      </c>
      <c r="K147" s="215"/>
      <c r="L147" s="216"/>
      <c r="M147" s="217" t="s">
        <v>1</v>
      </c>
      <c r="N147" s="218" t="s">
        <v>42</v>
      </c>
      <c r="O147" s="60"/>
      <c r="P147" s="181">
        <f t="shared" si="6"/>
        <v>0</v>
      </c>
      <c r="Q147" s="181">
        <v>1E-3</v>
      </c>
      <c r="R147" s="181">
        <f t="shared" si="7"/>
        <v>0.3</v>
      </c>
      <c r="S147" s="181">
        <v>0</v>
      </c>
      <c r="T147" s="182">
        <f t="shared" si="8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769</v>
      </c>
      <c r="AT147" s="183" t="s">
        <v>370</v>
      </c>
      <c r="AU147" s="183" t="s">
        <v>89</v>
      </c>
      <c r="AY147" s="17" t="s">
        <v>158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7" t="s">
        <v>89</v>
      </c>
      <c r="BK147" s="104">
        <f t="shared" si="14"/>
        <v>0</v>
      </c>
      <c r="BL147" s="17" t="s">
        <v>769</v>
      </c>
      <c r="BM147" s="183" t="s">
        <v>1269</v>
      </c>
    </row>
    <row r="148" spans="1:65" s="2" customFormat="1" ht="21.75" customHeight="1">
      <c r="A148" s="34"/>
      <c r="B148" s="139"/>
      <c r="C148" s="171" t="s">
        <v>216</v>
      </c>
      <c r="D148" s="171" t="s">
        <v>160</v>
      </c>
      <c r="E148" s="172" t="s">
        <v>1270</v>
      </c>
      <c r="F148" s="173" t="s">
        <v>1271</v>
      </c>
      <c r="G148" s="174" t="s">
        <v>1268</v>
      </c>
      <c r="H148" s="175">
        <v>24</v>
      </c>
      <c r="I148" s="176"/>
      <c r="J148" s="177">
        <f t="shared" si="5"/>
        <v>0</v>
      </c>
      <c r="K148" s="178"/>
      <c r="L148" s="35"/>
      <c r="M148" s="179" t="s">
        <v>1</v>
      </c>
      <c r="N148" s="180" t="s">
        <v>42</v>
      </c>
      <c r="O148" s="60"/>
      <c r="P148" s="181">
        <f t="shared" si="6"/>
        <v>0</v>
      </c>
      <c r="Q148" s="181">
        <v>0</v>
      </c>
      <c r="R148" s="181">
        <f t="shared" si="7"/>
        <v>0</v>
      </c>
      <c r="S148" s="181">
        <v>0</v>
      </c>
      <c r="T148" s="182">
        <f t="shared" si="8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472</v>
      </c>
      <c r="AT148" s="183" t="s">
        <v>160</v>
      </c>
      <c r="AU148" s="183" t="s">
        <v>89</v>
      </c>
      <c r="AY148" s="17" t="s">
        <v>158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7" t="s">
        <v>89</v>
      </c>
      <c r="BK148" s="104">
        <f t="shared" si="14"/>
        <v>0</v>
      </c>
      <c r="BL148" s="17" t="s">
        <v>472</v>
      </c>
      <c r="BM148" s="183" t="s">
        <v>1272</v>
      </c>
    </row>
    <row r="149" spans="1:65" s="2" customFormat="1" ht="16.5" customHeight="1">
      <c r="A149" s="34"/>
      <c r="B149" s="139"/>
      <c r="C149" s="208" t="s">
        <v>221</v>
      </c>
      <c r="D149" s="208" t="s">
        <v>370</v>
      </c>
      <c r="E149" s="209" t="s">
        <v>1273</v>
      </c>
      <c r="F149" s="210" t="s">
        <v>1274</v>
      </c>
      <c r="G149" s="211" t="s">
        <v>1268</v>
      </c>
      <c r="H149" s="212">
        <v>24</v>
      </c>
      <c r="I149" s="213"/>
      <c r="J149" s="214">
        <f t="shared" si="5"/>
        <v>0</v>
      </c>
      <c r="K149" s="215"/>
      <c r="L149" s="216"/>
      <c r="M149" s="217" t="s">
        <v>1</v>
      </c>
      <c r="N149" s="218" t="s">
        <v>42</v>
      </c>
      <c r="O149" s="60"/>
      <c r="P149" s="181">
        <f t="shared" si="6"/>
        <v>0</v>
      </c>
      <c r="Q149" s="181">
        <v>1E-3</v>
      </c>
      <c r="R149" s="181">
        <f t="shared" si="7"/>
        <v>2.4E-2</v>
      </c>
      <c r="S149" s="181">
        <v>0</v>
      </c>
      <c r="T149" s="182">
        <f t="shared" si="8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3" t="s">
        <v>769</v>
      </c>
      <c r="AT149" s="183" t="s">
        <v>370</v>
      </c>
      <c r="AU149" s="183" t="s">
        <v>89</v>
      </c>
      <c r="AY149" s="17" t="s">
        <v>158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7" t="s">
        <v>89</v>
      </c>
      <c r="BK149" s="104">
        <f t="shared" si="14"/>
        <v>0</v>
      </c>
      <c r="BL149" s="17" t="s">
        <v>769</v>
      </c>
      <c r="BM149" s="183" t="s">
        <v>1275</v>
      </c>
    </row>
    <row r="150" spans="1:65" s="14" customFormat="1" ht="12">
      <c r="B150" s="192"/>
      <c r="D150" s="185" t="s">
        <v>174</v>
      </c>
      <c r="F150" s="194" t="s">
        <v>1276</v>
      </c>
      <c r="H150" s="195">
        <v>24</v>
      </c>
      <c r="I150" s="196"/>
      <c r="L150" s="192"/>
      <c r="M150" s="197"/>
      <c r="N150" s="198"/>
      <c r="O150" s="198"/>
      <c r="P150" s="198"/>
      <c r="Q150" s="198"/>
      <c r="R150" s="198"/>
      <c r="S150" s="198"/>
      <c r="T150" s="199"/>
      <c r="AT150" s="193" t="s">
        <v>174</v>
      </c>
      <c r="AU150" s="193" t="s">
        <v>89</v>
      </c>
      <c r="AV150" s="14" t="s">
        <v>89</v>
      </c>
      <c r="AW150" s="14" t="s">
        <v>3</v>
      </c>
      <c r="AX150" s="14" t="s">
        <v>83</v>
      </c>
      <c r="AY150" s="193" t="s">
        <v>158</v>
      </c>
    </row>
    <row r="151" spans="1:65" s="2" customFormat="1" ht="16.5" customHeight="1">
      <c r="A151" s="34"/>
      <c r="B151" s="139"/>
      <c r="C151" s="171" t="s">
        <v>225</v>
      </c>
      <c r="D151" s="171" t="s">
        <v>160</v>
      </c>
      <c r="E151" s="172" t="s">
        <v>1277</v>
      </c>
      <c r="F151" s="173" t="s">
        <v>1278</v>
      </c>
      <c r="G151" s="174" t="s">
        <v>168</v>
      </c>
      <c r="H151" s="175">
        <v>51</v>
      </c>
      <c r="I151" s="176"/>
      <c r="J151" s="177">
        <f>ROUND(I151*H151,2)</f>
        <v>0</v>
      </c>
      <c r="K151" s="178"/>
      <c r="L151" s="35"/>
      <c r="M151" s="179" t="s">
        <v>1</v>
      </c>
      <c r="N151" s="180" t="s">
        <v>42</v>
      </c>
      <c r="O151" s="60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3" t="s">
        <v>472</v>
      </c>
      <c r="AT151" s="183" t="s">
        <v>160</v>
      </c>
      <c r="AU151" s="183" t="s">
        <v>89</v>
      </c>
      <c r="AY151" s="17" t="s">
        <v>158</v>
      </c>
      <c r="BE151" s="104">
        <f>IF(N151="základná",J151,0)</f>
        <v>0</v>
      </c>
      <c r="BF151" s="104">
        <f>IF(N151="znížená",J151,0)</f>
        <v>0</v>
      </c>
      <c r="BG151" s="104">
        <f>IF(N151="zákl. prenesená",J151,0)</f>
        <v>0</v>
      </c>
      <c r="BH151" s="104">
        <f>IF(N151="zníž. prenesená",J151,0)</f>
        <v>0</v>
      </c>
      <c r="BI151" s="104">
        <f>IF(N151="nulová",J151,0)</f>
        <v>0</v>
      </c>
      <c r="BJ151" s="17" t="s">
        <v>89</v>
      </c>
      <c r="BK151" s="104">
        <f>ROUND(I151*H151,2)</f>
        <v>0</v>
      </c>
      <c r="BL151" s="17" t="s">
        <v>472</v>
      </c>
      <c r="BM151" s="183" t="s">
        <v>1279</v>
      </c>
    </row>
    <row r="152" spans="1:65" s="14" customFormat="1" ht="12">
      <c r="B152" s="192"/>
      <c r="D152" s="185" t="s">
        <v>174</v>
      </c>
      <c r="E152" s="193" t="s">
        <v>1</v>
      </c>
      <c r="F152" s="194" t="s">
        <v>1280</v>
      </c>
      <c r="H152" s="195">
        <v>51</v>
      </c>
      <c r="I152" s="196"/>
      <c r="L152" s="192"/>
      <c r="M152" s="197"/>
      <c r="N152" s="198"/>
      <c r="O152" s="198"/>
      <c r="P152" s="198"/>
      <c r="Q152" s="198"/>
      <c r="R152" s="198"/>
      <c r="S152" s="198"/>
      <c r="T152" s="199"/>
      <c r="AT152" s="193" t="s">
        <v>174</v>
      </c>
      <c r="AU152" s="193" t="s">
        <v>89</v>
      </c>
      <c r="AV152" s="14" t="s">
        <v>89</v>
      </c>
      <c r="AW152" s="14" t="s">
        <v>30</v>
      </c>
      <c r="AX152" s="14" t="s">
        <v>83</v>
      </c>
      <c r="AY152" s="193" t="s">
        <v>158</v>
      </c>
    </row>
    <row r="153" spans="1:65" s="2" customFormat="1" ht="16.5" customHeight="1">
      <c r="A153" s="34"/>
      <c r="B153" s="139"/>
      <c r="C153" s="208" t="s">
        <v>229</v>
      </c>
      <c r="D153" s="208" t="s">
        <v>370</v>
      </c>
      <c r="E153" s="209" t="s">
        <v>1281</v>
      </c>
      <c r="F153" s="210" t="s">
        <v>1282</v>
      </c>
      <c r="G153" s="211" t="s">
        <v>168</v>
      </c>
      <c r="H153" s="212">
        <v>17</v>
      </c>
      <c r="I153" s="213"/>
      <c r="J153" s="214">
        <f t="shared" ref="J153:J169" si="15">ROUND(I153*H153,2)</f>
        <v>0</v>
      </c>
      <c r="K153" s="215"/>
      <c r="L153" s="216"/>
      <c r="M153" s="217" t="s">
        <v>1</v>
      </c>
      <c r="N153" s="218" t="s">
        <v>42</v>
      </c>
      <c r="O153" s="60"/>
      <c r="P153" s="181">
        <f t="shared" ref="P153:P169" si="16">O153*H153</f>
        <v>0</v>
      </c>
      <c r="Q153" s="181">
        <v>1.6000000000000001E-4</v>
      </c>
      <c r="R153" s="181">
        <f t="shared" ref="R153:R169" si="17">Q153*H153</f>
        <v>2.7200000000000002E-3</v>
      </c>
      <c r="S153" s="181">
        <v>0</v>
      </c>
      <c r="T153" s="182">
        <f t="shared" ref="T153:T169" si="18"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769</v>
      </c>
      <c r="AT153" s="183" t="s">
        <v>370</v>
      </c>
      <c r="AU153" s="183" t="s">
        <v>89</v>
      </c>
      <c r="AY153" s="17" t="s">
        <v>158</v>
      </c>
      <c r="BE153" s="104">
        <f t="shared" ref="BE153:BE169" si="19">IF(N153="základná",J153,0)</f>
        <v>0</v>
      </c>
      <c r="BF153" s="104">
        <f t="shared" ref="BF153:BF169" si="20">IF(N153="znížená",J153,0)</f>
        <v>0</v>
      </c>
      <c r="BG153" s="104">
        <f t="shared" ref="BG153:BG169" si="21">IF(N153="zákl. prenesená",J153,0)</f>
        <v>0</v>
      </c>
      <c r="BH153" s="104">
        <f t="shared" ref="BH153:BH169" si="22">IF(N153="zníž. prenesená",J153,0)</f>
        <v>0</v>
      </c>
      <c r="BI153" s="104">
        <f t="shared" ref="BI153:BI169" si="23">IF(N153="nulová",J153,0)</f>
        <v>0</v>
      </c>
      <c r="BJ153" s="17" t="s">
        <v>89</v>
      </c>
      <c r="BK153" s="104">
        <f t="shared" ref="BK153:BK169" si="24">ROUND(I153*H153,2)</f>
        <v>0</v>
      </c>
      <c r="BL153" s="17" t="s">
        <v>769</v>
      </c>
      <c r="BM153" s="183" t="s">
        <v>1283</v>
      </c>
    </row>
    <row r="154" spans="1:65" s="2" customFormat="1" ht="16.5" customHeight="1">
      <c r="A154" s="34"/>
      <c r="B154" s="139"/>
      <c r="C154" s="208" t="s">
        <v>234</v>
      </c>
      <c r="D154" s="208" t="s">
        <v>370</v>
      </c>
      <c r="E154" s="209" t="s">
        <v>1284</v>
      </c>
      <c r="F154" s="210" t="s">
        <v>1285</v>
      </c>
      <c r="G154" s="211" t="s">
        <v>168</v>
      </c>
      <c r="H154" s="212">
        <v>34</v>
      </c>
      <c r="I154" s="213"/>
      <c r="J154" s="214">
        <f t="shared" si="15"/>
        <v>0</v>
      </c>
      <c r="K154" s="215"/>
      <c r="L154" s="216"/>
      <c r="M154" s="217" t="s">
        <v>1</v>
      </c>
      <c r="N154" s="218" t="s">
        <v>42</v>
      </c>
      <c r="O154" s="60"/>
      <c r="P154" s="181">
        <f t="shared" si="16"/>
        <v>0</v>
      </c>
      <c r="Q154" s="181">
        <v>1.8000000000000001E-4</v>
      </c>
      <c r="R154" s="181">
        <f t="shared" si="17"/>
        <v>6.1200000000000004E-3</v>
      </c>
      <c r="S154" s="181">
        <v>0</v>
      </c>
      <c r="T154" s="182">
        <f t="shared" si="18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3" t="s">
        <v>769</v>
      </c>
      <c r="AT154" s="183" t="s">
        <v>370</v>
      </c>
      <c r="AU154" s="183" t="s">
        <v>89</v>
      </c>
      <c r="AY154" s="17" t="s">
        <v>158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7" t="s">
        <v>89</v>
      </c>
      <c r="BK154" s="104">
        <f t="shared" si="24"/>
        <v>0</v>
      </c>
      <c r="BL154" s="17" t="s">
        <v>769</v>
      </c>
      <c r="BM154" s="183" t="s">
        <v>1286</v>
      </c>
    </row>
    <row r="155" spans="1:65" s="2" customFormat="1" ht="16.5" customHeight="1">
      <c r="A155" s="34"/>
      <c r="B155" s="139"/>
      <c r="C155" s="171" t="s">
        <v>238</v>
      </c>
      <c r="D155" s="171" t="s">
        <v>160</v>
      </c>
      <c r="E155" s="172" t="s">
        <v>1287</v>
      </c>
      <c r="F155" s="173" t="s">
        <v>1288</v>
      </c>
      <c r="G155" s="174" t="s">
        <v>168</v>
      </c>
      <c r="H155" s="175">
        <v>34</v>
      </c>
      <c r="I155" s="176"/>
      <c r="J155" s="177">
        <f t="shared" si="15"/>
        <v>0</v>
      </c>
      <c r="K155" s="178"/>
      <c r="L155" s="35"/>
      <c r="M155" s="179" t="s">
        <v>1</v>
      </c>
      <c r="N155" s="180" t="s">
        <v>42</v>
      </c>
      <c r="O155" s="60"/>
      <c r="P155" s="181">
        <f t="shared" si="16"/>
        <v>0</v>
      </c>
      <c r="Q155" s="181">
        <v>0</v>
      </c>
      <c r="R155" s="181">
        <f t="shared" si="17"/>
        <v>0</v>
      </c>
      <c r="S155" s="181">
        <v>0</v>
      </c>
      <c r="T155" s="182">
        <f t="shared" si="18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472</v>
      </c>
      <c r="AT155" s="183" t="s">
        <v>160</v>
      </c>
      <c r="AU155" s="183" t="s">
        <v>89</v>
      </c>
      <c r="AY155" s="17" t="s">
        <v>158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7" t="s">
        <v>89</v>
      </c>
      <c r="BK155" s="104">
        <f t="shared" si="24"/>
        <v>0</v>
      </c>
      <c r="BL155" s="17" t="s">
        <v>472</v>
      </c>
      <c r="BM155" s="183" t="s">
        <v>1289</v>
      </c>
    </row>
    <row r="156" spans="1:65" s="2" customFormat="1" ht="16.5" customHeight="1">
      <c r="A156" s="34"/>
      <c r="B156" s="139"/>
      <c r="C156" s="208" t="s">
        <v>242</v>
      </c>
      <c r="D156" s="208" t="s">
        <v>370</v>
      </c>
      <c r="E156" s="209" t="s">
        <v>1290</v>
      </c>
      <c r="F156" s="210" t="s">
        <v>1291</v>
      </c>
      <c r="G156" s="211" t="s">
        <v>168</v>
      </c>
      <c r="H156" s="212">
        <v>34</v>
      </c>
      <c r="I156" s="213"/>
      <c r="J156" s="214">
        <f t="shared" si="15"/>
        <v>0</v>
      </c>
      <c r="K156" s="215"/>
      <c r="L156" s="216"/>
      <c r="M156" s="217" t="s">
        <v>1</v>
      </c>
      <c r="N156" s="218" t="s">
        <v>42</v>
      </c>
      <c r="O156" s="60"/>
      <c r="P156" s="181">
        <f t="shared" si="16"/>
        <v>0</v>
      </c>
      <c r="Q156" s="181">
        <v>2.1000000000000001E-4</v>
      </c>
      <c r="R156" s="181">
        <f t="shared" si="17"/>
        <v>7.1400000000000005E-3</v>
      </c>
      <c r="S156" s="181">
        <v>0</v>
      </c>
      <c r="T156" s="182">
        <f t="shared" si="18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3" t="s">
        <v>769</v>
      </c>
      <c r="AT156" s="183" t="s">
        <v>370</v>
      </c>
      <c r="AU156" s="183" t="s">
        <v>89</v>
      </c>
      <c r="AY156" s="17" t="s">
        <v>158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7" t="s">
        <v>89</v>
      </c>
      <c r="BK156" s="104">
        <f t="shared" si="24"/>
        <v>0</v>
      </c>
      <c r="BL156" s="17" t="s">
        <v>769</v>
      </c>
      <c r="BM156" s="183" t="s">
        <v>1292</v>
      </c>
    </row>
    <row r="157" spans="1:65" s="2" customFormat="1" ht="16.5" customHeight="1">
      <c r="A157" s="34"/>
      <c r="B157" s="139"/>
      <c r="C157" s="171" t="s">
        <v>247</v>
      </c>
      <c r="D157" s="171" t="s">
        <v>160</v>
      </c>
      <c r="E157" s="172" t="s">
        <v>1293</v>
      </c>
      <c r="F157" s="173" t="s">
        <v>1294</v>
      </c>
      <c r="G157" s="174" t="s">
        <v>168</v>
      </c>
      <c r="H157" s="175">
        <v>2</v>
      </c>
      <c r="I157" s="176"/>
      <c r="J157" s="177">
        <f t="shared" si="15"/>
        <v>0</v>
      </c>
      <c r="K157" s="178"/>
      <c r="L157" s="35"/>
      <c r="M157" s="179" t="s">
        <v>1</v>
      </c>
      <c r="N157" s="180" t="s">
        <v>42</v>
      </c>
      <c r="O157" s="60"/>
      <c r="P157" s="181">
        <f t="shared" si="16"/>
        <v>0</v>
      </c>
      <c r="Q157" s="181">
        <v>0</v>
      </c>
      <c r="R157" s="181">
        <f t="shared" si="17"/>
        <v>0</v>
      </c>
      <c r="S157" s="181">
        <v>0</v>
      </c>
      <c r="T157" s="182">
        <f t="shared" si="18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3" t="s">
        <v>472</v>
      </c>
      <c r="AT157" s="183" t="s">
        <v>160</v>
      </c>
      <c r="AU157" s="183" t="s">
        <v>89</v>
      </c>
      <c r="AY157" s="17" t="s">
        <v>158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7" t="s">
        <v>89</v>
      </c>
      <c r="BK157" s="104">
        <f t="shared" si="24"/>
        <v>0</v>
      </c>
      <c r="BL157" s="17" t="s">
        <v>472</v>
      </c>
      <c r="BM157" s="183" t="s">
        <v>1295</v>
      </c>
    </row>
    <row r="158" spans="1:65" s="2" customFormat="1" ht="21.75" customHeight="1">
      <c r="A158" s="34"/>
      <c r="B158" s="139"/>
      <c r="C158" s="171" t="s">
        <v>7</v>
      </c>
      <c r="D158" s="171" t="s">
        <v>160</v>
      </c>
      <c r="E158" s="172" t="s">
        <v>1296</v>
      </c>
      <c r="F158" s="173" t="s">
        <v>1297</v>
      </c>
      <c r="G158" s="174" t="s">
        <v>552</v>
      </c>
      <c r="H158" s="175">
        <v>62</v>
      </c>
      <c r="I158" s="176"/>
      <c r="J158" s="177">
        <f t="shared" si="15"/>
        <v>0</v>
      </c>
      <c r="K158" s="178"/>
      <c r="L158" s="35"/>
      <c r="M158" s="179" t="s">
        <v>1</v>
      </c>
      <c r="N158" s="180" t="s">
        <v>42</v>
      </c>
      <c r="O158" s="60"/>
      <c r="P158" s="181">
        <f t="shared" si="16"/>
        <v>0</v>
      </c>
      <c r="Q158" s="181">
        <v>0</v>
      </c>
      <c r="R158" s="181">
        <f t="shared" si="17"/>
        <v>0</v>
      </c>
      <c r="S158" s="181">
        <v>0</v>
      </c>
      <c r="T158" s="182">
        <f t="shared" si="18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472</v>
      </c>
      <c r="AT158" s="183" t="s">
        <v>160</v>
      </c>
      <c r="AU158" s="183" t="s">
        <v>89</v>
      </c>
      <c r="AY158" s="17" t="s">
        <v>158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7" t="s">
        <v>89</v>
      </c>
      <c r="BK158" s="104">
        <f t="shared" si="24"/>
        <v>0</v>
      </c>
      <c r="BL158" s="17" t="s">
        <v>472</v>
      </c>
      <c r="BM158" s="183" t="s">
        <v>1298</v>
      </c>
    </row>
    <row r="159" spans="1:65" s="2" customFormat="1" ht="16.5" customHeight="1">
      <c r="A159" s="34"/>
      <c r="B159" s="139"/>
      <c r="C159" s="208" t="s">
        <v>254</v>
      </c>
      <c r="D159" s="208" t="s">
        <v>370</v>
      </c>
      <c r="E159" s="209" t="s">
        <v>1299</v>
      </c>
      <c r="F159" s="210" t="s">
        <v>1300</v>
      </c>
      <c r="G159" s="211" t="s">
        <v>552</v>
      </c>
      <c r="H159" s="212">
        <v>62</v>
      </c>
      <c r="I159" s="213"/>
      <c r="J159" s="214">
        <f t="shared" si="15"/>
        <v>0</v>
      </c>
      <c r="K159" s="215"/>
      <c r="L159" s="216"/>
      <c r="M159" s="217" t="s">
        <v>1</v>
      </c>
      <c r="N159" s="218" t="s">
        <v>42</v>
      </c>
      <c r="O159" s="60"/>
      <c r="P159" s="181">
        <f t="shared" si="16"/>
        <v>0</v>
      </c>
      <c r="Q159" s="181">
        <v>1.9000000000000001E-4</v>
      </c>
      <c r="R159" s="181">
        <f t="shared" si="17"/>
        <v>1.1780000000000001E-2</v>
      </c>
      <c r="S159" s="181">
        <v>0</v>
      </c>
      <c r="T159" s="182">
        <f t="shared" si="18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3" t="s">
        <v>769</v>
      </c>
      <c r="AT159" s="183" t="s">
        <v>370</v>
      </c>
      <c r="AU159" s="183" t="s">
        <v>89</v>
      </c>
      <c r="AY159" s="17" t="s">
        <v>158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7" t="s">
        <v>89</v>
      </c>
      <c r="BK159" s="104">
        <f t="shared" si="24"/>
        <v>0</v>
      </c>
      <c r="BL159" s="17" t="s">
        <v>769</v>
      </c>
      <c r="BM159" s="183" t="s">
        <v>1301</v>
      </c>
    </row>
    <row r="160" spans="1:65" s="2" customFormat="1" ht="21.75" customHeight="1">
      <c r="A160" s="34"/>
      <c r="B160" s="139"/>
      <c r="C160" s="171" t="s">
        <v>259</v>
      </c>
      <c r="D160" s="171" t="s">
        <v>160</v>
      </c>
      <c r="E160" s="172" t="s">
        <v>1302</v>
      </c>
      <c r="F160" s="173" t="s">
        <v>1303</v>
      </c>
      <c r="G160" s="174" t="s">
        <v>552</v>
      </c>
      <c r="H160" s="175">
        <v>325</v>
      </c>
      <c r="I160" s="176"/>
      <c r="J160" s="177">
        <f t="shared" si="15"/>
        <v>0</v>
      </c>
      <c r="K160" s="178"/>
      <c r="L160" s="35"/>
      <c r="M160" s="179" t="s">
        <v>1</v>
      </c>
      <c r="N160" s="180" t="s">
        <v>42</v>
      </c>
      <c r="O160" s="60"/>
      <c r="P160" s="181">
        <f t="shared" si="16"/>
        <v>0</v>
      </c>
      <c r="Q160" s="181">
        <v>0</v>
      </c>
      <c r="R160" s="181">
        <f t="shared" si="17"/>
        <v>0</v>
      </c>
      <c r="S160" s="181">
        <v>0</v>
      </c>
      <c r="T160" s="182">
        <f t="shared" si="18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3" t="s">
        <v>472</v>
      </c>
      <c r="AT160" s="183" t="s">
        <v>160</v>
      </c>
      <c r="AU160" s="183" t="s">
        <v>89</v>
      </c>
      <c r="AY160" s="17" t="s">
        <v>158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7" t="s">
        <v>89</v>
      </c>
      <c r="BK160" s="104">
        <f t="shared" si="24"/>
        <v>0</v>
      </c>
      <c r="BL160" s="17" t="s">
        <v>472</v>
      </c>
      <c r="BM160" s="183" t="s">
        <v>1304</v>
      </c>
    </row>
    <row r="161" spans="1:65" s="2" customFormat="1" ht="16.5" customHeight="1">
      <c r="A161" s="34"/>
      <c r="B161" s="139"/>
      <c r="C161" s="208" t="s">
        <v>263</v>
      </c>
      <c r="D161" s="208" t="s">
        <v>370</v>
      </c>
      <c r="E161" s="209" t="s">
        <v>1305</v>
      </c>
      <c r="F161" s="210" t="s">
        <v>1306</v>
      </c>
      <c r="G161" s="211" t="s">
        <v>552</v>
      </c>
      <c r="H161" s="212">
        <v>325</v>
      </c>
      <c r="I161" s="213"/>
      <c r="J161" s="214">
        <f t="shared" si="15"/>
        <v>0</v>
      </c>
      <c r="K161" s="215"/>
      <c r="L161" s="216"/>
      <c r="M161" s="217" t="s">
        <v>1</v>
      </c>
      <c r="N161" s="218" t="s">
        <v>42</v>
      </c>
      <c r="O161" s="60"/>
      <c r="P161" s="181">
        <f t="shared" si="16"/>
        <v>0</v>
      </c>
      <c r="Q161" s="181">
        <v>6.2E-4</v>
      </c>
      <c r="R161" s="181">
        <f t="shared" si="17"/>
        <v>0.20150000000000001</v>
      </c>
      <c r="S161" s="181">
        <v>0</v>
      </c>
      <c r="T161" s="182">
        <f t="shared" si="18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3" t="s">
        <v>769</v>
      </c>
      <c r="AT161" s="183" t="s">
        <v>370</v>
      </c>
      <c r="AU161" s="183" t="s">
        <v>89</v>
      </c>
      <c r="AY161" s="17" t="s">
        <v>158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7" t="s">
        <v>89</v>
      </c>
      <c r="BK161" s="104">
        <f t="shared" si="24"/>
        <v>0</v>
      </c>
      <c r="BL161" s="17" t="s">
        <v>769</v>
      </c>
      <c r="BM161" s="183" t="s">
        <v>1307</v>
      </c>
    </row>
    <row r="162" spans="1:65" s="2" customFormat="1" ht="16.5" customHeight="1">
      <c r="A162" s="34"/>
      <c r="B162" s="139"/>
      <c r="C162" s="171" t="s">
        <v>267</v>
      </c>
      <c r="D162" s="171" t="s">
        <v>160</v>
      </c>
      <c r="E162" s="172" t="s">
        <v>1308</v>
      </c>
      <c r="F162" s="173" t="s">
        <v>1309</v>
      </c>
      <c r="G162" s="174" t="s">
        <v>168</v>
      </c>
      <c r="H162" s="175">
        <v>24</v>
      </c>
      <c r="I162" s="176"/>
      <c r="J162" s="177">
        <f t="shared" si="15"/>
        <v>0</v>
      </c>
      <c r="K162" s="178"/>
      <c r="L162" s="35"/>
      <c r="M162" s="179" t="s">
        <v>1</v>
      </c>
      <c r="N162" s="180" t="s">
        <v>42</v>
      </c>
      <c r="O162" s="60"/>
      <c r="P162" s="181">
        <f t="shared" si="16"/>
        <v>0</v>
      </c>
      <c r="Q162" s="181">
        <v>0</v>
      </c>
      <c r="R162" s="181">
        <f t="shared" si="17"/>
        <v>0</v>
      </c>
      <c r="S162" s="181">
        <v>0</v>
      </c>
      <c r="T162" s="182">
        <f t="shared" si="18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472</v>
      </c>
      <c r="AT162" s="183" t="s">
        <v>160</v>
      </c>
      <c r="AU162" s="183" t="s">
        <v>89</v>
      </c>
      <c r="AY162" s="17" t="s">
        <v>158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7" t="s">
        <v>89</v>
      </c>
      <c r="BK162" s="104">
        <f t="shared" si="24"/>
        <v>0</v>
      </c>
      <c r="BL162" s="17" t="s">
        <v>472</v>
      </c>
      <c r="BM162" s="183" t="s">
        <v>1310</v>
      </c>
    </row>
    <row r="163" spans="1:65" s="2" customFormat="1" ht="16.5" customHeight="1">
      <c r="A163" s="34"/>
      <c r="B163" s="139"/>
      <c r="C163" s="171" t="s">
        <v>273</v>
      </c>
      <c r="D163" s="171" t="s">
        <v>160</v>
      </c>
      <c r="E163" s="172" t="s">
        <v>1311</v>
      </c>
      <c r="F163" s="173" t="s">
        <v>1312</v>
      </c>
      <c r="G163" s="174" t="s">
        <v>168</v>
      </c>
      <c r="H163" s="175">
        <v>12</v>
      </c>
      <c r="I163" s="176"/>
      <c r="J163" s="177">
        <f t="shared" si="15"/>
        <v>0</v>
      </c>
      <c r="K163" s="178"/>
      <c r="L163" s="35"/>
      <c r="M163" s="179" t="s">
        <v>1</v>
      </c>
      <c r="N163" s="180" t="s">
        <v>42</v>
      </c>
      <c r="O163" s="60"/>
      <c r="P163" s="181">
        <f t="shared" si="16"/>
        <v>0</v>
      </c>
      <c r="Q163" s="181">
        <v>0</v>
      </c>
      <c r="R163" s="181">
        <f t="shared" si="17"/>
        <v>0</v>
      </c>
      <c r="S163" s="181">
        <v>0</v>
      </c>
      <c r="T163" s="182">
        <f t="shared" si="18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3" t="s">
        <v>472</v>
      </c>
      <c r="AT163" s="183" t="s">
        <v>160</v>
      </c>
      <c r="AU163" s="183" t="s">
        <v>89</v>
      </c>
      <c r="AY163" s="17" t="s">
        <v>158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7" t="s">
        <v>89</v>
      </c>
      <c r="BK163" s="104">
        <f t="shared" si="24"/>
        <v>0</v>
      </c>
      <c r="BL163" s="17" t="s">
        <v>472</v>
      </c>
      <c r="BM163" s="183" t="s">
        <v>1313</v>
      </c>
    </row>
    <row r="164" spans="1:65" s="2" customFormat="1" ht="16.5" customHeight="1">
      <c r="A164" s="34"/>
      <c r="B164" s="139"/>
      <c r="C164" s="208" t="s">
        <v>279</v>
      </c>
      <c r="D164" s="208" t="s">
        <v>370</v>
      </c>
      <c r="E164" s="209" t="s">
        <v>1314</v>
      </c>
      <c r="F164" s="210" t="s">
        <v>1315</v>
      </c>
      <c r="G164" s="211" t="s">
        <v>785</v>
      </c>
      <c r="H164" s="228"/>
      <c r="I164" s="213"/>
      <c r="J164" s="214">
        <f t="shared" si="15"/>
        <v>0</v>
      </c>
      <c r="K164" s="215"/>
      <c r="L164" s="216"/>
      <c r="M164" s="217" t="s">
        <v>1</v>
      </c>
      <c r="N164" s="218" t="s">
        <v>42</v>
      </c>
      <c r="O164" s="60"/>
      <c r="P164" s="181">
        <f t="shared" si="16"/>
        <v>0</v>
      </c>
      <c r="Q164" s="181">
        <v>0</v>
      </c>
      <c r="R164" s="181">
        <f t="shared" si="17"/>
        <v>0</v>
      </c>
      <c r="S164" s="181">
        <v>0</v>
      </c>
      <c r="T164" s="182">
        <f t="shared" si="18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3" t="s">
        <v>1252</v>
      </c>
      <c r="AT164" s="183" t="s">
        <v>370</v>
      </c>
      <c r="AU164" s="183" t="s">
        <v>89</v>
      </c>
      <c r="AY164" s="17" t="s">
        <v>158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7" t="s">
        <v>89</v>
      </c>
      <c r="BK164" s="104">
        <f t="shared" si="24"/>
        <v>0</v>
      </c>
      <c r="BL164" s="17" t="s">
        <v>472</v>
      </c>
      <c r="BM164" s="183" t="s">
        <v>1316</v>
      </c>
    </row>
    <row r="165" spans="1:65" s="2" customFormat="1" ht="16.5" customHeight="1">
      <c r="A165" s="34"/>
      <c r="B165" s="139"/>
      <c r="C165" s="208" t="s">
        <v>285</v>
      </c>
      <c r="D165" s="208" t="s">
        <v>370</v>
      </c>
      <c r="E165" s="209" t="s">
        <v>1317</v>
      </c>
      <c r="F165" s="210" t="s">
        <v>1318</v>
      </c>
      <c r="G165" s="211" t="s">
        <v>785</v>
      </c>
      <c r="H165" s="228"/>
      <c r="I165" s="213"/>
      <c r="J165" s="214">
        <f t="shared" si="15"/>
        <v>0</v>
      </c>
      <c r="K165" s="215"/>
      <c r="L165" s="216"/>
      <c r="M165" s="217" t="s">
        <v>1</v>
      </c>
      <c r="N165" s="218" t="s">
        <v>42</v>
      </c>
      <c r="O165" s="60"/>
      <c r="P165" s="181">
        <f t="shared" si="16"/>
        <v>0</v>
      </c>
      <c r="Q165" s="181">
        <v>0</v>
      </c>
      <c r="R165" s="181">
        <f t="shared" si="17"/>
        <v>0</v>
      </c>
      <c r="S165" s="181">
        <v>0</v>
      </c>
      <c r="T165" s="182">
        <f t="shared" si="18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3" t="s">
        <v>1252</v>
      </c>
      <c r="AT165" s="183" t="s">
        <v>370</v>
      </c>
      <c r="AU165" s="183" t="s">
        <v>89</v>
      </c>
      <c r="AY165" s="17" t="s">
        <v>158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7" t="s">
        <v>89</v>
      </c>
      <c r="BK165" s="104">
        <f t="shared" si="24"/>
        <v>0</v>
      </c>
      <c r="BL165" s="17" t="s">
        <v>472</v>
      </c>
      <c r="BM165" s="183" t="s">
        <v>1319</v>
      </c>
    </row>
    <row r="166" spans="1:65" s="2" customFormat="1" ht="16.5" customHeight="1">
      <c r="A166" s="34"/>
      <c r="B166" s="139"/>
      <c r="C166" s="208" t="s">
        <v>289</v>
      </c>
      <c r="D166" s="208" t="s">
        <v>370</v>
      </c>
      <c r="E166" s="209" t="s">
        <v>1320</v>
      </c>
      <c r="F166" s="210" t="s">
        <v>1321</v>
      </c>
      <c r="G166" s="211" t="s">
        <v>168</v>
      </c>
      <c r="H166" s="212">
        <v>1</v>
      </c>
      <c r="I166" s="213"/>
      <c r="J166" s="214">
        <f t="shared" si="15"/>
        <v>0</v>
      </c>
      <c r="K166" s="215"/>
      <c r="L166" s="216"/>
      <c r="M166" s="217" t="s">
        <v>1</v>
      </c>
      <c r="N166" s="218" t="s">
        <v>42</v>
      </c>
      <c r="O166" s="60"/>
      <c r="P166" s="181">
        <f t="shared" si="16"/>
        <v>0</v>
      </c>
      <c r="Q166" s="181">
        <v>0</v>
      </c>
      <c r="R166" s="181">
        <f t="shared" si="17"/>
        <v>0</v>
      </c>
      <c r="S166" s="181">
        <v>0</v>
      </c>
      <c r="T166" s="182">
        <f t="shared" si="18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1252</v>
      </c>
      <c r="AT166" s="183" t="s">
        <v>370</v>
      </c>
      <c r="AU166" s="183" t="s">
        <v>89</v>
      </c>
      <c r="AY166" s="17" t="s">
        <v>158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7" t="s">
        <v>89</v>
      </c>
      <c r="BK166" s="104">
        <f t="shared" si="24"/>
        <v>0</v>
      </c>
      <c r="BL166" s="17" t="s">
        <v>472</v>
      </c>
      <c r="BM166" s="183" t="s">
        <v>1322</v>
      </c>
    </row>
    <row r="167" spans="1:65" s="2" customFormat="1" ht="16.5" customHeight="1">
      <c r="A167" s="34"/>
      <c r="B167" s="139"/>
      <c r="C167" s="208" t="s">
        <v>293</v>
      </c>
      <c r="D167" s="208" t="s">
        <v>370</v>
      </c>
      <c r="E167" s="209" t="s">
        <v>1323</v>
      </c>
      <c r="F167" s="210" t="s">
        <v>1324</v>
      </c>
      <c r="G167" s="211" t="s">
        <v>168</v>
      </c>
      <c r="H167" s="212">
        <v>1</v>
      </c>
      <c r="I167" s="213"/>
      <c r="J167" s="214">
        <f t="shared" si="15"/>
        <v>0</v>
      </c>
      <c r="K167" s="215"/>
      <c r="L167" s="216"/>
      <c r="M167" s="217" t="s">
        <v>1</v>
      </c>
      <c r="N167" s="218" t="s">
        <v>42</v>
      </c>
      <c r="O167" s="60"/>
      <c r="P167" s="181">
        <f t="shared" si="16"/>
        <v>0</v>
      </c>
      <c r="Q167" s="181">
        <v>0</v>
      </c>
      <c r="R167" s="181">
        <f t="shared" si="17"/>
        <v>0</v>
      </c>
      <c r="S167" s="181">
        <v>0</v>
      </c>
      <c r="T167" s="182">
        <f t="shared" si="18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1252</v>
      </c>
      <c r="AT167" s="183" t="s">
        <v>370</v>
      </c>
      <c r="AU167" s="183" t="s">
        <v>89</v>
      </c>
      <c r="AY167" s="17" t="s">
        <v>158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7" t="s">
        <v>89</v>
      </c>
      <c r="BK167" s="104">
        <f t="shared" si="24"/>
        <v>0</v>
      </c>
      <c r="BL167" s="17" t="s">
        <v>472</v>
      </c>
      <c r="BM167" s="183" t="s">
        <v>1325</v>
      </c>
    </row>
    <row r="168" spans="1:65" s="2" customFormat="1" ht="16.5" customHeight="1">
      <c r="A168" s="34"/>
      <c r="B168" s="139"/>
      <c r="C168" s="208" t="s">
        <v>302</v>
      </c>
      <c r="D168" s="208" t="s">
        <v>370</v>
      </c>
      <c r="E168" s="209" t="s">
        <v>1326</v>
      </c>
      <c r="F168" s="210" t="s">
        <v>1327</v>
      </c>
      <c r="G168" s="211" t="s">
        <v>168</v>
      </c>
      <c r="H168" s="212">
        <v>1</v>
      </c>
      <c r="I168" s="213"/>
      <c r="J168" s="214">
        <f t="shared" si="15"/>
        <v>0</v>
      </c>
      <c r="K168" s="215"/>
      <c r="L168" s="216"/>
      <c r="M168" s="217" t="s">
        <v>1</v>
      </c>
      <c r="N168" s="218" t="s">
        <v>42</v>
      </c>
      <c r="O168" s="60"/>
      <c r="P168" s="181">
        <f t="shared" si="16"/>
        <v>0</v>
      </c>
      <c r="Q168" s="181">
        <v>0</v>
      </c>
      <c r="R168" s="181">
        <f t="shared" si="17"/>
        <v>0</v>
      </c>
      <c r="S168" s="181">
        <v>0</v>
      </c>
      <c r="T168" s="182">
        <f t="shared" si="18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1252</v>
      </c>
      <c r="AT168" s="183" t="s">
        <v>370</v>
      </c>
      <c r="AU168" s="183" t="s">
        <v>89</v>
      </c>
      <c r="AY168" s="17" t="s">
        <v>158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7" t="s">
        <v>89</v>
      </c>
      <c r="BK168" s="104">
        <f t="shared" si="24"/>
        <v>0</v>
      </c>
      <c r="BL168" s="17" t="s">
        <v>472</v>
      </c>
      <c r="BM168" s="183" t="s">
        <v>1328</v>
      </c>
    </row>
    <row r="169" spans="1:65" s="2" customFormat="1" ht="16.5" customHeight="1">
      <c r="A169" s="34"/>
      <c r="B169" s="139"/>
      <c r="C169" s="208" t="s">
        <v>307</v>
      </c>
      <c r="D169" s="208" t="s">
        <v>370</v>
      </c>
      <c r="E169" s="209" t="s">
        <v>1329</v>
      </c>
      <c r="F169" s="210" t="s">
        <v>1330</v>
      </c>
      <c r="G169" s="211" t="s">
        <v>168</v>
      </c>
      <c r="H169" s="212">
        <v>1</v>
      </c>
      <c r="I169" s="213"/>
      <c r="J169" s="214">
        <f t="shared" si="15"/>
        <v>0</v>
      </c>
      <c r="K169" s="215"/>
      <c r="L169" s="216"/>
      <c r="M169" s="217" t="s">
        <v>1</v>
      </c>
      <c r="N169" s="218" t="s">
        <v>42</v>
      </c>
      <c r="O169" s="60"/>
      <c r="P169" s="181">
        <f t="shared" si="16"/>
        <v>0</v>
      </c>
      <c r="Q169" s="181">
        <v>0</v>
      </c>
      <c r="R169" s="181">
        <f t="shared" si="17"/>
        <v>0</v>
      </c>
      <c r="S169" s="181">
        <v>0</v>
      </c>
      <c r="T169" s="182">
        <f t="shared" si="18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3" t="s">
        <v>1252</v>
      </c>
      <c r="AT169" s="183" t="s">
        <v>370</v>
      </c>
      <c r="AU169" s="183" t="s">
        <v>89</v>
      </c>
      <c r="AY169" s="17" t="s">
        <v>158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7" t="s">
        <v>89</v>
      </c>
      <c r="BK169" s="104">
        <f t="shared" si="24"/>
        <v>0</v>
      </c>
      <c r="BL169" s="17" t="s">
        <v>472</v>
      </c>
      <c r="BM169" s="183" t="s">
        <v>1331</v>
      </c>
    </row>
    <row r="170" spans="1:65" s="12" customFormat="1" ht="23" customHeight="1">
      <c r="B170" s="158"/>
      <c r="D170" s="159" t="s">
        <v>75</v>
      </c>
      <c r="E170" s="169" t="s">
        <v>1332</v>
      </c>
      <c r="F170" s="169" t="s">
        <v>1333</v>
      </c>
      <c r="I170" s="161"/>
      <c r="J170" s="170">
        <f>BK170</f>
        <v>0</v>
      </c>
      <c r="L170" s="158"/>
      <c r="M170" s="163"/>
      <c r="N170" s="164"/>
      <c r="O170" s="164"/>
      <c r="P170" s="165">
        <f>SUM(P171:P180)</f>
        <v>0</v>
      </c>
      <c r="Q170" s="164"/>
      <c r="R170" s="165">
        <f>SUM(R171:R180)</f>
        <v>5.985E-2</v>
      </c>
      <c r="S170" s="164"/>
      <c r="T170" s="166">
        <f>SUM(T171:T180)</f>
        <v>0</v>
      </c>
      <c r="AR170" s="159" t="s">
        <v>170</v>
      </c>
      <c r="AT170" s="167" t="s">
        <v>75</v>
      </c>
      <c r="AU170" s="167" t="s">
        <v>83</v>
      </c>
      <c r="AY170" s="159" t="s">
        <v>158</v>
      </c>
      <c r="BK170" s="168">
        <f>SUM(BK171:BK180)</f>
        <v>0</v>
      </c>
    </row>
    <row r="171" spans="1:65" s="2" customFormat="1" ht="16.5" customHeight="1">
      <c r="A171" s="34"/>
      <c r="B171" s="139"/>
      <c r="C171" s="171" t="s">
        <v>317</v>
      </c>
      <c r="D171" s="171" t="s">
        <v>160</v>
      </c>
      <c r="E171" s="172" t="s">
        <v>1334</v>
      </c>
      <c r="F171" s="173" t="s">
        <v>1335</v>
      </c>
      <c r="G171" s="174" t="s">
        <v>168</v>
      </c>
      <c r="H171" s="175">
        <v>1</v>
      </c>
      <c r="I171" s="176"/>
      <c r="J171" s="177">
        <f t="shared" ref="J171:J180" si="25">ROUND(I171*H171,2)</f>
        <v>0</v>
      </c>
      <c r="K171" s="178"/>
      <c r="L171" s="35"/>
      <c r="M171" s="179" t="s">
        <v>1</v>
      </c>
      <c r="N171" s="180" t="s">
        <v>42</v>
      </c>
      <c r="O171" s="60"/>
      <c r="P171" s="181">
        <f t="shared" ref="P171:P180" si="26">O171*H171</f>
        <v>0</v>
      </c>
      <c r="Q171" s="181">
        <v>0</v>
      </c>
      <c r="R171" s="181">
        <f t="shared" ref="R171:R180" si="27">Q171*H171</f>
        <v>0</v>
      </c>
      <c r="S171" s="181">
        <v>0</v>
      </c>
      <c r="T171" s="182">
        <f t="shared" ref="T171:T180" si="28"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472</v>
      </c>
      <c r="AT171" s="183" t="s">
        <v>160</v>
      </c>
      <c r="AU171" s="183" t="s">
        <v>89</v>
      </c>
      <c r="AY171" s="17" t="s">
        <v>158</v>
      </c>
      <c r="BE171" s="104">
        <f t="shared" ref="BE171:BE180" si="29">IF(N171="základná",J171,0)</f>
        <v>0</v>
      </c>
      <c r="BF171" s="104">
        <f t="shared" ref="BF171:BF180" si="30">IF(N171="znížená",J171,0)</f>
        <v>0</v>
      </c>
      <c r="BG171" s="104">
        <f t="shared" ref="BG171:BG180" si="31">IF(N171="zákl. prenesená",J171,0)</f>
        <v>0</v>
      </c>
      <c r="BH171" s="104">
        <f t="shared" ref="BH171:BH180" si="32">IF(N171="zníž. prenesená",J171,0)</f>
        <v>0</v>
      </c>
      <c r="BI171" s="104">
        <f t="shared" ref="BI171:BI180" si="33">IF(N171="nulová",J171,0)</f>
        <v>0</v>
      </c>
      <c r="BJ171" s="17" t="s">
        <v>89</v>
      </c>
      <c r="BK171" s="104">
        <f t="shared" ref="BK171:BK180" si="34">ROUND(I171*H171,2)</f>
        <v>0</v>
      </c>
      <c r="BL171" s="17" t="s">
        <v>472</v>
      </c>
      <c r="BM171" s="183" t="s">
        <v>1336</v>
      </c>
    </row>
    <row r="172" spans="1:65" s="2" customFormat="1" ht="33" customHeight="1">
      <c r="A172" s="34"/>
      <c r="B172" s="139"/>
      <c r="C172" s="171" t="s">
        <v>322</v>
      </c>
      <c r="D172" s="171" t="s">
        <v>160</v>
      </c>
      <c r="E172" s="172" t="s">
        <v>1337</v>
      </c>
      <c r="F172" s="173" t="s">
        <v>1338</v>
      </c>
      <c r="G172" s="174" t="s">
        <v>296</v>
      </c>
      <c r="H172" s="175">
        <v>11.9</v>
      </c>
      <c r="I172" s="176"/>
      <c r="J172" s="177">
        <f t="shared" si="25"/>
        <v>0</v>
      </c>
      <c r="K172" s="178"/>
      <c r="L172" s="35"/>
      <c r="M172" s="179" t="s">
        <v>1</v>
      </c>
      <c r="N172" s="180" t="s">
        <v>42</v>
      </c>
      <c r="O172" s="60"/>
      <c r="P172" s="181">
        <f t="shared" si="26"/>
        <v>0</v>
      </c>
      <c r="Q172" s="181">
        <v>0</v>
      </c>
      <c r="R172" s="181">
        <f t="shared" si="27"/>
        <v>0</v>
      </c>
      <c r="S172" s="181">
        <v>0</v>
      </c>
      <c r="T172" s="182">
        <f t="shared" si="28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472</v>
      </c>
      <c r="AT172" s="183" t="s">
        <v>160</v>
      </c>
      <c r="AU172" s="183" t="s">
        <v>89</v>
      </c>
      <c r="AY172" s="17" t="s">
        <v>158</v>
      </c>
      <c r="BE172" s="104">
        <f t="shared" si="29"/>
        <v>0</v>
      </c>
      <c r="BF172" s="104">
        <f t="shared" si="30"/>
        <v>0</v>
      </c>
      <c r="BG172" s="104">
        <f t="shared" si="31"/>
        <v>0</v>
      </c>
      <c r="BH172" s="104">
        <f t="shared" si="32"/>
        <v>0</v>
      </c>
      <c r="BI172" s="104">
        <f t="shared" si="33"/>
        <v>0</v>
      </c>
      <c r="BJ172" s="17" t="s">
        <v>89</v>
      </c>
      <c r="BK172" s="104">
        <f t="shared" si="34"/>
        <v>0</v>
      </c>
      <c r="BL172" s="17" t="s">
        <v>472</v>
      </c>
      <c r="BM172" s="183" t="s">
        <v>1339</v>
      </c>
    </row>
    <row r="173" spans="1:65" s="2" customFormat="1" ht="21.75" customHeight="1">
      <c r="A173" s="34"/>
      <c r="B173" s="139"/>
      <c r="C173" s="171" t="s">
        <v>327</v>
      </c>
      <c r="D173" s="171" t="s">
        <v>160</v>
      </c>
      <c r="E173" s="172" t="s">
        <v>1340</v>
      </c>
      <c r="F173" s="173" t="s">
        <v>1341</v>
      </c>
      <c r="G173" s="174" t="s">
        <v>296</v>
      </c>
      <c r="H173" s="175">
        <v>8.5</v>
      </c>
      <c r="I173" s="176"/>
      <c r="J173" s="177">
        <f t="shared" si="25"/>
        <v>0</v>
      </c>
      <c r="K173" s="178"/>
      <c r="L173" s="35"/>
      <c r="M173" s="179" t="s">
        <v>1</v>
      </c>
      <c r="N173" s="180" t="s">
        <v>42</v>
      </c>
      <c r="O173" s="60"/>
      <c r="P173" s="181">
        <f t="shared" si="26"/>
        <v>0</v>
      </c>
      <c r="Q173" s="181">
        <v>0</v>
      </c>
      <c r="R173" s="181">
        <f t="shared" si="27"/>
        <v>0</v>
      </c>
      <c r="S173" s="181">
        <v>0</v>
      </c>
      <c r="T173" s="182">
        <f t="shared" si="28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472</v>
      </c>
      <c r="AT173" s="183" t="s">
        <v>160</v>
      </c>
      <c r="AU173" s="183" t="s">
        <v>89</v>
      </c>
      <c r="AY173" s="17" t="s">
        <v>158</v>
      </c>
      <c r="BE173" s="104">
        <f t="shared" si="29"/>
        <v>0</v>
      </c>
      <c r="BF173" s="104">
        <f t="shared" si="30"/>
        <v>0</v>
      </c>
      <c r="BG173" s="104">
        <f t="shared" si="31"/>
        <v>0</v>
      </c>
      <c r="BH173" s="104">
        <f t="shared" si="32"/>
        <v>0</v>
      </c>
      <c r="BI173" s="104">
        <f t="shared" si="33"/>
        <v>0</v>
      </c>
      <c r="BJ173" s="17" t="s">
        <v>89</v>
      </c>
      <c r="BK173" s="104">
        <f t="shared" si="34"/>
        <v>0</v>
      </c>
      <c r="BL173" s="17" t="s">
        <v>472</v>
      </c>
      <c r="BM173" s="183" t="s">
        <v>1342</v>
      </c>
    </row>
    <row r="174" spans="1:65" s="2" customFormat="1" ht="21.75" customHeight="1">
      <c r="A174" s="34"/>
      <c r="B174" s="139"/>
      <c r="C174" s="171" t="s">
        <v>335</v>
      </c>
      <c r="D174" s="171" t="s">
        <v>160</v>
      </c>
      <c r="E174" s="172" t="s">
        <v>1343</v>
      </c>
      <c r="F174" s="173" t="s">
        <v>1344</v>
      </c>
      <c r="G174" s="174" t="s">
        <v>552</v>
      </c>
      <c r="H174" s="175">
        <v>285</v>
      </c>
      <c r="I174" s="176"/>
      <c r="J174" s="177">
        <f t="shared" si="25"/>
        <v>0</v>
      </c>
      <c r="K174" s="178"/>
      <c r="L174" s="35"/>
      <c r="M174" s="179" t="s">
        <v>1</v>
      </c>
      <c r="N174" s="180" t="s">
        <v>42</v>
      </c>
      <c r="O174" s="60"/>
      <c r="P174" s="181">
        <f t="shared" si="26"/>
        <v>0</v>
      </c>
      <c r="Q174" s="181">
        <v>0</v>
      </c>
      <c r="R174" s="181">
        <f t="shared" si="27"/>
        <v>0</v>
      </c>
      <c r="S174" s="181">
        <v>0</v>
      </c>
      <c r="T174" s="182">
        <f t="shared" si="28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3" t="s">
        <v>472</v>
      </c>
      <c r="AT174" s="183" t="s">
        <v>160</v>
      </c>
      <c r="AU174" s="183" t="s">
        <v>89</v>
      </c>
      <c r="AY174" s="17" t="s">
        <v>158</v>
      </c>
      <c r="BE174" s="104">
        <f t="shared" si="29"/>
        <v>0</v>
      </c>
      <c r="BF174" s="104">
        <f t="shared" si="30"/>
        <v>0</v>
      </c>
      <c r="BG174" s="104">
        <f t="shared" si="31"/>
        <v>0</v>
      </c>
      <c r="BH174" s="104">
        <f t="shared" si="32"/>
        <v>0</v>
      </c>
      <c r="BI174" s="104">
        <f t="shared" si="33"/>
        <v>0</v>
      </c>
      <c r="BJ174" s="17" t="s">
        <v>89</v>
      </c>
      <c r="BK174" s="104">
        <f t="shared" si="34"/>
        <v>0</v>
      </c>
      <c r="BL174" s="17" t="s">
        <v>472</v>
      </c>
      <c r="BM174" s="183" t="s">
        <v>1345</v>
      </c>
    </row>
    <row r="175" spans="1:65" s="2" customFormat="1" ht="21.75" customHeight="1">
      <c r="A175" s="34"/>
      <c r="B175" s="139"/>
      <c r="C175" s="171" t="s">
        <v>340</v>
      </c>
      <c r="D175" s="171" t="s">
        <v>160</v>
      </c>
      <c r="E175" s="172" t="s">
        <v>1346</v>
      </c>
      <c r="F175" s="173" t="s">
        <v>1347</v>
      </c>
      <c r="G175" s="174" t="s">
        <v>552</v>
      </c>
      <c r="H175" s="175">
        <v>285</v>
      </c>
      <c r="I175" s="176"/>
      <c r="J175" s="177">
        <f t="shared" si="25"/>
        <v>0</v>
      </c>
      <c r="K175" s="178"/>
      <c r="L175" s="35"/>
      <c r="M175" s="179" t="s">
        <v>1</v>
      </c>
      <c r="N175" s="180" t="s">
        <v>42</v>
      </c>
      <c r="O175" s="60"/>
      <c r="P175" s="181">
        <f t="shared" si="26"/>
        <v>0</v>
      </c>
      <c r="Q175" s="181">
        <v>0</v>
      </c>
      <c r="R175" s="181">
        <f t="shared" si="27"/>
        <v>0</v>
      </c>
      <c r="S175" s="181">
        <v>0</v>
      </c>
      <c r="T175" s="182">
        <f t="shared" si="28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3" t="s">
        <v>472</v>
      </c>
      <c r="AT175" s="183" t="s">
        <v>160</v>
      </c>
      <c r="AU175" s="183" t="s">
        <v>89</v>
      </c>
      <c r="AY175" s="17" t="s">
        <v>158</v>
      </c>
      <c r="BE175" s="104">
        <f t="shared" si="29"/>
        <v>0</v>
      </c>
      <c r="BF175" s="104">
        <f t="shared" si="30"/>
        <v>0</v>
      </c>
      <c r="BG175" s="104">
        <f t="shared" si="31"/>
        <v>0</v>
      </c>
      <c r="BH175" s="104">
        <f t="shared" si="32"/>
        <v>0</v>
      </c>
      <c r="BI175" s="104">
        <f t="shared" si="33"/>
        <v>0</v>
      </c>
      <c r="BJ175" s="17" t="s">
        <v>89</v>
      </c>
      <c r="BK175" s="104">
        <f t="shared" si="34"/>
        <v>0</v>
      </c>
      <c r="BL175" s="17" t="s">
        <v>472</v>
      </c>
      <c r="BM175" s="183" t="s">
        <v>1348</v>
      </c>
    </row>
    <row r="176" spans="1:65" s="2" customFormat="1" ht="21.75" customHeight="1">
      <c r="A176" s="34"/>
      <c r="B176" s="139"/>
      <c r="C176" s="171" t="s">
        <v>346</v>
      </c>
      <c r="D176" s="171" t="s">
        <v>160</v>
      </c>
      <c r="E176" s="172" t="s">
        <v>1349</v>
      </c>
      <c r="F176" s="173" t="s">
        <v>1350</v>
      </c>
      <c r="G176" s="174" t="s">
        <v>552</v>
      </c>
      <c r="H176" s="175">
        <v>285</v>
      </c>
      <c r="I176" s="176"/>
      <c r="J176" s="177">
        <f t="shared" si="25"/>
        <v>0</v>
      </c>
      <c r="K176" s="178"/>
      <c r="L176" s="35"/>
      <c r="M176" s="179" t="s">
        <v>1</v>
      </c>
      <c r="N176" s="180" t="s">
        <v>42</v>
      </c>
      <c r="O176" s="60"/>
      <c r="P176" s="181">
        <f t="shared" si="26"/>
        <v>0</v>
      </c>
      <c r="Q176" s="181">
        <v>0</v>
      </c>
      <c r="R176" s="181">
        <f t="shared" si="27"/>
        <v>0</v>
      </c>
      <c r="S176" s="181">
        <v>0</v>
      </c>
      <c r="T176" s="182">
        <f t="shared" si="28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472</v>
      </c>
      <c r="AT176" s="183" t="s">
        <v>160</v>
      </c>
      <c r="AU176" s="183" t="s">
        <v>89</v>
      </c>
      <c r="AY176" s="17" t="s">
        <v>158</v>
      </c>
      <c r="BE176" s="104">
        <f t="shared" si="29"/>
        <v>0</v>
      </c>
      <c r="BF176" s="104">
        <f t="shared" si="30"/>
        <v>0</v>
      </c>
      <c r="BG176" s="104">
        <f t="shared" si="31"/>
        <v>0</v>
      </c>
      <c r="BH176" s="104">
        <f t="shared" si="32"/>
        <v>0</v>
      </c>
      <c r="BI176" s="104">
        <f t="shared" si="33"/>
        <v>0</v>
      </c>
      <c r="BJ176" s="17" t="s">
        <v>89</v>
      </c>
      <c r="BK176" s="104">
        <f t="shared" si="34"/>
        <v>0</v>
      </c>
      <c r="BL176" s="17" t="s">
        <v>472</v>
      </c>
      <c r="BM176" s="183" t="s">
        <v>1351</v>
      </c>
    </row>
    <row r="177" spans="1:65" s="2" customFormat="1" ht="21.75" customHeight="1">
      <c r="A177" s="34"/>
      <c r="B177" s="139"/>
      <c r="C177" s="208" t="s">
        <v>350</v>
      </c>
      <c r="D177" s="208" t="s">
        <v>370</v>
      </c>
      <c r="E177" s="209" t="s">
        <v>1352</v>
      </c>
      <c r="F177" s="210" t="s">
        <v>1353</v>
      </c>
      <c r="G177" s="211" t="s">
        <v>552</v>
      </c>
      <c r="H177" s="212">
        <v>285</v>
      </c>
      <c r="I177" s="213"/>
      <c r="J177" s="214">
        <f t="shared" si="25"/>
        <v>0</v>
      </c>
      <c r="K177" s="215"/>
      <c r="L177" s="216"/>
      <c r="M177" s="217" t="s">
        <v>1</v>
      </c>
      <c r="N177" s="218" t="s">
        <v>42</v>
      </c>
      <c r="O177" s="60"/>
      <c r="P177" s="181">
        <f t="shared" si="26"/>
        <v>0</v>
      </c>
      <c r="Q177" s="181">
        <v>2.1000000000000001E-4</v>
      </c>
      <c r="R177" s="181">
        <f t="shared" si="27"/>
        <v>5.985E-2</v>
      </c>
      <c r="S177" s="181">
        <v>0</v>
      </c>
      <c r="T177" s="182">
        <f t="shared" si="28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3" t="s">
        <v>769</v>
      </c>
      <c r="AT177" s="183" t="s">
        <v>370</v>
      </c>
      <c r="AU177" s="183" t="s">
        <v>89</v>
      </c>
      <c r="AY177" s="17" t="s">
        <v>158</v>
      </c>
      <c r="BE177" s="104">
        <f t="shared" si="29"/>
        <v>0</v>
      </c>
      <c r="BF177" s="104">
        <f t="shared" si="30"/>
        <v>0</v>
      </c>
      <c r="BG177" s="104">
        <f t="shared" si="31"/>
        <v>0</v>
      </c>
      <c r="BH177" s="104">
        <f t="shared" si="32"/>
        <v>0</v>
      </c>
      <c r="BI177" s="104">
        <f t="shared" si="33"/>
        <v>0</v>
      </c>
      <c r="BJ177" s="17" t="s">
        <v>89</v>
      </c>
      <c r="BK177" s="104">
        <f t="shared" si="34"/>
        <v>0</v>
      </c>
      <c r="BL177" s="17" t="s">
        <v>769</v>
      </c>
      <c r="BM177" s="183" t="s">
        <v>1354</v>
      </c>
    </row>
    <row r="178" spans="1:65" s="2" customFormat="1" ht="33" customHeight="1">
      <c r="A178" s="34"/>
      <c r="B178" s="139"/>
      <c r="C178" s="171" t="s">
        <v>356</v>
      </c>
      <c r="D178" s="171" t="s">
        <v>160</v>
      </c>
      <c r="E178" s="172" t="s">
        <v>1355</v>
      </c>
      <c r="F178" s="173" t="s">
        <v>1356</v>
      </c>
      <c r="G178" s="174" t="s">
        <v>552</v>
      </c>
      <c r="H178" s="175">
        <v>285</v>
      </c>
      <c r="I178" s="176"/>
      <c r="J178" s="177">
        <f t="shared" si="25"/>
        <v>0</v>
      </c>
      <c r="K178" s="178"/>
      <c r="L178" s="35"/>
      <c r="M178" s="179" t="s">
        <v>1</v>
      </c>
      <c r="N178" s="180" t="s">
        <v>42</v>
      </c>
      <c r="O178" s="60"/>
      <c r="P178" s="181">
        <f t="shared" si="26"/>
        <v>0</v>
      </c>
      <c r="Q178" s="181">
        <v>0</v>
      </c>
      <c r="R178" s="181">
        <f t="shared" si="27"/>
        <v>0</v>
      </c>
      <c r="S178" s="181">
        <v>0</v>
      </c>
      <c r="T178" s="182">
        <f t="shared" si="28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472</v>
      </c>
      <c r="AT178" s="183" t="s">
        <v>160</v>
      </c>
      <c r="AU178" s="183" t="s">
        <v>89</v>
      </c>
      <c r="AY178" s="17" t="s">
        <v>158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7" t="s">
        <v>89</v>
      </c>
      <c r="BK178" s="104">
        <f t="shared" si="34"/>
        <v>0</v>
      </c>
      <c r="BL178" s="17" t="s">
        <v>472</v>
      </c>
      <c r="BM178" s="183" t="s">
        <v>1357</v>
      </c>
    </row>
    <row r="179" spans="1:65" s="2" customFormat="1" ht="16.5" customHeight="1">
      <c r="A179" s="34"/>
      <c r="B179" s="139"/>
      <c r="C179" s="171" t="s">
        <v>360</v>
      </c>
      <c r="D179" s="171" t="s">
        <v>160</v>
      </c>
      <c r="E179" s="172" t="s">
        <v>1358</v>
      </c>
      <c r="F179" s="173" t="s">
        <v>1359</v>
      </c>
      <c r="G179" s="174" t="s">
        <v>1055</v>
      </c>
      <c r="H179" s="175">
        <v>1</v>
      </c>
      <c r="I179" s="176"/>
      <c r="J179" s="177">
        <f t="shared" si="25"/>
        <v>0</v>
      </c>
      <c r="K179" s="178"/>
      <c r="L179" s="35"/>
      <c r="M179" s="179" t="s">
        <v>1</v>
      </c>
      <c r="N179" s="180" t="s">
        <v>42</v>
      </c>
      <c r="O179" s="60"/>
      <c r="P179" s="181">
        <f t="shared" si="26"/>
        <v>0</v>
      </c>
      <c r="Q179" s="181">
        <v>0</v>
      </c>
      <c r="R179" s="181">
        <f t="shared" si="27"/>
        <v>0</v>
      </c>
      <c r="S179" s="181">
        <v>0</v>
      </c>
      <c r="T179" s="182">
        <f t="shared" si="28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3" t="s">
        <v>472</v>
      </c>
      <c r="AT179" s="183" t="s">
        <v>160</v>
      </c>
      <c r="AU179" s="183" t="s">
        <v>89</v>
      </c>
      <c r="AY179" s="17" t="s">
        <v>158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7" t="s">
        <v>89</v>
      </c>
      <c r="BK179" s="104">
        <f t="shared" si="34"/>
        <v>0</v>
      </c>
      <c r="BL179" s="17" t="s">
        <v>472</v>
      </c>
      <c r="BM179" s="183" t="s">
        <v>1360</v>
      </c>
    </row>
    <row r="180" spans="1:65" s="2" customFormat="1" ht="33" customHeight="1">
      <c r="A180" s="34"/>
      <c r="B180" s="139"/>
      <c r="C180" s="171" t="s">
        <v>364</v>
      </c>
      <c r="D180" s="171" t="s">
        <v>160</v>
      </c>
      <c r="E180" s="172" t="s">
        <v>1361</v>
      </c>
      <c r="F180" s="173" t="s">
        <v>1362</v>
      </c>
      <c r="G180" s="174" t="s">
        <v>163</v>
      </c>
      <c r="H180" s="175">
        <v>114</v>
      </c>
      <c r="I180" s="176"/>
      <c r="J180" s="177">
        <f t="shared" si="25"/>
        <v>0</v>
      </c>
      <c r="K180" s="178"/>
      <c r="L180" s="35"/>
      <c r="M180" s="220" t="s">
        <v>1</v>
      </c>
      <c r="N180" s="221" t="s">
        <v>42</v>
      </c>
      <c r="O180" s="222"/>
      <c r="P180" s="223">
        <f t="shared" si="26"/>
        <v>0</v>
      </c>
      <c r="Q180" s="223">
        <v>0</v>
      </c>
      <c r="R180" s="223">
        <f t="shared" si="27"/>
        <v>0</v>
      </c>
      <c r="S180" s="223">
        <v>0</v>
      </c>
      <c r="T180" s="224">
        <f t="shared" si="28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3" t="s">
        <v>472</v>
      </c>
      <c r="AT180" s="183" t="s">
        <v>160</v>
      </c>
      <c r="AU180" s="183" t="s">
        <v>89</v>
      </c>
      <c r="AY180" s="17" t="s">
        <v>158</v>
      </c>
      <c r="BE180" s="104">
        <f t="shared" si="29"/>
        <v>0</v>
      </c>
      <c r="BF180" s="104">
        <f t="shared" si="30"/>
        <v>0</v>
      </c>
      <c r="BG180" s="104">
        <f t="shared" si="31"/>
        <v>0</v>
      </c>
      <c r="BH180" s="104">
        <f t="shared" si="32"/>
        <v>0</v>
      </c>
      <c r="BI180" s="104">
        <f t="shared" si="33"/>
        <v>0</v>
      </c>
      <c r="BJ180" s="17" t="s">
        <v>89</v>
      </c>
      <c r="BK180" s="104">
        <f t="shared" si="34"/>
        <v>0</v>
      </c>
      <c r="BL180" s="17" t="s">
        <v>472</v>
      </c>
      <c r="BM180" s="183" t="s">
        <v>1363</v>
      </c>
    </row>
    <row r="181" spans="1:65" s="2" customFormat="1" ht="7" customHeight="1">
      <c r="A181" s="34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35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autoFilter ref="C133:K180" xr:uid="{00000000-0009-0000-0000-000005000000}"/>
  <mergeCells count="17">
    <mergeCell ref="E11:H11"/>
    <mergeCell ref="E20:H20"/>
    <mergeCell ref="E29:H29"/>
    <mergeCell ref="E126:H126"/>
    <mergeCell ref="L2:V2"/>
    <mergeCell ref="D108:F108"/>
    <mergeCell ref="D109:F109"/>
    <mergeCell ref="D110:F110"/>
    <mergeCell ref="E122:H122"/>
    <mergeCell ref="E124:H124"/>
    <mergeCell ref="E86:H86"/>
    <mergeCell ref="E88:H88"/>
    <mergeCell ref="E90:H90"/>
    <mergeCell ref="D106:F106"/>
    <mergeCell ref="D107:F107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41C51-9B4C-4D9A-9711-B65D6C009126}">
  <dimension ref="A1:H6"/>
  <sheetViews>
    <sheetView workbookViewId="0">
      <selection activeCell="F12" sqref="F12"/>
    </sheetView>
  </sheetViews>
  <sheetFormatPr baseColWidth="10" defaultColWidth="9.25" defaultRowHeight="11"/>
  <cols>
    <col min="1" max="7" width="16.5" style="234" customWidth="1"/>
    <col min="8" max="16384" width="9.25" style="234"/>
  </cols>
  <sheetData>
    <row r="1" spans="1:8" s="230" customFormat="1" ht="18.75" customHeight="1">
      <c r="A1" s="230" t="s">
        <v>1367</v>
      </c>
      <c r="B1" s="231"/>
      <c r="C1" s="231"/>
      <c r="D1" s="231"/>
      <c r="E1" s="231"/>
      <c r="F1" s="232"/>
      <c r="G1" s="232"/>
      <c r="H1" s="232"/>
    </row>
    <row r="2" spans="1:8" s="230" customFormat="1" ht="36" customHeight="1">
      <c r="A2" s="289" t="s">
        <v>1368</v>
      </c>
      <c r="B2" s="290"/>
      <c r="C2" s="290"/>
      <c r="D2" s="290"/>
      <c r="E2" s="290"/>
      <c r="F2" s="290"/>
      <c r="G2" s="290"/>
      <c r="H2" s="233"/>
    </row>
    <row r="3" spans="1:8" s="230" customFormat="1" ht="56.25" customHeight="1">
      <c r="A3" s="289" t="s">
        <v>1369</v>
      </c>
      <c r="B3" s="289"/>
      <c r="C3" s="289"/>
      <c r="D3" s="289"/>
      <c r="E3" s="289"/>
      <c r="F3" s="289"/>
      <c r="G3" s="289"/>
      <c r="H3" s="233"/>
    </row>
    <row r="4" spans="1:8" s="230" customFormat="1" ht="45.75" customHeight="1">
      <c r="A4" s="289" t="s">
        <v>1370</v>
      </c>
      <c r="B4" s="289"/>
      <c r="C4" s="289"/>
      <c r="D4" s="289"/>
      <c r="E4" s="289"/>
      <c r="F4" s="289"/>
      <c r="G4" s="289"/>
      <c r="H4" s="233"/>
    </row>
    <row r="5" spans="1:8" s="230" customFormat="1" ht="34.5" customHeight="1">
      <c r="A5" s="289" t="s">
        <v>1371</v>
      </c>
      <c r="B5" s="289"/>
      <c r="C5" s="289"/>
      <c r="D5" s="289"/>
      <c r="E5" s="289"/>
      <c r="F5" s="289"/>
      <c r="G5" s="289"/>
      <c r="H5" s="233"/>
    </row>
    <row r="6" spans="1:8" s="230" customFormat="1" ht="47.25" customHeight="1">
      <c r="A6" s="289" t="s">
        <v>1372</v>
      </c>
      <c r="B6" s="289"/>
      <c r="C6" s="289"/>
      <c r="D6" s="289"/>
      <c r="E6" s="289"/>
      <c r="F6" s="289"/>
      <c r="G6" s="289"/>
      <c r="H6" s="232"/>
    </row>
  </sheetData>
  <mergeCells count="5"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Rekapitulácia stavby</vt:lpstr>
      <vt:lpstr>SO 01e - SO 01 Krajinná a...</vt:lpstr>
      <vt:lpstr>SO 02e - SO 02 Rekonštruk...</vt:lpstr>
      <vt:lpstr>SO 03e - SO 03 Výstavba k...</vt:lpstr>
      <vt:lpstr>SO 04e - SO-04 Výstavba c...</vt:lpstr>
      <vt:lpstr>SO 05e - SO 05 Verejne os...</vt:lpstr>
      <vt:lpstr>Poznámky</vt:lpstr>
      <vt:lpstr>'Rekapitulácia stavby'!Print_Area</vt:lpstr>
      <vt:lpstr>'SO 01e - SO 01 Krajinná a...'!Print_Area</vt:lpstr>
      <vt:lpstr>'SO 02e - SO 02 Rekonštruk...'!Print_Area</vt:lpstr>
      <vt:lpstr>'SO 03e - SO 03 Výstavba k...'!Print_Area</vt:lpstr>
      <vt:lpstr>'SO 04e - SO-04 Výstavba c...'!Print_Area</vt:lpstr>
      <vt:lpstr>'SO 05e - SO 05 Verejne os...'!Print_Area</vt:lpstr>
      <vt:lpstr>'Rekapitulácia stavby'!Print_Titles</vt:lpstr>
      <vt:lpstr>'SO 01e - SO 01 Krajinná a...'!Print_Titles</vt:lpstr>
      <vt:lpstr>'SO 02e - SO 02 Rekonštruk...'!Print_Titles</vt:lpstr>
      <vt:lpstr>'SO 03e - SO 03 Výstavba k...'!Print_Titles</vt:lpstr>
      <vt:lpstr>'SO 04e - SO-04 Výstavba c...'!Print_Titles</vt:lpstr>
      <vt:lpstr>'SO 05e - SO 05 Verejne os...'!Print_Titles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Microsoft Office User</cp:lastModifiedBy>
  <cp:lastPrinted>2021-04-20T14:02:37Z</cp:lastPrinted>
  <dcterms:created xsi:type="dcterms:W3CDTF">2021-04-20T11:38:51Z</dcterms:created>
  <dcterms:modified xsi:type="dcterms:W3CDTF">2021-07-19T15:34:04Z</dcterms:modified>
</cp:coreProperties>
</file>