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G:\robota na doma\AGATKA\výkazy výmerdo súťaže\"/>
    </mc:Choice>
  </mc:AlternateContent>
  <xr:revisionPtr revIDLastSave="0" documentId="13_ncr:1_{7DE06DBD-DF65-4975-B8E6-01884CA061B8}" xr6:coauthVersionLast="43" xr6:coauthVersionMax="47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Rekapitulácia stavby" sheetId="1" r:id="rId1"/>
    <sheet name="SO 01d - SO 01 Krajinná a..." sheetId="2" r:id="rId2"/>
    <sheet name="SO 02d - SO 02 Rekonštruk..." sheetId="3" r:id="rId3"/>
    <sheet name="SO 03d - SO-03 Výstavba c..." sheetId="4" r:id="rId4"/>
    <sheet name="SO 04d - SO 04 Verejné os..." sheetId="5" r:id="rId5"/>
    <sheet name="Poznámky" sheetId="6" r:id="rId6"/>
  </sheets>
  <definedNames>
    <definedName name="_xlnm._FilterDatabase" localSheetId="1" hidden="1">'SO 01d - SO 01 Krajinná a...'!$C$142:$K$356</definedName>
    <definedName name="_xlnm._FilterDatabase" localSheetId="2" hidden="1">'SO 02d - SO 02 Rekonštruk...'!$C$132:$K$155</definedName>
    <definedName name="_xlnm._FilterDatabase" localSheetId="3" hidden="1">'SO 03d - SO-03 Výstavba c...'!$C$135:$K$294</definedName>
    <definedName name="_xlnm._FilterDatabase" localSheetId="4" hidden="1">'SO 04d - SO 04 Verejné os...'!$C$133:$K$185</definedName>
    <definedName name="_xlnm.Print_Titles" localSheetId="0">'Rekapitulácia stavby'!$92:$92</definedName>
    <definedName name="_xlnm.Print_Titles" localSheetId="1">'SO 01d - SO 01 Krajinná a...'!$142:$142</definedName>
    <definedName name="_xlnm.Print_Titles" localSheetId="2">'SO 02d - SO 02 Rekonštruk...'!$132:$132</definedName>
    <definedName name="_xlnm.Print_Titles" localSheetId="3">'SO 03d - SO-03 Výstavba c...'!$135:$135</definedName>
    <definedName name="_xlnm.Print_Titles" localSheetId="4">'SO 04d - SO 04 Verejné os...'!$133:$133</definedName>
    <definedName name="_xlnm.Print_Area" localSheetId="0">'Rekapitulácia stavby'!$D$4:$AO$76,'Rekapitulácia stavby'!$C$82:$AQ$107</definedName>
    <definedName name="_xlnm.Print_Area" localSheetId="1">'SO 01d - SO 01 Krajinná a...'!$C$4:$J$77,'SO 01d - SO 01 Krajinná a...'!$C$83:$J$122,'SO 01d - SO 01 Krajinná a...'!$C$128:$J$356</definedName>
    <definedName name="_xlnm.Print_Area" localSheetId="2">'SO 02d - SO 02 Rekonštruk...'!$C$4:$J$77,'SO 02d - SO 02 Rekonštruk...'!$C$83:$J$112,'SO 02d - SO 02 Rekonštruk...'!$C$118:$J$155</definedName>
    <definedName name="_xlnm.Print_Area" localSheetId="3">'SO 03d - SO-03 Výstavba c...'!$C$4:$J$77,'SO 03d - SO-03 Výstavba c...'!$C$83:$J$115,'SO 03d - SO-03 Výstavba c...'!$C$121:$J$294</definedName>
    <definedName name="_xlnm.Print_Area" localSheetId="4">'SO 04d - SO 04 Verejné os...'!$C$4:$J$77,'SO 04d - SO 04 Verejné os...'!$C$83:$J$113,'SO 04d - SO 04 Verejné os...'!$C$119:$J$185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3" i="3" l="1"/>
  <c r="J33" i="4"/>
  <c r="J42" i="5" l="1"/>
  <c r="J41" i="5"/>
  <c r="AY99" i="1" s="1"/>
  <c r="J40" i="5"/>
  <c r="AX99" i="1" s="1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J131" i="5"/>
  <c r="J130" i="5"/>
  <c r="F130" i="5"/>
  <c r="F128" i="5"/>
  <c r="E126" i="5"/>
  <c r="BI111" i="5"/>
  <c r="BH111" i="5"/>
  <c r="BG111" i="5"/>
  <c r="BE111" i="5"/>
  <c r="BI110" i="5"/>
  <c r="BH110" i="5"/>
  <c r="BG110" i="5"/>
  <c r="BF110" i="5"/>
  <c r="BE110" i="5"/>
  <c r="BI109" i="5"/>
  <c r="BH109" i="5"/>
  <c r="BG109" i="5"/>
  <c r="BF109" i="5"/>
  <c r="BE109" i="5"/>
  <c r="BI108" i="5"/>
  <c r="BH108" i="5"/>
  <c r="BG108" i="5"/>
  <c r="BF108" i="5"/>
  <c r="BE108" i="5"/>
  <c r="BI107" i="5"/>
  <c r="BH107" i="5"/>
  <c r="BG107" i="5"/>
  <c r="BF107" i="5"/>
  <c r="BE107" i="5"/>
  <c r="BI106" i="5"/>
  <c r="BH106" i="5"/>
  <c r="BG106" i="5"/>
  <c r="BF106" i="5"/>
  <c r="BE106" i="5"/>
  <c r="J95" i="5"/>
  <c r="J94" i="5"/>
  <c r="F94" i="5"/>
  <c r="F92" i="5"/>
  <c r="E90" i="5"/>
  <c r="J20" i="5"/>
  <c r="E20" i="5"/>
  <c r="F95" i="5" s="1"/>
  <c r="J19" i="5"/>
  <c r="J14" i="5"/>
  <c r="J92" i="5"/>
  <c r="E7" i="5"/>
  <c r="E122" i="5" s="1"/>
  <c r="J42" i="4"/>
  <c r="J41" i="4"/>
  <c r="AY98" i="1" s="1"/>
  <c r="J40" i="4"/>
  <c r="AX98" i="1" s="1"/>
  <c r="BI294" i="4"/>
  <c r="BH294" i="4"/>
  <c r="BG294" i="4"/>
  <c r="BE294" i="4"/>
  <c r="T294" i="4"/>
  <c r="T293" i="4" s="1"/>
  <c r="R294" i="4"/>
  <c r="R293" i="4"/>
  <c r="P294" i="4"/>
  <c r="P293" i="4" s="1"/>
  <c r="BI292" i="4"/>
  <c r="BH292" i="4"/>
  <c r="BG292" i="4"/>
  <c r="BE292" i="4"/>
  <c r="T292" i="4"/>
  <c r="R292" i="4"/>
  <c r="P292" i="4"/>
  <c r="BI289" i="4"/>
  <c r="BH289" i="4"/>
  <c r="BG289" i="4"/>
  <c r="BE289" i="4"/>
  <c r="T289" i="4"/>
  <c r="R289" i="4"/>
  <c r="P289" i="4"/>
  <c r="BI287" i="4"/>
  <c r="BH287" i="4"/>
  <c r="BG287" i="4"/>
  <c r="BE287" i="4"/>
  <c r="T287" i="4"/>
  <c r="R287" i="4"/>
  <c r="P287" i="4"/>
  <c r="BI284" i="4"/>
  <c r="BH284" i="4"/>
  <c r="BG284" i="4"/>
  <c r="BE284" i="4"/>
  <c r="T284" i="4"/>
  <c r="R284" i="4"/>
  <c r="P284" i="4"/>
  <c r="BI283" i="4"/>
  <c r="BH283" i="4"/>
  <c r="BG283" i="4"/>
  <c r="BE283" i="4"/>
  <c r="T283" i="4"/>
  <c r="R283" i="4"/>
  <c r="P283" i="4"/>
  <c r="BI281" i="4"/>
  <c r="BH281" i="4"/>
  <c r="BG281" i="4"/>
  <c r="BE281" i="4"/>
  <c r="T281" i="4"/>
  <c r="R281" i="4"/>
  <c r="P281" i="4"/>
  <c r="BI280" i="4"/>
  <c r="BH280" i="4"/>
  <c r="BG280" i="4"/>
  <c r="BE280" i="4"/>
  <c r="T280" i="4"/>
  <c r="R280" i="4"/>
  <c r="P280" i="4"/>
  <c r="BI274" i="4"/>
  <c r="BH274" i="4"/>
  <c r="BG274" i="4"/>
  <c r="BE274" i="4"/>
  <c r="T274" i="4"/>
  <c r="R274" i="4"/>
  <c r="P274" i="4"/>
  <c r="BI270" i="4"/>
  <c r="BH270" i="4"/>
  <c r="BG270" i="4"/>
  <c r="BE270" i="4"/>
  <c r="T270" i="4"/>
  <c r="R270" i="4"/>
  <c r="P270" i="4"/>
  <c r="BI266" i="4"/>
  <c r="BH266" i="4"/>
  <c r="BG266" i="4"/>
  <c r="BE266" i="4"/>
  <c r="T266" i="4"/>
  <c r="R266" i="4"/>
  <c r="P266" i="4"/>
  <c r="BI264" i="4"/>
  <c r="BH264" i="4"/>
  <c r="BG264" i="4"/>
  <c r="BE264" i="4"/>
  <c r="T264" i="4"/>
  <c r="R264" i="4"/>
  <c r="P264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5" i="4"/>
  <c r="BH255" i="4"/>
  <c r="BG255" i="4"/>
  <c r="BE255" i="4"/>
  <c r="T255" i="4"/>
  <c r="R255" i="4"/>
  <c r="P255" i="4"/>
  <c r="BI254" i="4"/>
  <c r="BH254" i="4"/>
  <c r="BG254" i="4"/>
  <c r="BE254" i="4"/>
  <c r="T254" i="4"/>
  <c r="R254" i="4"/>
  <c r="P254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50" i="4"/>
  <c r="BH250" i="4"/>
  <c r="BG250" i="4"/>
  <c r="BE250" i="4"/>
  <c r="T250" i="4"/>
  <c r="R250" i="4"/>
  <c r="P250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9" i="4"/>
  <c r="BH239" i="4"/>
  <c r="BG239" i="4"/>
  <c r="BE239" i="4"/>
  <c r="T239" i="4"/>
  <c r="R239" i="4"/>
  <c r="P239" i="4"/>
  <c r="BI238" i="4"/>
  <c r="BH238" i="4"/>
  <c r="BG238" i="4"/>
  <c r="BE238" i="4"/>
  <c r="T238" i="4"/>
  <c r="R238" i="4"/>
  <c r="P238" i="4"/>
  <c r="BI235" i="4"/>
  <c r="BH235" i="4"/>
  <c r="BG235" i="4"/>
  <c r="BE235" i="4"/>
  <c r="T235" i="4"/>
  <c r="R235" i="4"/>
  <c r="P235" i="4"/>
  <c r="BI233" i="4"/>
  <c r="BH233" i="4"/>
  <c r="BG233" i="4"/>
  <c r="BE233" i="4"/>
  <c r="T233" i="4"/>
  <c r="R233" i="4"/>
  <c r="P233" i="4"/>
  <c r="BI229" i="4"/>
  <c r="BH229" i="4"/>
  <c r="BG229" i="4"/>
  <c r="BE229" i="4"/>
  <c r="T229" i="4"/>
  <c r="R229" i="4"/>
  <c r="P229" i="4"/>
  <c r="BI223" i="4"/>
  <c r="BH223" i="4"/>
  <c r="BG223" i="4"/>
  <c r="BE223" i="4"/>
  <c r="T223" i="4"/>
  <c r="R223" i="4"/>
  <c r="P223" i="4"/>
  <c r="BI221" i="4"/>
  <c r="BH221" i="4"/>
  <c r="BG221" i="4"/>
  <c r="BE221" i="4"/>
  <c r="T221" i="4"/>
  <c r="R221" i="4"/>
  <c r="P221" i="4"/>
  <c r="BI218" i="4"/>
  <c r="BH218" i="4"/>
  <c r="BG218" i="4"/>
  <c r="BE218" i="4"/>
  <c r="T218" i="4"/>
  <c r="R218" i="4"/>
  <c r="P218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0" i="4"/>
  <c r="BH210" i="4"/>
  <c r="BG210" i="4"/>
  <c r="BE210" i="4"/>
  <c r="T210" i="4"/>
  <c r="R210" i="4"/>
  <c r="P210" i="4"/>
  <c r="BI207" i="4"/>
  <c r="BH207" i="4"/>
  <c r="BG207" i="4"/>
  <c r="BE207" i="4"/>
  <c r="T207" i="4"/>
  <c r="R207" i="4"/>
  <c r="P207" i="4"/>
  <c r="BI203" i="4"/>
  <c r="BH203" i="4"/>
  <c r="BG203" i="4"/>
  <c r="BE203" i="4"/>
  <c r="T203" i="4"/>
  <c r="R203" i="4"/>
  <c r="P203" i="4"/>
  <c r="BI198" i="4"/>
  <c r="BH198" i="4"/>
  <c r="BG198" i="4"/>
  <c r="BE198" i="4"/>
  <c r="T198" i="4"/>
  <c r="R198" i="4"/>
  <c r="P198" i="4"/>
  <c r="BI193" i="4"/>
  <c r="BH193" i="4"/>
  <c r="BG193" i="4"/>
  <c r="BE193" i="4"/>
  <c r="T193" i="4"/>
  <c r="R193" i="4"/>
  <c r="P193" i="4"/>
  <c r="BI190" i="4"/>
  <c r="BH190" i="4"/>
  <c r="BG190" i="4"/>
  <c r="BE190" i="4"/>
  <c r="T190" i="4"/>
  <c r="R190" i="4"/>
  <c r="P190" i="4"/>
  <c r="BI188" i="4"/>
  <c r="BH188" i="4"/>
  <c r="BG188" i="4"/>
  <c r="BE188" i="4"/>
  <c r="T188" i="4"/>
  <c r="R188" i="4"/>
  <c r="P188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3" i="4"/>
  <c r="BH173" i="4"/>
  <c r="BG173" i="4"/>
  <c r="BE173" i="4"/>
  <c r="T173" i="4"/>
  <c r="R173" i="4"/>
  <c r="P173" i="4"/>
  <c r="BI165" i="4"/>
  <c r="BH165" i="4"/>
  <c r="BG165" i="4"/>
  <c r="BE165" i="4"/>
  <c r="T165" i="4"/>
  <c r="R165" i="4"/>
  <c r="P165" i="4"/>
  <c r="BI159" i="4"/>
  <c r="BH159" i="4"/>
  <c r="BG159" i="4"/>
  <c r="BE159" i="4"/>
  <c r="T159" i="4"/>
  <c r="R159" i="4"/>
  <c r="P159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3" i="4"/>
  <c r="BH153" i="4"/>
  <c r="BG153" i="4"/>
  <c r="BE153" i="4"/>
  <c r="T153" i="4"/>
  <c r="R153" i="4"/>
  <c r="P153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2" i="4"/>
  <c r="BH142" i="4"/>
  <c r="BG142" i="4"/>
  <c r="BE142" i="4"/>
  <c r="T142" i="4"/>
  <c r="R142" i="4"/>
  <c r="P142" i="4"/>
  <c r="BI139" i="4"/>
  <c r="BH139" i="4"/>
  <c r="BG139" i="4"/>
  <c r="BE139" i="4"/>
  <c r="T139" i="4"/>
  <c r="R139" i="4"/>
  <c r="P139" i="4"/>
  <c r="J133" i="4"/>
  <c r="J132" i="4"/>
  <c r="F132" i="4"/>
  <c r="F130" i="4"/>
  <c r="E128" i="4"/>
  <c r="BI113" i="4"/>
  <c r="BH113" i="4"/>
  <c r="BG113" i="4"/>
  <c r="BE113" i="4"/>
  <c r="BI112" i="4"/>
  <c r="BH112" i="4"/>
  <c r="BG112" i="4"/>
  <c r="BF112" i="4"/>
  <c r="BE112" i="4"/>
  <c r="BI111" i="4"/>
  <c r="BH111" i="4"/>
  <c r="BG111" i="4"/>
  <c r="BF111" i="4"/>
  <c r="BE111" i="4"/>
  <c r="BI110" i="4"/>
  <c r="BH110" i="4"/>
  <c r="BG110" i="4"/>
  <c r="BF110" i="4"/>
  <c r="BE110" i="4"/>
  <c r="BI109" i="4"/>
  <c r="BH109" i="4"/>
  <c r="BG109" i="4"/>
  <c r="BF109" i="4"/>
  <c r="BE109" i="4"/>
  <c r="BI108" i="4"/>
  <c r="BH108" i="4"/>
  <c r="BG108" i="4"/>
  <c r="BF108" i="4"/>
  <c r="BE108" i="4"/>
  <c r="J95" i="4"/>
  <c r="J94" i="4"/>
  <c r="F94" i="4"/>
  <c r="F92" i="4"/>
  <c r="E90" i="4"/>
  <c r="J20" i="4"/>
  <c r="E20" i="4"/>
  <c r="F133" i="4"/>
  <c r="J19" i="4"/>
  <c r="J14" i="4"/>
  <c r="J130" i="4" s="1"/>
  <c r="E7" i="4"/>
  <c r="E124" i="4" s="1"/>
  <c r="J42" i="3"/>
  <c r="J41" i="3"/>
  <c r="AY97" i="1" s="1"/>
  <c r="J40" i="3"/>
  <c r="AX97" i="1" s="1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J130" i="3"/>
  <c r="J129" i="3"/>
  <c r="F129" i="3"/>
  <c r="F127" i="3"/>
  <c r="E125" i="3"/>
  <c r="BI110" i="3"/>
  <c r="BH110" i="3"/>
  <c r="BG110" i="3"/>
  <c r="BE110" i="3"/>
  <c r="BI109" i="3"/>
  <c r="BH109" i="3"/>
  <c r="BG109" i="3"/>
  <c r="BF109" i="3"/>
  <c r="BE109" i="3"/>
  <c r="BI108" i="3"/>
  <c r="BH108" i="3"/>
  <c r="BG108" i="3"/>
  <c r="BF108" i="3"/>
  <c r="BE108" i="3"/>
  <c r="BI107" i="3"/>
  <c r="BH107" i="3"/>
  <c r="BG107" i="3"/>
  <c r="BF107" i="3"/>
  <c r="BE107" i="3"/>
  <c r="BI106" i="3"/>
  <c r="BH106" i="3"/>
  <c r="BG106" i="3"/>
  <c r="BF106" i="3"/>
  <c r="BE106" i="3"/>
  <c r="BI105" i="3"/>
  <c r="BH105" i="3"/>
  <c r="BG105" i="3"/>
  <c r="BF105" i="3"/>
  <c r="BE105" i="3"/>
  <c r="J95" i="3"/>
  <c r="J94" i="3"/>
  <c r="F94" i="3"/>
  <c r="F92" i="3"/>
  <c r="E90" i="3"/>
  <c r="J20" i="3"/>
  <c r="E20" i="3"/>
  <c r="F95" i="3" s="1"/>
  <c r="J19" i="3"/>
  <c r="J14" i="3"/>
  <c r="J127" i="3"/>
  <c r="E7" i="3"/>
  <c r="E121" i="3" s="1"/>
  <c r="J330" i="2"/>
  <c r="J107" i="2" s="1"/>
  <c r="J42" i="2"/>
  <c r="J41" i="2"/>
  <c r="AY96" i="1" s="1"/>
  <c r="J40" i="2"/>
  <c r="AX96" i="1" s="1"/>
  <c r="BI349" i="2"/>
  <c r="BH349" i="2"/>
  <c r="BG349" i="2"/>
  <c r="BE349" i="2"/>
  <c r="T349" i="2"/>
  <c r="T348" i="2" s="1"/>
  <c r="R349" i="2"/>
  <c r="R348" i="2" s="1"/>
  <c r="P349" i="2"/>
  <c r="P348" i="2" s="1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2" i="2"/>
  <c r="BH332" i="2"/>
  <c r="BG332" i="2"/>
  <c r="BE332" i="2"/>
  <c r="T332" i="2"/>
  <c r="T331" i="2" s="1"/>
  <c r="R332" i="2"/>
  <c r="R331" i="2" s="1"/>
  <c r="P332" i="2"/>
  <c r="P331" i="2" s="1"/>
  <c r="BI329" i="2"/>
  <c r="BH329" i="2"/>
  <c r="BG329" i="2"/>
  <c r="BE329" i="2"/>
  <c r="T329" i="2"/>
  <c r="T328" i="2"/>
  <c r="R329" i="2"/>
  <c r="R328" i="2" s="1"/>
  <c r="P329" i="2"/>
  <c r="P328" i="2"/>
  <c r="BI327" i="2"/>
  <c r="BH327" i="2"/>
  <c r="BG327" i="2"/>
  <c r="BE327" i="2"/>
  <c r="T327" i="2"/>
  <c r="R327" i="2"/>
  <c r="P327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4" i="2"/>
  <c r="BH294" i="2"/>
  <c r="BG294" i="2"/>
  <c r="BE294" i="2"/>
  <c r="T294" i="2"/>
  <c r="R294" i="2"/>
  <c r="P294" i="2"/>
  <c r="BI289" i="2"/>
  <c r="BH289" i="2"/>
  <c r="BG289" i="2"/>
  <c r="BE289" i="2"/>
  <c r="T289" i="2"/>
  <c r="R289" i="2"/>
  <c r="P289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6" i="2"/>
  <c r="BH236" i="2"/>
  <c r="BG236" i="2"/>
  <c r="BE236" i="2"/>
  <c r="T236" i="2"/>
  <c r="R236" i="2"/>
  <c r="P236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2" i="2"/>
  <c r="BH222" i="2"/>
  <c r="BG222" i="2"/>
  <c r="BE222" i="2"/>
  <c r="T222" i="2"/>
  <c r="R222" i="2"/>
  <c r="P222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3" i="2"/>
  <c r="BH183" i="2"/>
  <c r="BG183" i="2"/>
  <c r="BE183" i="2"/>
  <c r="T183" i="2"/>
  <c r="R183" i="2"/>
  <c r="P183" i="2"/>
  <c r="BI180" i="2"/>
  <c r="BH180" i="2"/>
  <c r="BG180" i="2"/>
  <c r="BE180" i="2"/>
  <c r="T180" i="2"/>
  <c r="R180" i="2"/>
  <c r="P180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J140" i="2"/>
  <c r="J139" i="2"/>
  <c r="F139" i="2"/>
  <c r="F137" i="2"/>
  <c r="E135" i="2"/>
  <c r="BI120" i="2"/>
  <c r="BH120" i="2"/>
  <c r="BG120" i="2"/>
  <c r="BE120" i="2"/>
  <c r="BI119" i="2"/>
  <c r="BH119" i="2"/>
  <c r="BG119" i="2"/>
  <c r="BF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BI115" i="2"/>
  <c r="BH115" i="2"/>
  <c r="BG115" i="2"/>
  <c r="BF115" i="2"/>
  <c r="BE115" i="2"/>
  <c r="J95" i="2"/>
  <c r="J94" i="2"/>
  <c r="F94" i="2"/>
  <c r="F92" i="2"/>
  <c r="E90" i="2"/>
  <c r="J20" i="2"/>
  <c r="E20" i="2"/>
  <c r="F95" i="2"/>
  <c r="J19" i="2"/>
  <c r="J14" i="2"/>
  <c r="J92" i="2" s="1"/>
  <c r="E7" i="2"/>
  <c r="E131" i="2" s="1"/>
  <c r="CK105" i="1"/>
  <c r="CJ105" i="1"/>
  <c r="CI105" i="1"/>
  <c r="CH105" i="1"/>
  <c r="CG105" i="1"/>
  <c r="CF105" i="1"/>
  <c r="BZ105" i="1"/>
  <c r="CE105" i="1"/>
  <c r="CK104" i="1"/>
  <c r="CJ104" i="1"/>
  <c r="CI104" i="1"/>
  <c r="CH104" i="1"/>
  <c r="CG104" i="1"/>
  <c r="CF104" i="1"/>
  <c r="BZ104" i="1"/>
  <c r="CE104" i="1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L90" i="1"/>
  <c r="AM90" i="1"/>
  <c r="AM89" i="1"/>
  <c r="L89" i="1"/>
  <c r="AM87" i="1"/>
  <c r="L87" i="1"/>
  <c r="L85" i="1"/>
  <c r="L84" i="1"/>
  <c r="BK185" i="5"/>
  <c r="J185" i="5"/>
  <c r="BK184" i="5"/>
  <c r="J184" i="5"/>
  <c r="BK183" i="5"/>
  <c r="J183" i="5"/>
  <c r="BK182" i="5"/>
  <c r="J182" i="5"/>
  <c r="BK181" i="5"/>
  <c r="J181" i="5"/>
  <c r="BK180" i="5"/>
  <c r="J179" i="5"/>
  <c r="J177" i="5"/>
  <c r="BK176" i="5"/>
  <c r="BK174" i="5"/>
  <c r="BK172" i="5"/>
  <c r="J169" i="5"/>
  <c r="J168" i="5"/>
  <c r="BK166" i="5"/>
  <c r="BK165" i="5"/>
  <c r="J164" i="5"/>
  <c r="J162" i="5"/>
  <c r="J161" i="5"/>
  <c r="J160" i="5"/>
  <c r="J159" i="5"/>
  <c r="J158" i="5"/>
  <c r="BK156" i="5"/>
  <c r="J153" i="5"/>
  <c r="BK152" i="5"/>
  <c r="BK151" i="5"/>
  <c r="BK143" i="5"/>
  <c r="J138" i="5"/>
  <c r="BK137" i="5"/>
  <c r="BK294" i="4"/>
  <c r="BK289" i="4"/>
  <c r="BK284" i="4"/>
  <c r="BK281" i="4"/>
  <c r="BK274" i="4"/>
  <c r="BK260" i="4"/>
  <c r="J259" i="4"/>
  <c r="J255" i="4"/>
  <c r="J252" i="4"/>
  <c r="J250" i="4"/>
  <c r="BK248" i="4"/>
  <c r="BK246" i="4"/>
  <c r="J245" i="4"/>
  <c r="J244" i="4"/>
  <c r="BK243" i="4"/>
  <c r="J242" i="4"/>
  <c r="BK241" i="4"/>
  <c r="BK240" i="4"/>
  <c r="J238" i="4"/>
  <c r="BK235" i="4"/>
  <c r="BK233" i="4"/>
  <c r="J221" i="4"/>
  <c r="J193" i="4"/>
  <c r="J190" i="4"/>
  <c r="J188" i="4"/>
  <c r="J181" i="4"/>
  <c r="BK180" i="4"/>
  <c r="BK175" i="4"/>
  <c r="J173" i="4"/>
  <c r="BK165" i="4"/>
  <c r="J159" i="4"/>
  <c r="BK157" i="4"/>
  <c r="J145" i="4"/>
  <c r="J142" i="4"/>
  <c r="J139" i="4"/>
  <c r="BK155" i="3"/>
  <c r="J153" i="3"/>
  <c r="J152" i="3"/>
  <c r="BK150" i="3"/>
  <c r="J149" i="3"/>
  <c r="J147" i="3"/>
  <c r="J146" i="3"/>
  <c r="J145" i="3"/>
  <c r="BK143" i="3"/>
  <c r="J142" i="3"/>
  <c r="BK141" i="3"/>
  <c r="BK140" i="3"/>
  <c r="J139" i="3"/>
  <c r="J138" i="3"/>
  <c r="J137" i="3"/>
  <c r="J349" i="2"/>
  <c r="BK347" i="2"/>
  <c r="J345" i="2"/>
  <c r="BK344" i="2"/>
  <c r="BK337" i="2"/>
  <c r="BK336" i="2"/>
  <c r="J335" i="2"/>
  <c r="J332" i="2"/>
  <c r="J329" i="2"/>
  <c r="BK324" i="2"/>
  <c r="J322" i="2"/>
  <c r="J319" i="2"/>
  <c r="BK318" i="2"/>
  <c r="J313" i="2"/>
  <c r="BK310" i="2"/>
  <c r="J307" i="2"/>
  <c r="BK305" i="2"/>
  <c r="J294" i="2"/>
  <c r="J289" i="2"/>
  <c r="BK286" i="2"/>
  <c r="BK284" i="2"/>
  <c r="BK282" i="2"/>
  <c r="BK280" i="2"/>
  <c r="J277" i="2"/>
  <c r="J275" i="2"/>
  <c r="J274" i="2"/>
  <c r="BK272" i="2"/>
  <c r="J270" i="2"/>
  <c r="J267" i="2"/>
  <c r="J265" i="2"/>
  <c r="J263" i="2"/>
  <c r="BK262" i="2"/>
  <c r="J259" i="2"/>
  <c r="J254" i="2"/>
  <c r="J250" i="2"/>
  <c r="BK249" i="2"/>
  <c r="J247" i="2"/>
  <c r="J246" i="2"/>
  <c r="BK245" i="2"/>
  <c r="BK243" i="2"/>
  <c r="BK241" i="2"/>
  <c r="BK240" i="2"/>
  <c r="J236" i="2"/>
  <c r="BK232" i="2"/>
  <c r="BK231" i="2"/>
  <c r="BK229" i="2"/>
  <c r="J227" i="2"/>
  <c r="J225" i="2"/>
  <c r="J220" i="2"/>
  <c r="BK218" i="2"/>
  <c r="BK214" i="2"/>
  <c r="BK206" i="2"/>
  <c r="J202" i="2"/>
  <c r="BK197" i="2"/>
  <c r="J195" i="2"/>
  <c r="BK192" i="2"/>
  <c r="BK186" i="2"/>
  <c r="BK183" i="2"/>
  <c r="J180" i="2"/>
  <c r="BK176" i="2"/>
  <c r="J170" i="2"/>
  <c r="J163" i="2"/>
  <c r="BK159" i="2"/>
  <c r="J147" i="2"/>
  <c r="J146" i="2"/>
  <c r="J178" i="5"/>
  <c r="BK177" i="5"/>
  <c r="J176" i="5"/>
  <c r="J174" i="5"/>
  <c r="J173" i="5"/>
  <c r="J172" i="5"/>
  <c r="J171" i="5"/>
  <c r="J170" i="5"/>
  <c r="BK169" i="5"/>
  <c r="BK168" i="5"/>
  <c r="J167" i="5"/>
  <c r="J165" i="5"/>
  <c r="BK164" i="5"/>
  <c r="J163" i="5"/>
  <c r="BK161" i="5"/>
  <c r="BK160" i="5"/>
  <c r="BK159" i="5"/>
  <c r="BK158" i="5"/>
  <c r="BK157" i="5"/>
  <c r="J155" i="5"/>
  <c r="BK153" i="5"/>
  <c r="BK149" i="5"/>
  <c r="J148" i="5"/>
  <c r="BK147" i="5"/>
  <c r="BK146" i="5"/>
  <c r="J145" i="5"/>
  <c r="BK144" i="5"/>
  <c r="BK142" i="5"/>
  <c r="BK141" i="5"/>
  <c r="BK138" i="5"/>
  <c r="J294" i="4"/>
  <c r="J292" i="4"/>
  <c r="BK287" i="4"/>
  <c r="J284" i="4"/>
  <c r="J281" i="4"/>
  <c r="J270" i="4"/>
  <c r="BK266" i="4"/>
  <c r="J264" i="4"/>
  <c r="BK255" i="4"/>
  <c r="J251" i="4"/>
  <c r="BK247" i="4"/>
  <c r="BK245" i="4"/>
  <c r="J243" i="4"/>
  <c r="J241" i="4"/>
  <c r="J240" i="4"/>
  <c r="J239" i="4"/>
  <c r="J235" i="4"/>
  <c r="BK229" i="4"/>
  <c r="BK218" i="4"/>
  <c r="BK215" i="4"/>
  <c r="J203" i="4"/>
  <c r="J198" i="4"/>
  <c r="BK188" i="4"/>
  <c r="J176" i="4"/>
  <c r="J175" i="4"/>
  <c r="BK173" i="4"/>
  <c r="BK159" i="4"/>
  <c r="J156" i="4"/>
  <c r="J153" i="4"/>
  <c r="BK147" i="4"/>
  <c r="BK146" i="4"/>
  <c r="BK142" i="4"/>
  <c r="J155" i="3"/>
  <c r="BK154" i="3"/>
  <c r="J151" i="3"/>
  <c r="J150" i="3"/>
  <c r="BK148" i="3"/>
  <c r="BK147" i="3"/>
  <c r="J144" i="3"/>
  <c r="BK142" i="3"/>
  <c r="J141" i="3"/>
  <c r="J140" i="3"/>
  <c r="BK139" i="3"/>
  <c r="BK138" i="3"/>
  <c r="BK137" i="3"/>
  <c r="BK136" i="3"/>
  <c r="BK349" i="2"/>
  <c r="J347" i="2"/>
  <c r="J346" i="2"/>
  <c r="BK345" i="2"/>
  <c r="J344" i="2"/>
  <c r="BK342" i="2"/>
  <c r="J337" i="2"/>
  <c r="J336" i="2"/>
  <c r="BK332" i="2"/>
  <c r="J327" i="2"/>
  <c r="BK322" i="2"/>
  <c r="BK316" i="2"/>
  <c r="BK313" i="2"/>
  <c r="BK311" i="2"/>
  <c r="J308" i="2"/>
  <c r="BK307" i="2"/>
  <c r="J305" i="2"/>
  <c r="J301" i="2"/>
  <c r="BK299" i="2"/>
  <c r="BK294" i="2"/>
  <c r="J286" i="2"/>
  <c r="J284" i="2"/>
  <c r="BK278" i="2"/>
  <c r="BK277" i="2"/>
  <c r="BK275" i="2"/>
  <c r="J273" i="2"/>
  <c r="J272" i="2"/>
  <c r="BK270" i="2"/>
  <c r="J269" i="2"/>
  <c r="J264" i="2"/>
  <c r="BK263" i="2"/>
  <c r="BK261" i="2"/>
  <c r="BK247" i="2"/>
  <c r="J241" i="2"/>
  <c r="J226" i="2"/>
  <c r="BK225" i="2"/>
  <c r="BK222" i="2"/>
  <c r="BK220" i="2"/>
  <c r="BK212" i="2"/>
  <c r="J204" i="2"/>
  <c r="BK195" i="2"/>
  <c r="BK194" i="2"/>
  <c r="J192" i="2"/>
  <c r="J188" i="2"/>
  <c r="BK180" i="2"/>
  <c r="J176" i="2"/>
  <c r="BK175" i="2"/>
  <c r="BK174" i="2"/>
  <c r="J171" i="2"/>
  <c r="BK170" i="2"/>
  <c r="BK169" i="2"/>
  <c r="BK162" i="2"/>
  <c r="J161" i="2"/>
  <c r="BK160" i="2"/>
  <c r="J180" i="5"/>
  <c r="BK179" i="5"/>
  <c r="BK178" i="5"/>
  <c r="BK173" i="5"/>
  <c r="BK171" i="5"/>
  <c r="BK170" i="5"/>
  <c r="BK167" i="5"/>
  <c r="J166" i="5"/>
  <c r="BK163" i="5"/>
  <c r="BK162" i="5"/>
  <c r="J157" i="5"/>
  <c r="J156" i="5"/>
  <c r="BK155" i="5"/>
  <c r="J152" i="5"/>
  <c r="J151" i="5"/>
  <c r="J150" i="5"/>
  <c r="J147" i="5"/>
  <c r="J146" i="5"/>
  <c r="BK145" i="5"/>
  <c r="J143" i="5"/>
  <c r="J142" i="5"/>
  <c r="J140" i="5"/>
  <c r="BK139" i="5"/>
  <c r="BK292" i="4"/>
  <c r="J289" i="4"/>
  <c r="J287" i="4"/>
  <c r="BK283" i="4"/>
  <c r="J280" i="4"/>
  <c r="J274" i="4"/>
  <c r="BK270" i="4"/>
  <c r="BK264" i="4"/>
  <c r="J260" i="4"/>
  <c r="BK259" i="4"/>
  <c r="BK254" i="4"/>
  <c r="BK252" i="4"/>
  <c r="BK250" i="4"/>
  <c r="J248" i="4"/>
  <c r="J247" i="4"/>
  <c r="BK244" i="4"/>
  <c r="BK239" i="4"/>
  <c r="J233" i="4"/>
  <c r="J229" i="4"/>
  <c r="J223" i="4"/>
  <c r="BK221" i="4"/>
  <c r="J218" i="4"/>
  <c r="BK214" i="4"/>
  <c r="BK210" i="4"/>
  <c r="J207" i="4"/>
  <c r="J343" i="2"/>
  <c r="J342" i="2"/>
  <c r="J338" i="2"/>
  <c r="BK329" i="2"/>
  <c r="BK319" i="2"/>
  <c r="J318" i="2"/>
  <c r="J316" i="2"/>
  <c r="J315" i="2"/>
  <c r="J311" i="2"/>
  <c r="J310" i="2"/>
  <c r="BK308" i="2"/>
  <c r="J302" i="2"/>
  <c r="BK269" i="2"/>
  <c r="BK267" i="2"/>
  <c r="BK265" i="2"/>
  <c r="BK264" i="2"/>
  <c r="J261" i="2"/>
  <c r="BK260" i="2"/>
  <c r="BK254" i="2"/>
  <c r="BK252" i="2"/>
  <c r="J248" i="2"/>
  <c r="J245" i="2"/>
  <c r="J240" i="2"/>
  <c r="BK236" i="2"/>
  <c r="J229" i="2"/>
  <c r="BK226" i="2"/>
  <c r="J218" i="2"/>
  <c r="BK217" i="2"/>
  <c r="J214" i="2"/>
  <c r="J206" i="2"/>
  <c r="BK204" i="2"/>
  <c r="J197" i="2"/>
  <c r="J194" i="2"/>
  <c r="BK188" i="2"/>
  <c r="J186" i="2"/>
  <c r="J183" i="2"/>
  <c r="J175" i="2"/>
  <c r="AS95" i="1"/>
  <c r="BK150" i="5"/>
  <c r="J149" i="5"/>
  <c r="BK148" i="5"/>
  <c r="J144" i="5"/>
  <c r="J141" i="5"/>
  <c r="BK140" i="5"/>
  <c r="J139" i="5"/>
  <c r="J137" i="5"/>
  <c r="J283" i="4"/>
  <c r="BK280" i="4"/>
  <c r="J266" i="4"/>
  <c r="J254" i="4"/>
  <c r="BK251" i="4"/>
  <c r="J246" i="4"/>
  <c r="BK242" i="4"/>
  <c r="BK238" i="4"/>
  <c r="BK223" i="4"/>
  <c r="J215" i="4"/>
  <c r="J214" i="4"/>
  <c r="J210" i="4"/>
  <c r="BK207" i="4"/>
  <c r="BK203" i="4"/>
  <c r="BK198" i="4"/>
  <c r="BK193" i="4"/>
  <c r="BK190" i="4"/>
  <c r="BK181" i="4"/>
  <c r="J180" i="4"/>
  <c r="BK176" i="4"/>
  <c r="J165" i="4"/>
  <c r="J157" i="4"/>
  <c r="BK156" i="4"/>
  <c r="BK153" i="4"/>
  <c r="J147" i="4"/>
  <c r="J146" i="4"/>
  <c r="BK145" i="4"/>
  <c r="BK139" i="4"/>
  <c r="J154" i="3"/>
  <c r="BK153" i="3"/>
  <c r="BK152" i="3"/>
  <c r="BK151" i="3"/>
  <c r="BK149" i="3"/>
  <c r="J148" i="3"/>
  <c r="BK146" i="3"/>
  <c r="BK145" i="3"/>
  <c r="BK144" i="3"/>
  <c r="J143" i="3"/>
  <c r="J136" i="3"/>
  <c r="BK346" i="2"/>
  <c r="BK343" i="2"/>
  <c r="BK338" i="2"/>
  <c r="BK335" i="2"/>
  <c r="BK327" i="2"/>
  <c r="J324" i="2"/>
  <c r="BK315" i="2"/>
  <c r="BK302" i="2"/>
  <c r="BK301" i="2"/>
  <c r="J299" i="2"/>
  <c r="BK289" i="2"/>
  <c r="J282" i="2"/>
  <c r="J280" i="2"/>
  <c r="J278" i="2"/>
  <c r="BK274" i="2"/>
  <c r="BK273" i="2"/>
  <c r="J262" i="2"/>
  <c r="J260" i="2"/>
  <c r="BK259" i="2"/>
  <c r="J252" i="2"/>
  <c r="BK250" i="2"/>
  <c r="J249" i="2"/>
  <c r="BK248" i="2"/>
  <c r="BK246" i="2"/>
  <c r="J243" i="2"/>
  <c r="J232" i="2"/>
  <c r="J231" i="2"/>
  <c r="BK227" i="2"/>
  <c r="J222" i="2"/>
  <c r="J217" i="2"/>
  <c r="J212" i="2"/>
  <c r="BK202" i="2"/>
  <c r="J174" i="2"/>
  <c r="BK171" i="2"/>
  <c r="J169" i="2"/>
  <c r="BK163" i="2"/>
  <c r="J162" i="2"/>
  <c r="BK161" i="2"/>
  <c r="J160" i="2"/>
  <c r="J159" i="2"/>
  <c r="BK147" i="2"/>
  <c r="BK146" i="2"/>
  <c r="J38" i="3" l="1"/>
  <c r="F38" i="3"/>
  <c r="F38" i="5"/>
  <c r="J38" i="5"/>
  <c r="J38" i="2"/>
  <c r="F38" i="2"/>
  <c r="AZ96" i="1" s="1"/>
  <c r="J38" i="4"/>
  <c r="F38" i="4"/>
  <c r="AZ98" i="1" s="1"/>
  <c r="T145" i="2"/>
  <c r="P288" i="2"/>
  <c r="BK300" i="2"/>
  <c r="J300" i="2"/>
  <c r="J103" i="2" s="1"/>
  <c r="T300" i="2"/>
  <c r="BK309" i="2"/>
  <c r="J309" i="2"/>
  <c r="J105" i="2" s="1"/>
  <c r="J33" i="2" s="1"/>
  <c r="P309" i="2"/>
  <c r="R334" i="2"/>
  <c r="R333" i="2" s="1"/>
  <c r="T135" i="3"/>
  <c r="T134" i="3" s="1"/>
  <c r="T133" i="3" s="1"/>
  <c r="BK138" i="4"/>
  <c r="R192" i="4"/>
  <c r="T237" i="4"/>
  <c r="P138" i="4"/>
  <c r="T192" i="4"/>
  <c r="R237" i="4"/>
  <c r="BK136" i="5"/>
  <c r="R145" i="2"/>
  <c r="R288" i="2"/>
  <c r="P300" i="2"/>
  <c r="BK306" i="2"/>
  <c r="J306" i="2" s="1"/>
  <c r="J104" i="2" s="1"/>
  <c r="R306" i="2"/>
  <c r="R309" i="2"/>
  <c r="BK334" i="2"/>
  <c r="J334" i="2" s="1"/>
  <c r="J110" i="2" s="1"/>
  <c r="T334" i="2"/>
  <c r="T333" i="2" s="1"/>
  <c r="BK135" i="3"/>
  <c r="J135" i="3" s="1"/>
  <c r="J101" i="3" s="1"/>
  <c r="R135" i="3"/>
  <c r="R134" i="3" s="1"/>
  <c r="R133" i="3" s="1"/>
  <c r="T138" i="4"/>
  <c r="P192" i="4"/>
  <c r="P237" i="4"/>
  <c r="T136" i="5"/>
  <c r="BK145" i="2"/>
  <c r="J145" i="2" s="1"/>
  <c r="J101" i="2" s="1"/>
  <c r="P145" i="2"/>
  <c r="BK288" i="2"/>
  <c r="J288" i="2" s="1"/>
  <c r="J102" i="2" s="1"/>
  <c r="T288" i="2"/>
  <c r="R300" i="2"/>
  <c r="P306" i="2"/>
  <c r="T306" i="2"/>
  <c r="T309" i="2"/>
  <c r="P334" i="2"/>
  <c r="P333" i="2"/>
  <c r="P135" i="3"/>
  <c r="P134" i="3" s="1"/>
  <c r="P133" i="3" s="1"/>
  <c r="AU97" i="1" s="1"/>
  <c r="R138" i="4"/>
  <c r="R137" i="4" s="1"/>
  <c r="R136" i="4" s="1"/>
  <c r="BK192" i="4"/>
  <c r="J192" i="4" s="1"/>
  <c r="J102" i="4" s="1"/>
  <c r="BK237" i="4"/>
  <c r="J237" i="4" s="1"/>
  <c r="J103" i="4" s="1"/>
  <c r="P136" i="5"/>
  <c r="R136" i="5"/>
  <c r="BK175" i="5"/>
  <c r="J175" i="5" s="1"/>
  <c r="J102" i="5" s="1"/>
  <c r="P175" i="5"/>
  <c r="R175" i="5"/>
  <c r="T175" i="5"/>
  <c r="F140" i="2"/>
  <c r="BF147" i="2"/>
  <c r="BF171" i="2"/>
  <c r="BF183" i="2"/>
  <c r="BF197" i="2"/>
  <c r="BF206" i="2"/>
  <c r="BF214" i="2"/>
  <c r="BF220" i="2"/>
  <c r="BF229" i="2"/>
  <c r="BF231" i="2"/>
  <c r="BF232" i="2"/>
  <c r="BF241" i="2"/>
  <c r="BF248" i="2"/>
  <c r="BF252" i="2"/>
  <c r="BF261" i="2"/>
  <c r="BF273" i="2"/>
  <c r="BF275" i="2"/>
  <c r="BF278" i="2"/>
  <c r="BF280" i="2"/>
  <c r="BF294" i="2"/>
  <c r="BF299" i="2"/>
  <c r="BF301" i="2"/>
  <c r="BF311" i="2"/>
  <c r="BF332" i="2"/>
  <c r="BF338" i="2"/>
  <c r="BF343" i="2"/>
  <c r="BF346" i="2"/>
  <c r="BK328" i="2"/>
  <c r="J328" i="2" s="1"/>
  <c r="J106" i="2" s="1"/>
  <c r="BK331" i="2"/>
  <c r="J331" i="2" s="1"/>
  <c r="J108" i="2" s="1"/>
  <c r="E86" i="3"/>
  <c r="BF136" i="3"/>
  <c r="BF137" i="3"/>
  <c r="BF138" i="3"/>
  <c r="BF139" i="3"/>
  <c r="BF140" i="3"/>
  <c r="BF141" i="3"/>
  <c r="BF152" i="3"/>
  <c r="BF153" i="3"/>
  <c r="BF154" i="3"/>
  <c r="J92" i="4"/>
  <c r="F95" i="4"/>
  <c r="BF139" i="4"/>
  <c r="BF165" i="4"/>
  <c r="BF173" i="4"/>
  <c r="BF190" i="4"/>
  <c r="BF235" i="4"/>
  <c r="BF238" i="4"/>
  <c r="BF243" i="4"/>
  <c r="BF247" i="4"/>
  <c r="BF254" i="4"/>
  <c r="BF260" i="4"/>
  <c r="BF274" i="4"/>
  <c r="F131" i="5"/>
  <c r="BF140" i="5"/>
  <c r="BF141" i="5"/>
  <c r="BF149" i="5"/>
  <c r="BF157" i="5"/>
  <c r="BF179" i="5"/>
  <c r="J137" i="2"/>
  <c r="BF160" i="2"/>
  <c r="BF161" i="2"/>
  <c r="BF162" i="2"/>
  <c r="BF174" i="2"/>
  <c r="BF180" i="2"/>
  <c r="BF192" i="2"/>
  <c r="BF195" i="2"/>
  <c r="BF204" i="2"/>
  <c r="BF227" i="2"/>
  <c r="BF236" i="2"/>
  <c r="BF247" i="2"/>
  <c r="BF260" i="2"/>
  <c r="BF267" i="2"/>
  <c r="BF286" i="2"/>
  <c r="BF305" i="2"/>
  <c r="BF313" i="2"/>
  <c r="BF315" i="2"/>
  <c r="BF316" i="2"/>
  <c r="BF329" i="2"/>
  <c r="BF337" i="2"/>
  <c r="BF210" i="4"/>
  <c r="BF214" i="4"/>
  <c r="BF221" i="4"/>
  <c r="BF229" i="4"/>
  <c r="BF241" i="4"/>
  <c r="BF245" i="4"/>
  <c r="BF246" i="4"/>
  <c r="BF250" i="4"/>
  <c r="BF251" i="4"/>
  <c r="BF255" i="4"/>
  <c r="BF259" i="4"/>
  <c r="BF280" i="4"/>
  <c r="BF284" i="4"/>
  <c r="BF292" i="4"/>
  <c r="E86" i="5"/>
  <c r="BF139" i="5"/>
  <c r="BF143" i="5"/>
  <c r="BF146" i="5"/>
  <c r="BF150" i="5"/>
  <c r="BF153" i="5"/>
  <c r="BF155" i="5"/>
  <c r="BF158" i="5"/>
  <c r="BF159" i="5"/>
  <c r="BF160" i="5"/>
  <c r="BF163" i="5"/>
  <c r="BF164" i="5"/>
  <c r="BF172" i="5"/>
  <c r="BF176" i="5"/>
  <c r="BF159" i="2"/>
  <c r="BF163" i="2"/>
  <c r="BF170" i="2"/>
  <c r="BF175" i="2"/>
  <c r="BF176" i="2"/>
  <c r="BF186" i="2"/>
  <c r="BF188" i="2"/>
  <c r="BF202" i="2"/>
  <c r="BF212" i="2"/>
  <c r="BF225" i="2"/>
  <c r="BF245" i="2"/>
  <c r="BF259" i="2"/>
  <c r="BF263" i="2"/>
  <c r="BF264" i="2"/>
  <c r="BF270" i="2"/>
  <c r="BF272" i="2"/>
  <c r="BF277" i="2"/>
  <c r="BF282" i="2"/>
  <c r="BF284" i="2"/>
  <c r="BF302" i="2"/>
  <c r="BF308" i="2"/>
  <c r="BF318" i="2"/>
  <c r="BF324" i="2"/>
  <c r="BF336" i="2"/>
  <c r="BF342" i="2"/>
  <c r="BF347" i="2"/>
  <c r="BF349" i="2"/>
  <c r="F130" i="3"/>
  <c r="BF142" i="3"/>
  <c r="BF144" i="3"/>
  <c r="BF145" i="3"/>
  <c r="BF146" i="3"/>
  <c r="BF148" i="3"/>
  <c r="BF149" i="3"/>
  <c r="BF150" i="3"/>
  <c r="BF151" i="3"/>
  <c r="BF155" i="3"/>
  <c r="E86" i="4"/>
  <c r="BF142" i="4"/>
  <c r="BF156" i="4"/>
  <c r="BF159" i="4"/>
  <c r="BF176" i="4"/>
  <c r="BF180" i="4"/>
  <c r="BF188" i="4"/>
  <c r="BF207" i="4"/>
  <c r="BF233" i="4"/>
  <c r="BF239" i="4"/>
  <c r="BF240" i="4"/>
  <c r="BF242" i="4"/>
  <c r="BF244" i="4"/>
  <c r="BF248" i="4"/>
  <c r="BF266" i="4"/>
  <c r="BF281" i="4"/>
  <c r="BF287" i="4"/>
  <c r="J128" i="5"/>
  <c r="BF142" i="5"/>
  <c r="BF144" i="5"/>
  <c r="BF145" i="5"/>
  <c r="BF151" i="5"/>
  <c r="BF156" i="5"/>
  <c r="BF161" i="5"/>
  <c r="BF165" i="5"/>
  <c r="BF166" i="5"/>
  <c r="BF167" i="5"/>
  <c r="BF177" i="5"/>
  <c r="E86" i="2"/>
  <c r="BF146" i="2"/>
  <c r="BF169" i="2"/>
  <c r="BF194" i="2"/>
  <c r="BF217" i="2"/>
  <c r="BF218" i="2"/>
  <c r="BF222" i="2"/>
  <c r="BF226" i="2"/>
  <c r="BF240" i="2"/>
  <c r="BF243" i="2"/>
  <c r="BF246" i="2"/>
  <c r="BF249" i="2"/>
  <c r="BF250" i="2"/>
  <c r="BF254" i="2"/>
  <c r="BF262" i="2"/>
  <c r="BF265" i="2"/>
  <c r="BF269" i="2"/>
  <c r="BF274" i="2"/>
  <c r="BF289" i="2"/>
  <c r="BF307" i="2"/>
  <c r="BF310" i="2"/>
  <c r="BF319" i="2"/>
  <c r="BF322" i="2"/>
  <c r="BF327" i="2"/>
  <c r="BF335" i="2"/>
  <c r="BF344" i="2"/>
  <c r="BF345" i="2"/>
  <c r="BK348" i="2"/>
  <c r="J348" i="2" s="1"/>
  <c r="J111" i="2" s="1"/>
  <c r="J92" i="3"/>
  <c r="BF143" i="3"/>
  <c r="BF147" i="3"/>
  <c r="BF145" i="4"/>
  <c r="BF146" i="4"/>
  <c r="BF147" i="4"/>
  <c r="BF153" i="4"/>
  <c r="BF157" i="4"/>
  <c r="BF175" i="4"/>
  <c r="BF181" i="4"/>
  <c r="BF193" i="4"/>
  <c r="BF198" i="4"/>
  <c r="BF203" i="4"/>
  <c r="BF215" i="4"/>
  <c r="BF218" i="4"/>
  <c r="BF223" i="4"/>
  <c r="BF252" i="4"/>
  <c r="BF264" i="4"/>
  <c r="BF270" i="4"/>
  <c r="BF283" i="4"/>
  <c r="BF289" i="4"/>
  <c r="BF294" i="4"/>
  <c r="BK293" i="4"/>
  <c r="J293" i="4"/>
  <c r="J104" i="4" s="1"/>
  <c r="BF137" i="5"/>
  <c r="BF138" i="5"/>
  <c r="BF147" i="5"/>
  <c r="BF148" i="5"/>
  <c r="BF152" i="5"/>
  <c r="BF162" i="5"/>
  <c r="BF168" i="5"/>
  <c r="BF169" i="5"/>
  <c r="BF170" i="5"/>
  <c r="BF171" i="5"/>
  <c r="BF173" i="5"/>
  <c r="BF174" i="5"/>
  <c r="BF178" i="5"/>
  <c r="BF180" i="5"/>
  <c r="BF181" i="5"/>
  <c r="BF182" i="5"/>
  <c r="BF183" i="5"/>
  <c r="BF184" i="5"/>
  <c r="BF185" i="5"/>
  <c r="F41" i="2"/>
  <c r="BC96" i="1" s="1"/>
  <c r="F41" i="4"/>
  <c r="BC98" i="1" s="1"/>
  <c r="AV98" i="1"/>
  <c r="AV96" i="1"/>
  <c r="F40" i="5"/>
  <c r="BB99" i="1" s="1"/>
  <c r="F42" i="2"/>
  <c r="BD96" i="1" s="1"/>
  <c r="F42" i="4"/>
  <c r="BD98" i="1" s="1"/>
  <c r="F40" i="3"/>
  <c r="BB97" i="1" s="1"/>
  <c r="AV99" i="1"/>
  <c r="F42" i="3"/>
  <c r="BD97" i="1" s="1"/>
  <c r="AZ97" i="1"/>
  <c r="AZ99" i="1"/>
  <c r="F42" i="5"/>
  <c r="BD99" i="1" s="1"/>
  <c r="AS94" i="1"/>
  <c r="AV97" i="1"/>
  <c r="F40" i="2"/>
  <c r="BB96" i="1" s="1"/>
  <c r="F41" i="3"/>
  <c r="BC97" i="1" s="1"/>
  <c r="F40" i="4"/>
  <c r="BB98" i="1" s="1"/>
  <c r="F41" i="5"/>
  <c r="BC99" i="1" s="1"/>
  <c r="P144" i="2" l="1"/>
  <c r="P143" i="2" s="1"/>
  <c r="AU96" i="1" s="1"/>
  <c r="T137" i="4"/>
  <c r="T136" i="4" s="1"/>
  <c r="T135" i="5"/>
  <c r="T134" i="5"/>
  <c r="P137" i="4"/>
  <c r="P136" i="4" s="1"/>
  <c r="AU98" i="1" s="1"/>
  <c r="P135" i="5"/>
  <c r="P134" i="5" s="1"/>
  <c r="AU99" i="1" s="1"/>
  <c r="BK135" i="5"/>
  <c r="J135" i="5" s="1"/>
  <c r="J100" i="5" s="1"/>
  <c r="BK137" i="4"/>
  <c r="BK136" i="4" s="1"/>
  <c r="J136" i="4" s="1"/>
  <c r="J99" i="4" s="1"/>
  <c r="T144" i="2"/>
  <c r="T143" i="2" s="1"/>
  <c r="R135" i="5"/>
  <c r="R134" i="5" s="1"/>
  <c r="R144" i="2"/>
  <c r="R143" i="2" s="1"/>
  <c r="BK333" i="2"/>
  <c r="J333" i="2" s="1"/>
  <c r="J109" i="2" s="1"/>
  <c r="J138" i="4"/>
  <c r="J101" i="4"/>
  <c r="J136" i="5"/>
  <c r="J101" i="5" s="1"/>
  <c r="BK144" i="2"/>
  <c r="J144" i="2" s="1"/>
  <c r="J100" i="2" s="1"/>
  <c r="BK134" i="3"/>
  <c r="BK133" i="3" s="1"/>
  <c r="J133" i="3" s="1"/>
  <c r="J99" i="3" s="1"/>
  <c r="J32" i="3" s="1"/>
  <c r="BB95" i="1"/>
  <c r="AX95" i="1" s="1"/>
  <c r="BC95" i="1"/>
  <c r="BC94" i="1" s="1"/>
  <c r="W35" i="1" s="1"/>
  <c r="BD95" i="1"/>
  <c r="BD94" i="1" s="1"/>
  <c r="W36" i="1" s="1"/>
  <c r="AZ95" i="1"/>
  <c r="AZ94" i="1" s="1"/>
  <c r="F39" i="3" l="1"/>
  <c r="J39" i="3" s="1"/>
  <c r="J35" i="3"/>
  <c r="J32" i="4"/>
  <c r="J134" i="3"/>
  <c r="J100" i="3"/>
  <c r="J137" i="4"/>
  <c r="J100" i="4" s="1"/>
  <c r="BK143" i="2"/>
  <c r="J143" i="2" s="1"/>
  <c r="J99" i="2" s="1"/>
  <c r="J32" i="2" s="1"/>
  <c r="BK134" i="5"/>
  <c r="J134" i="5" s="1"/>
  <c r="J99" i="5" s="1"/>
  <c r="J32" i="5" s="1"/>
  <c r="F39" i="5" s="1"/>
  <c r="J39" i="5" s="1"/>
  <c r="AU95" i="1"/>
  <c r="AU94" i="1" s="1"/>
  <c r="BB94" i="1"/>
  <c r="W34" i="1" s="1"/>
  <c r="AV95" i="1"/>
  <c r="AY95" i="1"/>
  <c r="AV94" i="1"/>
  <c r="AY94" i="1"/>
  <c r="J35" i="2" l="1"/>
  <c r="F39" i="2"/>
  <c r="J39" i="2" s="1"/>
  <c r="F39" i="4"/>
  <c r="J39" i="4" s="1"/>
  <c r="AW98" i="1" s="1"/>
  <c r="AT98" i="1" s="1"/>
  <c r="J35" i="4"/>
  <c r="AG98" i="1" s="1"/>
  <c r="J113" i="4"/>
  <c r="AX94" i="1"/>
  <c r="J110" i="3"/>
  <c r="J104" i="3"/>
  <c r="AG97" i="1" s="1"/>
  <c r="J120" i="2"/>
  <c r="BF120" i="2" s="1"/>
  <c r="AW96" i="1" s="1"/>
  <c r="AT96" i="1" s="1"/>
  <c r="J107" i="4" l="1"/>
  <c r="J115" i="4" s="1"/>
  <c r="BF113" i="4"/>
  <c r="BA98" i="1" s="1"/>
  <c r="BF110" i="3"/>
  <c r="BA97" i="1" s="1"/>
  <c r="J44" i="4"/>
  <c r="AN98" i="1"/>
  <c r="BA96" i="1"/>
  <c r="J112" i="3"/>
  <c r="J114" i="2"/>
  <c r="AG96" i="1"/>
  <c r="AN96" i="1" s="1"/>
  <c r="J111" i="5"/>
  <c r="BF111" i="5"/>
  <c r="AW99" i="1" s="1"/>
  <c r="AT99" i="1" s="1"/>
  <c r="J44" i="2" l="1"/>
  <c r="J105" i="5"/>
  <c r="J33" i="5" s="1"/>
  <c r="J35" i="5" s="1"/>
  <c r="AG99" i="1"/>
  <c r="AN99" i="1" s="1"/>
  <c r="AW97" i="1"/>
  <c r="AT97" i="1" s="1"/>
  <c r="J122" i="2"/>
  <c r="BA99" i="1"/>
  <c r="BA95" i="1" s="1"/>
  <c r="AW95" i="1" s="1"/>
  <c r="AT95" i="1" s="1"/>
  <c r="J44" i="3" l="1"/>
  <c r="J44" i="5"/>
  <c r="AN97" i="1"/>
  <c r="BA94" i="1"/>
  <c r="AG95" i="1"/>
  <c r="AG94" i="1" s="1"/>
  <c r="AK26" i="1" s="1"/>
  <c r="J113" i="5"/>
  <c r="AW94" i="1" l="1"/>
  <c r="AK33" i="1" s="1"/>
  <c r="W33" i="1"/>
  <c r="AN95" i="1"/>
  <c r="AG102" i="1"/>
  <c r="AV102" i="1" s="1"/>
  <c r="BY102" i="1" s="1"/>
  <c r="AG104" i="1"/>
  <c r="AV104" i="1" s="1"/>
  <c r="BY104" i="1" s="1"/>
  <c r="AG103" i="1"/>
  <c r="AG105" i="1"/>
  <c r="AV105" i="1" s="1"/>
  <c r="BY105" i="1" s="1"/>
  <c r="AT94" i="1" l="1"/>
  <c r="AN94" i="1" s="1"/>
  <c r="CD105" i="1"/>
  <c r="CD102" i="1"/>
  <c r="CD103" i="1"/>
  <c r="CD104" i="1"/>
  <c r="AG101" i="1"/>
  <c r="AK27" i="1"/>
  <c r="AK29" i="1" s="1"/>
  <c r="AN102" i="1"/>
  <c r="AN104" i="1"/>
  <c r="AN105" i="1"/>
  <c r="AV103" i="1"/>
  <c r="BY103" i="1" s="1"/>
  <c r="W32" i="1" l="1"/>
  <c r="AK32" i="1"/>
  <c r="AN103" i="1"/>
  <c r="AG107" i="1"/>
  <c r="AK38" i="1" l="1"/>
  <c r="AN101" i="1"/>
  <c r="AN107" i="1" s="1"/>
</calcChain>
</file>

<file path=xl/sharedStrings.xml><?xml version="1.0" encoding="utf-8"?>
<sst xmlns="http://schemas.openxmlformats.org/spreadsheetml/2006/main" count="5945" uniqueCount="1076">
  <si>
    <t>Export Komplet</t>
  </si>
  <si>
    <t/>
  </si>
  <si>
    <t>2.0</t>
  </si>
  <si>
    <t>False</t>
  </si>
  <si>
    <t>{358ca0a0-3ecb-4729-a040-f19a6fd00314}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</si>
  <si>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</si>
  <si>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</si>
  <si>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</si>
  <si>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</si>
  <si>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</si>
  <si>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</si>
  <si>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</si>
  <si>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</si>
  <si>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</si>
  <si>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</si>
  <si>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Obnova sídliskového vnútrobloku Agátka v Trnave</t>
  </si>
  <si>
    <t>JKSO:</t>
  </si>
  <si>
    <t>KS:</t>
  </si>
  <si>
    <t>Miesto:</t>
  </si>
  <si>
    <t xml:space="preserve"> </t>
  </si>
  <si>
    <t>Dátum:</t>
  </si>
  <si>
    <t>20. 4. 2021</t>
  </si>
  <si>
    <t>Objednávateľ:</t>
  </si>
  <si>
    <t>IČO:</t>
  </si>
  <si>
    <t>Mesto Trnava</t>
  </si>
  <si>
    <t>IČ DPH:</t>
  </si>
  <si>
    <t>Zhotoviteľ:</t>
  </si>
  <si>
    <t>Vyplň údaj</t>
  </si>
  <si>
    <t>Projektant:</t>
  </si>
  <si>
    <t>Ing. Ivana Štigová Kučírková, MSc.</t>
  </si>
  <si>
    <t>True</t>
  </si>
  <si>
    <t>Spracovateľ:</t>
  </si>
  <si>
    <t>Rosoft, s.r.o.</t>
  </si>
  <si>
    <t>Poznámka:</t>
  </si>
  <si>
    <t xml:space="preserve">Poznámky:						_x000D_
K správnemu naceneniu výkazu výmer je potrebné naštudovanie PD. Naceniť je potrebné jestvujúci výkaz výmer podľa pokynov tendrového zadávateľa, resp. navrhu zmluvy o dielo.						_x000D_
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						_x000D_
 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						_x000D_
Výmery položiek presunov hmot PSV vyjadrených mernými jednotkami v percentách % si uchádzač výpĺna sám podla metodiky rozpočtárskych programov napr. Cenkros, ODIS.						_x000D_
Dodávateľ si zahrnie do jednotkových cien všetky náklady podla ZoD, vrátane VRN-ov: napr. označenie staveniska, čistenie, opatrenia pre stav. v zimnom období, poistenie, geodet. merania a dokumentáciu, skúšky, vzorky, dielenskú dokumentáciu, vyčistenie všetkých dotknutých plôch od stavebného odpadu.						_x000D_
</t>
  </si>
  <si>
    <t>Náklady z rozpočtov</t>
  </si>
  <si>
    <t>Ostatné náklady zo súhrnného listu</t>
  </si>
  <si>
    <t>Zákonný poplatok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</si>
  <si>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</si>
  <si>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</si>
  <si>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</si>
  <si>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</si>
  <si>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</si>
  <si>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</si>
  <si>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</si>
  <si>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</si>
  <si>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</si>
  <si>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</si>
  <si>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</si>
  <si>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</si>
  <si>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</si>
  <si>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</si>
  <si>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</si>
  <si>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</si>
  <si>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</si>
  <si>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</si>
  <si>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</si>
  <si>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</si>
  <si>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</si>
  <si>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</si>
  <si>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</si>
  <si>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</si>
  <si>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</si>
  <si>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</si>
  <si>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</si>
  <si>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</si>
  <si>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</si>
  <si>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</si>
  <si>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</si>
  <si>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</si>
  <si>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</si>
  <si>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</si>
  <si>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</si>
  <si>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</si>
  <si>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</si>
  <si>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</si>
  <si>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</si>
  <si>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</si>
  <si>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</si>
  <si>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</si>
  <si>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</si>
  <si>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</si>
  <si>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 xml:space="preserve">Zóna D     </t>
  </si>
  <si>
    <t>STA</t>
  </si>
  <si>
    <t>1</t>
  </si>
  <si>
    <t>{2390bb7e-cdc5-4f72-9884-27538b1ef8f8}</t>
  </si>
  <si>
    <t>/</t>
  </si>
  <si>
    <t>SO 01d</t>
  </si>
  <si>
    <t>SO 01 Krajinná architektúra</t>
  </si>
  <si>
    <t>Časť</t>
  </si>
  <si>
    <t>2</t>
  </si>
  <si>
    <t>{24c50a5d-19d8-4f15-be94-aecb6f52edf6}</t>
  </si>
  <si>
    <t>SO 02d</t>
  </si>
  <si>
    <t>SO 02 Rekonštrukcia herných prvkov</t>
  </si>
  <si>
    <t>{38a1c115-c0d5-4f0e-b646-c2fdbb1e72a4}</t>
  </si>
  <si>
    <t>SO 03d</t>
  </si>
  <si>
    <t>SO 03 Výstavba cyklistického chodníka</t>
  </si>
  <si>
    <t>{5710aac0-d98b-4140-9290-eeaecac71f9a}</t>
  </si>
  <si>
    <t>SO 04d</t>
  </si>
  <si>
    <t>SO 04 Verejné osvetlenie</t>
  </si>
  <si>
    <t>{f959eb8f-cf77-44fd-98c1-fdf15559e5f0}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</si>
  <si>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</si>
  <si>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</si>
  <si>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</si>
  <si>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</si>
  <si>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</si>
  <si>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</si>
  <si>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</si>
  <si>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</si>
  <si>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</si>
  <si>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prebyt_zem_1</t>
  </si>
  <si>
    <t>107,791</t>
  </si>
  <si>
    <t>Travnik</t>
  </si>
  <si>
    <t>2670</t>
  </si>
  <si>
    <t>KRYCÍ LIST ROZPOČTU</t>
  </si>
  <si>
    <t>Objekt:</t>
  </si>
  <si>
    <t>Časť:</t>
  </si>
  <si>
    <t xml:space="preserve">										 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</si>
  <si>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</si>
  <si>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</si>
  <si>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</si>
  <si>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</si>
  <si>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</si>
  <si>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</si>
  <si>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</si>
  <si>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</si>
  <si>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</si>
  <si>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</si>
  <si>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</si>
  <si>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</si>
  <si>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</si>
  <si>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 xml:space="preserve">    D3 - Ostatný materiál</t>
  </si>
  <si>
    <t xml:space="preserve">    OST - Ostatné</t>
  </si>
  <si>
    <t>PSV - Práce a dodávky PSV</t>
  </si>
  <si>
    <t xml:space="preserve">    762 - Konštrukcie tesárske</t>
  </si>
  <si>
    <t xml:space="preserve">    783 - Nátery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</si>
  <si>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</si>
  <si>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</si>
  <si>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</si>
  <si>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</si>
  <si>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</si>
  <si>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</si>
  <si>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</si>
  <si>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</si>
  <si>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</si>
  <si>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</si>
  <si>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</si>
  <si>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</si>
  <si>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</si>
  <si>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</si>
  <si>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</si>
  <si>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</si>
  <si>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</si>
  <si>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</si>
  <si>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</si>
  <si>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</si>
  <si>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</si>
  <si>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</si>
  <si>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</si>
  <si>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</si>
  <si>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</si>
  <si>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</si>
  <si>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111101111.S</t>
  </si>
  <si>
    <t>Odstránenie ruderálneho porastu s odvozom zhrabkov do 20km a so zlož. v rovine alebo na svahu do 1:5, vrátane odvozu, likvidácie a poplatku</t>
  </si>
  <si>
    <t>m2</t>
  </si>
  <si>
    <t>4</t>
  </si>
  <si>
    <t>114224970</t>
  </si>
  <si>
    <t>112101111.r</t>
  </si>
  <si>
    <t>Odvoz a likvidácia stromu s  priem. kmeňa do 200mm, vrátane poplatku (1strom + 6 pnov)</t>
  </si>
  <si>
    <t>ks</t>
  </si>
  <si>
    <t>2100489763</t>
  </si>
  <si>
    <t>VV</t>
  </si>
  <si>
    <t>"obvody v cm</t>
  </si>
  <si>
    <t>1   "50</t>
  </si>
  <si>
    <t>1   "25</t>
  </si>
  <si>
    <t>1   "22</t>
  </si>
  <si>
    <t>1   "23</t>
  </si>
  <si>
    <t>1+1+1   "32+35+47</t>
  </si>
  <si>
    <t>Súčet</t>
  </si>
  <si>
    <t>"v tejto polozke nacenit odvoz 1  celeho stromu + 6 pnov</t>
  </si>
  <si>
    <t xml:space="preserve">"Pozn.  plati pre vsetky pol. rubania stromov : </t>
  </si>
  <si>
    <t>"v pripade ak dodavatel uvazi moznost drvenia rastlinneho odpadu na mulc a jeho vyuzitie na stavbe - zohladni to v jednotkovej cene odvozu a popladku</t>
  </si>
  <si>
    <t>"Pozn. Dodavatel môze zohladnit v cene pripadne pouzitie stromov na chodnik</t>
  </si>
  <si>
    <t>3</t>
  </si>
  <si>
    <t>112201111.S</t>
  </si>
  <si>
    <t>Odstránenie pňa v rovine a na svahu do 1:5, priemer do 200 mm</t>
  </si>
  <si>
    <t>-2011851825</t>
  </si>
  <si>
    <t>112101111.S</t>
  </si>
  <si>
    <t>Vyrúbanie stromu listnatého vo svahu do 1:5 priem. kmeňa do 200 mm</t>
  </si>
  <si>
    <t>1995839765</t>
  </si>
  <si>
    <t>5</t>
  </si>
  <si>
    <t>112101112.S</t>
  </si>
  <si>
    <t>Vyrúbanie stromu listnatého vo svahu do 1:5 priem. kmeňa nad 200 do 300 mm</t>
  </si>
  <si>
    <t>837438424</t>
  </si>
  <si>
    <t>6</t>
  </si>
  <si>
    <t>112201112.S</t>
  </si>
  <si>
    <t>Odstránenie pňa v rovine a na svahu do 1:5, priemer nad 200 do 300 mm</t>
  </si>
  <si>
    <t>466402764</t>
  </si>
  <si>
    <t>7</t>
  </si>
  <si>
    <t>112101112.r</t>
  </si>
  <si>
    <t>Odvoz a likvidácia stromu s  priem. kmeňa nad 200 do 300 mm, vrátane poplatku</t>
  </si>
  <si>
    <t>-1671288885</t>
  </si>
  <si>
    <t>"obvody</t>
  </si>
  <si>
    <t>1   "63</t>
  </si>
  <si>
    <t>1   "69</t>
  </si>
  <si>
    <t>1   "81</t>
  </si>
  <si>
    <t>8</t>
  </si>
  <si>
    <t>112101113.S</t>
  </si>
  <si>
    <t>Vyrúbanie stromu listnatého vo svahu do 1:5 priem. kmeňa nad 300 do 400 mm</t>
  </si>
  <si>
    <t>-651322226</t>
  </si>
  <si>
    <t>9</t>
  </si>
  <si>
    <t>112201113.S</t>
  </si>
  <si>
    <t>Odstránenie pňa v rovine a na svahu do 1:5, priemer nad 300 do 400 mm</t>
  </si>
  <si>
    <t>735394293</t>
  </si>
  <si>
    <t>10</t>
  </si>
  <si>
    <t>112101113.r</t>
  </si>
  <si>
    <t>Odvoz a likvidácia stromu s  priem. kmeňa nad 300 do 400 mm, vrátane poplatku</t>
  </si>
  <si>
    <t>-1391505901</t>
  </si>
  <si>
    <t>1  "99</t>
  </si>
  <si>
    <t>11</t>
  </si>
  <si>
    <t>112101118.S</t>
  </si>
  <si>
    <t>Vyrúbanie stromu listnatého vo svahu do 1:5 priem. kmeňa nad 800 do 900 mm</t>
  </si>
  <si>
    <t>1231142082</t>
  </si>
  <si>
    <t>12</t>
  </si>
  <si>
    <t>112201118.S</t>
  </si>
  <si>
    <t>Odstránenie pňa v rovine a na svahu do 1:5, priemer nad 800 do 900 mm</t>
  </si>
  <si>
    <t>1887392456</t>
  </si>
  <si>
    <t>13</t>
  </si>
  <si>
    <t>112101118.r</t>
  </si>
  <si>
    <t>Odvoz a likvidácia stromu s  priem. kmeňa nad 800 do 900 mm, vrátane poplatku</t>
  </si>
  <si>
    <t>-1379054948</t>
  </si>
  <si>
    <t>"obvod v cm</t>
  </si>
  <si>
    <t>1   "253</t>
  </si>
  <si>
    <t>14</t>
  </si>
  <si>
    <t>113106121.S</t>
  </si>
  <si>
    <t>Rozoberanie dlažby, z betónových alebo kamenin. dlaždíc, dosiek alebo tvaroviek,  -0,13800t</t>
  </si>
  <si>
    <t>-281821052</t>
  </si>
  <si>
    <t>"dlazdeny chodnik</t>
  </si>
  <si>
    <t>26</t>
  </si>
  <si>
    <t>15</t>
  </si>
  <si>
    <t>113107141.S</t>
  </si>
  <si>
    <t>Odstránenie krytu v ploche do 200 m2 asfaltového, hr. vrstvy do 50 mm,  -0,09800t</t>
  </si>
  <si>
    <t>-175585840</t>
  </si>
  <si>
    <t>chodnik</t>
  </si>
  <si>
    <t>115</t>
  </si>
  <si>
    <t>16</t>
  </si>
  <si>
    <t>113307131.S</t>
  </si>
  <si>
    <t>Odstránenie podkladu v ploche do 200 m2 z betónu prostého, hr. vrstvy do 150 mm,  -0,22500t</t>
  </si>
  <si>
    <t>-1828305554</t>
  </si>
  <si>
    <t>115+26</t>
  </si>
  <si>
    <t>17</t>
  </si>
  <si>
    <t>122201102.S</t>
  </si>
  <si>
    <t>Odkopávka a prekopávka nezapažená v hornine 3, nad 100 do 1000 m3</t>
  </si>
  <si>
    <t>m3</t>
  </si>
  <si>
    <t>362888425</t>
  </si>
  <si>
    <t>30</t>
  </si>
  <si>
    <t>0,4*193</t>
  </si>
  <si>
    <t>18</t>
  </si>
  <si>
    <t>122201109.S</t>
  </si>
  <si>
    <t>Odkopávky a prekopávky nezapažené. Príplatok k cenám za lepivosť horniny 3</t>
  </si>
  <si>
    <t>1207583999</t>
  </si>
  <si>
    <t>107,2*0,3</t>
  </si>
  <si>
    <t>19</t>
  </si>
  <si>
    <t>131201101.S</t>
  </si>
  <si>
    <t>Výkop nezapaženej jamy v hornine 3, do 100 m3</t>
  </si>
  <si>
    <t>-453641327</t>
  </si>
  <si>
    <t>131201109.S</t>
  </si>
  <si>
    <t>Hĺbenie nezapažených jám a zárezov. Príplatok za lepivosť horniny 3</t>
  </si>
  <si>
    <t>-1730598154</t>
  </si>
  <si>
    <t>10*0,3</t>
  </si>
  <si>
    <t>21</t>
  </si>
  <si>
    <t>133201201.S</t>
  </si>
  <si>
    <t>Výkop šachty nezapaženej, hornina 3 do 100 m3</t>
  </si>
  <si>
    <t>-1062331797</t>
  </si>
  <si>
    <t>"drevene plató</t>
  </si>
  <si>
    <t>0,3*0,3*0,5*10</t>
  </si>
  <si>
    <t>3,14*0,15*0,15*0,5*4</t>
  </si>
  <si>
    <t>22</t>
  </si>
  <si>
    <t>133201209.S</t>
  </si>
  <si>
    <t>Príplatok k cenám za lepivosť horniny tr.3</t>
  </si>
  <si>
    <t>-1366979055</t>
  </si>
  <si>
    <t>0,591*0,3</t>
  </si>
  <si>
    <t>23</t>
  </si>
  <si>
    <t>162201102</t>
  </si>
  <si>
    <t>Vodorovné premiestnenie výkopku z horniny 1-4 nad 20-50m</t>
  </si>
  <si>
    <t>1587369920</t>
  </si>
  <si>
    <t>10*2</t>
  </si>
  <si>
    <t>24</t>
  </si>
  <si>
    <t>162501122</t>
  </si>
  <si>
    <t>Vodorovné premiestnenie výkopku po spevnenej ceste z horniny tr.1-4, nad 100 do 1000 m3 na vzdialenosť do 3000 m</t>
  </si>
  <si>
    <t>-115107718</t>
  </si>
  <si>
    <t>"výkop</t>
  </si>
  <si>
    <t>107,2+10+0,591</t>
  </si>
  <si>
    <t>"-zasyp</t>
  </si>
  <si>
    <t>-10</t>
  </si>
  <si>
    <t>25</t>
  </si>
  <si>
    <t>162501123</t>
  </si>
  <si>
    <t xml:space="preserve">Vodorovné premiestnenie výkopku po spevnenej ceste z horniny tr.1-4, nad 100 do 1000 m3, príplatok k cene za každých ďalšich a začatých 1000 m </t>
  </si>
  <si>
    <t>1726034805</t>
  </si>
  <si>
    <t>(5-3)*prebyt_zem_1</t>
  </si>
  <si>
    <t>171101105.S</t>
  </si>
  <si>
    <t>Uloženie sypaniny do násypu  súdržnej horniny zhutnených</t>
  </si>
  <si>
    <t>-653434730</t>
  </si>
  <si>
    <t>"chodnik mlatovy</t>
  </si>
  <si>
    <t>27</t>
  </si>
  <si>
    <t>171201201.S</t>
  </si>
  <si>
    <t>Uloženie sypaniny na skládky do 100 m3</t>
  </si>
  <si>
    <t>-640141170</t>
  </si>
  <si>
    <t>28</t>
  </si>
  <si>
    <t>171209002r</t>
  </si>
  <si>
    <t>Poplatok za skladovanie - zemina výkopová</t>
  </si>
  <si>
    <t>t</t>
  </si>
  <si>
    <t>1182433455</t>
  </si>
  <si>
    <t>prebyt_zem_1*1,7</t>
  </si>
  <si>
    <t>29</t>
  </si>
  <si>
    <t>171209002rz</t>
  </si>
  <si>
    <t>Zákonný poplatok - zemina výkopová</t>
  </si>
  <si>
    <t>-2097387809</t>
  </si>
  <si>
    <t>180402111.S</t>
  </si>
  <si>
    <t>Založenie trávnika parkového výsevom v rovine do 1:5</t>
  </si>
  <si>
    <t>-1116595859</t>
  </si>
  <si>
    <t>770+1900</t>
  </si>
  <si>
    <t>31</t>
  </si>
  <si>
    <t>M</t>
  </si>
  <si>
    <t>00572112005</t>
  </si>
  <si>
    <t>Osivá tráv a bylín - semená kvetinovej xerofitnej lúčnej zmesi</t>
  </si>
  <si>
    <t>1691905349</t>
  </si>
  <si>
    <t>32</t>
  </si>
  <si>
    <t>00572112005r</t>
  </si>
  <si>
    <t>Osivá tráv a bylín - vysokozáťažová regeneračná trávniková ihrisková zmes odrôd mätonoha trváceho : 30% Lolium perenne ALBOKA+ 30% Lolium perenne BARRAGE+40% Lolium perenne ESQUIREE</t>
  </si>
  <si>
    <t>-1079272181</t>
  </si>
  <si>
    <t>33</t>
  </si>
  <si>
    <t>181101121</t>
  </si>
  <si>
    <t>Hrubé urovnanie terénu</t>
  </si>
  <si>
    <t>-1361629031</t>
  </si>
  <si>
    <t>travnik</t>
  </si>
  <si>
    <t>34</t>
  </si>
  <si>
    <t>181301305.S</t>
  </si>
  <si>
    <t>Rozprestretie ornice s príp. nutným premiestnením hromád alebo dočasných skládok na miesto spotreby zo vzdial. do 30 m, na svahu do sklonu 1:5, plocha do 500 m2, hr. do 300 mm</t>
  </si>
  <si>
    <t>-298441035</t>
  </si>
  <si>
    <t>26+115</t>
  </si>
  <si>
    <t>35</t>
  </si>
  <si>
    <t>181301306.S</t>
  </si>
  <si>
    <t>Rozprestretie ornice na svahu do sklonu 1:5, plocha do 500 m2, hr. do 400 mm</t>
  </si>
  <si>
    <t>-981637063</t>
  </si>
  <si>
    <t>36</t>
  </si>
  <si>
    <t>000000001</t>
  </si>
  <si>
    <t xml:space="preserve">Bezburinná ornica </t>
  </si>
  <si>
    <t>1722429872</t>
  </si>
  <si>
    <t>0,3*141</t>
  </si>
  <si>
    <t>37</t>
  </si>
  <si>
    <t>183101111.S</t>
  </si>
  <si>
    <t>Hĺbenie jamky v rovine alebo na svahu do 1:5, objem do 0,01 m3</t>
  </si>
  <si>
    <t>1444425583</t>
  </si>
  <si>
    <t>"trvalky</t>
  </si>
  <si>
    <t>770+385+580+385</t>
  </si>
  <si>
    <t>38</t>
  </si>
  <si>
    <t>183101224.S</t>
  </si>
  <si>
    <t>Hĺbenie jamiek pre výsadbu v horn. 1-4 s výmenou pôdy do 100% v rovine alebo na svahu do 1:5 objemu nad 3, 00 do 4,00 m3</t>
  </si>
  <si>
    <t>418136664</t>
  </si>
  <si>
    <t>39</t>
  </si>
  <si>
    <t>1031100001005</t>
  </si>
  <si>
    <t>Kompostový substrát k výsadbe</t>
  </si>
  <si>
    <t>-516675877</t>
  </si>
  <si>
    <t>2*2*1*5</t>
  </si>
  <si>
    <t>40</t>
  </si>
  <si>
    <t>183204112.S</t>
  </si>
  <si>
    <t>Výsadba kvetín do pripravovanej pôdy so zaliatím s jednoduchými koreňami trvaliek</t>
  </si>
  <si>
    <t>-1822356581</t>
  </si>
  <si>
    <t>41</t>
  </si>
  <si>
    <t>0265100001000.S</t>
  </si>
  <si>
    <t>Allium sphaerocephalon</t>
  </si>
  <si>
    <t>-2041473786</t>
  </si>
  <si>
    <t>42</t>
  </si>
  <si>
    <t>0265100001001</t>
  </si>
  <si>
    <t>Gaura lindheimeri</t>
  </si>
  <si>
    <t>-1752350252</t>
  </si>
  <si>
    <t>43</t>
  </si>
  <si>
    <t>0265100001002</t>
  </si>
  <si>
    <t>Stipa tenuissima</t>
  </si>
  <si>
    <t>-2012885261</t>
  </si>
  <si>
    <t>44</t>
  </si>
  <si>
    <t>0265100001003</t>
  </si>
  <si>
    <t>Verbena bonariensis</t>
  </si>
  <si>
    <t>1141130472</t>
  </si>
  <si>
    <t>45</t>
  </si>
  <si>
    <t>183205112.S</t>
  </si>
  <si>
    <t>Založenie záhonu na svahu nad 1:5 do 1:2 rovine alebo na svahu do 1:5 v hornine 3</t>
  </si>
  <si>
    <t>1268730396</t>
  </si>
  <si>
    <t>46</t>
  </si>
  <si>
    <t>183403113</t>
  </si>
  <si>
    <t>Obrobenie pôdy frézovaním v rovine alebo na svahu do 1:5</t>
  </si>
  <si>
    <t>-1632897222</t>
  </si>
  <si>
    <t>47</t>
  </si>
  <si>
    <t>183403114</t>
  </si>
  <si>
    <t>Obrobenie pôdy kultivátorovaním v rovine alebo na svahu do 1:5 - Rekultivácia pôdy</t>
  </si>
  <si>
    <t>780857162</t>
  </si>
  <si>
    <t>48</t>
  </si>
  <si>
    <t>183403153</t>
  </si>
  <si>
    <t>Obrobenie pôdy hrabaním v rovine alebo na svahu do 1:5</t>
  </si>
  <si>
    <t>934245515</t>
  </si>
  <si>
    <t>"zahon</t>
  </si>
  <si>
    <t>193</t>
  </si>
  <si>
    <t>49</t>
  </si>
  <si>
    <t>184102117.S</t>
  </si>
  <si>
    <t>Výsadba dreviny s balom v rovine alebo na svahu do 1:5, priemer balu nad 800 do1000 mm</t>
  </si>
  <si>
    <t>-839952049</t>
  </si>
  <si>
    <t>50</t>
  </si>
  <si>
    <t>0265600001000</t>
  </si>
  <si>
    <t>A – Platanus x acerifolia - platan javorovolistý - 25/30</t>
  </si>
  <si>
    <t>-810947850</t>
  </si>
  <si>
    <t>51</t>
  </si>
  <si>
    <t>0265600001000r</t>
  </si>
  <si>
    <t>A – Platanus x acerifolia - platan javorovolistý - 30/35</t>
  </si>
  <si>
    <t>1539466519</t>
  </si>
  <si>
    <t>52</t>
  </si>
  <si>
    <t>0265600001001</t>
  </si>
  <si>
    <t>B – Acer campestre - javor poľný - 25/30</t>
  </si>
  <si>
    <t>453312344</t>
  </si>
  <si>
    <t>53</t>
  </si>
  <si>
    <t>0265600001001r</t>
  </si>
  <si>
    <t>B – Acer campestre - javor poľný - 30/35</t>
  </si>
  <si>
    <t>-503742361</t>
  </si>
  <si>
    <t>54</t>
  </si>
  <si>
    <t>184202112</t>
  </si>
  <si>
    <t>Zakotvenie dreviny troma a viac kolmi s ochranou proti poškodeniu kmeňa v mieste vzoprenia pri priemere kolov do 100 mm pri dĺžke kolov nad 2 do 3 m</t>
  </si>
  <si>
    <t>376418011</t>
  </si>
  <si>
    <t>55</t>
  </si>
  <si>
    <t>05212050000</t>
  </si>
  <si>
    <t>Oporné koly drevené o dĺžke min. 2,5m</t>
  </si>
  <si>
    <t>572533519</t>
  </si>
  <si>
    <t>3*5</t>
  </si>
  <si>
    <t>56</t>
  </si>
  <si>
    <t>05212050001</t>
  </si>
  <si>
    <t>Uväzovací špagát</t>
  </si>
  <si>
    <t>m</t>
  </si>
  <si>
    <t>-1430708885</t>
  </si>
  <si>
    <t>1,5*5</t>
  </si>
  <si>
    <t>57</t>
  </si>
  <si>
    <t>184502114r1</t>
  </si>
  <si>
    <t>Presadenie existujúcej dreviny - obvod do 20cm, výška 7m, vrátane prípravy, vyzdvihnutia, ošetrenia, výkopania jamky a zasadenia</t>
  </si>
  <si>
    <t>-1355613110</t>
  </si>
  <si>
    <t>58</t>
  </si>
  <si>
    <t>184851111r</t>
  </si>
  <si>
    <t>Vyhnojenie dlhotrvajúcim viazložkovým hnojivom - okolo výsadby stromov</t>
  </si>
  <si>
    <t>-2134812883</t>
  </si>
  <si>
    <t>59</t>
  </si>
  <si>
    <t>1031100001004</t>
  </si>
  <si>
    <t xml:space="preserve">Prezretý konský hnoj </t>
  </si>
  <si>
    <t>1357213752</t>
  </si>
  <si>
    <t>60</t>
  </si>
  <si>
    <t>184921116</t>
  </si>
  <si>
    <t>Položenie mulčovacej kôry v rovine alebo na svahu do 1:5</t>
  </si>
  <si>
    <t>-1459530030</t>
  </si>
  <si>
    <t>61</t>
  </si>
  <si>
    <t>0554100001001</t>
  </si>
  <si>
    <t>Mulčovacia kôra</t>
  </si>
  <si>
    <t>1928477327</t>
  </si>
  <si>
    <t>62</t>
  </si>
  <si>
    <t>185803101r</t>
  </si>
  <si>
    <t>Pokos nového založeného trávnika s odvozom pokosenej hmoty, 2 x</t>
  </si>
  <si>
    <t>-1460833586</t>
  </si>
  <si>
    <t>63</t>
  </si>
  <si>
    <t>1858031100</t>
  </si>
  <si>
    <t>Ošetrenie drevin na základe inventarizácie/odporúčaní uvedenych v inventarizacii</t>
  </si>
  <si>
    <t>sub</t>
  </si>
  <si>
    <t>1340514649</t>
  </si>
  <si>
    <t>64</t>
  </si>
  <si>
    <t>185803111.S</t>
  </si>
  <si>
    <t>Ošetrenie trávnika v rovine alebo na svahu do 1:5</t>
  </si>
  <si>
    <t>1190368712</t>
  </si>
  <si>
    <t>65</t>
  </si>
  <si>
    <t>185803211.S</t>
  </si>
  <si>
    <t>Povalcovanie trávnika v rovine alebo na svahu do 1:5</t>
  </si>
  <si>
    <t>-1132801978</t>
  </si>
  <si>
    <t>66</t>
  </si>
  <si>
    <t>185803411</t>
  </si>
  <si>
    <t>Vyhrabanie trávnika v rovine alebo na svahu do 1:5</t>
  </si>
  <si>
    <t>-1652823121</t>
  </si>
  <si>
    <t>400</t>
  </si>
  <si>
    <t>67</t>
  </si>
  <si>
    <t>185804111r</t>
  </si>
  <si>
    <t>Zaliatie rastlín vodou plocha nad 20m/, 80l/strom,vrátane dodávky vody</t>
  </si>
  <si>
    <t>-1368834732</t>
  </si>
  <si>
    <t>5*80/1000*5</t>
  </si>
  <si>
    <t>68</t>
  </si>
  <si>
    <t>185804111s1</t>
  </si>
  <si>
    <t>Zaliatie rastlín vodou 2x20l/m2 ,vrátane dodávky vody</t>
  </si>
  <si>
    <t>803124328</t>
  </si>
  <si>
    <t>20*2*0,001*193</t>
  </si>
  <si>
    <t>Zakladanie</t>
  </si>
  <si>
    <t>69</t>
  </si>
  <si>
    <t>275313611.S</t>
  </si>
  <si>
    <t>Betón základových pätiek, prostý tr. C 16/20</t>
  </si>
  <si>
    <t>-2049096183</t>
  </si>
  <si>
    <t>0,3*0,3*0,6*10*1,035</t>
  </si>
  <si>
    <t>3,14*0,15*0,15*0,6*4*1,035</t>
  </si>
  <si>
    <t>70</t>
  </si>
  <si>
    <t>275351215.S</t>
  </si>
  <si>
    <t>Debnenie stien základových pätiek, zhotovenie-dielce</t>
  </si>
  <si>
    <t>-2119337791</t>
  </si>
  <si>
    <t>4*0,3*0,3*10</t>
  </si>
  <si>
    <t>2*3,14*0,15*0,3*4</t>
  </si>
  <si>
    <t>71</t>
  </si>
  <si>
    <t>275351216.S</t>
  </si>
  <si>
    <t>Debnenie stien základovýcb pätiek, odstránenie-dielce</t>
  </si>
  <si>
    <t>1213498677</t>
  </si>
  <si>
    <t>Komunikácie</t>
  </si>
  <si>
    <t>72</t>
  </si>
  <si>
    <t>564210111r.S</t>
  </si>
  <si>
    <t>Podklad alebo kryt pre mlátový chodník z vápencovej drviny fr. 0-5 mm s rozprestretím, vlhčením a zhutnením do hr. 40 mm, plochy do 200 m2 - antracitová farba</t>
  </si>
  <si>
    <t>-2082346356</t>
  </si>
  <si>
    <t>73</t>
  </si>
  <si>
    <t>564811111r</t>
  </si>
  <si>
    <t>Podklad zo štrkodrviny 0-16 s rozprestretím a zhutnením, po zhutnení hr. 50 mm</t>
  </si>
  <si>
    <t>274311572</t>
  </si>
  <si>
    <t>"pod mlaty</t>
  </si>
  <si>
    <t>179</t>
  </si>
  <si>
    <t>74</t>
  </si>
  <si>
    <t>564861111</t>
  </si>
  <si>
    <t>Podklad zo štrkodrviny fr. 0-32 s rozprestretím a zhutnením, po zhutnení hr. 200 mm</t>
  </si>
  <si>
    <t>1757284541</t>
  </si>
  <si>
    <t>Rúrové vedenie</t>
  </si>
  <si>
    <t>75</t>
  </si>
  <si>
    <t>871218113.S</t>
  </si>
  <si>
    <t>Ukladanie drenážneho potrubia do pripravenej ryhy z flexibilného PVC priemeru do 65 mm - ku stromom</t>
  </si>
  <si>
    <t>1287970888</t>
  </si>
  <si>
    <t>76</t>
  </si>
  <si>
    <t>2861200122000.S</t>
  </si>
  <si>
    <t>Rúra PVC flexodrenážna DN 65 ku stromom</t>
  </si>
  <si>
    <t>602839272</t>
  </si>
  <si>
    <t>Ostatné konštrukcie a práce-búranie</t>
  </si>
  <si>
    <t>77</t>
  </si>
  <si>
    <t>918101112.1</t>
  </si>
  <si>
    <t>M+D Neviditeľný obrubník na oddelenie plôch, plastový, vrátane kotevných klincov</t>
  </si>
  <si>
    <t>539327721</t>
  </si>
  <si>
    <t>78</t>
  </si>
  <si>
    <t>9361241221.1</t>
  </si>
  <si>
    <t>M+D Odpadkový kôš na recyklovaný odpad, oceľová konštrukcia opatrená vrstvou práškového vypaľovacieho laku, profily z hliníkovej zliatiny, hliníková strieška, opláštenie drevenymi lamelami z agatu, 3x50l, vrátane spodnej stavby a kotvenia</t>
  </si>
  <si>
    <t>-690665188</t>
  </si>
  <si>
    <t>79</t>
  </si>
  <si>
    <t>9361241221.2</t>
  </si>
  <si>
    <t xml:space="preserve"> Demontáž a likvidácia jestvujúceho smetného koša</t>
  </si>
  <si>
    <t>536593445</t>
  </si>
  <si>
    <t>80</t>
  </si>
  <si>
    <t>979082213.S</t>
  </si>
  <si>
    <t>Vodorovná doprava sutiny so zložením a hrubým urovnaním na vzdialenosť do 1 km</t>
  </si>
  <si>
    <t>1276636632</t>
  </si>
  <si>
    <t>81</t>
  </si>
  <si>
    <t>979082219</t>
  </si>
  <si>
    <t>Príplatok k cene za každý ďalší aj začatý 1 km nad 1 km</t>
  </si>
  <si>
    <t>995170065</t>
  </si>
  <si>
    <t>46,583*4 'Prepočítané koeficientom množstva</t>
  </si>
  <si>
    <t>82</t>
  </si>
  <si>
    <t>979087212</t>
  </si>
  <si>
    <t>Nakladanie na dopravné prostriedky pre vodorovnú dopravu sutiny</t>
  </si>
  <si>
    <t>-1804348257</t>
  </si>
  <si>
    <t>83</t>
  </si>
  <si>
    <t>979089012r1</t>
  </si>
  <si>
    <t>Poplatok za skladovanie - betón</t>
  </si>
  <si>
    <t>1719184035</t>
  </si>
  <si>
    <t>46,583-11,27</t>
  </si>
  <si>
    <t>"Pozn : Dodávatel zohladni v jednotkovej cene, bez zmeny polozky a mnozstiev, svoje moznosti triedenia, separovania, skladkovania pripadne recyklacie</t>
  </si>
  <si>
    <t>84</t>
  </si>
  <si>
    <t>979089012r1z</t>
  </si>
  <si>
    <t>Zákonný poplatok - betón</t>
  </si>
  <si>
    <t>-730303858</t>
  </si>
  <si>
    <t>85</t>
  </si>
  <si>
    <t>979089212</t>
  </si>
  <si>
    <t>Poplatok za skladovanie - bitúmenové zmesi, uholný decht, dechtové výrobky (17 03 ), ostatné</t>
  </si>
  <si>
    <t>1932067448</t>
  </si>
  <si>
    <t>11,27</t>
  </si>
  <si>
    <t>86</t>
  </si>
  <si>
    <t>979089212z</t>
  </si>
  <si>
    <t>Zákonny poplatok - bitúmenové zmesi, uholný decht, dechtové výrobky (17 03 ), ostatné</t>
  </si>
  <si>
    <t>-66853811</t>
  </si>
  <si>
    <t>99</t>
  </si>
  <si>
    <t>Presun hmôt HSV</t>
  </si>
  <si>
    <t>87</t>
  </si>
  <si>
    <t>998231311</t>
  </si>
  <si>
    <t>Presun hmôt pre sadovnícke a krajinárske úpravy do 5000 m vodorovne bez zvislého presunu</t>
  </si>
  <si>
    <t>-177540318</t>
  </si>
  <si>
    <t>D3</t>
  </si>
  <si>
    <t>Ostatný materiál</t>
  </si>
  <si>
    <t>OST</t>
  </si>
  <si>
    <t>Ostatné</t>
  </si>
  <si>
    <t>88</t>
  </si>
  <si>
    <t>0003000115</t>
  </si>
  <si>
    <t>Geodetické práce - vytýčenie prvkov geodetom</t>
  </si>
  <si>
    <t>79635939</t>
  </si>
  <si>
    <t>PSV</t>
  </si>
  <si>
    <t>Práce a dodávky PSV</t>
  </si>
  <si>
    <t>762</t>
  </si>
  <si>
    <t>Konštrukcie tesárske</t>
  </si>
  <si>
    <t>89</t>
  </si>
  <si>
    <t>762524104.S</t>
  </si>
  <si>
    <t>Položenie podláh hobľovaných na pero a drážku z dosiek a fošien</t>
  </si>
  <si>
    <t>1676853625</t>
  </si>
  <si>
    <t>90</t>
  </si>
  <si>
    <t>611980003800</t>
  </si>
  <si>
    <t>Drevená podlaha, hrúbka 24 mm, agát, vrátane povrchovej úpravy</t>
  </si>
  <si>
    <t>1034072986</t>
  </si>
  <si>
    <t>91</t>
  </si>
  <si>
    <t>762526110.S</t>
  </si>
  <si>
    <t>Položenie vankúšov pod podlahy osovej vzdialenosti do 650 mm</t>
  </si>
  <si>
    <t>1032756116</t>
  </si>
  <si>
    <t>92</t>
  </si>
  <si>
    <t>605120000500r.S</t>
  </si>
  <si>
    <t>Hranoly z agátu</t>
  </si>
  <si>
    <t>264978441</t>
  </si>
  <si>
    <t>0,12*0,16*4*6*1,1</t>
  </si>
  <si>
    <t>0,07*0,16*4*7*1,1</t>
  </si>
  <si>
    <t>93</t>
  </si>
  <si>
    <t>762595000.S</t>
  </si>
  <si>
    <t>Spojovacie a ochranné prostriedky - klince, skrutky</t>
  </si>
  <si>
    <t>2120938732</t>
  </si>
  <si>
    <t>94</t>
  </si>
  <si>
    <t>7625950001.S</t>
  </si>
  <si>
    <t>M+D Ocelové pozinkované kotviace prvky L – profilu 100x100x50mm o hrubke pásoviny 4mm</t>
  </si>
  <si>
    <t>-2108604897</t>
  </si>
  <si>
    <t>95</t>
  </si>
  <si>
    <t>7625261200</t>
  </si>
  <si>
    <t>Zhotovenie schodiskových stupňov z drevených guľatín dl. 1,5m, vrátane zakotvenia drev. kolmi</t>
  </si>
  <si>
    <t>484115470</t>
  </si>
  <si>
    <t>96</t>
  </si>
  <si>
    <t>605120000500r1.S</t>
  </si>
  <si>
    <t>Agátová guľatina dlhá 1500mm a Ø 200mm</t>
  </si>
  <si>
    <t>1338663913</t>
  </si>
  <si>
    <t>97</t>
  </si>
  <si>
    <t>605120000500r2.S</t>
  </si>
  <si>
    <t>Agátové kolíky dlhé 600mm a Ø 100mm</t>
  </si>
  <si>
    <t>-443736045</t>
  </si>
  <si>
    <t>98</t>
  </si>
  <si>
    <t>998762202.S</t>
  </si>
  <si>
    <t>Presun hmôt pre konštrukcie tesárske v objektoch výšky do 12 m</t>
  </si>
  <si>
    <t>%</t>
  </si>
  <si>
    <t>1851050634</t>
  </si>
  <si>
    <t>783</t>
  </si>
  <si>
    <t>Nátery</t>
  </si>
  <si>
    <t>783782404</t>
  </si>
  <si>
    <t>Nátery tesárskych konštrukcií, povrchová impregnácia proti drevokaznému hmyzu, hubám a plesniam, jednonásobná</t>
  </si>
  <si>
    <t>-717420302</t>
  </si>
  <si>
    <t>"hranoly</t>
  </si>
  <si>
    <t>2*(0,12+0,16)*4*6</t>
  </si>
  <si>
    <t>2*(0,07+0,16)*4*6</t>
  </si>
  <si>
    <t>"koly</t>
  </si>
  <si>
    <t>2*3,14*0,05*0,6*252</t>
  </si>
  <si>
    <t>2*3,14*0,1*1,5*84</t>
  </si>
  <si>
    <t xml:space="preserve">    767 - Konštrukcie doplnkové kovové</t>
  </si>
  <si>
    <t>767</t>
  </si>
  <si>
    <t>Konštrukcie doplnkové kovové</t>
  </si>
  <si>
    <t>7679953A</t>
  </si>
  <si>
    <t>M+D Herný prvok - podzemný domček krytý zeminou v zemnom vale, vrátane spodnej stavby, príprava uzemia pre prvok : výkop 7m3, vrátane odvozu a likvidácie - viď. TS-SO 02 - pism. - A</t>
  </si>
  <si>
    <t>1477763508</t>
  </si>
  <si>
    <t>7679953B</t>
  </si>
  <si>
    <t>M+D Herný prvok - balančná zostava, š.2000mm, dl. 3000mm, v. 600mm, vrátane spodnej stavby, kotvenia a dopadovej plochy 6000x5000mm - viď. TS-SO 02 - pism. - B</t>
  </si>
  <si>
    <t>1605845348</t>
  </si>
  <si>
    <t>7679953C</t>
  </si>
  <si>
    <t>M+D Herný prvok - balančná zostava, š.1000mm, dl. 3000mm, v. 1600mm, vrátane spodnej stavby, kotvenia a dopadovej plochy 6000x3300mm - viď. TS-SO 02 - pism. - C</t>
  </si>
  <si>
    <t>1704272205</t>
  </si>
  <si>
    <t>7679953D</t>
  </si>
  <si>
    <t>M+D Herný prvok - húsenica, š.600mm, dl. 2800mm, v. 400-600mm, vrátane spodnej stavby, kotvenia a dopadovej plochy 5800x3600m - viď. TS-SO 02 - pism. - D</t>
  </si>
  <si>
    <t>-1881132687</t>
  </si>
  <si>
    <t>7679953E</t>
  </si>
  <si>
    <t>M+D Herný prvok - špirála, priemer. 1900mm, v. 400-600mm, vrátane spodnej stavby, kotvenia a dopadovej plochy priemer 4900m - viď. TS-SO 02 - pism. - E</t>
  </si>
  <si>
    <t>-1407107648</t>
  </si>
  <si>
    <t>7679953F</t>
  </si>
  <si>
    <t>M+D Herný prvok, 3xdl. 1000mm, priemer 600mm, vrátane spodnej stavby, kotvenia a dopadovej plochy priemer 4900m - viď. TS-SO 02 - pism. - F</t>
  </si>
  <si>
    <t>158998730</t>
  </si>
  <si>
    <t>7679953Fx</t>
  </si>
  <si>
    <t>M+D Agátové pne na sedenie, vrátane spodnej stavbym</t>
  </si>
  <si>
    <t>-978675403</t>
  </si>
  <si>
    <t>7679953G01</t>
  </si>
  <si>
    <t>M+D Rekonštrukcia drevenej lavičky okolo stromu, oprava povrchovej úpravy a prebrúsenie -G1+G2</t>
  </si>
  <si>
    <t>-1165161096</t>
  </si>
  <si>
    <t>7679953G03</t>
  </si>
  <si>
    <t>M+D Rekonštrukcia maľovacích tabúľ, oprava povrchovej úpravy a prebrúsenie -G3</t>
  </si>
  <si>
    <t>1356046481</t>
  </si>
  <si>
    <t>7679953G04</t>
  </si>
  <si>
    <t>M+D Rekonštrukcia kolotoča, výmena dosiek, výmena ložiska, oprava povrchovej úpravy a prebrúsenie -G4</t>
  </si>
  <si>
    <t>1905460603</t>
  </si>
  <si>
    <t>7679953G05</t>
  </si>
  <si>
    <t>M+D Šmykľavky so schodami a lezeckou stenou vrátane zemných prác a kotvenia, s demontážou a likvidáciou jestvujúcej šmyklavky - G5</t>
  </si>
  <si>
    <t>-1503753851</t>
  </si>
  <si>
    <t>7679953G06</t>
  </si>
  <si>
    <t>M+D Výmena okrajov prieskoviska, doplnenie sedátok, vrátane povrchovej úpravy -G6</t>
  </si>
  <si>
    <t>-1387799062</t>
  </si>
  <si>
    <t>7679953G07</t>
  </si>
  <si>
    <t>M+D Výmena domčeka na pružinách na jestvujúce pružiny -G7</t>
  </si>
  <si>
    <t>-301050234</t>
  </si>
  <si>
    <t>7679953G08</t>
  </si>
  <si>
    <t>M+D Rekonštrukcia vežičiek s mostom, výmena časti dosiek v mosta a na stene, výmena reťazí, šmýkačky, rozopretie medzi vežami, oprava povrchovej úpravy a prebrúsenie -G8</t>
  </si>
  <si>
    <t>865687197</t>
  </si>
  <si>
    <t>7679953G09</t>
  </si>
  <si>
    <t>M+D Výmena kladinovej hojdačky na jestvujúci kyvný mechanizmus -G9</t>
  </si>
  <si>
    <t>-374520499</t>
  </si>
  <si>
    <t>7679953G10</t>
  </si>
  <si>
    <t>M+D Výmena hojdacieho koníka na jestvujúci kyvný mechanizmus -G10</t>
  </si>
  <si>
    <t>1082977066</t>
  </si>
  <si>
    <t>7679953G11</t>
  </si>
  <si>
    <t>M+D Rekonštrukcia hojdacej kačičky, doplnenie zakončenia madiel a trnoží, oprava povrchovej úpravy a prebrúsenie -G11</t>
  </si>
  <si>
    <t>538590962</t>
  </si>
  <si>
    <t>7679953Gx</t>
  </si>
  <si>
    <t xml:space="preserve">M+D Rekonštrukcia lavičiek, oprava povrchovej úpravy a prebrúsenie, čiastočná úprava dosiek </t>
  </si>
  <si>
    <t>-1682038505</t>
  </si>
  <si>
    <t>767996000x</t>
  </si>
  <si>
    <t>Geodetické práce - vytýčenie navrhovaných prvkov</t>
  </si>
  <si>
    <t>hod</t>
  </si>
  <si>
    <t>-1888037236</t>
  </si>
  <si>
    <t>998767201</t>
  </si>
  <si>
    <t>Presun hmôt pre kovové stavebné doplnkové konštrukcie v objektoch výšky do 6 m</t>
  </si>
  <si>
    <t>935555287</t>
  </si>
  <si>
    <t>prebyt_zem</t>
  </si>
  <si>
    <t>202,5</t>
  </si>
  <si>
    <t>-1326533226</t>
  </si>
  <si>
    <t>150</t>
  </si>
  <si>
    <t>113107241.S</t>
  </si>
  <si>
    <t>Odstránenie krytu v ploche nad 200 m2 asfaltového, hr. vrstvy do 50 mm,  -0,09800t</t>
  </si>
  <si>
    <t>1511193881</t>
  </si>
  <si>
    <t>"asf. chodnik</t>
  </si>
  <si>
    <t>440</t>
  </si>
  <si>
    <t>113206111.S</t>
  </si>
  <si>
    <t>Vytrhanie obrúb betónových, s vybúraním lôžka, z krajníkov alebo obrubníkov stojatých,  -0,14500t</t>
  </si>
  <si>
    <t>425268293</t>
  </si>
  <si>
    <t>113206111.S1</t>
  </si>
  <si>
    <t>Vytrhanie palisád, s vybúraním lôžka</t>
  </si>
  <si>
    <t>-1240438653</t>
  </si>
  <si>
    <t>113307231.S</t>
  </si>
  <si>
    <t>Odstránenie podkladu v ploche nad 200 m2 z betónu prostého, hr. vrstvy do 150 mm,  -0,22500t</t>
  </si>
  <si>
    <t>432388448</t>
  </si>
  <si>
    <t>121101112.S</t>
  </si>
  <si>
    <t>Odstránenie ornice s premiestn. na hromady, so zložením na vzdialenosť do 100 m a do 1000 m3</t>
  </si>
  <si>
    <t>-843963988</t>
  </si>
  <si>
    <t>"odhumusovanie</t>
  </si>
  <si>
    <t>1050*0,15</t>
  </si>
  <si>
    <t>122201101.S</t>
  </si>
  <si>
    <t>Odkopávka a prekopávka nezapažená v hornine 3, do 100 m3</t>
  </si>
  <si>
    <t>222403619</t>
  </si>
  <si>
    <t>122201109</t>
  </si>
  <si>
    <t>-1204411822</t>
  </si>
  <si>
    <t>55*0,3</t>
  </si>
  <si>
    <t>162201101</t>
  </si>
  <si>
    <t>Vodorovné premiestnenie výkopku z horniny 1-4 do 20m</t>
  </si>
  <si>
    <t>834010883</t>
  </si>
  <si>
    <t xml:space="preserve">"vykop na deponiu   </t>
  </si>
  <si>
    <t xml:space="preserve">"z deponie na zasyp   </t>
  </si>
  <si>
    <t>1069109616</t>
  </si>
  <si>
    <t>"ornica</t>
  </si>
  <si>
    <t>157,5</t>
  </si>
  <si>
    <t>1730909255</t>
  </si>
  <si>
    <t>(5-3)*prebyt_zem</t>
  </si>
  <si>
    <t>167101101.S</t>
  </si>
  <si>
    <t>Nakladanie neuľahnutého výkopku z hornín tr.1-4 do 100 m3</t>
  </si>
  <si>
    <t>1589265424</t>
  </si>
  <si>
    <t>171101104</t>
  </si>
  <si>
    <t>Uloženie sypaniny do násypu  súdržnej horniny s mierou zhutnenia nad 100 do 102 % podľa Proctor-Standard</t>
  </si>
  <si>
    <t>-668310542</t>
  </si>
  <si>
    <t xml:space="preserve">"nasyp   </t>
  </si>
  <si>
    <t>171201201</t>
  </si>
  <si>
    <t>104504429</t>
  </si>
  <si>
    <t>207946835</t>
  </si>
  <si>
    <t>55+157,5</t>
  </si>
  <si>
    <t>202,5*1,7</t>
  </si>
  <si>
    <t>-862174335</t>
  </si>
  <si>
    <t>181101102R</t>
  </si>
  <si>
    <t>Úprava pláne v hornine 1-4 so zhutnením 30Mpa</t>
  </si>
  <si>
    <t>1400682065</t>
  </si>
  <si>
    <t>1137</t>
  </si>
  <si>
    <t>564851111</t>
  </si>
  <si>
    <t>Podklad zo štrkodrviny fr. 0-32 s rozprestrením a zhutnením, hr.po zhutnení 150 mm</t>
  </si>
  <si>
    <t>1541665586</t>
  </si>
  <si>
    <t>" hmatelny pas pre nevidiacich</t>
  </si>
  <si>
    <t>"Pozn. v jednotkovej cene dodavky si dodavatel zohladni svahovanie a presah okrajov komunikacie</t>
  </si>
  <si>
    <t>564851111r</t>
  </si>
  <si>
    <t>Podklad zo štrkodrviny fr. 0-63 s rozprestrením a zhutnením, hr.po zhutnení 150 mm</t>
  </si>
  <si>
    <t>836477899</t>
  </si>
  <si>
    <t xml:space="preserve">"chodnik </t>
  </si>
  <si>
    <t>473</t>
  </si>
  <si>
    <t>564851114</t>
  </si>
  <si>
    <t>Podklad zo štrkodrviny fr.0-32 s rozprestretím a zhutnením, po zhutnení hr. 180 mm</t>
  </si>
  <si>
    <t>-1116964563</t>
  </si>
  <si>
    <t>"cesta</t>
  </si>
  <si>
    <t>643,5</t>
  </si>
  <si>
    <t>567123114.S</t>
  </si>
  <si>
    <t>Podklad z kameniva stmeleného cementom, s rozprestrenm a zhutnením CBGM C 5/6, po zhutnení hr. 150 mm</t>
  </si>
  <si>
    <t>1884159814</t>
  </si>
  <si>
    <t>"cykl. cesta</t>
  </si>
  <si>
    <t>585</t>
  </si>
  <si>
    <t>567123114r.S</t>
  </si>
  <si>
    <t>Podklad z kameniva stmeleného cementom, s rozprestrenm a zhutnením CBGM C 5/6, po zhutnení hr. 120 mm</t>
  </si>
  <si>
    <t>-96544902</t>
  </si>
  <si>
    <t>"chodnik + hmatelny pas pre nevidiacich</t>
  </si>
  <si>
    <t>430+20</t>
  </si>
  <si>
    <t>573211106.S</t>
  </si>
  <si>
    <t>Postrek asfaltový spojovací bez posypu kamenivom z asfaltu cestného v množstve 0,30 kg/m2</t>
  </si>
  <si>
    <t>-1224226098</t>
  </si>
  <si>
    <t>577134231.S</t>
  </si>
  <si>
    <t>Asfaltový betón vrstva obrusná AC 11 O, CA35/50-75, v pruhu š. do 3 m z nemodifik. asfaltu tr. II, po zhutnení hr. 40 mm</t>
  </si>
  <si>
    <t>231271060</t>
  </si>
  <si>
    <t>596911144.S</t>
  </si>
  <si>
    <t>Kladenie betónovej zámkovej dlažby komunikácií pre peších hr. 60 mm pre peších nad 300 m2 so zriadením lôžka z kameniva hr. 40 mm</t>
  </si>
  <si>
    <t>524903753</t>
  </si>
  <si>
    <t>"chodnik</t>
  </si>
  <si>
    <t>420</t>
  </si>
  <si>
    <t>5922901940r1</t>
  </si>
  <si>
    <t>1994972116</t>
  </si>
  <si>
    <t>420*1,02</t>
  </si>
  <si>
    <t>596911331r.S</t>
  </si>
  <si>
    <t>Kladenie dlažby pre nevidiacich hr. 60 mm do maltového lôžka hr. 40mm</t>
  </si>
  <si>
    <t>-1929120891</t>
  </si>
  <si>
    <t>10+20</t>
  </si>
  <si>
    <t>592460007300.S</t>
  </si>
  <si>
    <t>Betónová  dlažba  pre nevidiacich polguľovitá povrchová úprava hrúbka 60mm (sivá farba)</t>
  </si>
  <si>
    <t>-1843462650</t>
  </si>
  <si>
    <t>10*1,02</t>
  </si>
  <si>
    <t>4*1,02</t>
  </si>
  <si>
    <t>5924600073001S</t>
  </si>
  <si>
    <t>Betónová  dlažba  pre nevidiacich polguľovitá povrchová úprava hrúbka 60mm (červená farba)</t>
  </si>
  <si>
    <t>-1935410540</t>
  </si>
  <si>
    <t>5924600073002.S</t>
  </si>
  <si>
    <t>Betónová  dlažba  pre nevidiacich pdrážková povrchová úprava hrúbka 60mm (červená farba)</t>
  </si>
  <si>
    <t>1971876607</t>
  </si>
  <si>
    <t>914001111</t>
  </si>
  <si>
    <t>Osadenie a montáž cestnej zvislej dopravnej značky na stľpik, stľp,konzolu alebo objekt</t>
  </si>
  <si>
    <t>1945567927</t>
  </si>
  <si>
    <t>404410087600r</t>
  </si>
  <si>
    <t>Zvislé dopravné značenie 221 (420mm), FeZn s lemom po obvode</t>
  </si>
  <si>
    <t>-1064365023</t>
  </si>
  <si>
    <t>404410087600r1</t>
  </si>
  <si>
    <t>Zvislé dopravné značenie 225 (420mm), FeZn s lemom po obvode</t>
  </si>
  <si>
    <t>-649083448</t>
  </si>
  <si>
    <t>404410004100</t>
  </si>
  <si>
    <t>Zvislé dopravné značenie 101 (630mm), FeZn s lemom po obvode</t>
  </si>
  <si>
    <t>-646923555</t>
  </si>
  <si>
    <t>404410113400</t>
  </si>
  <si>
    <t>zvislé dopravné značenie 325 (600x600mm), FeZn s lemom po obvode</t>
  </si>
  <si>
    <t>-643313644</t>
  </si>
  <si>
    <t>404410194200</t>
  </si>
  <si>
    <t>zvislé dopravné značenie 513 (315x420mm), FeZn s lemom po obvode</t>
  </si>
  <si>
    <t>851469465</t>
  </si>
  <si>
    <t>404410194201</t>
  </si>
  <si>
    <t>zvislé dopravné značenie 501 (330x600mm), FeZn s lemom po obvode</t>
  </si>
  <si>
    <t>1101405014</t>
  </si>
  <si>
    <t>9140011110</t>
  </si>
  <si>
    <t>Osadenie stĺpikov pre cestné zvislé dopravné značky, vrátane výkopu a betonáže</t>
  </si>
  <si>
    <t>-248916766</t>
  </si>
  <si>
    <t>55346838001</t>
  </si>
  <si>
    <t>Stĺpik na dopravné značky, vrátane kotvenia</t>
  </si>
  <si>
    <t>-1713336031</t>
  </si>
  <si>
    <t>915711212</t>
  </si>
  <si>
    <t>Vodorovné dopravné značenie striekané farbou deliacich čiar súvislých šírky 125 mm biela retroreflexná</t>
  </si>
  <si>
    <t>1479600593</t>
  </si>
  <si>
    <t>915721212.S</t>
  </si>
  <si>
    <t>Vodorovné dopravné značenie striekané farbou prechodov pre chodcov, šípky, symboly a pod., biela retroreflexná</t>
  </si>
  <si>
    <t>2040952698</t>
  </si>
  <si>
    <t>15+6+4</t>
  </si>
  <si>
    <t>915721222.Sr</t>
  </si>
  <si>
    <t>Vodorovné dopravné značenie striekané farbou prechodov pre chodcov, šípky, symboly a pod., zelená retroreflexná</t>
  </si>
  <si>
    <t>375809395</t>
  </si>
  <si>
    <t>915791111</t>
  </si>
  <si>
    <t>Predznačenie pre značenie striekané farbou z náterových hmôt deliace čiary, vodiace prúžky</t>
  </si>
  <si>
    <t>-364419637</t>
  </si>
  <si>
    <t>915791112.S</t>
  </si>
  <si>
    <t>Predznačenie pre vodorovné značenie striekané farbou alebo vykonávané z náterových hmôt</t>
  </si>
  <si>
    <t>-2146518321</t>
  </si>
  <si>
    <t>25+175</t>
  </si>
  <si>
    <t>916561111</t>
  </si>
  <si>
    <t>Osadenie záhon. alebo parkového obrubníka betón., do lôžka z bet. pros. tr. C 10/12,5 s bočnou oporou</t>
  </si>
  <si>
    <t>-307629093</t>
  </si>
  <si>
    <t>5921745000r</t>
  </si>
  <si>
    <t>Obrubník betónový záhonový 1000/200/50 mm</t>
  </si>
  <si>
    <t>-1847249463</t>
  </si>
  <si>
    <t>700*1,01</t>
  </si>
  <si>
    <t>707</t>
  </si>
  <si>
    <t>917831511.S</t>
  </si>
  <si>
    <t>Osadenie palisád hranatých betónových do betónu dĺžky 40 cm - do radu</t>
  </si>
  <si>
    <t>640803479</t>
  </si>
  <si>
    <t>592170006700.S</t>
  </si>
  <si>
    <t>Palisáda betónová, rozmer 115x115x400 mm, prírodná</t>
  </si>
  <si>
    <t>2021012175</t>
  </si>
  <si>
    <t>9,5/0,115*1,01</t>
  </si>
  <si>
    <t>917862111</t>
  </si>
  <si>
    <t>Osadenie chodník. obrub. betón. stojatého s bočnou oporou z betónu prostého tr. C 10/12, 5 do lôžka</t>
  </si>
  <si>
    <t>-614153134</t>
  </si>
  <si>
    <t>2+2,5</t>
  </si>
  <si>
    <t>592170002200</t>
  </si>
  <si>
    <t>Obrubník cestný, lxšxv 1000x150x260 mm, skosenie 120/40 mm</t>
  </si>
  <si>
    <t>-1503747548</t>
  </si>
  <si>
    <t>2*1,01</t>
  </si>
  <si>
    <t>592170002200r</t>
  </si>
  <si>
    <t>Obrubník cestný, lxšxv 1000x150x260 mm</t>
  </si>
  <si>
    <t>-307531433</t>
  </si>
  <si>
    <t>2,5*1,01</t>
  </si>
  <si>
    <t>918101111</t>
  </si>
  <si>
    <t>Lôžko pod obrub., krajníky alebo obruby z dlažob. kociek z betónu prostého tr. C 10/12,5</t>
  </si>
  <si>
    <t>-1935873302</t>
  </si>
  <si>
    <t xml:space="preserve">"bet. lôžko hr. 150mm (pod obrubníkom)   </t>
  </si>
  <si>
    <t>(0,15-0,1)*0,45*(2+2,5)</t>
  </si>
  <si>
    <t>(0,15-0,1)*0,25*700</t>
  </si>
  <si>
    <t>(0,15-0,1)*0,25*9,5</t>
  </si>
  <si>
    <t>979082213</t>
  </si>
  <si>
    <t>-1090242533</t>
  </si>
  <si>
    <t>1226713563</t>
  </si>
  <si>
    <t>245,798*4 'Prepočítané koeficientom množstva</t>
  </si>
  <si>
    <t>-864473626</t>
  </si>
  <si>
    <t>1274911233</t>
  </si>
  <si>
    <t>245,798-43,12</t>
  </si>
  <si>
    <t>149500043</t>
  </si>
  <si>
    <t>1314838474</t>
  </si>
  <si>
    <t>43,12</t>
  </si>
  <si>
    <t>1680856081</t>
  </si>
  <si>
    <t>998225111.S</t>
  </si>
  <si>
    <t>Presun hmôt pre pozemnú komunikáciu a letisko s krytom asfaltovým akejkoľvek dĺžky objektu</t>
  </si>
  <si>
    <t>-556495599</t>
  </si>
  <si>
    <t>M - Práce a dodávky M</t>
  </si>
  <si>
    <t xml:space="preserve">    21-M - Elektromontáže</t>
  </si>
  <si>
    <t xml:space="preserve">    46-M - Zemné práce vykonávané pri externých montážnych prácach</t>
  </si>
  <si>
    <t>Práce a dodávky M</t>
  </si>
  <si>
    <t>21-M</t>
  </si>
  <si>
    <t>Elektromontáže</t>
  </si>
  <si>
    <t>210010149.S</t>
  </si>
  <si>
    <t>Rúrka ohybná elektroinštalačná z HDPE, D 40 uložená pevne</t>
  </si>
  <si>
    <t>-1427078696</t>
  </si>
  <si>
    <t>345710005500.S</t>
  </si>
  <si>
    <t>Chránička HDPE 40</t>
  </si>
  <si>
    <t>128</t>
  </si>
  <si>
    <t>345944006</t>
  </si>
  <si>
    <t>210010154.S</t>
  </si>
  <si>
    <t>Rúrka ohybná elektroinštalačná z HDPE, D 110 uložená pevne</t>
  </si>
  <si>
    <t>1322187053</t>
  </si>
  <si>
    <t>3457100060000</t>
  </si>
  <si>
    <t>Chranička 110 mm</t>
  </si>
  <si>
    <t>60776304</t>
  </si>
  <si>
    <t>2100103510</t>
  </si>
  <si>
    <t>Káblová šachta plastová elektro 250x250mm</t>
  </si>
  <si>
    <t>974538123</t>
  </si>
  <si>
    <t>2100103511</t>
  </si>
  <si>
    <t>Káblová šachta plastová elektro 400x400mm</t>
  </si>
  <si>
    <t>1015604372</t>
  </si>
  <si>
    <t>210201430</t>
  </si>
  <si>
    <t>Zapojenie svietidla 1x svetelný zdroj, parkového a záhradného na stĺp LED</t>
  </si>
  <si>
    <t>1040132445</t>
  </si>
  <si>
    <t>3484301380</t>
  </si>
  <si>
    <t>Svietidlo parkové  ref. SITECO DL20,  30W</t>
  </si>
  <si>
    <t>256</t>
  </si>
  <si>
    <t>-1974508484</t>
  </si>
  <si>
    <t>210201460</t>
  </si>
  <si>
    <t>Zapojenie svietidla 1x svetelný zdroj, parkového a záhradného, zapustené do zeme LED</t>
  </si>
  <si>
    <t>-1856615159</t>
  </si>
  <si>
    <t>3484301381</t>
  </si>
  <si>
    <t>Svietidlo záhradné 0,8m 40W, antivandal</t>
  </si>
  <si>
    <t>1244739185</t>
  </si>
  <si>
    <t>210201851</t>
  </si>
  <si>
    <t>Montáž stožiara oceľového výšky 4 m so zemným koncom pre uličné svietidlá</t>
  </si>
  <si>
    <t>-466024597</t>
  </si>
  <si>
    <t>348370002200</t>
  </si>
  <si>
    <t>Stožiar parkový 4m</t>
  </si>
  <si>
    <t>150948631</t>
  </si>
  <si>
    <t>210204201</t>
  </si>
  <si>
    <t>Elektrovýstroj stožiara pre 1 okruh</t>
  </si>
  <si>
    <t>2080529090</t>
  </si>
  <si>
    <t>210220020.S</t>
  </si>
  <si>
    <t>Uzemňovacie vedenie v zemi FeZn vrátane izolácie spojov</t>
  </si>
  <si>
    <t>-25700504</t>
  </si>
  <si>
    <t>354410058800.S</t>
  </si>
  <si>
    <t>Pásovina uzemňovacia FeZn 30 x 4 mm</t>
  </si>
  <si>
    <t>kg</t>
  </si>
  <si>
    <t>2015635901</t>
  </si>
  <si>
    <t>210220021.0</t>
  </si>
  <si>
    <t>Uzemňovacie vedenie v zemi FeZn vrátane izolácie spojov O 10 mm</t>
  </si>
  <si>
    <t>-2048982430</t>
  </si>
  <si>
    <t>354410054800.S</t>
  </si>
  <si>
    <t>Drôt bleskozvodový FeZn, d 10 mm</t>
  </si>
  <si>
    <t>-77441325</t>
  </si>
  <si>
    <t>38,4*0,625 'Prepočítané koeficientom množstva</t>
  </si>
  <si>
    <t>210220245.S</t>
  </si>
  <si>
    <t>Svorka FeZn pripojovacia SR, SP</t>
  </si>
  <si>
    <t>-963674592</t>
  </si>
  <si>
    <t>354410000400.S</t>
  </si>
  <si>
    <t>Svorka FeZn  označenie SP 01</t>
  </si>
  <si>
    <t>1932814972</t>
  </si>
  <si>
    <t>354410000500.S</t>
  </si>
  <si>
    <t xml:space="preserve">Svorka FeZn označenie SR 02 </t>
  </si>
  <si>
    <t>61879646</t>
  </si>
  <si>
    <t>210220253.S</t>
  </si>
  <si>
    <t>Svorka FeZn uzemňovacia SR03</t>
  </si>
  <si>
    <t>1595551891</t>
  </si>
  <si>
    <t>354410000900.S</t>
  </si>
  <si>
    <t xml:space="preserve">Svorka FeZn uzemňovacia označenie SR 03 </t>
  </si>
  <si>
    <t>738840528</t>
  </si>
  <si>
    <t>21022025400</t>
  </si>
  <si>
    <t>Gumoasfalt</t>
  </si>
  <si>
    <t>1166602718</t>
  </si>
  <si>
    <t>210800108.S</t>
  </si>
  <si>
    <t>Kábel medený uložený voľne CYKY 450/750 V 3x2,5</t>
  </si>
  <si>
    <t>-1802527604</t>
  </si>
  <si>
    <t>341110000800.S</t>
  </si>
  <si>
    <t>Kábel medený CYKY 3x2,5 mm2</t>
  </si>
  <si>
    <t>1831663960</t>
  </si>
  <si>
    <t>210800109.S</t>
  </si>
  <si>
    <t>Kábel medený uložený voľne CYKY 450/750 V 3x4</t>
  </si>
  <si>
    <t>284504233</t>
  </si>
  <si>
    <t>341110000900.S</t>
  </si>
  <si>
    <t>Kábel medený CYKY 3x4 mm2</t>
  </si>
  <si>
    <t>-1092461485</t>
  </si>
  <si>
    <t>210800117.S</t>
  </si>
  <si>
    <t>Kábel medený uložený voľne CYKY 450/750 V 4x10</t>
  </si>
  <si>
    <t>-959098894</t>
  </si>
  <si>
    <t>341110001700.S</t>
  </si>
  <si>
    <t>Kábel medený CYKY 4x10 mm2</t>
  </si>
  <si>
    <t>1086093880</t>
  </si>
  <si>
    <t>21090112000</t>
  </si>
  <si>
    <t>Ukončenie kabla 4x16 mm</t>
  </si>
  <si>
    <t>-30681114</t>
  </si>
  <si>
    <t>21090112001</t>
  </si>
  <si>
    <t>Ukončenie vodiča do 2,5 mm</t>
  </si>
  <si>
    <t>-1624871820</t>
  </si>
  <si>
    <t>100001</t>
  </si>
  <si>
    <t>PPV</t>
  </si>
  <si>
    <t>1172076925</t>
  </si>
  <si>
    <t>100002</t>
  </si>
  <si>
    <t>Podružný materiál</t>
  </si>
  <si>
    <t>1174799830</t>
  </si>
  <si>
    <t>100003</t>
  </si>
  <si>
    <t>Revízia</t>
  </si>
  <si>
    <t>-1104031024</t>
  </si>
  <si>
    <t>100004</t>
  </si>
  <si>
    <t>Realizačný projekt</t>
  </si>
  <si>
    <t>39788787</t>
  </si>
  <si>
    <t>100005</t>
  </si>
  <si>
    <t>Montážna plošina</t>
  </si>
  <si>
    <t>-417615523</t>
  </si>
  <si>
    <t>100006</t>
  </si>
  <si>
    <t>Doprava</t>
  </si>
  <si>
    <t>1712175944</t>
  </si>
  <si>
    <t>46-M</t>
  </si>
  <si>
    <t>Zemné práce vykonávané pri externých montážnych prácach</t>
  </si>
  <si>
    <t>4600507000</t>
  </si>
  <si>
    <t>Vytýčenie inžinierských sieti</t>
  </si>
  <si>
    <t>-1913334462</t>
  </si>
  <si>
    <t>460050703.S</t>
  </si>
  <si>
    <t>Výkop jamy pre stožiar verejného osvetlenia do 2 m3 vrátane, ručný výkop v zemina triedy 3, vrátane odvozu prebytočnej zeminy</t>
  </si>
  <si>
    <t>698251043</t>
  </si>
  <si>
    <t>4600507050</t>
  </si>
  <si>
    <t>Základ z prostého betónu s dopravou zmesi a betonážou do prírodnej zeminy bez debnenia</t>
  </si>
  <si>
    <t>1334213831</t>
  </si>
  <si>
    <t>460200173.S</t>
  </si>
  <si>
    <t>Hĺbenie káblovej ryhy ručne 35 cm širokej a 90 cm hlbokej, v zemine triedy 3</t>
  </si>
  <si>
    <t>1467266563</t>
  </si>
  <si>
    <t>46042037100</t>
  </si>
  <si>
    <t>M+D  káblového lôžka z piesku vrstvy 10 cm, tehlami v smere kábla na šírku 35 cm</t>
  </si>
  <si>
    <t>-422365260</t>
  </si>
  <si>
    <t>460490012.S</t>
  </si>
  <si>
    <t>Rozvinutie a uloženie výstražnej fólie z PE do ryhy, šírka do 33 cm</t>
  </si>
  <si>
    <t>-385960028</t>
  </si>
  <si>
    <t>283230008000</t>
  </si>
  <si>
    <t>Výstražná fóla PE, šxhr 300x0,08 mm, dĺ. 250 m, farba červená</t>
  </si>
  <si>
    <t>630428641</t>
  </si>
  <si>
    <t>460560173.S</t>
  </si>
  <si>
    <t>Ručný zásyp nezap. káblovej ryhy bez zhutn. zeminy, 35 cm širokej, 90 cm hlbokej v zemine tr. 3</t>
  </si>
  <si>
    <t>226855682</t>
  </si>
  <si>
    <t>4605601740</t>
  </si>
  <si>
    <t>Zhutnenie zeminy po vrstvách</t>
  </si>
  <si>
    <t>kpl</t>
  </si>
  <si>
    <t>1299109317</t>
  </si>
  <si>
    <t>460620013.S</t>
  </si>
  <si>
    <t>Proviz. úprava terénu v zemine tr. 3, aby nerovnosti terénu neboli väčšie ako 2 cm od vodor.hladiny</t>
  </si>
  <si>
    <t>-1877539185</t>
  </si>
  <si>
    <t>Poznámky:</t>
  </si>
  <si>
    <t>K správnemu naceneniu výkazu výmer je potrebné naštudovanie PD. Naceniť je potrebné jestvujúci výkaz výmer podľa pokynov tendrového zadávateľa, resp. navrhu zmluvy o dielo.</t>
  </si>
  <si>
    <t xml:space="preserve">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</t>
  </si>
  <si>
    <t xml:space="preserve"> 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</t>
  </si>
  <si>
    <t>Výmery položiek presunov hmot PSV vyjadrených mernými jednotkami v percentách % si uchádzač výpĺna sám podla metodiky rozpočtárskych programov napr. Cenkros, ODIS.</t>
  </si>
  <si>
    <t>Dodávateľ si zahrnie do jednotkových cien všetky náklady podla ZoD, vrátane VRN-ov: napr. označenie staveniska, čistenie, opatrenia pre stav. v zimnom období, poistenie, geodet. merania a dokumentáciu, skúšky, vzorky, dielenskú dokumentáciu, vyčistenie všetkých dotknutých plôch od stavebného odpadu.</t>
  </si>
  <si>
    <t>EKVIVALENT / VÝROBOK</t>
  </si>
  <si>
    <t>Betónová dlažba hrúbke 60mm, 200x100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</si>
</sst>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  <font>
      <sz val="10"/>
      <color rgb="FF464646"/>
      <name val="Arial CE"/>
      <family val="2"/>
      <charset val="238"/>
    </font>
    <font>
      <sz val="8"/>
      <name val="MS Sans Serif"/>
      <family val="2"/>
    </font>
    <font>
      <b/>
      <sz val="8"/>
      <name val="MS Sans Serif"/>
      <family val="2"/>
    </font>
    <font>
      <sz val="8"/>
      <name val="Trebuchet MS"/>
      <family val="2"/>
    </font>
    <font>
      <b/>
      <sz val="10"/>
      <name val="Arial"/>
      <family val="2"/>
      <charset val="238"/>
    </font>
    <font>
      <b/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CE4D6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0" fillId="0" borderId="0" applyNumberFormat="0" applyFill="0" applyBorder="0" applyAlignment="0" applyProtection="0"/>
    <xf numFmtId="0" fontId="43" fillId="0" borderId="0" applyAlignment="0">
      <alignment vertical="top" wrapText="1"/>
      <protection locked="0"/>
    </xf>
    <xf numFmtId="0" fontId="45" fillId="0" borderId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4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67" fontId="38" fillId="3" borderId="23" xfId="0" applyNumberFormat="1" applyFont="1" applyFill="1" applyBorder="1" applyAlignment="1" applyProtection="1">
      <alignment vertical="center"/>
      <protection locked="0"/>
    </xf>
    <xf numFmtId="0" fontId="42" fillId="0" borderId="0" xfId="0" applyFont="1" applyAlignment="1">
      <alignment horizontal="left" vertical="center"/>
    </xf>
    <xf numFmtId="0" fontId="44" fillId="0" borderId="0" xfId="2" applyFont="1" applyAlignment="1">
      <alignment horizontal="left" vertical="top"/>
      <protection locked="0"/>
    </xf>
    <xf numFmtId="0" fontId="44" fillId="0" borderId="0" xfId="2" applyFont="1" applyAlignment="1">
      <alignment horizontal="right" vertical="top"/>
      <protection locked="0"/>
    </xf>
    <xf numFmtId="0" fontId="44" fillId="0" borderId="0" xfId="2" applyFont="1" applyAlignment="1">
      <alignment vertical="top" wrapText="1"/>
      <protection locked="0"/>
    </xf>
    <xf numFmtId="0" fontId="45" fillId="0" borderId="0" xfId="3"/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25" fillId="5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4" fontId="2" fillId="0" borderId="0" xfId="0" applyNumberFormat="1" applyFont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4" borderId="7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0" xfId="2" applyFont="1" applyAlignment="1">
      <alignment horizontal="left" vertical="top" wrapText="1"/>
      <protection locked="0"/>
    </xf>
    <xf numFmtId="0" fontId="8" fillId="6" borderId="24" xfId="0" applyFont="1" applyFill="1" applyBorder="1" applyAlignment="1">
      <alignment horizontal="center" vertical="center"/>
    </xf>
    <xf numFmtId="49" fontId="23" fillId="7" borderId="23" xfId="0" applyNumberFormat="1" applyFont="1" applyFill="1" applyBorder="1" applyAlignment="1" applyProtection="1">
      <alignment horizontal="left" vertical="center" wrapText="1"/>
      <protection locked="0"/>
    </xf>
    <xf numFmtId="0" fontId="23" fillId="7" borderId="23" xfId="0" applyFont="1" applyFill="1" applyBorder="1" applyAlignment="1" applyProtection="1">
      <alignment horizontal="left" vertical="center" wrapText="1"/>
      <protection locked="0"/>
    </xf>
    <xf numFmtId="0" fontId="23" fillId="7" borderId="23" xfId="0" applyFont="1" applyFill="1" applyBorder="1" applyAlignment="1" applyProtection="1">
      <alignment horizontal="center" vertical="center" wrapText="1"/>
      <protection locked="0"/>
    </xf>
    <xf numFmtId="167" fontId="23" fillId="7" borderId="23" xfId="0" applyNumberFormat="1" applyFont="1" applyFill="1" applyBorder="1" applyAlignment="1" applyProtection="1">
      <alignment vertical="center"/>
      <protection locked="0"/>
    </xf>
    <xf numFmtId="4" fontId="23" fillId="7" borderId="23" xfId="0" applyNumberFormat="1" applyFont="1" applyFill="1" applyBorder="1" applyAlignment="1" applyProtection="1">
      <alignment vertical="center"/>
      <protection locked="0"/>
    </xf>
    <xf numFmtId="0" fontId="38" fillId="7" borderId="23" xfId="0" applyFont="1" applyFill="1" applyBorder="1" applyAlignment="1" applyProtection="1">
      <alignment horizontal="center" vertical="center"/>
      <protection locked="0"/>
    </xf>
    <xf numFmtId="49" fontId="38" fillId="7" borderId="23" xfId="0" applyNumberFormat="1" applyFont="1" applyFill="1" applyBorder="1" applyAlignment="1" applyProtection="1">
      <alignment horizontal="left" vertical="center" wrapText="1"/>
      <protection locked="0"/>
    </xf>
    <xf numFmtId="0" fontId="38" fillId="7" borderId="23" xfId="0" applyFont="1" applyFill="1" applyBorder="1" applyAlignment="1" applyProtection="1">
      <alignment horizontal="left" vertical="center" wrapText="1"/>
      <protection locked="0"/>
    </xf>
    <xf numFmtId="0" fontId="38" fillId="7" borderId="23" xfId="0" applyFont="1" applyFill="1" applyBorder="1" applyAlignment="1" applyProtection="1">
      <alignment horizontal="center" vertical="center" wrapText="1"/>
      <protection locked="0"/>
    </xf>
    <xf numFmtId="167" fontId="38" fillId="7" borderId="23" xfId="0" applyNumberFormat="1" applyFont="1" applyFill="1" applyBorder="1" applyAlignment="1" applyProtection="1">
      <alignment vertical="center"/>
      <protection locked="0"/>
    </xf>
    <xf numFmtId="4" fontId="38" fillId="7" borderId="23" xfId="0" applyNumberFormat="1" applyFont="1" applyFill="1" applyBorder="1" applyAlignment="1" applyProtection="1">
      <alignment vertical="center"/>
      <protection locked="0"/>
    </xf>
    <xf numFmtId="0" fontId="47" fillId="6" borderId="24" xfId="0" applyFont="1" applyFill="1" applyBorder="1" applyAlignment="1">
      <alignment horizontal="center" vertical="center"/>
    </xf>
    <xf numFmtId="0" fontId="0" fillId="0" borderId="16" xfId="0" applyFont="1" applyBorder="1" applyAlignment="1" applyProtection="1">
      <alignment vertical="center"/>
      <protection locked="0"/>
    </xf>
    <xf numFmtId="0" fontId="24" fillId="3" borderId="0" xfId="0" applyFont="1" applyFill="1" applyBorder="1" applyAlignment="1" applyProtection="1">
      <alignment horizontal="left" vertical="center"/>
      <protection locked="0"/>
    </xf>
    <xf numFmtId="0" fontId="24" fillId="3" borderId="20" xfId="0" applyFont="1" applyFill="1" applyBorder="1" applyAlignment="1" applyProtection="1">
      <alignment horizontal="left" vertical="center"/>
      <protection locked="0"/>
    </xf>
    <xf numFmtId="0" fontId="0" fillId="6" borderId="24" xfId="0" applyFont="1" applyFill="1" applyBorder="1" applyAlignment="1">
      <alignment vertical="center"/>
    </xf>
    <xf numFmtId="0" fontId="47" fillId="6" borderId="25" xfId="0" applyFont="1" applyFill="1" applyBorder="1" applyAlignment="1">
      <alignment horizontal="center" vertical="center"/>
    </xf>
    <xf numFmtId="0" fontId="39" fillId="0" borderId="16" xfId="0" applyFont="1" applyBorder="1" applyAlignment="1" applyProtection="1">
      <alignment vertical="center"/>
      <protection locked="0"/>
    </xf>
    <xf numFmtId="0" fontId="38" fillId="3" borderId="0" xfId="0" applyFont="1" applyFill="1" applyBorder="1" applyAlignment="1" applyProtection="1">
      <alignment horizontal="left" vertical="center"/>
      <protection locked="0"/>
    </xf>
    <xf numFmtId="0" fontId="39" fillId="6" borderId="24" xfId="0" applyFont="1" applyFill="1" applyBorder="1" applyAlignment="1">
      <alignment vertical="center"/>
    </xf>
    <xf numFmtId="0" fontId="9" fillId="6" borderId="24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Alignment="1"/>
    <xf numFmtId="4" fontId="2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44" fillId="0" borderId="0" xfId="2" applyFont="1" applyAlignment="1">
      <alignment horizontal="left" vertical="top" wrapText="1"/>
      <protection locked="0"/>
    </xf>
    <xf numFmtId="0" fontId="46" fillId="0" borderId="0" xfId="3" applyFont="1" applyAlignment="1"/>
  </cellXfs>
  <cellStyles count="4">
    <cellStyle name="Hypertextové prepojenie" xfId="1" builtinId="8"/>
    <cellStyle name="Normálna" xfId="0" builtinId="0" customBuiltin="1"/>
    <cellStyle name="Normálna 2" xfId="3" xr:uid="{667DA2E2-DB7C-42FC-9111-802A057C94E0}"/>
    <cellStyle name="normálne_SO-01 Rodinný dom a občianska vybavenosť - zmena Zadanie s výkazom výmer" xfId="2" xr:uid="{504B99B2-9D55-4A8C-A884-AB1EBF55C6DE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opLeftCell="A22" workbookViewId="0">
      <selection activeCell="K5" sqref="K5:AO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7"/>
      <c r="AR1" s="227"/>
      <c r="AS1" s="227"/>
      <c r="AT1" s="227"/>
      <c r="AU1" s="227"/>
      <c r="AV1" s="227"/>
      <c r="AW1" s="227"/>
      <c r="AX1" s="227"/>
      <c r="AY1" s="227"/>
      <c r="AZ1" s="16" t="s">
        <v>1</v>
      </c>
      <c r="BA1" s="16" t="s">
        <v>2</v>
      </c>
      <c r="BB1" s="16" t="s">
        <v>1</v>
      </c>
      <c r="BC1" s="227"/>
      <c r="BD1" s="227"/>
      <c r="BE1" s="227"/>
      <c r="BF1" s="227"/>
      <c r="BG1" s="227"/>
      <c r="BH1" s="227"/>
      <c r="BI1" s="227"/>
      <c r="BJ1" s="227"/>
      <c r="BK1" s="227"/>
      <c r="BL1" s="227"/>
      <c r="BM1" s="227"/>
      <c r="BN1" s="227"/>
      <c r="BO1" s="227"/>
      <c r="BP1" s="227"/>
      <c r="BQ1" s="227"/>
      <c r="BR1" s="227"/>
      <c r="BS1" s="227"/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62" t="s">
        <v>5</v>
      </c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F2" s="227"/>
      <c r="BG2" s="227"/>
      <c r="BH2" s="227"/>
      <c r="BI2" s="227"/>
      <c r="BJ2" s="227"/>
      <c r="BK2" s="227"/>
      <c r="BL2" s="227"/>
      <c r="BM2" s="227"/>
      <c r="BN2" s="227"/>
      <c r="BO2" s="227"/>
      <c r="BP2" s="227"/>
      <c r="BQ2" s="227"/>
      <c r="BR2" s="227"/>
      <c r="BS2" s="17" t="s">
        <v>6</v>
      </c>
      <c r="BT2" s="17" t="s">
        <v>7</v>
      </c>
      <c r="BU2" s="227"/>
      <c r="BV2" s="227"/>
    </row>
    <row r="3" spans="1:74" s="1" customFormat="1" ht="6.95" customHeight="1">
      <c r="A3" s="227"/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AS3" s="227"/>
      <c r="AT3" s="227"/>
      <c r="AU3" s="227"/>
      <c r="AV3" s="227"/>
      <c r="AW3" s="227"/>
      <c r="AX3" s="227"/>
      <c r="AY3" s="227"/>
      <c r="AZ3" s="227"/>
      <c r="BA3" s="227"/>
      <c r="BB3" s="227"/>
      <c r="BC3" s="227"/>
      <c r="BD3" s="227"/>
      <c r="BE3" s="227"/>
      <c r="BF3" s="227"/>
      <c r="BG3" s="227"/>
      <c r="BH3" s="227"/>
      <c r="BI3" s="227"/>
      <c r="BJ3" s="227"/>
      <c r="BK3" s="227"/>
      <c r="BL3" s="227"/>
      <c r="BM3" s="227"/>
      <c r="BN3" s="227"/>
      <c r="BO3" s="227"/>
      <c r="BP3" s="227"/>
      <c r="BQ3" s="227"/>
      <c r="BR3" s="227"/>
      <c r="BS3" s="17" t="s">
        <v>6</v>
      </c>
      <c r="BT3" s="17" t="s">
        <v>7</v>
      </c>
      <c r="BU3" s="227"/>
      <c r="BV3" s="227"/>
    </row>
    <row r="4" spans="1:74" s="1" customFormat="1" ht="24.95" customHeight="1">
      <c r="A4" s="227"/>
      <c r="B4" s="20"/>
      <c r="C4" s="227"/>
      <c r="D4" s="21" t="s">
        <v>8</v>
      </c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0"/>
      <c r="AS4" s="22" t="s">
        <v>9</v>
      </c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3" t="s">
        <v>10</v>
      </c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17" t="s">
        <v>11</v>
      </c>
      <c r="BT4" s="227"/>
      <c r="BU4" s="227"/>
      <c r="BV4" s="227"/>
    </row>
    <row r="5" spans="1:74" s="1" customFormat="1" ht="12" customHeight="1">
      <c r="A5" s="227"/>
      <c r="B5" s="20"/>
      <c r="C5" s="227"/>
      <c r="D5" s="24" t="s">
        <v>12</v>
      </c>
      <c r="E5" s="227"/>
      <c r="F5" s="227"/>
      <c r="G5" s="227"/>
      <c r="H5" s="227"/>
      <c r="I5" s="227"/>
      <c r="J5" s="227"/>
      <c r="K5" s="277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27"/>
      <c r="AQ5" s="227"/>
      <c r="AR5" s="20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74" t="s">
        <v>13</v>
      </c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17" t="s">
        <v>6</v>
      </c>
      <c r="BT5" s="227"/>
      <c r="BU5" s="227"/>
      <c r="BV5" s="227"/>
    </row>
    <row r="6" spans="1:74" s="1" customFormat="1" ht="36.950000000000003" customHeight="1">
      <c r="A6" s="227"/>
      <c r="B6" s="20"/>
      <c r="C6" s="227"/>
      <c r="D6" s="25" t="s">
        <v>14</v>
      </c>
      <c r="E6" s="227"/>
      <c r="F6" s="227"/>
      <c r="G6" s="227"/>
      <c r="H6" s="227"/>
      <c r="I6" s="227"/>
      <c r="J6" s="227"/>
      <c r="K6" s="278" t="s">
        <v>15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27"/>
      <c r="AQ6" s="227"/>
      <c r="AR6" s="20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227"/>
      <c r="BE6" s="275"/>
      <c r="BF6" s="227"/>
      <c r="BG6" s="227"/>
      <c r="BH6" s="227"/>
      <c r="BI6" s="227"/>
      <c r="BJ6" s="227"/>
      <c r="BK6" s="227"/>
      <c r="BL6" s="227"/>
      <c r="BM6" s="227"/>
      <c r="BN6" s="227"/>
      <c r="BO6" s="227"/>
      <c r="BP6" s="227"/>
      <c r="BQ6" s="227"/>
      <c r="BR6" s="227"/>
      <c r="BS6" s="17" t="s">
        <v>6</v>
      </c>
      <c r="BT6" s="227"/>
      <c r="BU6" s="227"/>
      <c r="BV6" s="227"/>
    </row>
    <row r="7" spans="1:74" s="1" customFormat="1" ht="12" customHeight="1">
      <c r="A7" s="227"/>
      <c r="B7" s="20"/>
      <c r="C7" s="227"/>
      <c r="D7" s="237" t="s">
        <v>16</v>
      </c>
      <c r="E7" s="227"/>
      <c r="F7" s="227"/>
      <c r="G7" s="227"/>
      <c r="H7" s="227"/>
      <c r="I7" s="227"/>
      <c r="J7" s="227"/>
      <c r="K7" s="226" t="s">
        <v>1</v>
      </c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37" t="s">
        <v>17</v>
      </c>
      <c r="AL7" s="227"/>
      <c r="AM7" s="227"/>
      <c r="AN7" s="226" t="s">
        <v>1</v>
      </c>
      <c r="AO7" s="227"/>
      <c r="AP7" s="227"/>
      <c r="AQ7" s="227"/>
      <c r="AR7" s="20"/>
      <c r="AS7" s="227"/>
      <c r="AT7" s="227"/>
      <c r="AU7" s="227"/>
      <c r="AV7" s="227"/>
      <c r="AW7" s="227"/>
      <c r="AX7" s="227"/>
      <c r="AY7" s="227"/>
      <c r="AZ7" s="227"/>
      <c r="BA7" s="227"/>
      <c r="BB7" s="227"/>
      <c r="BC7" s="227"/>
      <c r="BD7" s="227"/>
      <c r="BE7" s="275"/>
      <c r="BF7" s="227"/>
      <c r="BG7" s="227"/>
      <c r="BH7" s="227"/>
      <c r="BI7" s="227"/>
      <c r="BJ7" s="227"/>
      <c r="BK7" s="227"/>
      <c r="BL7" s="227"/>
      <c r="BM7" s="227"/>
      <c r="BN7" s="227"/>
      <c r="BO7" s="227"/>
      <c r="BP7" s="227"/>
      <c r="BQ7" s="227"/>
      <c r="BR7" s="227"/>
      <c r="BS7" s="17" t="s">
        <v>6</v>
      </c>
      <c r="BT7" s="227"/>
      <c r="BU7" s="227"/>
      <c r="BV7" s="227"/>
    </row>
    <row r="8" spans="1:74" s="1" customFormat="1" ht="12" customHeight="1">
      <c r="A8" s="227"/>
      <c r="B8" s="20"/>
      <c r="C8" s="227"/>
      <c r="D8" s="237" t="s">
        <v>18</v>
      </c>
      <c r="E8" s="227"/>
      <c r="F8" s="227"/>
      <c r="G8" s="227"/>
      <c r="H8" s="227"/>
      <c r="I8" s="227"/>
      <c r="J8" s="227"/>
      <c r="K8" s="226" t="s">
        <v>19</v>
      </c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37" t="s">
        <v>20</v>
      </c>
      <c r="AL8" s="227"/>
      <c r="AM8" s="227"/>
      <c r="AN8" s="238" t="s">
        <v>21</v>
      </c>
      <c r="AO8" s="227"/>
      <c r="AP8" s="227"/>
      <c r="AQ8" s="227"/>
      <c r="AR8" s="20"/>
      <c r="AS8" s="227"/>
      <c r="AT8" s="227"/>
      <c r="AU8" s="227"/>
      <c r="AV8" s="227"/>
      <c r="AW8" s="227"/>
      <c r="AX8" s="227"/>
      <c r="AY8" s="227"/>
      <c r="AZ8" s="227"/>
      <c r="BA8" s="227"/>
      <c r="BB8" s="227"/>
      <c r="BC8" s="227"/>
      <c r="BD8" s="227"/>
      <c r="BE8" s="275"/>
      <c r="BF8" s="227"/>
      <c r="BG8" s="227"/>
      <c r="BH8" s="227"/>
      <c r="BI8" s="227"/>
      <c r="BJ8" s="227"/>
      <c r="BK8" s="227"/>
      <c r="BL8" s="227"/>
      <c r="BM8" s="227"/>
      <c r="BN8" s="227"/>
      <c r="BO8" s="227"/>
      <c r="BP8" s="227"/>
      <c r="BQ8" s="227"/>
      <c r="BR8" s="227"/>
      <c r="BS8" s="17" t="s">
        <v>6</v>
      </c>
      <c r="BT8" s="227"/>
      <c r="BU8" s="227"/>
      <c r="BV8" s="227"/>
    </row>
    <row r="9" spans="1:74" s="1" customFormat="1" ht="14.45" customHeight="1">
      <c r="A9" s="227"/>
      <c r="B9" s="20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7"/>
      <c r="AK9" s="227"/>
      <c r="AL9" s="227"/>
      <c r="AM9" s="227"/>
      <c r="AN9" s="227"/>
      <c r="AO9" s="227"/>
      <c r="AP9" s="227"/>
      <c r="AQ9" s="227"/>
      <c r="AR9" s="20"/>
      <c r="AS9" s="227"/>
      <c r="AT9" s="227"/>
      <c r="AU9" s="227"/>
      <c r="AV9" s="227"/>
      <c r="AW9" s="227"/>
      <c r="AX9" s="227"/>
      <c r="AY9" s="227"/>
      <c r="AZ9" s="227"/>
      <c r="BA9" s="227"/>
      <c r="BB9" s="227"/>
      <c r="BC9" s="227"/>
      <c r="BD9" s="227"/>
      <c r="BE9" s="275"/>
      <c r="BF9" s="227"/>
      <c r="BG9" s="227"/>
      <c r="BH9" s="227"/>
      <c r="BI9" s="227"/>
      <c r="BJ9" s="227"/>
      <c r="BK9" s="227"/>
      <c r="BL9" s="227"/>
      <c r="BM9" s="227"/>
      <c r="BN9" s="227"/>
      <c r="BO9" s="227"/>
      <c r="BP9" s="227"/>
      <c r="BQ9" s="227"/>
      <c r="BR9" s="227"/>
      <c r="BS9" s="17" t="s">
        <v>6</v>
      </c>
      <c r="BT9" s="227"/>
      <c r="BU9" s="227"/>
      <c r="BV9" s="227"/>
    </row>
    <row r="10" spans="1:74" s="1" customFormat="1" ht="12" customHeight="1">
      <c r="A10" s="227"/>
      <c r="B10" s="20"/>
      <c r="C10" s="227"/>
      <c r="D10" s="237" t="s">
        <v>22</v>
      </c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  <c r="AE10" s="227"/>
      <c r="AF10" s="227"/>
      <c r="AG10" s="227"/>
      <c r="AH10" s="227"/>
      <c r="AI10" s="227"/>
      <c r="AJ10" s="227"/>
      <c r="AK10" s="237" t="s">
        <v>23</v>
      </c>
      <c r="AL10" s="227"/>
      <c r="AM10" s="227"/>
      <c r="AN10" s="226" t="s">
        <v>1</v>
      </c>
      <c r="AO10" s="227"/>
      <c r="AP10" s="227"/>
      <c r="AQ10" s="227"/>
      <c r="AR10" s="20"/>
      <c r="AS10" s="227"/>
      <c r="AT10" s="227"/>
      <c r="AU10" s="227"/>
      <c r="AV10" s="227"/>
      <c r="AW10" s="227"/>
      <c r="AX10" s="227"/>
      <c r="AY10" s="227"/>
      <c r="AZ10" s="227"/>
      <c r="BA10" s="227"/>
      <c r="BB10" s="227"/>
      <c r="BC10" s="227"/>
      <c r="BD10" s="227"/>
      <c r="BE10" s="275"/>
      <c r="BF10" s="227"/>
      <c r="BG10" s="227"/>
      <c r="BH10" s="227"/>
      <c r="BI10" s="227"/>
      <c r="BJ10" s="227"/>
      <c r="BK10" s="227"/>
      <c r="BL10" s="227"/>
      <c r="BM10" s="227"/>
      <c r="BN10" s="227"/>
      <c r="BO10" s="227"/>
      <c r="BP10" s="227"/>
      <c r="BQ10" s="227"/>
      <c r="BR10" s="227"/>
      <c r="BS10" s="17" t="s">
        <v>6</v>
      </c>
      <c r="BT10" s="227"/>
      <c r="BU10" s="227"/>
      <c r="BV10" s="227"/>
    </row>
    <row r="11" spans="1:74" s="1" customFormat="1" ht="18.399999999999999" customHeight="1">
      <c r="A11" s="227"/>
      <c r="B11" s="20"/>
      <c r="C11" s="227"/>
      <c r="D11" s="227"/>
      <c r="E11" s="226" t="s">
        <v>24</v>
      </c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  <c r="AK11" s="237" t="s">
        <v>25</v>
      </c>
      <c r="AL11" s="227"/>
      <c r="AM11" s="227"/>
      <c r="AN11" s="226" t="s">
        <v>1</v>
      </c>
      <c r="AO11" s="227"/>
      <c r="AP11" s="227"/>
      <c r="AQ11" s="227"/>
      <c r="AR11" s="20"/>
      <c r="AS11" s="227"/>
      <c r="AT11" s="227"/>
      <c r="AU11" s="227"/>
      <c r="AV11" s="227"/>
      <c r="AW11" s="227"/>
      <c r="AX11" s="227"/>
      <c r="AY11" s="227"/>
      <c r="AZ11" s="227"/>
      <c r="BA11" s="227"/>
      <c r="BB11" s="227"/>
      <c r="BC11" s="227"/>
      <c r="BD11" s="227"/>
      <c r="BE11" s="275"/>
      <c r="BF11" s="227"/>
      <c r="BG11" s="227"/>
      <c r="BH11" s="227"/>
      <c r="BI11" s="227"/>
      <c r="BJ11" s="227"/>
      <c r="BK11" s="227"/>
      <c r="BL11" s="227"/>
      <c r="BM11" s="227"/>
      <c r="BN11" s="227"/>
      <c r="BO11" s="227"/>
      <c r="BP11" s="227"/>
      <c r="BQ11" s="227"/>
      <c r="BR11" s="227"/>
      <c r="BS11" s="17" t="s">
        <v>6</v>
      </c>
      <c r="BT11" s="227"/>
      <c r="BU11" s="227"/>
      <c r="BV11" s="227"/>
    </row>
    <row r="12" spans="1:74" s="1" customFormat="1" ht="6.95" customHeight="1">
      <c r="A12" s="227"/>
      <c r="B12" s="20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  <c r="AF12" s="227"/>
      <c r="AG12" s="227"/>
      <c r="AH12" s="227"/>
      <c r="AI12" s="227"/>
      <c r="AJ12" s="227"/>
      <c r="AK12" s="227"/>
      <c r="AL12" s="227"/>
      <c r="AM12" s="227"/>
      <c r="AN12" s="227"/>
      <c r="AO12" s="227"/>
      <c r="AP12" s="227"/>
      <c r="AQ12" s="227"/>
      <c r="AR12" s="20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75"/>
      <c r="BF12" s="227"/>
      <c r="BG12" s="227"/>
      <c r="BH12" s="227"/>
      <c r="BI12" s="227"/>
      <c r="BJ12" s="227"/>
      <c r="BK12" s="227"/>
      <c r="BL12" s="227"/>
      <c r="BM12" s="227"/>
      <c r="BN12" s="227"/>
      <c r="BO12" s="227"/>
      <c r="BP12" s="227"/>
      <c r="BQ12" s="227"/>
      <c r="BR12" s="227"/>
      <c r="BS12" s="17" t="s">
        <v>6</v>
      </c>
      <c r="BT12" s="227"/>
      <c r="BU12" s="227"/>
      <c r="BV12" s="227"/>
    </row>
    <row r="13" spans="1:74" s="1" customFormat="1" ht="12" customHeight="1">
      <c r="A13" s="227"/>
      <c r="B13" s="20"/>
      <c r="C13" s="227"/>
      <c r="D13" s="237" t="s">
        <v>26</v>
      </c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7"/>
      <c r="AH13" s="227"/>
      <c r="AI13" s="227"/>
      <c r="AJ13" s="227"/>
      <c r="AK13" s="237" t="s">
        <v>23</v>
      </c>
      <c r="AL13" s="227"/>
      <c r="AM13" s="227"/>
      <c r="AN13" s="228" t="s">
        <v>27</v>
      </c>
      <c r="AO13" s="227"/>
      <c r="AP13" s="227"/>
      <c r="AQ13" s="227"/>
      <c r="AR13" s="20"/>
      <c r="AS13" s="227"/>
      <c r="AT13" s="227"/>
      <c r="AU13" s="227"/>
      <c r="AV13" s="227"/>
      <c r="AW13" s="227"/>
      <c r="AX13" s="227"/>
      <c r="AY13" s="227"/>
      <c r="AZ13" s="227"/>
      <c r="BA13" s="227"/>
      <c r="BB13" s="227"/>
      <c r="BC13" s="227"/>
      <c r="BD13" s="227"/>
      <c r="BE13" s="275"/>
      <c r="BF13" s="227"/>
      <c r="BG13" s="227"/>
      <c r="BH13" s="227"/>
      <c r="BI13" s="227"/>
      <c r="BJ13" s="227"/>
      <c r="BK13" s="227"/>
      <c r="BL13" s="227"/>
      <c r="BM13" s="227"/>
      <c r="BN13" s="227"/>
      <c r="BO13" s="227"/>
      <c r="BP13" s="227"/>
      <c r="BQ13" s="227"/>
      <c r="BR13" s="227"/>
      <c r="BS13" s="17" t="s">
        <v>6</v>
      </c>
      <c r="BT13" s="227"/>
      <c r="BU13" s="227"/>
      <c r="BV13" s="227"/>
    </row>
    <row r="14" spans="1:74" ht="12.75">
      <c r="A14" s="227"/>
      <c r="B14" s="20"/>
      <c r="C14" s="227"/>
      <c r="D14" s="227"/>
      <c r="E14" s="279" t="s">
        <v>27</v>
      </c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37" t="s">
        <v>25</v>
      </c>
      <c r="AL14" s="227"/>
      <c r="AM14" s="227"/>
      <c r="AN14" s="228" t="s">
        <v>27</v>
      </c>
      <c r="AO14" s="227"/>
      <c r="AP14" s="227"/>
      <c r="AQ14" s="227"/>
      <c r="AR14" s="20"/>
      <c r="AS14" s="227"/>
      <c r="AT14" s="227"/>
      <c r="AU14" s="227"/>
      <c r="AV14" s="227"/>
      <c r="AW14" s="227"/>
      <c r="AX14" s="227"/>
      <c r="AY14" s="227"/>
      <c r="AZ14" s="227"/>
      <c r="BA14" s="227"/>
      <c r="BB14" s="227"/>
      <c r="BC14" s="227"/>
      <c r="BD14" s="227"/>
      <c r="BE14" s="275"/>
      <c r="BF14" s="227"/>
      <c r="BG14" s="227"/>
      <c r="BH14" s="227"/>
      <c r="BI14" s="227"/>
      <c r="BJ14" s="227"/>
      <c r="BK14" s="227"/>
      <c r="BL14" s="227"/>
      <c r="BM14" s="227"/>
      <c r="BN14" s="227"/>
      <c r="BO14" s="227"/>
      <c r="BP14" s="227"/>
      <c r="BQ14" s="227"/>
      <c r="BR14" s="227"/>
      <c r="BS14" s="17" t="s">
        <v>6</v>
      </c>
      <c r="BT14" s="227"/>
      <c r="BU14" s="227"/>
      <c r="BV14" s="227"/>
    </row>
    <row r="15" spans="1:74" s="1" customFormat="1" ht="6.95" customHeight="1">
      <c r="A15" s="227"/>
      <c r="B15" s="20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7"/>
      <c r="AJ15" s="227"/>
      <c r="AK15" s="227"/>
      <c r="AL15" s="227"/>
      <c r="AM15" s="227"/>
      <c r="AN15" s="227"/>
      <c r="AO15" s="227"/>
      <c r="AP15" s="227"/>
      <c r="AQ15" s="227"/>
      <c r="AR15" s="20"/>
      <c r="AS15" s="227"/>
      <c r="AT15" s="227"/>
      <c r="AU15" s="227"/>
      <c r="AV15" s="227"/>
      <c r="AW15" s="227"/>
      <c r="AX15" s="227"/>
      <c r="AY15" s="227"/>
      <c r="AZ15" s="227"/>
      <c r="BA15" s="227"/>
      <c r="BB15" s="227"/>
      <c r="BC15" s="227"/>
      <c r="BD15" s="227"/>
      <c r="BE15" s="275"/>
      <c r="BF15" s="227"/>
      <c r="BG15" s="227"/>
      <c r="BH15" s="227"/>
      <c r="BI15" s="227"/>
      <c r="BJ15" s="227"/>
      <c r="BK15" s="227"/>
      <c r="BL15" s="227"/>
      <c r="BM15" s="227"/>
      <c r="BN15" s="227"/>
      <c r="BO15" s="227"/>
      <c r="BP15" s="227"/>
      <c r="BQ15" s="227"/>
      <c r="BR15" s="227"/>
      <c r="BS15" s="17" t="s">
        <v>3</v>
      </c>
      <c r="BT15" s="227"/>
      <c r="BU15" s="227"/>
      <c r="BV15" s="227"/>
    </row>
    <row r="16" spans="1:74" s="1" customFormat="1" ht="12" customHeight="1">
      <c r="A16" s="227"/>
      <c r="B16" s="20"/>
      <c r="C16" s="227"/>
      <c r="D16" s="237" t="s">
        <v>28</v>
      </c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7"/>
      <c r="U16" s="227"/>
      <c r="V16" s="227"/>
      <c r="W16" s="227"/>
      <c r="X16" s="227"/>
      <c r="Y16" s="227"/>
      <c r="Z16" s="227"/>
      <c r="AA16" s="227"/>
      <c r="AB16" s="227"/>
      <c r="AC16" s="227"/>
      <c r="AD16" s="227"/>
      <c r="AE16" s="227"/>
      <c r="AF16" s="227"/>
      <c r="AG16" s="227"/>
      <c r="AH16" s="227"/>
      <c r="AI16" s="227"/>
      <c r="AJ16" s="227"/>
      <c r="AK16" s="237" t="s">
        <v>23</v>
      </c>
      <c r="AL16" s="227"/>
      <c r="AM16" s="227"/>
      <c r="AN16" s="226" t="s">
        <v>1</v>
      </c>
      <c r="AO16" s="227"/>
      <c r="AP16" s="227"/>
      <c r="AQ16" s="227"/>
      <c r="AR16" s="20"/>
      <c r="AS16" s="227"/>
      <c r="AT16" s="227"/>
      <c r="AU16" s="227"/>
      <c r="AV16" s="227"/>
      <c r="AW16" s="227"/>
      <c r="AX16" s="227"/>
      <c r="AY16" s="227"/>
      <c r="AZ16" s="227"/>
      <c r="BA16" s="227"/>
      <c r="BB16" s="227"/>
      <c r="BC16" s="227"/>
      <c r="BD16" s="227"/>
      <c r="BE16" s="275"/>
      <c r="BF16" s="227"/>
      <c r="BG16" s="227"/>
      <c r="BH16" s="227"/>
      <c r="BI16" s="227"/>
      <c r="BJ16" s="227"/>
      <c r="BK16" s="227"/>
      <c r="BL16" s="227"/>
      <c r="BM16" s="227"/>
      <c r="BN16" s="227"/>
      <c r="BO16" s="227"/>
      <c r="BP16" s="227"/>
      <c r="BQ16" s="227"/>
      <c r="BR16" s="227"/>
      <c r="BS16" s="17" t="s">
        <v>3</v>
      </c>
      <c r="BT16" s="227"/>
      <c r="BU16" s="227"/>
      <c r="BV16" s="227"/>
    </row>
    <row r="17" spans="1:71" s="1" customFormat="1" ht="18.399999999999999" customHeight="1">
      <c r="A17" s="227"/>
      <c r="B17" s="20"/>
      <c r="C17" s="227"/>
      <c r="D17" s="227"/>
      <c r="E17" s="226" t="s">
        <v>29</v>
      </c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37" t="s">
        <v>25</v>
      </c>
      <c r="AL17" s="227"/>
      <c r="AM17" s="227"/>
      <c r="AN17" s="226" t="s">
        <v>1</v>
      </c>
      <c r="AO17" s="227"/>
      <c r="AP17" s="227"/>
      <c r="AQ17" s="227"/>
      <c r="AR17" s="20"/>
      <c r="AS17" s="227"/>
      <c r="AT17" s="227"/>
      <c r="AU17" s="227"/>
      <c r="AV17" s="227"/>
      <c r="AW17" s="227"/>
      <c r="AX17" s="227"/>
      <c r="AY17" s="227"/>
      <c r="AZ17" s="227"/>
      <c r="BA17" s="227"/>
      <c r="BB17" s="227"/>
      <c r="BC17" s="227"/>
      <c r="BD17" s="227"/>
      <c r="BE17" s="275"/>
      <c r="BF17" s="227"/>
      <c r="BG17" s="227"/>
      <c r="BH17" s="227"/>
      <c r="BI17" s="227"/>
      <c r="BJ17" s="227"/>
      <c r="BK17" s="227"/>
      <c r="BL17" s="227"/>
      <c r="BM17" s="227"/>
      <c r="BN17" s="227"/>
      <c r="BO17" s="227"/>
      <c r="BP17" s="227"/>
      <c r="BQ17" s="227"/>
      <c r="BR17" s="227"/>
      <c r="BS17" s="17" t="s">
        <v>30</v>
      </c>
    </row>
    <row r="18" spans="1:71" s="1" customFormat="1" ht="6.95" customHeight="1">
      <c r="A18" s="227"/>
      <c r="B18" s="20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0"/>
      <c r="AS18" s="227"/>
      <c r="AT18" s="227"/>
      <c r="AU18" s="227"/>
      <c r="AV18" s="227"/>
      <c r="AW18" s="227"/>
      <c r="AX18" s="227"/>
      <c r="AY18" s="227"/>
      <c r="AZ18" s="227"/>
      <c r="BA18" s="227"/>
      <c r="BB18" s="227"/>
      <c r="BC18" s="227"/>
      <c r="BD18" s="227"/>
      <c r="BE18" s="275"/>
      <c r="BF18" s="227"/>
      <c r="BG18" s="227"/>
      <c r="BH18" s="227"/>
      <c r="BI18" s="227"/>
      <c r="BJ18" s="227"/>
      <c r="BK18" s="227"/>
      <c r="BL18" s="227"/>
      <c r="BM18" s="227"/>
      <c r="BN18" s="227"/>
      <c r="BO18" s="227"/>
      <c r="BP18" s="227"/>
      <c r="BQ18" s="227"/>
      <c r="BR18" s="227"/>
      <c r="BS18" s="17" t="s">
        <v>6</v>
      </c>
    </row>
    <row r="19" spans="1:71" s="1" customFormat="1" ht="12" customHeight="1">
      <c r="A19" s="227"/>
      <c r="B19" s="20"/>
      <c r="C19" s="227"/>
      <c r="D19" s="237" t="s">
        <v>31</v>
      </c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37" t="s">
        <v>23</v>
      </c>
      <c r="AL19" s="227"/>
      <c r="AM19" s="227"/>
      <c r="AN19" s="226" t="s">
        <v>1</v>
      </c>
      <c r="AO19" s="227"/>
      <c r="AP19" s="227"/>
      <c r="AQ19" s="227"/>
      <c r="AR19" s="20"/>
      <c r="AS19" s="227"/>
      <c r="AT19" s="227"/>
      <c r="AU19" s="227"/>
      <c r="AV19" s="227"/>
      <c r="AW19" s="227"/>
      <c r="AX19" s="227"/>
      <c r="AY19" s="227"/>
      <c r="AZ19" s="227"/>
      <c r="BA19" s="227"/>
      <c r="BB19" s="227"/>
      <c r="BC19" s="227"/>
      <c r="BD19" s="227"/>
      <c r="BE19" s="275"/>
      <c r="BF19" s="227"/>
      <c r="BG19" s="227"/>
      <c r="BH19" s="227"/>
      <c r="BI19" s="227"/>
      <c r="BJ19" s="227"/>
      <c r="BK19" s="227"/>
      <c r="BL19" s="227"/>
      <c r="BM19" s="227"/>
      <c r="BN19" s="227"/>
      <c r="BO19" s="227"/>
      <c r="BP19" s="227"/>
      <c r="BQ19" s="227"/>
      <c r="BR19" s="227"/>
      <c r="BS19" s="17" t="s">
        <v>6</v>
      </c>
    </row>
    <row r="20" spans="1:71" s="1" customFormat="1" ht="18.399999999999999" customHeight="1">
      <c r="A20" s="227"/>
      <c r="B20" s="20"/>
      <c r="C20" s="227"/>
      <c r="D20" s="227"/>
      <c r="E20" s="226" t="s">
        <v>32</v>
      </c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37" t="s">
        <v>25</v>
      </c>
      <c r="AL20" s="227"/>
      <c r="AM20" s="227"/>
      <c r="AN20" s="226" t="s">
        <v>1</v>
      </c>
      <c r="AO20" s="227"/>
      <c r="AP20" s="227"/>
      <c r="AQ20" s="227"/>
      <c r="AR20" s="20"/>
      <c r="AS20" s="227"/>
      <c r="AT20" s="227"/>
      <c r="AU20" s="227"/>
      <c r="AV20" s="227"/>
      <c r="AW20" s="227"/>
      <c r="AX20" s="227"/>
      <c r="AY20" s="227"/>
      <c r="AZ20" s="227"/>
      <c r="BA20" s="227"/>
      <c r="BB20" s="227"/>
      <c r="BC20" s="227"/>
      <c r="BD20" s="227"/>
      <c r="BE20" s="275"/>
      <c r="BF20" s="227"/>
      <c r="BG20" s="227"/>
      <c r="BH20" s="227"/>
      <c r="BI20" s="227"/>
      <c r="BJ20" s="227"/>
      <c r="BK20" s="227"/>
      <c r="BL20" s="227"/>
      <c r="BM20" s="227"/>
      <c r="BN20" s="227"/>
      <c r="BO20" s="227"/>
      <c r="BP20" s="227"/>
      <c r="BQ20" s="227"/>
      <c r="BR20" s="227"/>
      <c r="BS20" s="17" t="s">
        <v>30</v>
      </c>
    </row>
    <row r="21" spans="1:71" s="1" customFormat="1" ht="6.95" customHeight="1">
      <c r="A21" s="227"/>
      <c r="B21" s="20"/>
      <c r="C21" s="227"/>
      <c r="D21" s="227"/>
      <c r="E21" s="227"/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27"/>
      <c r="X21" s="227"/>
      <c r="Y21" s="227"/>
      <c r="Z21" s="227"/>
      <c r="AA21" s="227"/>
      <c r="AB21" s="227"/>
      <c r="AC21" s="227"/>
      <c r="AD21" s="227"/>
      <c r="AE21" s="227"/>
      <c r="AF21" s="227"/>
      <c r="AG21" s="227"/>
      <c r="AH21" s="227"/>
      <c r="AI21" s="227"/>
      <c r="AJ21" s="227"/>
      <c r="AK21" s="227"/>
      <c r="AL21" s="227"/>
      <c r="AM21" s="227"/>
      <c r="AN21" s="227"/>
      <c r="AO21" s="227"/>
      <c r="AP21" s="227"/>
      <c r="AQ21" s="227"/>
      <c r="AR21" s="20"/>
      <c r="AS21" s="227"/>
      <c r="AT21" s="227"/>
      <c r="AU21" s="227"/>
      <c r="AV21" s="227"/>
      <c r="AW21" s="227"/>
      <c r="AX21" s="227"/>
      <c r="AY21" s="227"/>
      <c r="AZ21" s="227"/>
      <c r="BA21" s="227"/>
      <c r="BB21" s="227"/>
      <c r="BC21" s="227"/>
      <c r="BD21" s="227"/>
      <c r="BE21" s="275"/>
      <c r="BF21" s="227"/>
      <c r="BG21" s="227"/>
      <c r="BH21" s="227"/>
      <c r="BI21" s="227"/>
      <c r="BJ21" s="227"/>
      <c r="BK21" s="227"/>
      <c r="BL21" s="227"/>
      <c r="BM21" s="227"/>
      <c r="BN21" s="227"/>
      <c r="BO21" s="227"/>
      <c r="BP21" s="227"/>
      <c r="BQ21" s="227"/>
      <c r="BR21" s="227"/>
      <c r="BS21" s="227"/>
    </row>
    <row r="22" spans="1:71" s="1" customFormat="1" ht="12" customHeight="1">
      <c r="A22" s="227"/>
      <c r="B22" s="20"/>
      <c r="C22" s="227"/>
      <c r="D22" s="237" t="s">
        <v>33</v>
      </c>
      <c r="E22" s="227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27"/>
      <c r="Y22" s="227"/>
      <c r="Z22" s="227"/>
      <c r="AA22" s="227"/>
      <c r="AB22" s="227"/>
      <c r="AC22" s="227"/>
      <c r="AD22" s="227"/>
      <c r="AE22" s="227"/>
      <c r="AF22" s="227"/>
      <c r="AG22" s="227"/>
      <c r="AH22" s="227"/>
      <c r="AI22" s="227"/>
      <c r="AJ22" s="227"/>
      <c r="AK22" s="227"/>
      <c r="AL22" s="227"/>
      <c r="AM22" s="227"/>
      <c r="AN22" s="227"/>
      <c r="AO22" s="227"/>
      <c r="AP22" s="227"/>
      <c r="AQ22" s="227"/>
      <c r="AR22" s="20"/>
      <c r="AS22" s="227"/>
      <c r="AT22" s="227"/>
      <c r="AU22" s="227"/>
      <c r="AV22" s="227"/>
      <c r="AW22" s="227"/>
      <c r="AX22" s="227"/>
      <c r="AY22" s="227"/>
      <c r="AZ22" s="227"/>
      <c r="BA22" s="227"/>
      <c r="BB22" s="227"/>
      <c r="BC22" s="227"/>
      <c r="BD22" s="227"/>
      <c r="BE22" s="275"/>
      <c r="BF22" s="227"/>
      <c r="BG22" s="227"/>
      <c r="BH22" s="227"/>
      <c r="BI22" s="227"/>
      <c r="BJ22" s="227"/>
      <c r="BK22" s="227"/>
      <c r="BL22" s="227"/>
      <c r="BM22" s="227"/>
      <c r="BN22" s="227"/>
      <c r="BO22" s="227"/>
      <c r="BP22" s="227"/>
      <c r="BQ22" s="227"/>
      <c r="BR22" s="227"/>
      <c r="BS22" s="227"/>
    </row>
    <row r="23" spans="1:71" s="1" customFormat="1" ht="193.5" customHeight="1">
      <c r="A23" s="227"/>
      <c r="B23" s="20"/>
      <c r="C23" s="227"/>
      <c r="D23" s="227"/>
      <c r="E23" s="281" t="s">
        <v>34</v>
      </c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O23" s="227"/>
      <c r="AP23" s="227"/>
      <c r="AQ23" s="227"/>
      <c r="AR23" s="20"/>
      <c r="AS23" s="227"/>
      <c r="AT23" s="227"/>
      <c r="AU23" s="227"/>
      <c r="AV23" s="227"/>
      <c r="AW23" s="227"/>
      <c r="AX23" s="227"/>
      <c r="AY23" s="227"/>
      <c r="AZ23" s="227"/>
      <c r="BA23" s="227"/>
      <c r="BB23" s="227"/>
      <c r="BC23" s="227"/>
      <c r="BD23" s="227"/>
      <c r="BE23" s="275"/>
      <c r="BF23" s="227"/>
      <c r="BG23" s="227"/>
      <c r="BH23" s="227"/>
      <c r="BI23" s="227"/>
      <c r="BJ23" s="227"/>
      <c r="BK23" s="227"/>
      <c r="BL23" s="227"/>
      <c r="BM23" s="227"/>
      <c r="BN23" s="227"/>
      <c r="BO23" s="227"/>
      <c r="BP23" s="227"/>
      <c r="BQ23" s="227"/>
      <c r="BR23" s="227"/>
      <c r="BS23" s="227"/>
    </row>
    <row r="24" spans="1:71" s="1" customFormat="1" ht="6.95" customHeight="1">
      <c r="A24" s="227"/>
      <c r="B24" s="20"/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27"/>
      <c r="Y24" s="227"/>
      <c r="Z24" s="227"/>
      <c r="AA24" s="227"/>
      <c r="AB24" s="227"/>
      <c r="AC24" s="227"/>
      <c r="AD24" s="227"/>
      <c r="AE24" s="227"/>
      <c r="AF24" s="227"/>
      <c r="AG24" s="227"/>
      <c r="AH24" s="227"/>
      <c r="AI24" s="227"/>
      <c r="AJ24" s="227"/>
      <c r="AK24" s="227"/>
      <c r="AL24" s="227"/>
      <c r="AM24" s="227"/>
      <c r="AN24" s="227"/>
      <c r="AO24" s="227"/>
      <c r="AP24" s="227"/>
      <c r="AQ24" s="227"/>
      <c r="AR24" s="20"/>
      <c r="AS24" s="227"/>
      <c r="AT24" s="227"/>
      <c r="AU24" s="227"/>
      <c r="AV24" s="227"/>
      <c r="AW24" s="227"/>
      <c r="AX24" s="227"/>
      <c r="AY24" s="227"/>
      <c r="AZ24" s="227"/>
      <c r="BA24" s="227"/>
      <c r="BB24" s="227"/>
      <c r="BC24" s="227"/>
      <c r="BD24" s="227"/>
      <c r="BE24" s="275"/>
      <c r="BF24" s="227"/>
      <c r="BG24" s="227"/>
      <c r="BH24" s="227"/>
      <c r="BI24" s="227"/>
      <c r="BJ24" s="227"/>
      <c r="BK24" s="227"/>
      <c r="BL24" s="227"/>
      <c r="BM24" s="227"/>
      <c r="BN24" s="227"/>
      <c r="BO24" s="227"/>
      <c r="BP24" s="227"/>
      <c r="BQ24" s="227"/>
      <c r="BR24" s="227"/>
      <c r="BS24" s="227"/>
    </row>
    <row r="25" spans="1:71" s="1" customFormat="1" ht="6.95" customHeight="1">
      <c r="A25" s="227"/>
      <c r="B25" s="20"/>
      <c r="C25" s="227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27"/>
      <c r="AQ25" s="227"/>
      <c r="AR25" s="20"/>
      <c r="AS25" s="227"/>
      <c r="AT25" s="227"/>
      <c r="AU25" s="227"/>
      <c r="AV25" s="227"/>
      <c r="AW25" s="227"/>
      <c r="AX25" s="227"/>
      <c r="AY25" s="227"/>
      <c r="AZ25" s="227"/>
      <c r="BA25" s="227"/>
      <c r="BB25" s="227"/>
      <c r="BC25" s="227"/>
      <c r="BD25" s="227"/>
      <c r="BE25" s="275"/>
      <c r="BF25" s="227"/>
      <c r="BG25" s="227"/>
      <c r="BH25" s="227"/>
      <c r="BI25" s="227"/>
      <c r="BJ25" s="227"/>
      <c r="BK25" s="227"/>
      <c r="BL25" s="227"/>
      <c r="BM25" s="227"/>
      <c r="BN25" s="227"/>
      <c r="BO25" s="227"/>
      <c r="BP25" s="227"/>
      <c r="BQ25" s="227"/>
      <c r="BR25" s="227"/>
      <c r="BS25" s="227"/>
    </row>
    <row r="26" spans="1:71" s="1" customFormat="1" ht="14.45" customHeight="1">
      <c r="A26" s="227"/>
      <c r="B26" s="20"/>
      <c r="C26" s="227"/>
      <c r="D26" s="27" t="s">
        <v>35</v>
      </c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  <c r="AF26" s="227"/>
      <c r="AG26" s="227"/>
      <c r="AH26" s="227"/>
      <c r="AI26" s="227"/>
      <c r="AJ26" s="227"/>
      <c r="AK26" s="264">
        <f>ROUND(AG94,2)</f>
        <v>0</v>
      </c>
      <c r="AL26" s="263"/>
      <c r="AM26" s="263"/>
      <c r="AN26" s="263"/>
      <c r="AO26" s="263"/>
      <c r="AP26" s="227"/>
      <c r="AQ26" s="227"/>
      <c r="AR26" s="20"/>
      <c r="AS26" s="227"/>
      <c r="AT26" s="227"/>
      <c r="AU26" s="227"/>
      <c r="AV26" s="227"/>
      <c r="AW26" s="227"/>
      <c r="AX26" s="227"/>
      <c r="AY26" s="227"/>
      <c r="AZ26" s="227"/>
      <c r="BA26" s="227"/>
      <c r="BB26" s="227"/>
      <c r="BC26" s="227"/>
      <c r="BD26" s="227"/>
      <c r="BE26" s="275"/>
      <c r="BF26" s="227"/>
      <c r="BG26" s="227"/>
      <c r="BH26" s="227"/>
      <c r="BI26" s="227"/>
      <c r="BJ26" s="227"/>
      <c r="BK26" s="227"/>
      <c r="BL26" s="227"/>
      <c r="BM26" s="227"/>
      <c r="BN26" s="227"/>
      <c r="BO26" s="227"/>
      <c r="BP26" s="227"/>
      <c r="BQ26" s="227"/>
      <c r="BR26" s="227"/>
      <c r="BS26" s="227"/>
    </row>
    <row r="27" spans="1:71" s="1" customFormat="1" ht="14.45" customHeight="1">
      <c r="A27" s="227"/>
      <c r="B27" s="20"/>
      <c r="C27" s="227"/>
      <c r="D27" s="27" t="s">
        <v>36</v>
      </c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7"/>
      <c r="X27" s="227"/>
      <c r="Y27" s="227"/>
      <c r="Z27" s="227"/>
      <c r="AA27" s="227"/>
      <c r="AB27" s="227"/>
      <c r="AC27" s="227"/>
      <c r="AD27" s="227"/>
      <c r="AE27" s="227"/>
      <c r="AF27" s="227"/>
      <c r="AG27" s="227"/>
      <c r="AH27" s="227"/>
      <c r="AI27" s="227"/>
      <c r="AJ27" s="227"/>
      <c r="AK27" s="264">
        <f>ROUND(AG101, 2)</f>
        <v>0</v>
      </c>
      <c r="AL27" s="264"/>
      <c r="AM27" s="264"/>
      <c r="AN27" s="264"/>
      <c r="AO27" s="264"/>
      <c r="AP27" s="227"/>
      <c r="AQ27" s="227"/>
      <c r="AR27" s="20"/>
      <c r="AS27" s="227"/>
      <c r="AT27" s="227"/>
      <c r="AU27" s="227"/>
      <c r="AV27" s="227"/>
      <c r="AW27" s="227"/>
      <c r="AX27" s="227"/>
      <c r="AY27" s="227"/>
      <c r="AZ27" s="227"/>
      <c r="BA27" s="227"/>
      <c r="BB27" s="227"/>
      <c r="BC27" s="227"/>
      <c r="BD27" s="227"/>
      <c r="BE27" s="275"/>
      <c r="BF27" s="227"/>
      <c r="BG27" s="227"/>
      <c r="BH27" s="227"/>
      <c r="BI27" s="227"/>
      <c r="BJ27" s="227"/>
      <c r="BK27" s="227"/>
      <c r="BL27" s="227"/>
      <c r="BM27" s="227"/>
      <c r="BN27" s="227"/>
      <c r="BO27" s="227"/>
      <c r="BP27" s="227"/>
      <c r="BQ27" s="227"/>
      <c r="BR27" s="227"/>
      <c r="BS27" s="227"/>
    </row>
    <row r="28" spans="1:71" s="2" customFormat="1" ht="14.25" customHeight="1">
      <c r="A28" s="235"/>
      <c r="B28" s="28"/>
      <c r="C28" s="235"/>
      <c r="D28" s="213" t="s">
        <v>37</v>
      </c>
      <c r="E28" s="235"/>
      <c r="F28" s="235"/>
      <c r="G28" s="235"/>
      <c r="H28" s="235"/>
      <c r="I28" s="235"/>
      <c r="J28" s="235"/>
      <c r="K28" s="235"/>
      <c r="L28" s="235"/>
      <c r="M28" s="235"/>
      <c r="N28" s="235"/>
      <c r="O28" s="235"/>
      <c r="P28" s="235"/>
      <c r="Q28" s="235"/>
      <c r="R28" s="235"/>
      <c r="S28" s="235"/>
      <c r="T28" s="235"/>
      <c r="U28" s="235"/>
      <c r="V28" s="235"/>
      <c r="W28" s="235"/>
      <c r="X28" s="235"/>
      <c r="Y28" s="235"/>
      <c r="Z28" s="235"/>
      <c r="AA28" s="235"/>
      <c r="AB28" s="235"/>
      <c r="AC28" s="235"/>
      <c r="AD28" s="235"/>
      <c r="AE28" s="235"/>
      <c r="AF28" s="235"/>
      <c r="AG28" s="235"/>
      <c r="AH28" s="235"/>
      <c r="AI28" s="235"/>
      <c r="AJ28" s="235"/>
      <c r="AK28" s="264">
        <v>0</v>
      </c>
      <c r="AL28" s="264"/>
      <c r="AM28" s="264"/>
      <c r="AN28" s="264"/>
      <c r="AO28" s="264"/>
      <c r="AP28" s="235"/>
      <c r="AQ28" s="235"/>
      <c r="AR28" s="28"/>
      <c r="BE28" s="275"/>
    </row>
    <row r="29" spans="1:71" s="2" customFormat="1" ht="25.9" customHeight="1">
      <c r="A29" s="235"/>
      <c r="B29" s="28"/>
      <c r="C29" s="235"/>
      <c r="D29" s="29" t="s">
        <v>38</v>
      </c>
      <c r="E29" s="230"/>
      <c r="F29" s="230"/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30"/>
      <c r="Z29" s="230"/>
      <c r="AA29" s="230"/>
      <c r="AB29" s="230"/>
      <c r="AC29" s="230"/>
      <c r="AD29" s="230"/>
      <c r="AE29" s="230"/>
      <c r="AF29" s="230"/>
      <c r="AG29" s="230"/>
      <c r="AH29" s="230"/>
      <c r="AI29" s="230"/>
      <c r="AJ29" s="230"/>
      <c r="AK29" s="282">
        <f>ROUND(AK26 + AK27+AK28, 2)</f>
        <v>0</v>
      </c>
      <c r="AL29" s="283"/>
      <c r="AM29" s="283"/>
      <c r="AN29" s="283"/>
      <c r="AO29" s="283"/>
      <c r="AP29" s="235"/>
      <c r="AQ29" s="235"/>
      <c r="AR29" s="28"/>
      <c r="BE29" s="275"/>
    </row>
    <row r="30" spans="1:71" s="2" customFormat="1" ht="6.95" customHeight="1">
      <c r="A30" s="235"/>
      <c r="B30" s="28"/>
      <c r="C30" s="235"/>
      <c r="D30" s="235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35"/>
      <c r="Z30" s="235"/>
      <c r="AA30" s="235"/>
      <c r="AB30" s="235"/>
      <c r="AC30" s="235"/>
      <c r="AD30" s="235"/>
      <c r="AE30" s="235"/>
      <c r="AF30" s="235"/>
      <c r="AG30" s="235"/>
      <c r="AH30" s="235"/>
      <c r="AI30" s="235"/>
      <c r="AJ30" s="235"/>
      <c r="AK30" s="235"/>
      <c r="AL30" s="235"/>
      <c r="AM30" s="235"/>
      <c r="AN30" s="235"/>
      <c r="AO30" s="235"/>
      <c r="AP30" s="235"/>
      <c r="AQ30" s="235"/>
      <c r="AR30" s="28"/>
      <c r="BE30" s="275"/>
    </row>
    <row r="31" spans="1:71" s="2" customFormat="1" ht="12.75">
      <c r="A31" s="235"/>
      <c r="B31" s="28"/>
      <c r="C31" s="235"/>
      <c r="D31" s="235"/>
      <c r="E31" s="235"/>
      <c r="F31" s="235"/>
      <c r="G31" s="235"/>
      <c r="H31" s="235"/>
      <c r="I31" s="235"/>
      <c r="J31" s="235"/>
      <c r="K31" s="235"/>
      <c r="L31" s="284" t="s">
        <v>39</v>
      </c>
      <c r="M31" s="284"/>
      <c r="N31" s="284"/>
      <c r="O31" s="284"/>
      <c r="P31" s="284"/>
      <c r="Q31" s="235"/>
      <c r="R31" s="235"/>
      <c r="S31" s="235"/>
      <c r="T31" s="235"/>
      <c r="U31" s="235"/>
      <c r="V31" s="235"/>
      <c r="W31" s="284" t="s">
        <v>40</v>
      </c>
      <c r="X31" s="284"/>
      <c r="Y31" s="284"/>
      <c r="Z31" s="284"/>
      <c r="AA31" s="284"/>
      <c r="AB31" s="284"/>
      <c r="AC31" s="284"/>
      <c r="AD31" s="284"/>
      <c r="AE31" s="284"/>
      <c r="AF31" s="235"/>
      <c r="AG31" s="235"/>
      <c r="AH31" s="235"/>
      <c r="AI31" s="235"/>
      <c r="AJ31" s="235"/>
      <c r="AK31" s="284" t="s">
        <v>41</v>
      </c>
      <c r="AL31" s="284"/>
      <c r="AM31" s="284"/>
      <c r="AN31" s="284"/>
      <c r="AO31" s="284"/>
      <c r="AP31" s="235"/>
      <c r="AQ31" s="235"/>
      <c r="AR31" s="28"/>
      <c r="BE31" s="275"/>
    </row>
    <row r="32" spans="1:71" s="3" customFormat="1" ht="14.45" customHeight="1">
      <c r="A32" s="232"/>
      <c r="B32" s="30"/>
      <c r="C32" s="232"/>
      <c r="D32" s="237" t="s">
        <v>42</v>
      </c>
      <c r="E32" s="232"/>
      <c r="F32" s="237" t="s">
        <v>43</v>
      </c>
      <c r="G32" s="232"/>
      <c r="H32" s="232"/>
      <c r="I32" s="232"/>
      <c r="J32" s="232"/>
      <c r="K32" s="232"/>
      <c r="L32" s="267">
        <v>0.2</v>
      </c>
      <c r="M32" s="266"/>
      <c r="N32" s="266"/>
      <c r="O32" s="266"/>
      <c r="P32" s="266"/>
      <c r="Q32" s="232"/>
      <c r="R32" s="232"/>
      <c r="S32" s="232"/>
      <c r="T32" s="232"/>
      <c r="U32" s="232"/>
      <c r="V32" s="232"/>
      <c r="W32" s="265">
        <f>ROUND(AZ94 + SUM(CD101:CD105), 2)</f>
        <v>0</v>
      </c>
      <c r="X32" s="266"/>
      <c r="Y32" s="266"/>
      <c r="Z32" s="266"/>
      <c r="AA32" s="266"/>
      <c r="AB32" s="266"/>
      <c r="AC32" s="266"/>
      <c r="AD32" s="266"/>
      <c r="AE32" s="266"/>
      <c r="AF32" s="232"/>
      <c r="AG32" s="232"/>
      <c r="AH32" s="232"/>
      <c r="AI32" s="232"/>
      <c r="AJ32" s="232"/>
      <c r="AK32" s="265">
        <f>ROUND(AV94 + SUM(BY101:BY105), 2)</f>
        <v>0</v>
      </c>
      <c r="AL32" s="266"/>
      <c r="AM32" s="266"/>
      <c r="AN32" s="266"/>
      <c r="AO32" s="266"/>
      <c r="AP32" s="232"/>
      <c r="AQ32" s="232"/>
      <c r="AR32" s="30"/>
      <c r="AS32" s="232"/>
      <c r="AT32" s="232"/>
      <c r="AU32" s="232"/>
      <c r="AV32" s="232"/>
      <c r="AW32" s="232"/>
      <c r="AX32" s="232"/>
      <c r="AY32" s="232"/>
      <c r="AZ32" s="232"/>
      <c r="BA32" s="232"/>
      <c r="BB32" s="232"/>
      <c r="BC32" s="232"/>
      <c r="BD32" s="232"/>
      <c r="BE32" s="276"/>
      <c r="BF32" s="232"/>
      <c r="BG32" s="232"/>
      <c r="BH32" s="232"/>
      <c r="BI32" s="232"/>
      <c r="BJ32" s="232"/>
      <c r="BK32" s="232"/>
      <c r="BL32" s="232"/>
      <c r="BM32" s="232"/>
      <c r="BN32" s="232"/>
      <c r="BO32" s="232"/>
      <c r="BP32" s="232"/>
      <c r="BQ32" s="232"/>
      <c r="BR32" s="232"/>
      <c r="BS32" s="232"/>
    </row>
    <row r="33" spans="1:57" s="3" customFormat="1" ht="14.45" customHeight="1">
      <c r="A33" s="232"/>
      <c r="B33" s="30"/>
      <c r="C33" s="232"/>
      <c r="D33" s="232"/>
      <c r="E33" s="232"/>
      <c r="F33" s="237" t="s">
        <v>44</v>
      </c>
      <c r="G33" s="232"/>
      <c r="H33" s="232"/>
      <c r="I33" s="232"/>
      <c r="J33" s="232"/>
      <c r="K33" s="232"/>
      <c r="L33" s="267">
        <v>0.2</v>
      </c>
      <c r="M33" s="266"/>
      <c r="N33" s="266"/>
      <c r="O33" s="266"/>
      <c r="P33" s="266"/>
      <c r="Q33" s="232"/>
      <c r="R33" s="232"/>
      <c r="S33" s="232"/>
      <c r="T33" s="232"/>
      <c r="U33" s="232"/>
      <c r="V33" s="232"/>
      <c r="W33" s="265">
        <f>ROUND(BA94 + SUM(CE101:CE105), 2)</f>
        <v>0</v>
      </c>
      <c r="X33" s="266"/>
      <c r="Y33" s="266"/>
      <c r="Z33" s="266"/>
      <c r="AA33" s="266"/>
      <c r="AB33" s="266"/>
      <c r="AC33" s="266"/>
      <c r="AD33" s="266"/>
      <c r="AE33" s="266"/>
      <c r="AF33" s="232"/>
      <c r="AG33" s="232"/>
      <c r="AH33" s="232"/>
      <c r="AI33" s="232"/>
      <c r="AJ33" s="232"/>
      <c r="AK33" s="265">
        <f>ROUND(AW94 + SUM(BZ101:BZ105), 2)</f>
        <v>0</v>
      </c>
      <c r="AL33" s="266"/>
      <c r="AM33" s="266"/>
      <c r="AN33" s="266"/>
      <c r="AO33" s="266"/>
      <c r="AP33" s="232"/>
      <c r="AQ33" s="232"/>
      <c r="AR33" s="30"/>
      <c r="AS33" s="232"/>
      <c r="AT33" s="232"/>
      <c r="AU33" s="232"/>
      <c r="AV33" s="232"/>
      <c r="AW33" s="232"/>
      <c r="AX33" s="232"/>
      <c r="AY33" s="232"/>
      <c r="AZ33" s="232"/>
      <c r="BA33" s="232"/>
      <c r="BB33" s="232"/>
      <c r="BC33" s="232"/>
      <c r="BD33" s="232"/>
      <c r="BE33" s="276"/>
    </row>
    <row r="34" spans="1:57" s="3" customFormat="1" ht="14.45" hidden="1" customHeight="1">
      <c r="A34" s="232"/>
      <c r="B34" s="30"/>
      <c r="C34" s="232"/>
      <c r="D34" s="232"/>
      <c r="E34" s="232"/>
      <c r="F34" s="237" t="s">
        <v>45</v>
      </c>
      <c r="G34" s="232"/>
      <c r="H34" s="232"/>
      <c r="I34" s="232"/>
      <c r="J34" s="232"/>
      <c r="K34" s="232"/>
      <c r="L34" s="267">
        <v>0.2</v>
      </c>
      <c r="M34" s="266"/>
      <c r="N34" s="266"/>
      <c r="O34" s="266"/>
      <c r="P34" s="266"/>
      <c r="Q34" s="232"/>
      <c r="R34" s="232"/>
      <c r="S34" s="232"/>
      <c r="T34" s="232"/>
      <c r="U34" s="232"/>
      <c r="V34" s="232"/>
      <c r="W34" s="265">
        <f>ROUND(BB94 + SUM(CF101:CF105), 2)</f>
        <v>0</v>
      </c>
      <c r="X34" s="266"/>
      <c r="Y34" s="266"/>
      <c r="Z34" s="266"/>
      <c r="AA34" s="266"/>
      <c r="AB34" s="266"/>
      <c r="AC34" s="266"/>
      <c r="AD34" s="266"/>
      <c r="AE34" s="266"/>
      <c r="AF34" s="232"/>
      <c r="AG34" s="232"/>
      <c r="AH34" s="232"/>
      <c r="AI34" s="232"/>
      <c r="AJ34" s="232"/>
      <c r="AK34" s="265">
        <v>0</v>
      </c>
      <c r="AL34" s="266"/>
      <c r="AM34" s="266"/>
      <c r="AN34" s="266"/>
      <c r="AO34" s="266"/>
      <c r="AP34" s="232"/>
      <c r="AQ34" s="232"/>
      <c r="AR34" s="30"/>
      <c r="AS34" s="232"/>
      <c r="AT34" s="232"/>
      <c r="AU34" s="232"/>
      <c r="AV34" s="232"/>
      <c r="AW34" s="232"/>
      <c r="AX34" s="232"/>
      <c r="AY34" s="232"/>
      <c r="AZ34" s="232"/>
      <c r="BA34" s="232"/>
      <c r="BB34" s="232"/>
      <c r="BC34" s="232"/>
      <c r="BD34" s="232"/>
      <c r="BE34" s="276"/>
    </row>
    <row r="35" spans="1:57" s="3" customFormat="1" ht="14.45" hidden="1" customHeight="1">
      <c r="A35" s="232"/>
      <c r="B35" s="30"/>
      <c r="C35" s="232"/>
      <c r="D35" s="232"/>
      <c r="E35" s="232"/>
      <c r="F35" s="237" t="s">
        <v>46</v>
      </c>
      <c r="G35" s="232"/>
      <c r="H35" s="232"/>
      <c r="I35" s="232"/>
      <c r="J35" s="232"/>
      <c r="K35" s="232"/>
      <c r="L35" s="267">
        <v>0.2</v>
      </c>
      <c r="M35" s="266"/>
      <c r="N35" s="266"/>
      <c r="O35" s="266"/>
      <c r="P35" s="266"/>
      <c r="Q35" s="232"/>
      <c r="R35" s="232"/>
      <c r="S35" s="232"/>
      <c r="T35" s="232"/>
      <c r="U35" s="232"/>
      <c r="V35" s="232"/>
      <c r="W35" s="265">
        <f>ROUND(BC94 + SUM(CG101:CG105), 2)</f>
        <v>0</v>
      </c>
      <c r="X35" s="266"/>
      <c r="Y35" s="266"/>
      <c r="Z35" s="266"/>
      <c r="AA35" s="266"/>
      <c r="AB35" s="266"/>
      <c r="AC35" s="266"/>
      <c r="AD35" s="266"/>
      <c r="AE35" s="266"/>
      <c r="AF35" s="232"/>
      <c r="AG35" s="232"/>
      <c r="AH35" s="232"/>
      <c r="AI35" s="232"/>
      <c r="AJ35" s="232"/>
      <c r="AK35" s="265">
        <v>0</v>
      </c>
      <c r="AL35" s="266"/>
      <c r="AM35" s="266"/>
      <c r="AN35" s="266"/>
      <c r="AO35" s="266"/>
      <c r="AP35" s="232"/>
      <c r="AQ35" s="232"/>
      <c r="AR35" s="30"/>
      <c r="AS35" s="232"/>
      <c r="AT35" s="232"/>
      <c r="AU35" s="232"/>
      <c r="AV35" s="232"/>
      <c r="AW35" s="232"/>
      <c r="AX35" s="232"/>
      <c r="AY35" s="232"/>
      <c r="AZ35" s="232"/>
      <c r="BA35" s="232"/>
      <c r="BB35" s="232"/>
      <c r="BC35" s="232"/>
      <c r="BD35" s="232"/>
      <c r="BE35" s="232"/>
    </row>
    <row r="36" spans="1:57" s="3" customFormat="1" ht="14.45" hidden="1" customHeight="1">
      <c r="A36" s="232"/>
      <c r="B36" s="30"/>
      <c r="C36" s="232"/>
      <c r="D36" s="232"/>
      <c r="E36" s="232"/>
      <c r="F36" s="237" t="s">
        <v>47</v>
      </c>
      <c r="G36" s="232"/>
      <c r="H36" s="232"/>
      <c r="I36" s="232"/>
      <c r="J36" s="232"/>
      <c r="K36" s="232"/>
      <c r="L36" s="267">
        <v>0</v>
      </c>
      <c r="M36" s="266"/>
      <c r="N36" s="266"/>
      <c r="O36" s="266"/>
      <c r="P36" s="266"/>
      <c r="Q36" s="232"/>
      <c r="R36" s="232"/>
      <c r="S36" s="232"/>
      <c r="T36" s="232"/>
      <c r="U36" s="232"/>
      <c r="V36" s="232"/>
      <c r="W36" s="265">
        <f>ROUND(BD94 + SUM(CH101:CH105), 2)</f>
        <v>0</v>
      </c>
      <c r="X36" s="266"/>
      <c r="Y36" s="266"/>
      <c r="Z36" s="266"/>
      <c r="AA36" s="266"/>
      <c r="AB36" s="266"/>
      <c r="AC36" s="266"/>
      <c r="AD36" s="266"/>
      <c r="AE36" s="266"/>
      <c r="AF36" s="232"/>
      <c r="AG36" s="232"/>
      <c r="AH36" s="232"/>
      <c r="AI36" s="232"/>
      <c r="AJ36" s="232"/>
      <c r="AK36" s="265">
        <v>0</v>
      </c>
      <c r="AL36" s="266"/>
      <c r="AM36" s="266"/>
      <c r="AN36" s="266"/>
      <c r="AO36" s="266"/>
      <c r="AP36" s="232"/>
      <c r="AQ36" s="232"/>
      <c r="AR36" s="30"/>
      <c r="AS36" s="232"/>
      <c r="AT36" s="232"/>
      <c r="AU36" s="232"/>
      <c r="AV36" s="232"/>
      <c r="AW36" s="232"/>
      <c r="AX36" s="232"/>
      <c r="AY36" s="232"/>
      <c r="AZ36" s="232"/>
      <c r="BA36" s="232"/>
      <c r="BB36" s="232"/>
      <c r="BC36" s="232"/>
      <c r="BD36" s="232"/>
      <c r="BE36" s="232"/>
    </row>
    <row r="37" spans="1:57" s="2" customFormat="1" ht="6.95" customHeight="1">
      <c r="A37" s="235"/>
      <c r="B37" s="28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35"/>
      <c r="Z37" s="235"/>
      <c r="AA37" s="235"/>
      <c r="AB37" s="235"/>
      <c r="AC37" s="235"/>
      <c r="AD37" s="235"/>
      <c r="AE37" s="235"/>
      <c r="AF37" s="235"/>
      <c r="AG37" s="235"/>
      <c r="AH37" s="235"/>
      <c r="AI37" s="235"/>
      <c r="AJ37" s="235"/>
      <c r="AK37" s="235"/>
      <c r="AL37" s="235"/>
      <c r="AM37" s="235"/>
      <c r="AN37" s="235"/>
      <c r="AO37" s="235"/>
      <c r="AP37" s="235"/>
      <c r="AQ37" s="235"/>
      <c r="AR37" s="28"/>
      <c r="BE37" s="235"/>
    </row>
    <row r="38" spans="1:57" s="2" customFormat="1" ht="25.9" customHeight="1">
      <c r="A38" s="235"/>
      <c r="B38" s="28"/>
      <c r="C38" s="31"/>
      <c r="D38" s="32" t="s">
        <v>48</v>
      </c>
      <c r="E38" s="233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33" t="s">
        <v>49</v>
      </c>
      <c r="U38" s="233"/>
      <c r="V38" s="233"/>
      <c r="W38" s="233"/>
      <c r="X38" s="271" t="s">
        <v>50</v>
      </c>
      <c r="Y38" s="269"/>
      <c r="Z38" s="269"/>
      <c r="AA38" s="269"/>
      <c r="AB38" s="269"/>
      <c r="AC38" s="233"/>
      <c r="AD38" s="233"/>
      <c r="AE38" s="233"/>
      <c r="AF38" s="233"/>
      <c r="AG38" s="233"/>
      <c r="AH38" s="233"/>
      <c r="AI38" s="233"/>
      <c r="AJ38" s="233"/>
      <c r="AK38" s="268">
        <f>SUM(AK29:AK36)</f>
        <v>0</v>
      </c>
      <c r="AL38" s="269"/>
      <c r="AM38" s="269"/>
      <c r="AN38" s="269"/>
      <c r="AO38" s="270"/>
      <c r="AP38" s="31"/>
      <c r="AQ38" s="31"/>
      <c r="AR38" s="28"/>
      <c r="BE38" s="235"/>
    </row>
    <row r="39" spans="1:57" s="2" customFormat="1" ht="6.95" customHeight="1">
      <c r="A39" s="235"/>
      <c r="B39" s="28"/>
      <c r="C39" s="235"/>
      <c r="D39" s="235"/>
      <c r="E39" s="235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5"/>
      <c r="V39" s="235"/>
      <c r="W39" s="235"/>
      <c r="X39" s="235"/>
      <c r="Y39" s="235"/>
      <c r="Z39" s="235"/>
      <c r="AA39" s="235"/>
      <c r="AB39" s="235"/>
      <c r="AC39" s="235"/>
      <c r="AD39" s="235"/>
      <c r="AE39" s="235"/>
      <c r="AF39" s="235"/>
      <c r="AG39" s="235"/>
      <c r="AH39" s="235"/>
      <c r="AI39" s="235"/>
      <c r="AJ39" s="235"/>
      <c r="AK39" s="235"/>
      <c r="AL39" s="235"/>
      <c r="AM39" s="235"/>
      <c r="AN39" s="235"/>
      <c r="AO39" s="235"/>
      <c r="AP39" s="235"/>
      <c r="AQ39" s="235"/>
      <c r="AR39" s="28"/>
      <c r="BE39" s="235"/>
    </row>
    <row r="40" spans="1:57" s="2" customFormat="1" ht="14.45" customHeight="1">
      <c r="A40" s="235"/>
      <c r="B40" s="28"/>
      <c r="C40" s="235"/>
      <c r="D40" s="235"/>
      <c r="E40" s="235"/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5"/>
      <c r="Q40" s="235"/>
      <c r="R40" s="235"/>
      <c r="S40" s="235"/>
      <c r="T40" s="235"/>
      <c r="U40" s="235"/>
      <c r="V40" s="235"/>
      <c r="W40" s="235"/>
      <c r="X40" s="235"/>
      <c r="Y40" s="235"/>
      <c r="Z40" s="235"/>
      <c r="AA40" s="235"/>
      <c r="AB40" s="235"/>
      <c r="AC40" s="235"/>
      <c r="AD40" s="235"/>
      <c r="AE40" s="235"/>
      <c r="AF40" s="235"/>
      <c r="AG40" s="235"/>
      <c r="AH40" s="235"/>
      <c r="AI40" s="235"/>
      <c r="AJ40" s="235"/>
      <c r="AK40" s="235"/>
      <c r="AL40" s="235"/>
      <c r="AM40" s="235"/>
      <c r="AN40" s="235"/>
      <c r="AO40" s="235"/>
      <c r="AP40" s="235"/>
      <c r="AQ40" s="235"/>
      <c r="AR40" s="28"/>
      <c r="BE40" s="235"/>
    </row>
    <row r="41" spans="1:57" s="1" customFormat="1" ht="14.45" customHeight="1">
      <c r="A41" s="227"/>
      <c r="B41" s="20"/>
      <c r="C41" s="227"/>
      <c r="D41" s="227"/>
      <c r="E41" s="227"/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27"/>
      <c r="Y41" s="227"/>
      <c r="Z41" s="227"/>
      <c r="AA41" s="227"/>
      <c r="AB41" s="227"/>
      <c r="AC41" s="227"/>
      <c r="AD41" s="227"/>
      <c r="AE41" s="227"/>
      <c r="AF41" s="227"/>
      <c r="AG41" s="227"/>
      <c r="AH41" s="227"/>
      <c r="AI41" s="227"/>
      <c r="AJ41" s="227"/>
      <c r="AK41" s="227"/>
      <c r="AL41" s="227"/>
      <c r="AM41" s="227"/>
      <c r="AN41" s="227"/>
      <c r="AO41" s="227"/>
      <c r="AP41" s="227"/>
      <c r="AQ41" s="227"/>
      <c r="AR41" s="20"/>
      <c r="AS41" s="227"/>
      <c r="AT41" s="227"/>
      <c r="AU41" s="227"/>
      <c r="AV41" s="227"/>
      <c r="AW41" s="227"/>
      <c r="AX41" s="227"/>
      <c r="AY41" s="227"/>
      <c r="AZ41" s="227"/>
      <c r="BA41" s="227"/>
      <c r="BB41" s="227"/>
      <c r="BC41" s="227"/>
      <c r="BD41" s="227"/>
      <c r="BE41" s="227"/>
    </row>
    <row r="42" spans="1:57" s="1" customFormat="1" ht="14.45" customHeight="1">
      <c r="A42" s="227"/>
      <c r="B42" s="20"/>
      <c r="C42" s="227"/>
      <c r="D42" s="227"/>
      <c r="E42" s="227"/>
      <c r="F42" s="227"/>
      <c r="G42" s="227"/>
      <c r="H42" s="227"/>
      <c r="I42" s="227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27"/>
      <c r="Z42" s="227"/>
      <c r="AA42" s="227"/>
      <c r="AB42" s="227"/>
      <c r="AC42" s="227"/>
      <c r="AD42" s="227"/>
      <c r="AE42" s="227"/>
      <c r="AF42" s="227"/>
      <c r="AG42" s="227"/>
      <c r="AH42" s="227"/>
      <c r="AI42" s="227"/>
      <c r="AJ42" s="227"/>
      <c r="AK42" s="227"/>
      <c r="AL42" s="227"/>
      <c r="AM42" s="227"/>
      <c r="AN42" s="227"/>
      <c r="AO42" s="227"/>
      <c r="AP42" s="227"/>
      <c r="AQ42" s="227"/>
      <c r="AR42" s="20"/>
      <c r="AS42" s="227"/>
      <c r="AT42" s="227"/>
      <c r="AU42" s="227"/>
      <c r="AV42" s="227"/>
      <c r="AW42" s="227"/>
      <c r="AX42" s="227"/>
      <c r="AY42" s="227"/>
      <c r="AZ42" s="227"/>
      <c r="BA42" s="227"/>
      <c r="BB42" s="227"/>
      <c r="BC42" s="227"/>
      <c r="BD42" s="227"/>
      <c r="BE42" s="227"/>
    </row>
    <row r="43" spans="1:57" s="1" customFormat="1" ht="14.45" customHeight="1">
      <c r="A43" s="227"/>
      <c r="B43" s="20"/>
      <c r="C43" s="227"/>
      <c r="D43" s="227"/>
      <c r="E43" s="227"/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7"/>
      <c r="AC43" s="227"/>
      <c r="AD43" s="227"/>
      <c r="AE43" s="227"/>
      <c r="AF43" s="227"/>
      <c r="AG43" s="227"/>
      <c r="AH43" s="227"/>
      <c r="AI43" s="227"/>
      <c r="AJ43" s="227"/>
      <c r="AK43" s="227"/>
      <c r="AL43" s="227"/>
      <c r="AM43" s="227"/>
      <c r="AN43" s="227"/>
      <c r="AO43" s="227"/>
      <c r="AP43" s="227"/>
      <c r="AQ43" s="227"/>
      <c r="AR43" s="20"/>
      <c r="AS43" s="227"/>
      <c r="AT43" s="227"/>
      <c r="AU43" s="227"/>
      <c r="AV43" s="227"/>
      <c r="AW43" s="227"/>
      <c r="AX43" s="227"/>
      <c r="AY43" s="227"/>
      <c r="AZ43" s="227"/>
      <c r="BA43" s="227"/>
      <c r="BB43" s="227"/>
      <c r="BC43" s="227"/>
      <c r="BD43" s="227"/>
      <c r="BE43" s="227"/>
    </row>
    <row r="44" spans="1:57" s="1" customFormat="1" ht="14.45" customHeight="1">
      <c r="A44" s="227"/>
      <c r="B44" s="20"/>
      <c r="C44" s="227"/>
      <c r="D44" s="227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  <c r="AA44" s="227"/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  <c r="AR44" s="20"/>
      <c r="AS44" s="227"/>
      <c r="AT44" s="227"/>
      <c r="AU44" s="227"/>
      <c r="AV44" s="227"/>
      <c r="AW44" s="227"/>
      <c r="AX44" s="227"/>
      <c r="AY44" s="227"/>
      <c r="AZ44" s="227"/>
      <c r="BA44" s="227"/>
      <c r="BB44" s="227"/>
      <c r="BC44" s="227"/>
      <c r="BD44" s="227"/>
      <c r="BE44" s="227"/>
    </row>
    <row r="45" spans="1:57" s="1" customFormat="1" ht="14.45" customHeight="1">
      <c r="A45" s="227"/>
      <c r="B45" s="20"/>
      <c r="C45" s="227"/>
      <c r="D45" s="227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7"/>
      <c r="AC45" s="227"/>
      <c r="AD45" s="227"/>
      <c r="AE45" s="227"/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P45" s="227"/>
      <c r="AQ45" s="227"/>
      <c r="AR45" s="20"/>
      <c r="AS45" s="227"/>
      <c r="AT45" s="227"/>
      <c r="AU45" s="227"/>
      <c r="AV45" s="227"/>
      <c r="AW45" s="227"/>
      <c r="AX45" s="227"/>
      <c r="AY45" s="227"/>
      <c r="AZ45" s="227"/>
      <c r="BA45" s="227"/>
      <c r="BB45" s="227"/>
      <c r="BC45" s="227"/>
      <c r="BD45" s="227"/>
      <c r="BE45" s="227"/>
    </row>
    <row r="46" spans="1:57" s="1" customFormat="1" ht="14.45" customHeight="1">
      <c r="A46" s="227"/>
      <c r="B46" s="20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27"/>
      <c r="AE46" s="227"/>
      <c r="AF46" s="227"/>
      <c r="AG46" s="227"/>
      <c r="AH46" s="227"/>
      <c r="AI46" s="227"/>
      <c r="AJ46" s="227"/>
      <c r="AK46" s="227"/>
      <c r="AL46" s="227"/>
      <c r="AM46" s="227"/>
      <c r="AN46" s="227"/>
      <c r="AO46" s="227"/>
      <c r="AP46" s="227"/>
      <c r="AQ46" s="227"/>
      <c r="AR46" s="20"/>
      <c r="AS46" s="227"/>
      <c r="AT46" s="227"/>
      <c r="AU46" s="227"/>
      <c r="AV46" s="227"/>
      <c r="AW46" s="227"/>
      <c r="AX46" s="227"/>
      <c r="AY46" s="227"/>
      <c r="AZ46" s="227"/>
      <c r="BA46" s="227"/>
      <c r="BB46" s="227"/>
      <c r="BC46" s="227"/>
      <c r="BD46" s="227"/>
      <c r="BE46" s="227"/>
    </row>
    <row r="47" spans="1:57" s="1" customFormat="1" ht="14.45" customHeight="1">
      <c r="A47" s="227"/>
      <c r="B47" s="20"/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227"/>
      <c r="AC47" s="227"/>
      <c r="AD47" s="227"/>
      <c r="AE47" s="227"/>
      <c r="AF47" s="227"/>
      <c r="AG47" s="227"/>
      <c r="AH47" s="227"/>
      <c r="AI47" s="227"/>
      <c r="AJ47" s="227"/>
      <c r="AK47" s="227"/>
      <c r="AL47" s="227"/>
      <c r="AM47" s="227"/>
      <c r="AN47" s="227"/>
      <c r="AO47" s="227"/>
      <c r="AP47" s="227"/>
      <c r="AQ47" s="227"/>
      <c r="AR47" s="20"/>
      <c r="AS47" s="227"/>
      <c r="AT47" s="227"/>
      <c r="AU47" s="227"/>
      <c r="AV47" s="227"/>
      <c r="AW47" s="227"/>
      <c r="AX47" s="227"/>
      <c r="AY47" s="227"/>
      <c r="AZ47" s="227"/>
      <c r="BA47" s="227"/>
      <c r="BB47" s="227"/>
      <c r="BC47" s="227"/>
      <c r="BD47" s="227"/>
      <c r="BE47" s="227"/>
    </row>
    <row r="48" spans="1:57" s="1" customFormat="1" ht="14.45" customHeight="1">
      <c r="A48" s="227"/>
      <c r="B48" s="20"/>
      <c r="C48" s="227"/>
      <c r="D48" s="227"/>
      <c r="E48" s="227"/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27"/>
      <c r="AE48" s="227"/>
      <c r="AF48" s="227"/>
      <c r="AG48" s="227"/>
      <c r="AH48" s="227"/>
      <c r="AI48" s="227"/>
      <c r="AJ48" s="227"/>
      <c r="AK48" s="227"/>
      <c r="AL48" s="227"/>
      <c r="AM48" s="227"/>
      <c r="AN48" s="227"/>
      <c r="AO48" s="227"/>
      <c r="AP48" s="227"/>
      <c r="AQ48" s="227"/>
      <c r="AR48" s="20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7"/>
      <c r="BE48" s="227"/>
    </row>
    <row r="49" spans="1:57" s="2" customFormat="1" ht="14.45" customHeight="1">
      <c r="B49" s="34"/>
      <c r="D49" s="35" t="s">
        <v>51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52</v>
      </c>
      <c r="AI49" s="36"/>
      <c r="AJ49" s="36"/>
      <c r="AK49" s="36"/>
      <c r="AL49" s="36"/>
      <c r="AM49" s="36"/>
      <c r="AN49" s="36"/>
      <c r="AO49" s="36"/>
      <c r="AR49" s="34"/>
    </row>
    <row r="50" spans="1:57">
      <c r="A50" s="227"/>
      <c r="B50" s="20"/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227"/>
      <c r="AD50" s="227"/>
      <c r="AE50" s="227"/>
      <c r="AF50" s="227"/>
      <c r="AG50" s="227"/>
      <c r="AH50" s="227"/>
      <c r="AI50" s="227"/>
      <c r="AJ50" s="227"/>
      <c r="AK50" s="227"/>
      <c r="AL50" s="227"/>
      <c r="AM50" s="227"/>
      <c r="AN50" s="227"/>
      <c r="AO50" s="227"/>
      <c r="AP50" s="227"/>
      <c r="AQ50" s="227"/>
      <c r="AR50" s="20"/>
      <c r="AS50" s="227"/>
      <c r="AT50" s="227"/>
      <c r="AU50" s="227"/>
      <c r="AV50" s="227"/>
      <c r="AW50" s="227"/>
      <c r="AX50" s="227"/>
      <c r="AY50" s="227"/>
      <c r="AZ50" s="227"/>
      <c r="BA50" s="227"/>
      <c r="BB50" s="227"/>
      <c r="BC50" s="227"/>
      <c r="BD50" s="227"/>
      <c r="BE50" s="227"/>
    </row>
    <row r="51" spans="1:57">
      <c r="A51" s="227"/>
      <c r="B51" s="20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  <c r="Z51" s="227"/>
      <c r="AA51" s="227"/>
      <c r="AB51" s="227"/>
      <c r="AC51" s="227"/>
      <c r="AD51" s="227"/>
      <c r="AE51" s="227"/>
      <c r="AF51" s="227"/>
      <c r="AG51" s="227"/>
      <c r="AH51" s="227"/>
      <c r="AI51" s="227"/>
      <c r="AJ51" s="227"/>
      <c r="AK51" s="227"/>
      <c r="AL51" s="227"/>
      <c r="AM51" s="227"/>
      <c r="AN51" s="227"/>
      <c r="AO51" s="227"/>
      <c r="AP51" s="227"/>
      <c r="AQ51" s="227"/>
      <c r="AR51" s="20"/>
      <c r="AS51" s="227"/>
      <c r="AT51" s="227"/>
      <c r="AU51" s="227"/>
      <c r="AV51" s="227"/>
      <c r="AW51" s="227"/>
      <c r="AX51" s="227"/>
      <c r="AY51" s="227"/>
      <c r="AZ51" s="227"/>
      <c r="BA51" s="227"/>
      <c r="BB51" s="227"/>
      <c r="BC51" s="227"/>
      <c r="BD51" s="227"/>
      <c r="BE51" s="227"/>
    </row>
    <row r="52" spans="1:57">
      <c r="A52" s="227"/>
      <c r="B52" s="20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  <c r="AF52" s="227"/>
      <c r="AG52" s="227"/>
      <c r="AH52" s="227"/>
      <c r="AI52" s="227"/>
      <c r="AJ52" s="227"/>
      <c r="AK52" s="227"/>
      <c r="AL52" s="227"/>
      <c r="AM52" s="227"/>
      <c r="AN52" s="227"/>
      <c r="AO52" s="227"/>
      <c r="AP52" s="227"/>
      <c r="AQ52" s="227"/>
      <c r="AR52" s="20"/>
      <c r="AS52" s="227"/>
      <c r="AT52" s="227"/>
      <c r="AU52" s="227"/>
      <c r="AV52" s="227"/>
      <c r="AW52" s="227"/>
      <c r="AX52" s="227"/>
      <c r="AY52" s="227"/>
      <c r="AZ52" s="227"/>
      <c r="BA52" s="227"/>
      <c r="BB52" s="227"/>
      <c r="BC52" s="227"/>
      <c r="BD52" s="227"/>
      <c r="BE52" s="227"/>
    </row>
    <row r="53" spans="1:57">
      <c r="A53" s="227"/>
      <c r="B53" s="20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  <c r="AC53" s="227"/>
      <c r="AD53" s="227"/>
      <c r="AE53" s="227"/>
      <c r="AF53" s="227"/>
      <c r="AG53" s="227"/>
      <c r="AH53" s="227"/>
      <c r="AI53" s="227"/>
      <c r="AJ53" s="227"/>
      <c r="AK53" s="227"/>
      <c r="AL53" s="227"/>
      <c r="AM53" s="227"/>
      <c r="AN53" s="227"/>
      <c r="AO53" s="227"/>
      <c r="AP53" s="227"/>
      <c r="AQ53" s="227"/>
      <c r="AR53" s="20"/>
      <c r="AS53" s="227"/>
      <c r="AT53" s="227"/>
      <c r="AU53" s="227"/>
      <c r="AV53" s="227"/>
      <c r="AW53" s="227"/>
      <c r="AX53" s="227"/>
      <c r="AY53" s="227"/>
      <c r="AZ53" s="227"/>
      <c r="BA53" s="227"/>
      <c r="BB53" s="227"/>
      <c r="BC53" s="227"/>
      <c r="BD53" s="227"/>
      <c r="BE53" s="227"/>
    </row>
    <row r="54" spans="1:57">
      <c r="A54" s="227"/>
      <c r="B54" s="20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  <c r="AC54" s="227"/>
      <c r="AD54" s="227"/>
      <c r="AE54" s="227"/>
      <c r="AF54" s="227"/>
      <c r="AG54" s="227"/>
      <c r="AH54" s="227"/>
      <c r="AI54" s="227"/>
      <c r="AJ54" s="227"/>
      <c r="AK54" s="227"/>
      <c r="AL54" s="227"/>
      <c r="AM54" s="227"/>
      <c r="AN54" s="227"/>
      <c r="AO54" s="227"/>
      <c r="AP54" s="227"/>
      <c r="AQ54" s="227"/>
      <c r="AR54" s="20"/>
      <c r="AS54" s="227"/>
      <c r="AT54" s="227"/>
      <c r="AU54" s="227"/>
      <c r="AV54" s="227"/>
      <c r="AW54" s="227"/>
      <c r="AX54" s="227"/>
      <c r="AY54" s="227"/>
      <c r="AZ54" s="227"/>
      <c r="BA54" s="227"/>
      <c r="BB54" s="227"/>
      <c r="BC54" s="227"/>
      <c r="BD54" s="227"/>
      <c r="BE54" s="227"/>
    </row>
    <row r="55" spans="1:57">
      <c r="A55" s="227"/>
      <c r="B55" s="20"/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27"/>
      <c r="Z55" s="227"/>
      <c r="AA55" s="227"/>
      <c r="AB55" s="227"/>
      <c r="AC55" s="227"/>
      <c r="AD55" s="227"/>
      <c r="AE55" s="227"/>
      <c r="AF55" s="227"/>
      <c r="AG55" s="227"/>
      <c r="AH55" s="227"/>
      <c r="AI55" s="227"/>
      <c r="AJ55" s="227"/>
      <c r="AK55" s="227"/>
      <c r="AL55" s="227"/>
      <c r="AM55" s="227"/>
      <c r="AN55" s="227"/>
      <c r="AO55" s="227"/>
      <c r="AP55" s="227"/>
      <c r="AQ55" s="227"/>
      <c r="AR55" s="20"/>
      <c r="AS55" s="227"/>
      <c r="AT55" s="227"/>
      <c r="AU55" s="227"/>
      <c r="AV55" s="227"/>
      <c r="AW55" s="227"/>
      <c r="AX55" s="227"/>
      <c r="AY55" s="227"/>
      <c r="AZ55" s="227"/>
      <c r="BA55" s="227"/>
      <c r="BB55" s="227"/>
      <c r="BC55" s="227"/>
      <c r="BD55" s="227"/>
      <c r="BE55" s="227"/>
    </row>
    <row r="56" spans="1:57">
      <c r="A56" s="227"/>
      <c r="B56" s="20"/>
      <c r="C56" s="227"/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  <c r="AF56" s="227"/>
      <c r="AG56" s="227"/>
      <c r="AH56" s="227"/>
      <c r="AI56" s="227"/>
      <c r="AJ56" s="227"/>
      <c r="AK56" s="227"/>
      <c r="AL56" s="227"/>
      <c r="AM56" s="227"/>
      <c r="AN56" s="227"/>
      <c r="AO56" s="227"/>
      <c r="AP56" s="227"/>
      <c r="AQ56" s="227"/>
      <c r="AR56" s="20"/>
      <c r="AS56" s="227"/>
      <c r="AT56" s="227"/>
      <c r="AU56" s="227"/>
      <c r="AV56" s="227"/>
      <c r="AW56" s="227"/>
      <c r="AX56" s="227"/>
      <c r="AY56" s="227"/>
      <c r="AZ56" s="227"/>
      <c r="BA56" s="227"/>
      <c r="BB56" s="227"/>
      <c r="BC56" s="227"/>
      <c r="BD56" s="227"/>
      <c r="BE56" s="227"/>
    </row>
    <row r="57" spans="1:57">
      <c r="A57" s="227"/>
      <c r="B57" s="20"/>
      <c r="C57" s="227"/>
      <c r="D57" s="227"/>
      <c r="E57" s="227"/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27"/>
      <c r="Y57" s="227"/>
      <c r="Z57" s="227"/>
      <c r="AA57" s="227"/>
      <c r="AB57" s="227"/>
      <c r="AC57" s="227"/>
      <c r="AD57" s="227"/>
      <c r="AE57" s="227"/>
      <c r="AF57" s="227"/>
      <c r="AG57" s="227"/>
      <c r="AH57" s="227"/>
      <c r="AI57" s="227"/>
      <c r="AJ57" s="227"/>
      <c r="AK57" s="227"/>
      <c r="AL57" s="227"/>
      <c r="AM57" s="227"/>
      <c r="AN57" s="227"/>
      <c r="AO57" s="227"/>
      <c r="AP57" s="227"/>
      <c r="AQ57" s="227"/>
      <c r="AR57" s="20"/>
      <c r="AS57" s="227"/>
      <c r="AT57" s="227"/>
      <c r="AU57" s="227"/>
      <c r="AV57" s="227"/>
      <c r="AW57" s="227"/>
      <c r="AX57" s="227"/>
      <c r="AY57" s="227"/>
      <c r="AZ57" s="227"/>
      <c r="BA57" s="227"/>
      <c r="BB57" s="227"/>
      <c r="BC57" s="227"/>
      <c r="BD57" s="227"/>
      <c r="BE57" s="227"/>
    </row>
    <row r="58" spans="1:57">
      <c r="A58" s="227"/>
      <c r="B58" s="20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0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</row>
    <row r="59" spans="1:57">
      <c r="A59" s="227"/>
      <c r="B59" s="20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27"/>
      <c r="Y59" s="227"/>
      <c r="Z59" s="227"/>
      <c r="AA59" s="227"/>
      <c r="AB59" s="227"/>
      <c r="AC59" s="227"/>
      <c r="AD59" s="227"/>
      <c r="AE59" s="227"/>
      <c r="AF59" s="227"/>
      <c r="AG59" s="227"/>
      <c r="AH59" s="227"/>
      <c r="AI59" s="227"/>
      <c r="AJ59" s="227"/>
      <c r="AK59" s="227"/>
      <c r="AL59" s="227"/>
      <c r="AM59" s="227"/>
      <c r="AN59" s="227"/>
      <c r="AO59" s="227"/>
      <c r="AP59" s="227"/>
      <c r="AQ59" s="227"/>
      <c r="AR59" s="20"/>
      <c r="AS59" s="227"/>
      <c r="AT59" s="227"/>
      <c r="AU59" s="227"/>
      <c r="AV59" s="227"/>
      <c r="AW59" s="227"/>
      <c r="AX59" s="227"/>
      <c r="AY59" s="227"/>
      <c r="AZ59" s="227"/>
      <c r="BA59" s="227"/>
      <c r="BB59" s="227"/>
      <c r="BC59" s="227"/>
      <c r="BD59" s="227"/>
      <c r="BE59" s="227"/>
    </row>
    <row r="60" spans="1:57" s="2" customFormat="1" ht="12.75">
      <c r="A60" s="235"/>
      <c r="B60" s="28"/>
      <c r="C60" s="235"/>
      <c r="D60" s="37" t="s">
        <v>53</v>
      </c>
      <c r="E60" s="230"/>
      <c r="F60" s="230"/>
      <c r="G60" s="230"/>
      <c r="H60" s="230"/>
      <c r="I60" s="230"/>
      <c r="J60" s="230"/>
      <c r="K60" s="230"/>
      <c r="L60" s="230"/>
      <c r="M60" s="230"/>
      <c r="N60" s="230"/>
      <c r="O60" s="230"/>
      <c r="P60" s="230"/>
      <c r="Q60" s="230"/>
      <c r="R60" s="230"/>
      <c r="S60" s="230"/>
      <c r="T60" s="230"/>
      <c r="U60" s="230"/>
      <c r="V60" s="37" t="s">
        <v>54</v>
      </c>
      <c r="W60" s="230"/>
      <c r="X60" s="230"/>
      <c r="Y60" s="230"/>
      <c r="Z60" s="230"/>
      <c r="AA60" s="230"/>
      <c r="AB60" s="230"/>
      <c r="AC60" s="230"/>
      <c r="AD60" s="230"/>
      <c r="AE60" s="230"/>
      <c r="AF60" s="230"/>
      <c r="AG60" s="230"/>
      <c r="AH60" s="37" t="s">
        <v>53</v>
      </c>
      <c r="AI60" s="230"/>
      <c r="AJ60" s="230"/>
      <c r="AK60" s="230"/>
      <c r="AL60" s="230"/>
      <c r="AM60" s="37" t="s">
        <v>54</v>
      </c>
      <c r="AN60" s="230"/>
      <c r="AO60" s="230"/>
      <c r="AP60" s="235"/>
      <c r="AQ60" s="235"/>
      <c r="AR60" s="28"/>
      <c r="BE60" s="235"/>
    </row>
    <row r="61" spans="1:57">
      <c r="A61" s="227"/>
      <c r="B61" s="20"/>
      <c r="C61" s="227"/>
      <c r="D61" s="227"/>
      <c r="E61" s="227"/>
      <c r="F61" s="227"/>
      <c r="G61" s="227"/>
      <c r="H61" s="227"/>
      <c r="I61" s="227"/>
      <c r="J61" s="227"/>
      <c r="K61" s="227"/>
      <c r="L61" s="227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7"/>
      <c r="Y61" s="227"/>
      <c r="Z61" s="227"/>
      <c r="AA61" s="227"/>
      <c r="AB61" s="227"/>
      <c r="AC61" s="227"/>
      <c r="AD61" s="227"/>
      <c r="AE61" s="227"/>
      <c r="AF61" s="227"/>
      <c r="AG61" s="227"/>
      <c r="AH61" s="227"/>
      <c r="AI61" s="227"/>
      <c r="AJ61" s="227"/>
      <c r="AK61" s="227"/>
      <c r="AL61" s="227"/>
      <c r="AM61" s="227"/>
      <c r="AN61" s="227"/>
      <c r="AO61" s="227"/>
      <c r="AP61" s="227"/>
      <c r="AQ61" s="227"/>
      <c r="AR61" s="20"/>
      <c r="AS61" s="227"/>
      <c r="AT61" s="227"/>
      <c r="AU61" s="227"/>
      <c r="AV61" s="227"/>
      <c r="AW61" s="227"/>
      <c r="AX61" s="227"/>
      <c r="AY61" s="227"/>
      <c r="AZ61" s="227"/>
      <c r="BA61" s="227"/>
      <c r="BB61" s="227"/>
      <c r="BC61" s="227"/>
      <c r="BD61" s="227"/>
      <c r="BE61" s="227"/>
    </row>
    <row r="62" spans="1:57">
      <c r="A62" s="227"/>
      <c r="B62" s="20"/>
      <c r="C62" s="227"/>
      <c r="D62" s="227"/>
      <c r="E62" s="227"/>
      <c r="F62" s="227"/>
      <c r="G62" s="227"/>
      <c r="H62" s="227"/>
      <c r="I62" s="227"/>
      <c r="J62" s="227"/>
      <c r="K62" s="227"/>
      <c r="L62" s="227"/>
      <c r="M62" s="227"/>
      <c r="N62" s="227"/>
      <c r="O62" s="227"/>
      <c r="P62" s="227"/>
      <c r="Q62" s="227"/>
      <c r="R62" s="227"/>
      <c r="S62" s="227"/>
      <c r="T62" s="227"/>
      <c r="U62" s="227"/>
      <c r="V62" s="227"/>
      <c r="W62" s="227"/>
      <c r="X62" s="227"/>
      <c r="Y62" s="227"/>
      <c r="Z62" s="227"/>
      <c r="AA62" s="227"/>
      <c r="AB62" s="227"/>
      <c r="AC62" s="227"/>
      <c r="AD62" s="227"/>
      <c r="AE62" s="227"/>
      <c r="AF62" s="227"/>
      <c r="AG62" s="227"/>
      <c r="AH62" s="227"/>
      <c r="AI62" s="227"/>
      <c r="AJ62" s="227"/>
      <c r="AK62" s="227"/>
      <c r="AL62" s="227"/>
      <c r="AM62" s="227"/>
      <c r="AN62" s="227"/>
      <c r="AO62" s="227"/>
      <c r="AP62" s="227"/>
      <c r="AQ62" s="227"/>
      <c r="AR62" s="20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7"/>
    </row>
    <row r="63" spans="1:57">
      <c r="A63" s="227"/>
      <c r="B63" s="20"/>
      <c r="C63" s="227"/>
      <c r="D63" s="227"/>
      <c r="E63" s="227"/>
      <c r="F63" s="227"/>
      <c r="G63" s="227"/>
      <c r="H63" s="227"/>
      <c r="I63" s="227"/>
      <c r="J63" s="227"/>
      <c r="K63" s="227"/>
      <c r="L63" s="227"/>
      <c r="M63" s="227"/>
      <c r="N63" s="227"/>
      <c r="O63" s="227"/>
      <c r="P63" s="227"/>
      <c r="Q63" s="227"/>
      <c r="R63" s="227"/>
      <c r="S63" s="227"/>
      <c r="T63" s="227"/>
      <c r="U63" s="227"/>
      <c r="V63" s="227"/>
      <c r="W63" s="227"/>
      <c r="X63" s="227"/>
      <c r="Y63" s="227"/>
      <c r="Z63" s="227"/>
      <c r="AA63" s="227"/>
      <c r="AB63" s="227"/>
      <c r="AC63" s="227"/>
      <c r="AD63" s="227"/>
      <c r="AE63" s="227"/>
      <c r="AF63" s="227"/>
      <c r="AG63" s="227"/>
      <c r="AH63" s="227"/>
      <c r="AI63" s="227"/>
      <c r="AJ63" s="227"/>
      <c r="AK63" s="227"/>
      <c r="AL63" s="227"/>
      <c r="AM63" s="227"/>
      <c r="AN63" s="227"/>
      <c r="AO63" s="227"/>
      <c r="AP63" s="227"/>
      <c r="AQ63" s="227"/>
      <c r="AR63" s="20"/>
      <c r="AS63" s="227"/>
      <c r="AT63" s="227"/>
      <c r="AU63" s="227"/>
      <c r="AV63" s="227"/>
      <c r="AW63" s="227"/>
      <c r="AX63" s="227"/>
      <c r="AY63" s="227"/>
      <c r="AZ63" s="227"/>
      <c r="BA63" s="227"/>
      <c r="BB63" s="227"/>
      <c r="BC63" s="227"/>
      <c r="BD63" s="227"/>
      <c r="BE63" s="227"/>
    </row>
    <row r="64" spans="1:57" s="2" customFormat="1" ht="12.75">
      <c r="A64" s="235"/>
      <c r="B64" s="28"/>
      <c r="C64" s="235"/>
      <c r="D64" s="35" t="s">
        <v>55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5" t="s">
        <v>56</v>
      </c>
      <c r="AI64" s="38"/>
      <c r="AJ64" s="38"/>
      <c r="AK64" s="38"/>
      <c r="AL64" s="38"/>
      <c r="AM64" s="38"/>
      <c r="AN64" s="38"/>
      <c r="AO64" s="38"/>
      <c r="AP64" s="235"/>
      <c r="AQ64" s="235"/>
      <c r="AR64" s="28"/>
      <c r="BE64" s="235"/>
    </row>
    <row r="65" spans="1:57">
      <c r="A65" s="227"/>
      <c r="B65" s="20"/>
      <c r="C65" s="227"/>
      <c r="D65" s="227"/>
      <c r="E65" s="227"/>
      <c r="F65" s="227"/>
      <c r="G65" s="227"/>
      <c r="H65" s="227"/>
      <c r="I65" s="227"/>
      <c r="J65" s="227"/>
      <c r="K65" s="227"/>
      <c r="L65" s="227"/>
      <c r="M65" s="227"/>
      <c r="N65" s="227"/>
      <c r="O65" s="227"/>
      <c r="P65" s="227"/>
      <c r="Q65" s="227"/>
      <c r="R65" s="227"/>
      <c r="S65" s="227"/>
      <c r="T65" s="227"/>
      <c r="U65" s="227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  <c r="AF65" s="227"/>
      <c r="AG65" s="227"/>
      <c r="AH65" s="227"/>
      <c r="AI65" s="227"/>
      <c r="AJ65" s="227"/>
      <c r="AK65" s="227"/>
      <c r="AL65" s="227"/>
      <c r="AM65" s="227"/>
      <c r="AN65" s="227"/>
      <c r="AO65" s="227"/>
      <c r="AP65" s="227"/>
      <c r="AQ65" s="227"/>
      <c r="AR65" s="20"/>
      <c r="AS65" s="227"/>
      <c r="AT65" s="227"/>
      <c r="AU65" s="227"/>
      <c r="AV65" s="227"/>
      <c r="AW65" s="227"/>
      <c r="AX65" s="227"/>
      <c r="AY65" s="227"/>
      <c r="AZ65" s="227"/>
      <c r="BA65" s="227"/>
      <c r="BB65" s="227"/>
      <c r="BC65" s="227"/>
      <c r="BD65" s="227"/>
      <c r="BE65" s="227"/>
    </row>
    <row r="66" spans="1:57">
      <c r="A66" s="227"/>
      <c r="B66" s="20"/>
      <c r="C66" s="227"/>
      <c r="D66" s="227"/>
      <c r="E66" s="227"/>
      <c r="F66" s="227"/>
      <c r="G66" s="227"/>
      <c r="H66" s="227"/>
      <c r="I66" s="227"/>
      <c r="J66" s="227"/>
      <c r="K66" s="227"/>
      <c r="L66" s="227"/>
      <c r="M66" s="227"/>
      <c r="N66" s="227"/>
      <c r="O66" s="227"/>
      <c r="P66" s="227"/>
      <c r="Q66" s="227"/>
      <c r="R66" s="227"/>
      <c r="S66" s="227"/>
      <c r="T66" s="227"/>
      <c r="U66" s="227"/>
      <c r="V66" s="227"/>
      <c r="W66" s="227"/>
      <c r="X66" s="227"/>
      <c r="Y66" s="227"/>
      <c r="Z66" s="227"/>
      <c r="AA66" s="227"/>
      <c r="AB66" s="227"/>
      <c r="AC66" s="227"/>
      <c r="AD66" s="227"/>
      <c r="AE66" s="227"/>
      <c r="AF66" s="227"/>
      <c r="AG66" s="227"/>
      <c r="AH66" s="227"/>
      <c r="AI66" s="227"/>
      <c r="AJ66" s="227"/>
      <c r="AK66" s="227"/>
      <c r="AL66" s="227"/>
      <c r="AM66" s="227"/>
      <c r="AN66" s="227"/>
      <c r="AO66" s="227"/>
      <c r="AP66" s="227"/>
      <c r="AQ66" s="227"/>
      <c r="AR66" s="20"/>
      <c r="AS66" s="227"/>
      <c r="AT66" s="227"/>
      <c r="AU66" s="227"/>
      <c r="AV66" s="227"/>
      <c r="AW66" s="227"/>
      <c r="AX66" s="227"/>
      <c r="AY66" s="227"/>
      <c r="AZ66" s="227"/>
      <c r="BA66" s="227"/>
      <c r="BB66" s="227"/>
      <c r="BC66" s="227"/>
      <c r="BD66" s="227"/>
      <c r="BE66" s="227"/>
    </row>
    <row r="67" spans="1:57">
      <c r="A67" s="227"/>
      <c r="B67" s="20"/>
      <c r="C67" s="227"/>
      <c r="D67" s="227"/>
      <c r="E67" s="227"/>
      <c r="F67" s="227"/>
      <c r="G67" s="227"/>
      <c r="H67" s="227"/>
      <c r="I67" s="227"/>
      <c r="J67" s="227"/>
      <c r="K67" s="227"/>
      <c r="L67" s="227"/>
      <c r="M67" s="227"/>
      <c r="N67" s="227"/>
      <c r="O67" s="227"/>
      <c r="P67" s="227"/>
      <c r="Q67" s="227"/>
      <c r="R67" s="227"/>
      <c r="S67" s="227"/>
      <c r="T67" s="227"/>
      <c r="U67" s="227"/>
      <c r="V67" s="227"/>
      <c r="W67" s="227"/>
      <c r="X67" s="227"/>
      <c r="Y67" s="227"/>
      <c r="Z67" s="227"/>
      <c r="AA67" s="227"/>
      <c r="AB67" s="227"/>
      <c r="AC67" s="227"/>
      <c r="AD67" s="227"/>
      <c r="AE67" s="227"/>
      <c r="AF67" s="227"/>
      <c r="AG67" s="227"/>
      <c r="AH67" s="227"/>
      <c r="AI67" s="227"/>
      <c r="AJ67" s="227"/>
      <c r="AK67" s="227"/>
      <c r="AL67" s="227"/>
      <c r="AM67" s="227"/>
      <c r="AN67" s="227"/>
      <c r="AO67" s="227"/>
      <c r="AP67" s="227"/>
      <c r="AQ67" s="227"/>
      <c r="AR67" s="20"/>
      <c r="AS67" s="227"/>
      <c r="AT67" s="227"/>
      <c r="AU67" s="227"/>
      <c r="AV67" s="227"/>
      <c r="AW67" s="227"/>
      <c r="AX67" s="227"/>
      <c r="AY67" s="227"/>
      <c r="AZ67" s="227"/>
      <c r="BA67" s="227"/>
      <c r="BB67" s="227"/>
      <c r="BC67" s="227"/>
      <c r="BD67" s="227"/>
      <c r="BE67" s="227"/>
    </row>
    <row r="68" spans="1:57">
      <c r="A68" s="227"/>
      <c r="B68" s="20"/>
      <c r="C68" s="227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W68" s="227"/>
      <c r="X68" s="227"/>
      <c r="Y68" s="227"/>
      <c r="Z68" s="227"/>
      <c r="AA68" s="227"/>
      <c r="AB68" s="227"/>
      <c r="AC68" s="227"/>
      <c r="AD68" s="227"/>
      <c r="AE68" s="227"/>
      <c r="AF68" s="227"/>
      <c r="AG68" s="227"/>
      <c r="AH68" s="227"/>
      <c r="AI68" s="227"/>
      <c r="AJ68" s="227"/>
      <c r="AK68" s="227"/>
      <c r="AL68" s="227"/>
      <c r="AM68" s="227"/>
      <c r="AN68" s="227"/>
      <c r="AO68" s="227"/>
      <c r="AP68" s="227"/>
      <c r="AQ68" s="227"/>
      <c r="AR68" s="20"/>
      <c r="AS68" s="227"/>
      <c r="AT68" s="227"/>
      <c r="AU68" s="227"/>
      <c r="AV68" s="227"/>
      <c r="AW68" s="227"/>
      <c r="AX68" s="227"/>
      <c r="AY68" s="227"/>
      <c r="AZ68" s="227"/>
      <c r="BA68" s="227"/>
      <c r="BB68" s="227"/>
      <c r="BC68" s="227"/>
      <c r="BD68" s="227"/>
      <c r="BE68" s="227"/>
    </row>
    <row r="69" spans="1:57">
      <c r="A69" s="227"/>
      <c r="B69" s="20"/>
      <c r="C69" s="227"/>
      <c r="D69" s="227"/>
      <c r="E69" s="227"/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7"/>
      <c r="T69" s="227"/>
      <c r="U69" s="227"/>
      <c r="V69" s="227"/>
      <c r="W69" s="227"/>
      <c r="X69" s="227"/>
      <c r="Y69" s="227"/>
      <c r="Z69" s="227"/>
      <c r="AA69" s="227"/>
      <c r="AB69" s="227"/>
      <c r="AC69" s="227"/>
      <c r="AD69" s="227"/>
      <c r="AE69" s="227"/>
      <c r="AF69" s="227"/>
      <c r="AG69" s="227"/>
      <c r="AH69" s="227"/>
      <c r="AI69" s="227"/>
      <c r="AJ69" s="227"/>
      <c r="AK69" s="227"/>
      <c r="AL69" s="227"/>
      <c r="AM69" s="227"/>
      <c r="AN69" s="227"/>
      <c r="AO69" s="227"/>
      <c r="AP69" s="227"/>
      <c r="AQ69" s="227"/>
      <c r="AR69" s="20"/>
      <c r="AS69" s="227"/>
      <c r="AT69" s="227"/>
      <c r="AU69" s="227"/>
      <c r="AV69" s="227"/>
      <c r="AW69" s="227"/>
      <c r="AX69" s="227"/>
      <c r="AY69" s="227"/>
      <c r="AZ69" s="227"/>
      <c r="BA69" s="227"/>
      <c r="BB69" s="227"/>
      <c r="BC69" s="227"/>
      <c r="BD69" s="227"/>
      <c r="BE69" s="227"/>
    </row>
    <row r="70" spans="1:57">
      <c r="A70" s="227"/>
      <c r="B70" s="20"/>
      <c r="C70" s="227"/>
      <c r="D70" s="227"/>
      <c r="E70" s="227"/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W70" s="227"/>
      <c r="X70" s="227"/>
      <c r="Y70" s="227"/>
      <c r="Z70" s="227"/>
      <c r="AA70" s="227"/>
      <c r="AB70" s="227"/>
      <c r="AC70" s="227"/>
      <c r="AD70" s="227"/>
      <c r="AE70" s="227"/>
      <c r="AF70" s="227"/>
      <c r="AG70" s="227"/>
      <c r="AH70" s="227"/>
      <c r="AI70" s="227"/>
      <c r="AJ70" s="227"/>
      <c r="AK70" s="227"/>
      <c r="AL70" s="227"/>
      <c r="AM70" s="227"/>
      <c r="AN70" s="227"/>
      <c r="AO70" s="227"/>
      <c r="AP70" s="227"/>
      <c r="AQ70" s="227"/>
      <c r="AR70" s="20"/>
      <c r="AS70" s="227"/>
      <c r="AT70" s="227"/>
      <c r="AU70" s="227"/>
      <c r="AV70" s="227"/>
      <c r="AW70" s="227"/>
      <c r="AX70" s="227"/>
      <c r="AY70" s="227"/>
      <c r="AZ70" s="227"/>
      <c r="BA70" s="227"/>
      <c r="BB70" s="227"/>
      <c r="BC70" s="227"/>
      <c r="BD70" s="227"/>
      <c r="BE70" s="227"/>
    </row>
    <row r="71" spans="1:57">
      <c r="A71" s="227"/>
      <c r="B71" s="20"/>
      <c r="C71" s="227"/>
      <c r="D71" s="227"/>
      <c r="E71" s="227"/>
      <c r="F71" s="227"/>
      <c r="G71" s="227"/>
      <c r="H71" s="227"/>
      <c r="I71" s="227"/>
      <c r="J71" s="227"/>
      <c r="K71" s="227"/>
      <c r="L71" s="227"/>
      <c r="M71" s="227"/>
      <c r="N71" s="227"/>
      <c r="O71" s="227"/>
      <c r="P71" s="227"/>
      <c r="Q71" s="227"/>
      <c r="R71" s="227"/>
      <c r="S71" s="227"/>
      <c r="T71" s="227"/>
      <c r="U71" s="227"/>
      <c r="V71" s="227"/>
      <c r="W71" s="227"/>
      <c r="X71" s="227"/>
      <c r="Y71" s="227"/>
      <c r="Z71" s="227"/>
      <c r="AA71" s="227"/>
      <c r="AB71" s="227"/>
      <c r="AC71" s="227"/>
      <c r="AD71" s="227"/>
      <c r="AE71" s="227"/>
      <c r="AF71" s="227"/>
      <c r="AG71" s="227"/>
      <c r="AH71" s="227"/>
      <c r="AI71" s="227"/>
      <c r="AJ71" s="227"/>
      <c r="AK71" s="227"/>
      <c r="AL71" s="227"/>
      <c r="AM71" s="227"/>
      <c r="AN71" s="227"/>
      <c r="AO71" s="227"/>
      <c r="AP71" s="227"/>
      <c r="AQ71" s="227"/>
      <c r="AR71" s="20"/>
      <c r="AS71" s="227"/>
      <c r="AT71" s="227"/>
      <c r="AU71" s="227"/>
      <c r="AV71" s="227"/>
      <c r="AW71" s="227"/>
      <c r="AX71" s="227"/>
      <c r="AY71" s="227"/>
      <c r="AZ71" s="227"/>
      <c r="BA71" s="227"/>
      <c r="BB71" s="227"/>
      <c r="BC71" s="227"/>
      <c r="BD71" s="227"/>
      <c r="BE71" s="227"/>
    </row>
    <row r="72" spans="1:57">
      <c r="A72" s="227"/>
      <c r="B72" s="20"/>
      <c r="C72" s="227"/>
      <c r="D72" s="227"/>
      <c r="E72" s="227"/>
      <c r="F72" s="227"/>
      <c r="G72" s="227"/>
      <c r="H72" s="227"/>
      <c r="I72" s="227"/>
      <c r="J72" s="227"/>
      <c r="K72" s="227"/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27"/>
      <c r="Y72" s="227"/>
      <c r="Z72" s="227"/>
      <c r="AA72" s="227"/>
      <c r="AB72" s="227"/>
      <c r="AC72" s="227"/>
      <c r="AD72" s="227"/>
      <c r="AE72" s="227"/>
      <c r="AF72" s="227"/>
      <c r="AG72" s="227"/>
      <c r="AH72" s="227"/>
      <c r="AI72" s="227"/>
      <c r="AJ72" s="227"/>
      <c r="AK72" s="227"/>
      <c r="AL72" s="227"/>
      <c r="AM72" s="227"/>
      <c r="AN72" s="227"/>
      <c r="AO72" s="227"/>
      <c r="AP72" s="227"/>
      <c r="AQ72" s="227"/>
      <c r="AR72" s="20"/>
      <c r="AS72" s="227"/>
      <c r="AT72" s="227"/>
      <c r="AU72" s="227"/>
      <c r="AV72" s="227"/>
      <c r="AW72" s="227"/>
      <c r="AX72" s="227"/>
      <c r="AY72" s="227"/>
      <c r="AZ72" s="227"/>
      <c r="BA72" s="227"/>
      <c r="BB72" s="227"/>
      <c r="BC72" s="227"/>
      <c r="BD72" s="227"/>
      <c r="BE72" s="227"/>
    </row>
    <row r="73" spans="1:57">
      <c r="A73" s="227"/>
      <c r="B73" s="20"/>
      <c r="C73" s="227"/>
      <c r="D73" s="227"/>
      <c r="E73" s="227"/>
      <c r="F73" s="227"/>
      <c r="G73" s="227"/>
      <c r="H73" s="227"/>
      <c r="I73" s="227"/>
      <c r="J73" s="227"/>
      <c r="K73" s="227"/>
      <c r="L73" s="227"/>
      <c r="M73" s="227"/>
      <c r="N73" s="227"/>
      <c r="O73" s="227"/>
      <c r="P73" s="227"/>
      <c r="Q73" s="227"/>
      <c r="R73" s="227"/>
      <c r="S73" s="227"/>
      <c r="T73" s="227"/>
      <c r="U73" s="227"/>
      <c r="V73" s="227"/>
      <c r="W73" s="227"/>
      <c r="X73" s="227"/>
      <c r="Y73" s="227"/>
      <c r="Z73" s="227"/>
      <c r="AA73" s="227"/>
      <c r="AB73" s="227"/>
      <c r="AC73" s="227"/>
      <c r="AD73" s="227"/>
      <c r="AE73" s="227"/>
      <c r="AF73" s="227"/>
      <c r="AG73" s="227"/>
      <c r="AH73" s="227"/>
      <c r="AI73" s="227"/>
      <c r="AJ73" s="227"/>
      <c r="AK73" s="227"/>
      <c r="AL73" s="227"/>
      <c r="AM73" s="227"/>
      <c r="AN73" s="227"/>
      <c r="AO73" s="227"/>
      <c r="AP73" s="227"/>
      <c r="AQ73" s="227"/>
      <c r="AR73" s="20"/>
      <c r="AS73" s="227"/>
      <c r="AT73" s="227"/>
      <c r="AU73" s="227"/>
      <c r="AV73" s="227"/>
      <c r="AW73" s="227"/>
      <c r="AX73" s="227"/>
      <c r="AY73" s="227"/>
      <c r="AZ73" s="227"/>
      <c r="BA73" s="227"/>
      <c r="BB73" s="227"/>
      <c r="BC73" s="227"/>
      <c r="BD73" s="227"/>
      <c r="BE73" s="227"/>
    </row>
    <row r="74" spans="1:57">
      <c r="A74" s="227"/>
      <c r="B74" s="20"/>
      <c r="C74" s="227"/>
      <c r="D74" s="227"/>
      <c r="E74" s="227"/>
      <c r="F74" s="227"/>
      <c r="G74" s="227"/>
      <c r="H74" s="227"/>
      <c r="I74" s="227"/>
      <c r="J74" s="227"/>
      <c r="K74" s="227"/>
      <c r="L74" s="227"/>
      <c r="M74" s="227"/>
      <c r="N74" s="227"/>
      <c r="O74" s="227"/>
      <c r="P74" s="227"/>
      <c r="Q74" s="227"/>
      <c r="R74" s="227"/>
      <c r="S74" s="227"/>
      <c r="T74" s="227"/>
      <c r="U74" s="227"/>
      <c r="V74" s="227"/>
      <c r="W74" s="227"/>
      <c r="X74" s="227"/>
      <c r="Y74" s="227"/>
      <c r="Z74" s="227"/>
      <c r="AA74" s="227"/>
      <c r="AB74" s="227"/>
      <c r="AC74" s="227"/>
      <c r="AD74" s="227"/>
      <c r="AE74" s="227"/>
      <c r="AF74" s="227"/>
      <c r="AG74" s="227"/>
      <c r="AH74" s="227"/>
      <c r="AI74" s="227"/>
      <c r="AJ74" s="227"/>
      <c r="AK74" s="227"/>
      <c r="AL74" s="227"/>
      <c r="AM74" s="227"/>
      <c r="AN74" s="227"/>
      <c r="AO74" s="227"/>
      <c r="AP74" s="227"/>
      <c r="AQ74" s="227"/>
      <c r="AR74" s="20"/>
      <c r="AS74" s="227"/>
      <c r="AT74" s="227"/>
      <c r="AU74" s="227"/>
      <c r="AV74" s="227"/>
      <c r="AW74" s="227"/>
      <c r="AX74" s="227"/>
      <c r="AY74" s="227"/>
      <c r="AZ74" s="227"/>
      <c r="BA74" s="227"/>
      <c r="BB74" s="227"/>
      <c r="BC74" s="227"/>
      <c r="BD74" s="227"/>
      <c r="BE74" s="227"/>
    </row>
    <row r="75" spans="1:57" s="2" customFormat="1" ht="12.75">
      <c r="A75" s="235"/>
      <c r="B75" s="28"/>
      <c r="C75" s="235"/>
      <c r="D75" s="37" t="s">
        <v>53</v>
      </c>
      <c r="E75" s="230"/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30"/>
      <c r="Q75" s="230"/>
      <c r="R75" s="230"/>
      <c r="S75" s="230"/>
      <c r="T75" s="230"/>
      <c r="U75" s="230"/>
      <c r="V75" s="37" t="s">
        <v>54</v>
      </c>
      <c r="W75" s="230"/>
      <c r="X75" s="230"/>
      <c r="Y75" s="230"/>
      <c r="Z75" s="230"/>
      <c r="AA75" s="230"/>
      <c r="AB75" s="230"/>
      <c r="AC75" s="230"/>
      <c r="AD75" s="230"/>
      <c r="AE75" s="230"/>
      <c r="AF75" s="230"/>
      <c r="AG75" s="230"/>
      <c r="AH75" s="37" t="s">
        <v>53</v>
      </c>
      <c r="AI75" s="230"/>
      <c r="AJ75" s="230"/>
      <c r="AK75" s="230"/>
      <c r="AL75" s="230"/>
      <c r="AM75" s="37" t="s">
        <v>54</v>
      </c>
      <c r="AN75" s="230"/>
      <c r="AO75" s="230"/>
      <c r="AP75" s="235"/>
      <c r="AQ75" s="235"/>
      <c r="AR75" s="28"/>
      <c r="BE75" s="235"/>
    </row>
    <row r="76" spans="1:57" s="2" customFormat="1">
      <c r="A76" s="235"/>
      <c r="B76" s="28"/>
      <c r="C76" s="235"/>
      <c r="D76" s="235"/>
      <c r="E76" s="235"/>
      <c r="F76" s="235"/>
      <c r="G76" s="235"/>
      <c r="H76" s="235"/>
      <c r="I76" s="235"/>
      <c r="J76" s="235"/>
      <c r="K76" s="235"/>
      <c r="L76" s="235"/>
      <c r="M76" s="235"/>
      <c r="N76" s="235"/>
      <c r="O76" s="235"/>
      <c r="P76" s="235"/>
      <c r="Q76" s="235"/>
      <c r="R76" s="235"/>
      <c r="S76" s="235"/>
      <c r="T76" s="235"/>
      <c r="U76" s="235"/>
      <c r="V76" s="235"/>
      <c r="W76" s="235"/>
      <c r="X76" s="235"/>
      <c r="Y76" s="235"/>
      <c r="Z76" s="235"/>
      <c r="AA76" s="235"/>
      <c r="AB76" s="235"/>
      <c r="AC76" s="235"/>
      <c r="AD76" s="235"/>
      <c r="AE76" s="235"/>
      <c r="AF76" s="235"/>
      <c r="AG76" s="235"/>
      <c r="AH76" s="235"/>
      <c r="AI76" s="235"/>
      <c r="AJ76" s="235"/>
      <c r="AK76" s="235"/>
      <c r="AL76" s="235"/>
      <c r="AM76" s="235"/>
      <c r="AN76" s="235"/>
      <c r="AO76" s="235"/>
      <c r="AP76" s="235"/>
      <c r="AQ76" s="235"/>
      <c r="AR76" s="28"/>
      <c r="BE76" s="235"/>
    </row>
    <row r="77" spans="1:57" s="2" customFormat="1" ht="6.95" customHeight="1">
      <c r="A77" s="235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8"/>
      <c r="BE77" s="235"/>
    </row>
    <row r="81" spans="1:91" s="2" customFormat="1" ht="6.95" customHeight="1">
      <c r="A81" s="235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8"/>
      <c r="BE81" s="235"/>
    </row>
    <row r="82" spans="1:91" s="2" customFormat="1" ht="24.95" customHeight="1">
      <c r="A82" s="235"/>
      <c r="B82" s="28"/>
      <c r="C82" s="21" t="s">
        <v>57</v>
      </c>
      <c r="D82" s="235"/>
      <c r="E82" s="235"/>
      <c r="F82" s="235"/>
      <c r="G82" s="235"/>
      <c r="H82" s="235"/>
      <c r="I82" s="235"/>
      <c r="J82" s="235"/>
      <c r="K82" s="235"/>
      <c r="L82" s="235"/>
      <c r="M82" s="235"/>
      <c r="N82" s="235"/>
      <c r="O82" s="235"/>
      <c r="P82" s="235"/>
      <c r="Q82" s="235"/>
      <c r="R82" s="235"/>
      <c r="S82" s="235"/>
      <c r="T82" s="235"/>
      <c r="U82" s="235"/>
      <c r="V82" s="235"/>
      <c r="W82" s="235"/>
      <c r="X82" s="235"/>
      <c r="Y82" s="235"/>
      <c r="Z82" s="235"/>
      <c r="AA82" s="235"/>
      <c r="AB82" s="235"/>
      <c r="AC82" s="235"/>
      <c r="AD82" s="235"/>
      <c r="AE82" s="235"/>
      <c r="AF82" s="235"/>
      <c r="AG82" s="235"/>
      <c r="AH82" s="235"/>
      <c r="AI82" s="235"/>
      <c r="AJ82" s="235"/>
      <c r="AK82" s="235"/>
      <c r="AL82" s="235"/>
      <c r="AM82" s="235"/>
      <c r="AN82" s="235"/>
      <c r="AO82" s="235"/>
      <c r="AP82" s="235"/>
      <c r="AQ82" s="235"/>
      <c r="AR82" s="28"/>
      <c r="BE82" s="235"/>
    </row>
    <row r="83" spans="1:91" s="2" customFormat="1" ht="6.95" customHeight="1">
      <c r="A83" s="235"/>
      <c r="B83" s="28"/>
      <c r="C83" s="235"/>
      <c r="D83" s="235"/>
      <c r="E83" s="235"/>
      <c r="F83" s="235"/>
      <c r="G83" s="235"/>
      <c r="H83" s="235"/>
      <c r="I83" s="235"/>
      <c r="J83" s="235"/>
      <c r="K83" s="235"/>
      <c r="L83" s="235"/>
      <c r="M83" s="235"/>
      <c r="N83" s="235"/>
      <c r="O83" s="235"/>
      <c r="P83" s="235"/>
      <c r="Q83" s="235"/>
      <c r="R83" s="235"/>
      <c r="S83" s="235"/>
      <c r="T83" s="235"/>
      <c r="U83" s="235"/>
      <c r="V83" s="235"/>
      <c r="W83" s="235"/>
      <c r="X83" s="235"/>
      <c r="Y83" s="235"/>
      <c r="Z83" s="235"/>
      <c r="AA83" s="235"/>
      <c r="AB83" s="235"/>
      <c r="AC83" s="235"/>
      <c r="AD83" s="235"/>
      <c r="AE83" s="235"/>
      <c r="AF83" s="235"/>
      <c r="AG83" s="235"/>
      <c r="AH83" s="235"/>
      <c r="AI83" s="235"/>
      <c r="AJ83" s="235"/>
      <c r="AK83" s="235"/>
      <c r="AL83" s="235"/>
      <c r="AM83" s="235"/>
      <c r="AN83" s="235"/>
      <c r="AO83" s="235"/>
      <c r="AP83" s="235"/>
      <c r="AQ83" s="235"/>
      <c r="AR83" s="28"/>
      <c r="BE83" s="235"/>
    </row>
    <row r="84" spans="1:91" s="4" customFormat="1" ht="12" customHeight="1">
      <c r="A84" s="220"/>
      <c r="B84" s="43"/>
      <c r="C84" s="237" t="s">
        <v>12</v>
      </c>
      <c r="D84" s="220"/>
      <c r="E84" s="220"/>
      <c r="F84" s="220"/>
      <c r="G84" s="220"/>
      <c r="H84" s="220"/>
      <c r="I84" s="220"/>
      <c r="J84" s="220"/>
      <c r="K84" s="220"/>
      <c r="L84" s="220">
        <f>K5</f>
        <v>0</v>
      </c>
      <c r="M84" s="220"/>
      <c r="N84" s="220"/>
      <c r="O84" s="220"/>
      <c r="P84" s="220"/>
      <c r="Q84" s="220"/>
      <c r="R84" s="220"/>
      <c r="S84" s="220"/>
      <c r="T84" s="220"/>
      <c r="U84" s="220"/>
      <c r="V84" s="220"/>
      <c r="W84" s="220"/>
      <c r="X84" s="220"/>
      <c r="Y84" s="220"/>
      <c r="Z84" s="220"/>
      <c r="AA84" s="220"/>
      <c r="AB84" s="220"/>
      <c r="AC84" s="220"/>
      <c r="AD84" s="220"/>
      <c r="AE84" s="220"/>
      <c r="AF84" s="220"/>
      <c r="AG84" s="220"/>
      <c r="AH84" s="220"/>
      <c r="AI84" s="220"/>
      <c r="AJ84" s="220"/>
      <c r="AK84" s="220"/>
      <c r="AL84" s="220"/>
      <c r="AM84" s="220"/>
      <c r="AN84" s="220"/>
      <c r="AO84" s="220"/>
      <c r="AP84" s="220"/>
      <c r="AQ84" s="220"/>
      <c r="AR84" s="43"/>
      <c r="AS84" s="220"/>
      <c r="AT84" s="220"/>
      <c r="AU84" s="220"/>
      <c r="AV84" s="220"/>
      <c r="AW84" s="220"/>
      <c r="AX84" s="220"/>
      <c r="AY84" s="220"/>
      <c r="AZ84" s="220"/>
      <c r="BA84" s="220"/>
      <c r="BB84" s="220"/>
      <c r="BC84" s="220"/>
      <c r="BD84" s="220"/>
      <c r="BE84" s="220"/>
      <c r="BF84" s="220"/>
      <c r="BG84" s="220"/>
      <c r="BH84" s="220"/>
      <c r="BI84" s="220"/>
      <c r="BJ84" s="220"/>
      <c r="BK84" s="220"/>
      <c r="BL84" s="220"/>
      <c r="BM84" s="220"/>
      <c r="BN84" s="220"/>
      <c r="BO84" s="220"/>
      <c r="BP84" s="220"/>
      <c r="BQ84" s="220"/>
      <c r="BR84" s="220"/>
      <c r="BS84" s="220"/>
      <c r="BT84" s="220"/>
      <c r="BU84" s="220"/>
      <c r="BV84" s="220"/>
      <c r="BW84" s="220"/>
      <c r="BX84" s="220"/>
      <c r="BY84" s="220"/>
      <c r="BZ84" s="220"/>
      <c r="CA84" s="220"/>
      <c r="CB84" s="220"/>
      <c r="CC84" s="220"/>
      <c r="CD84" s="220"/>
      <c r="CE84" s="220"/>
      <c r="CF84" s="220"/>
      <c r="CG84" s="220"/>
      <c r="CH84" s="220"/>
      <c r="CI84" s="220"/>
      <c r="CJ84" s="220"/>
      <c r="CK84" s="220"/>
      <c r="CL84" s="220"/>
      <c r="CM84" s="220"/>
    </row>
    <row r="85" spans="1:91" s="5" customFormat="1" ht="36.950000000000003" customHeight="1">
      <c r="A85" s="218"/>
      <c r="B85" s="44"/>
      <c r="C85" s="45" t="s">
        <v>14</v>
      </c>
      <c r="D85" s="218"/>
      <c r="E85" s="218"/>
      <c r="F85" s="218"/>
      <c r="G85" s="218"/>
      <c r="H85" s="218"/>
      <c r="I85" s="218"/>
      <c r="J85" s="218"/>
      <c r="K85" s="218"/>
      <c r="L85" s="301" t="str">
        <f>K6</f>
        <v>Obnova sídliskového vnútrobloku Agátka v Trnave</v>
      </c>
      <c r="M85" s="302"/>
      <c r="N85" s="302"/>
      <c r="O85" s="302"/>
      <c r="P85" s="302"/>
      <c r="Q85" s="302"/>
      <c r="R85" s="302"/>
      <c r="S85" s="302"/>
      <c r="T85" s="302"/>
      <c r="U85" s="302"/>
      <c r="V85" s="302"/>
      <c r="W85" s="302"/>
      <c r="X85" s="302"/>
      <c r="Y85" s="302"/>
      <c r="Z85" s="302"/>
      <c r="AA85" s="302"/>
      <c r="AB85" s="302"/>
      <c r="AC85" s="302"/>
      <c r="AD85" s="302"/>
      <c r="AE85" s="302"/>
      <c r="AF85" s="302"/>
      <c r="AG85" s="302"/>
      <c r="AH85" s="302"/>
      <c r="AI85" s="302"/>
      <c r="AJ85" s="302"/>
      <c r="AK85" s="302"/>
      <c r="AL85" s="302"/>
      <c r="AM85" s="302"/>
      <c r="AN85" s="302"/>
      <c r="AO85" s="302"/>
      <c r="AP85" s="218"/>
      <c r="AQ85" s="218"/>
      <c r="AR85" s="44"/>
      <c r="AS85" s="218"/>
      <c r="AT85" s="218"/>
      <c r="AU85" s="218"/>
      <c r="AV85" s="218"/>
      <c r="AW85" s="218"/>
      <c r="AX85" s="218"/>
      <c r="AY85" s="218"/>
      <c r="AZ85" s="218"/>
      <c r="BA85" s="218"/>
      <c r="BB85" s="218"/>
      <c r="BC85" s="218"/>
      <c r="BD85" s="218"/>
      <c r="BE85" s="218"/>
      <c r="BF85" s="218"/>
      <c r="BG85" s="218"/>
      <c r="BH85" s="218"/>
      <c r="BI85" s="218"/>
      <c r="BJ85" s="218"/>
      <c r="BK85" s="218"/>
      <c r="BL85" s="218"/>
      <c r="BM85" s="218"/>
      <c r="BN85" s="218"/>
      <c r="BO85" s="218"/>
      <c r="BP85" s="218"/>
      <c r="BQ85" s="218"/>
      <c r="BR85" s="218"/>
      <c r="BS85" s="218"/>
      <c r="BT85" s="218"/>
      <c r="BU85" s="218"/>
      <c r="BV85" s="218"/>
      <c r="BW85" s="218"/>
      <c r="BX85" s="218"/>
      <c r="BY85" s="218"/>
      <c r="BZ85" s="218"/>
      <c r="CA85" s="218"/>
      <c r="CB85" s="218"/>
      <c r="CC85" s="218"/>
      <c r="CD85" s="218"/>
      <c r="CE85" s="218"/>
      <c r="CF85" s="218"/>
      <c r="CG85" s="218"/>
      <c r="CH85" s="218"/>
      <c r="CI85" s="218"/>
      <c r="CJ85" s="218"/>
      <c r="CK85" s="218"/>
      <c r="CL85" s="218"/>
      <c r="CM85" s="218"/>
    </row>
    <row r="86" spans="1:91" s="2" customFormat="1" ht="6.95" customHeight="1">
      <c r="A86" s="235"/>
      <c r="B86" s="28"/>
      <c r="C86" s="235"/>
      <c r="D86" s="235"/>
      <c r="E86" s="235"/>
      <c r="F86" s="235"/>
      <c r="G86" s="235"/>
      <c r="H86" s="235"/>
      <c r="I86" s="235"/>
      <c r="J86" s="235"/>
      <c r="K86" s="235"/>
      <c r="L86" s="235"/>
      <c r="M86" s="235"/>
      <c r="N86" s="235"/>
      <c r="O86" s="235"/>
      <c r="P86" s="235"/>
      <c r="Q86" s="235"/>
      <c r="R86" s="235"/>
      <c r="S86" s="235"/>
      <c r="T86" s="235"/>
      <c r="U86" s="235"/>
      <c r="V86" s="235"/>
      <c r="W86" s="235"/>
      <c r="X86" s="235"/>
      <c r="Y86" s="235"/>
      <c r="Z86" s="235"/>
      <c r="AA86" s="235"/>
      <c r="AB86" s="235"/>
      <c r="AC86" s="235"/>
      <c r="AD86" s="235"/>
      <c r="AE86" s="235"/>
      <c r="AF86" s="235"/>
      <c r="AG86" s="235"/>
      <c r="AH86" s="235"/>
      <c r="AI86" s="235"/>
      <c r="AJ86" s="235"/>
      <c r="AK86" s="235"/>
      <c r="AL86" s="235"/>
      <c r="AM86" s="235"/>
      <c r="AN86" s="235"/>
      <c r="AO86" s="235"/>
      <c r="AP86" s="235"/>
      <c r="AQ86" s="235"/>
      <c r="AR86" s="28"/>
      <c r="BE86" s="235"/>
    </row>
    <row r="87" spans="1:91" s="2" customFormat="1" ht="12" customHeight="1">
      <c r="A87" s="235"/>
      <c r="B87" s="28"/>
      <c r="C87" s="237" t="s">
        <v>18</v>
      </c>
      <c r="D87" s="235"/>
      <c r="E87" s="235"/>
      <c r="F87" s="235"/>
      <c r="G87" s="235"/>
      <c r="H87" s="235"/>
      <c r="I87" s="235"/>
      <c r="J87" s="235"/>
      <c r="K87" s="235"/>
      <c r="L87" s="46" t="str">
        <f>IF(K8="","",K8)</f>
        <v xml:space="preserve"> </v>
      </c>
      <c r="M87" s="235"/>
      <c r="N87" s="235"/>
      <c r="O87" s="235"/>
      <c r="P87" s="235"/>
      <c r="Q87" s="235"/>
      <c r="R87" s="235"/>
      <c r="S87" s="235"/>
      <c r="T87" s="235"/>
      <c r="U87" s="235"/>
      <c r="V87" s="235"/>
      <c r="W87" s="235"/>
      <c r="X87" s="235"/>
      <c r="Y87" s="235"/>
      <c r="Z87" s="235"/>
      <c r="AA87" s="235"/>
      <c r="AB87" s="235"/>
      <c r="AC87" s="235"/>
      <c r="AD87" s="235"/>
      <c r="AE87" s="235"/>
      <c r="AF87" s="235"/>
      <c r="AG87" s="235"/>
      <c r="AH87" s="235"/>
      <c r="AI87" s="237" t="s">
        <v>20</v>
      </c>
      <c r="AJ87" s="235"/>
      <c r="AK87" s="235"/>
      <c r="AL87" s="235"/>
      <c r="AM87" s="303" t="str">
        <f>IF(AN8= "","",AN8)</f>
        <v>20. 4. 2021</v>
      </c>
      <c r="AN87" s="303"/>
      <c r="AO87" s="235"/>
      <c r="AP87" s="235"/>
      <c r="AQ87" s="235"/>
      <c r="AR87" s="28"/>
      <c r="BE87" s="235"/>
    </row>
    <row r="88" spans="1:91" s="2" customFormat="1" ht="6.95" customHeight="1">
      <c r="A88" s="235"/>
      <c r="B88" s="28"/>
      <c r="C88" s="235"/>
      <c r="D88" s="235"/>
      <c r="E88" s="235"/>
      <c r="F88" s="235"/>
      <c r="G88" s="235"/>
      <c r="H88" s="235"/>
      <c r="I88" s="235"/>
      <c r="J88" s="235"/>
      <c r="K88" s="235"/>
      <c r="L88" s="235"/>
      <c r="M88" s="235"/>
      <c r="N88" s="235"/>
      <c r="O88" s="235"/>
      <c r="P88" s="235"/>
      <c r="Q88" s="235"/>
      <c r="R88" s="235"/>
      <c r="S88" s="235"/>
      <c r="T88" s="235"/>
      <c r="U88" s="235"/>
      <c r="V88" s="235"/>
      <c r="W88" s="235"/>
      <c r="X88" s="235"/>
      <c r="Y88" s="235"/>
      <c r="Z88" s="235"/>
      <c r="AA88" s="235"/>
      <c r="AB88" s="235"/>
      <c r="AC88" s="235"/>
      <c r="AD88" s="235"/>
      <c r="AE88" s="235"/>
      <c r="AF88" s="235"/>
      <c r="AG88" s="235"/>
      <c r="AH88" s="235"/>
      <c r="AI88" s="235"/>
      <c r="AJ88" s="235"/>
      <c r="AK88" s="235"/>
      <c r="AL88" s="235"/>
      <c r="AM88" s="235"/>
      <c r="AN88" s="235"/>
      <c r="AO88" s="235"/>
      <c r="AP88" s="235"/>
      <c r="AQ88" s="235"/>
      <c r="AR88" s="28"/>
      <c r="BE88" s="235"/>
    </row>
    <row r="89" spans="1:91" s="2" customFormat="1" ht="25.7" customHeight="1">
      <c r="A89" s="235"/>
      <c r="B89" s="28"/>
      <c r="C89" s="237" t="s">
        <v>22</v>
      </c>
      <c r="D89" s="235"/>
      <c r="E89" s="235"/>
      <c r="F89" s="235"/>
      <c r="G89" s="235"/>
      <c r="H89" s="235"/>
      <c r="I89" s="235"/>
      <c r="J89" s="235"/>
      <c r="K89" s="235"/>
      <c r="L89" s="220" t="str">
        <f>IF(E11= "","",E11)</f>
        <v>Mesto Trnava</v>
      </c>
      <c r="M89" s="235"/>
      <c r="N89" s="235"/>
      <c r="O89" s="235"/>
      <c r="P89" s="235"/>
      <c r="Q89" s="235"/>
      <c r="R89" s="235"/>
      <c r="S89" s="235"/>
      <c r="T89" s="235"/>
      <c r="U89" s="235"/>
      <c r="V89" s="235"/>
      <c r="W89" s="235"/>
      <c r="X89" s="235"/>
      <c r="Y89" s="235"/>
      <c r="Z89" s="235"/>
      <c r="AA89" s="235"/>
      <c r="AB89" s="235"/>
      <c r="AC89" s="235"/>
      <c r="AD89" s="235"/>
      <c r="AE89" s="235"/>
      <c r="AF89" s="235"/>
      <c r="AG89" s="235"/>
      <c r="AH89" s="235"/>
      <c r="AI89" s="237" t="s">
        <v>28</v>
      </c>
      <c r="AJ89" s="235"/>
      <c r="AK89" s="235"/>
      <c r="AL89" s="235"/>
      <c r="AM89" s="308" t="str">
        <f>IF(E17="","",E17)</f>
        <v>Ing. Ivana Štigová Kučírková, MSc.</v>
      </c>
      <c r="AN89" s="309"/>
      <c r="AO89" s="309"/>
      <c r="AP89" s="309"/>
      <c r="AQ89" s="235"/>
      <c r="AR89" s="28"/>
      <c r="AS89" s="304" t="s">
        <v>58</v>
      </c>
      <c r="AT89" s="305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35"/>
    </row>
    <row r="90" spans="1:91" s="2" customFormat="1" ht="15.2" customHeight="1">
      <c r="A90" s="235"/>
      <c r="B90" s="28"/>
      <c r="C90" s="237" t="s">
        <v>26</v>
      </c>
      <c r="D90" s="235"/>
      <c r="E90" s="235"/>
      <c r="F90" s="235"/>
      <c r="G90" s="235"/>
      <c r="H90" s="235"/>
      <c r="I90" s="235"/>
      <c r="J90" s="235"/>
      <c r="K90" s="235"/>
      <c r="L90" s="220" t="str">
        <f>IF(E14= "Vyplň údaj","",E14)</f>
        <v/>
      </c>
      <c r="M90" s="235"/>
      <c r="N90" s="235"/>
      <c r="O90" s="235"/>
      <c r="P90" s="235"/>
      <c r="Q90" s="235"/>
      <c r="R90" s="235"/>
      <c r="S90" s="235"/>
      <c r="T90" s="235"/>
      <c r="U90" s="235"/>
      <c r="V90" s="235"/>
      <c r="W90" s="235"/>
      <c r="X90" s="235"/>
      <c r="Y90" s="235"/>
      <c r="Z90" s="235"/>
      <c r="AA90" s="235"/>
      <c r="AB90" s="235"/>
      <c r="AC90" s="235"/>
      <c r="AD90" s="235"/>
      <c r="AE90" s="235"/>
      <c r="AF90" s="235"/>
      <c r="AG90" s="235"/>
      <c r="AH90" s="235"/>
      <c r="AI90" s="237" t="s">
        <v>31</v>
      </c>
      <c r="AJ90" s="235"/>
      <c r="AK90" s="235"/>
      <c r="AL90" s="235"/>
      <c r="AM90" s="308" t="str">
        <f>IF(E20="","",E20)</f>
        <v>Rosoft, s.r.o.</v>
      </c>
      <c r="AN90" s="309"/>
      <c r="AO90" s="309"/>
      <c r="AP90" s="309"/>
      <c r="AQ90" s="235"/>
      <c r="AR90" s="28"/>
      <c r="AS90" s="306"/>
      <c r="AT90" s="307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35"/>
    </row>
    <row r="91" spans="1:91" s="2" customFormat="1" ht="10.9" customHeight="1">
      <c r="A91" s="235"/>
      <c r="B91" s="28"/>
      <c r="C91" s="235"/>
      <c r="D91" s="235"/>
      <c r="E91" s="235"/>
      <c r="F91" s="235"/>
      <c r="G91" s="235"/>
      <c r="H91" s="235"/>
      <c r="I91" s="235"/>
      <c r="J91" s="235"/>
      <c r="K91" s="235"/>
      <c r="L91" s="235"/>
      <c r="M91" s="235"/>
      <c r="N91" s="235"/>
      <c r="O91" s="235"/>
      <c r="P91" s="235"/>
      <c r="Q91" s="235"/>
      <c r="R91" s="235"/>
      <c r="S91" s="235"/>
      <c r="T91" s="235"/>
      <c r="U91" s="235"/>
      <c r="V91" s="235"/>
      <c r="W91" s="235"/>
      <c r="X91" s="235"/>
      <c r="Y91" s="235"/>
      <c r="Z91" s="235"/>
      <c r="AA91" s="235"/>
      <c r="AB91" s="235"/>
      <c r="AC91" s="235"/>
      <c r="AD91" s="235"/>
      <c r="AE91" s="235"/>
      <c r="AF91" s="235"/>
      <c r="AG91" s="235"/>
      <c r="AH91" s="235"/>
      <c r="AI91" s="235"/>
      <c r="AJ91" s="235"/>
      <c r="AK91" s="235"/>
      <c r="AL91" s="235"/>
      <c r="AM91" s="235"/>
      <c r="AN91" s="235"/>
      <c r="AO91" s="235"/>
      <c r="AP91" s="235"/>
      <c r="AQ91" s="235"/>
      <c r="AR91" s="28"/>
      <c r="AS91" s="306"/>
      <c r="AT91" s="307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35"/>
    </row>
    <row r="92" spans="1:91" s="2" customFormat="1" ht="29.25" customHeight="1">
      <c r="A92" s="235"/>
      <c r="B92" s="28"/>
      <c r="C92" s="291" t="s">
        <v>59</v>
      </c>
      <c r="D92" s="292"/>
      <c r="E92" s="292"/>
      <c r="F92" s="292"/>
      <c r="G92" s="292"/>
      <c r="H92" s="51"/>
      <c r="I92" s="294" t="s">
        <v>60</v>
      </c>
      <c r="J92" s="292"/>
      <c r="K92" s="292"/>
      <c r="L92" s="292"/>
      <c r="M92" s="292"/>
      <c r="N92" s="292"/>
      <c r="O92" s="292"/>
      <c r="P92" s="292"/>
      <c r="Q92" s="292"/>
      <c r="R92" s="292"/>
      <c r="S92" s="292"/>
      <c r="T92" s="292"/>
      <c r="U92" s="292"/>
      <c r="V92" s="292"/>
      <c r="W92" s="292"/>
      <c r="X92" s="292"/>
      <c r="Y92" s="292"/>
      <c r="Z92" s="292"/>
      <c r="AA92" s="292"/>
      <c r="AB92" s="292"/>
      <c r="AC92" s="292"/>
      <c r="AD92" s="292"/>
      <c r="AE92" s="292"/>
      <c r="AF92" s="292"/>
      <c r="AG92" s="293" t="s">
        <v>61</v>
      </c>
      <c r="AH92" s="292"/>
      <c r="AI92" s="292"/>
      <c r="AJ92" s="292"/>
      <c r="AK92" s="292"/>
      <c r="AL92" s="292"/>
      <c r="AM92" s="292"/>
      <c r="AN92" s="294" t="s">
        <v>62</v>
      </c>
      <c r="AO92" s="292"/>
      <c r="AP92" s="295"/>
      <c r="AQ92" s="52" t="s">
        <v>63</v>
      </c>
      <c r="AR92" s="28"/>
      <c r="AS92" s="53" t="s">
        <v>64</v>
      </c>
      <c r="AT92" s="54" t="s">
        <v>65</v>
      </c>
      <c r="AU92" s="54" t="s">
        <v>66</v>
      </c>
      <c r="AV92" s="54" t="s">
        <v>67</v>
      </c>
      <c r="AW92" s="54" t="s">
        <v>68</v>
      </c>
      <c r="AX92" s="54" t="s">
        <v>69</v>
      </c>
      <c r="AY92" s="54" t="s">
        <v>70</v>
      </c>
      <c r="AZ92" s="54" t="s">
        <v>71</v>
      </c>
      <c r="BA92" s="54" t="s">
        <v>72</v>
      </c>
      <c r="BB92" s="54" t="s">
        <v>73</v>
      </c>
      <c r="BC92" s="54" t="s">
        <v>74</v>
      </c>
      <c r="BD92" s="55" t="s">
        <v>75</v>
      </c>
      <c r="BE92" s="235"/>
    </row>
    <row r="93" spans="1:91" s="2" customFormat="1" ht="10.9" customHeight="1">
      <c r="A93" s="235"/>
      <c r="B93" s="28"/>
      <c r="C93" s="235"/>
      <c r="D93" s="235"/>
      <c r="E93" s="235"/>
      <c r="F93" s="235"/>
      <c r="G93" s="235"/>
      <c r="H93" s="235"/>
      <c r="I93" s="235"/>
      <c r="J93" s="235"/>
      <c r="K93" s="235"/>
      <c r="L93" s="235"/>
      <c r="M93" s="235"/>
      <c r="N93" s="235"/>
      <c r="O93" s="235"/>
      <c r="P93" s="235"/>
      <c r="Q93" s="235"/>
      <c r="R93" s="235"/>
      <c r="S93" s="235"/>
      <c r="T93" s="235"/>
      <c r="U93" s="235"/>
      <c r="V93" s="235"/>
      <c r="W93" s="235"/>
      <c r="X93" s="235"/>
      <c r="Y93" s="235"/>
      <c r="Z93" s="235"/>
      <c r="AA93" s="235"/>
      <c r="AB93" s="235"/>
      <c r="AC93" s="235"/>
      <c r="AD93" s="235"/>
      <c r="AE93" s="235"/>
      <c r="AF93" s="235"/>
      <c r="AG93" s="235"/>
      <c r="AH93" s="235"/>
      <c r="AI93" s="235"/>
      <c r="AJ93" s="235"/>
      <c r="AK93" s="235"/>
      <c r="AL93" s="235"/>
      <c r="AM93" s="235"/>
      <c r="AN93" s="235"/>
      <c r="AO93" s="235"/>
      <c r="AP93" s="235"/>
      <c r="AQ93" s="235"/>
      <c r="AR93" s="28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35"/>
    </row>
    <row r="94" spans="1:91" s="6" customFormat="1" ht="32.450000000000003" customHeight="1">
      <c r="B94" s="59"/>
      <c r="C94" s="60" t="s">
        <v>76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300">
        <f>ROUND(AG95,2)</f>
        <v>0</v>
      </c>
      <c r="AH94" s="300"/>
      <c r="AI94" s="300"/>
      <c r="AJ94" s="300"/>
      <c r="AK94" s="300"/>
      <c r="AL94" s="300"/>
      <c r="AM94" s="300"/>
      <c r="AN94" s="272">
        <f t="shared" ref="AN94:AN99" si="0">SUM(AG94,AT94)</f>
        <v>0</v>
      </c>
      <c r="AO94" s="272"/>
      <c r="AP94" s="272"/>
      <c r="AQ94" s="62" t="s">
        <v>1</v>
      </c>
      <c r="AR94" s="59"/>
      <c r="AS94" s="63">
        <f>ROUND(AS95,2)</f>
        <v>0</v>
      </c>
      <c r="AT94" s="64">
        <f t="shared" ref="AT94:AT99" si="1">ROUND(SUM(AV94:AW94),2)</f>
        <v>0</v>
      </c>
      <c r="AU94" s="65">
        <f>ROUND(AU95,5)</f>
        <v>0</v>
      </c>
      <c r="AV94" s="64">
        <f>ROUND(AZ94*L32,2)</f>
        <v>0</v>
      </c>
      <c r="AW94" s="64">
        <f>ROUND(BA94*L33,2)</f>
        <v>0</v>
      </c>
      <c r="AX94" s="64">
        <f>ROUND(BB94*L32,2)</f>
        <v>0</v>
      </c>
      <c r="AY94" s="64">
        <f>ROUND(BC94*L33,2)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77</v>
      </c>
      <c r="BT94" s="67" t="s">
        <v>78</v>
      </c>
      <c r="BU94" s="68" t="s">
        <v>79</v>
      </c>
      <c r="BV94" s="67" t="s">
        <v>80</v>
      </c>
      <c r="BW94" s="67" t="s">
        <v>4</v>
      </c>
      <c r="BX94" s="67" t="s">
        <v>81</v>
      </c>
      <c r="CL94" s="67" t="s">
        <v>1</v>
      </c>
    </row>
    <row r="95" spans="1:91" s="7" customFormat="1" ht="16.5" customHeight="1">
      <c r="B95" s="69"/>
      <c r="C95" s="70"/>
      <c r="D95" s="299" t="s">
        <v>77</v>
      </c>
      <c r="E95" s="299"/>
      <c r="F95" s="299"/>
      <c r="G95" s="299"/>
      <c r="H95" s="299"/>
      <c r="I95" s="221"/>
      <c r="J95" s="299" t="s">
        <v>82</v>
      </c>
      <c r="K95" s="299"/>
      <c r="L95" s="299"/>
      <c r="M95" s="299"/>
      <c r="N95" s="299"/>
      <c r="O95" s="299"/>
      <c r="P95" s="299"/>
      <c r="Q95" s="299"/>
      <c r="R95" s="299"/>
      <c r="S95" s="299"/>
      <c r="T95" s="299"/>
      <c r="U95" s="299"/>
      <c r="V95" s="299"/>
      <c r="W95" s="299"/>
      <c r="X95" s="299"/>
      <c r="Y95" s="299"/>
      <c r="Z95" s="299"/>
      <c r="AA95" s="299"/>
      <c r="AB95" s="299"/>
      <c r="AC95" s="299"/>
      <c r="AD95" s="299"/>
      <c r="AE95" s="299"/>
      <c r="AF95" s="299"/>
      <c r="AG95" s="298">
        <f>ROUND(SUM(AG96:AG99),2)</f>
        <v>0</v>
      </c>
      <c r="AH95" s="297"/>
      <c r="AI95" s="297"/>
      <c r="AJ95" s="297"/>
      <c r="AK95" s="297"/>
      <c r="AL95" s="297"/>
      <c r="AM95" s="297"/>
      <c r="AN95" s="296">
        <f t="shared" si="0"/>
        <v>0</v>
      </c>
      <c r="AO95" s="297"/>
      <c r="AP95" s="297"/>
      <c r="AQ95" s="71" t="s">
        <v>83</v>
      </c>
      <c r="AR95" s="69"/>
      <c r="AS95" s="72">
        <f>ROUND(SUM(AS96:AS99),2)</f>
        <v>0</v>
      </c>
      <c r="AT95" s="73">
        <f t="shared" si="1"/>
        <v>0</v>
      </c>
      <c r="AU95" s="74">
        <f>ROUND(SUM(AU96:AU99),5)</f>
        <v>0</v>
      </c>
      <c r="AV95" s="73">
        <f>ROUND(AZ95*L32,2)</f>
        <v>0</v>
      </c>
      <c r="AW95" s="73">
        <f>ROUND(BA95*L33,2)</f>
        <v>0</v>
      </c>
      <c r="AX95" s="73">
        <f>ROUND(BB95*L32,2)</f>
        <v>0</v>
      </c>
      <c r="AY95" s="73">
        <f>ROUND(BC95*L33,2)</f>
        <v>0</v>
      </c>
      <c r="AZ95" s="73">
        <f>ROUND(SUM(AZ96:AZ99),2)</f>
        <v>0</v>
      </c>
      <c r="BA95" s="73">
        <f>ROUND(SUM(BA96:BA99),2)</f>
        <v>0</v>
      </c>
      <c r="BB95" s="73">
        <f>ROUND(SUM(BB96:BB99),2)</f>
        <v>0</v>
      </c>
      <c r="BC95" s="73">
        <f>ROUND(SUM(BC96:BC99),2)</f>
        <v>0</v>
      </c>
      <c r="BD95" s="75">
        <f>ROUND(SUM(BD96:BD99),2)</f>
        <v>0</v>
      </c>
      <c r="BS95" s="76" t="s">
        <v>77</v>
      </c>
      <c r="BT95" s="76" t="s">
        <v>84</v>
      </c>
      <c r="BU95" s="76" t="s">
        <v>79</v>
      </c>
      <c r="BV95" s="76" t="s">
        <v>80</v>
      </c>
      <c r="BW95" s="76" t="s">
        <v>85</v>
      </c>
      <c r="BX95" s="76" t="s">
        <v>4</v>
      </c>
      <c r="CL95" s="76" t="s">
        <v>1</v>
      </c>
      <c r="CM95" s="76" t="s">
        <v>78</v>
      </c>
    </row>
    <row r="96" spans="1:91" s="4" customFormat="1" ht="16.5" customHeight="1">
      <c r="A96" s="77" t="s">
        <v>86</v>
      </c>
      <c r="B96" s="43"/>
      <c r="C96" s="223"/>
      <c r="D96" s="223"/>
      <c r="E96" s="290" t="s">
        <v>87</v>
      </c>
      <c r="F96" s="290"/>
      <c r="G96" s="290"/>
      <c r="H96" s="290"/>
      <c r="I96" s="290"/>
      <c r="J96" s="223"/>
      <c r="K96" s="290" t="s">
        <v>88</v>
      </c>
      <c r="L96" s="290"/>
      <c r="M96" s="290"/>
      <c r="N96" s="290"/>
      <c r="O96" s="290"/>
      <c r="P96" s="290"/>
      <c r="Q96" s="290"/>
      <c r="R96" s="290"/>
      <c r="S96" s="290"/>
      <c r="T96" s="290"/>
      <c r="U96" s="290"/>
      <c r="V96" s="290"/>
      <c r="W96" s="290"/>
      <c r="X96" s="290"/>
      <c r="Y96" s="290"/>
      <c r="Z96" s="290"/>
      <c r="AA96" s="290"/>
      <c r="AB96" s="290"/>
      <c r="AC96" s="290"/>
      <c r="AD96" s="290"/>
      <c r="AE96" s="290"/>
      <c r="AF96" s="290"/>
      <c r="AG96" s="288">
        <f>'SO 01d - SO 01 Krajinná a...'!J35</f>
        <v>0</v>
      </c>
      <c r="AH96" s="289"/>
      <c r="AI96" s="289"/>
      <c r="AJ96" s="289"/>
      <c r="AK96" s="289"/>
      <c r="AL96" s="289"/>
      <c r="AM96" s="289"/>
      <c r="AN96" s="288">
        <f t="shared" si="0"/>
        <v>0</v>
      </c>
      <c r="AO96" s="289"/>
      <c r="AP96" s="289"/>
      <c r="AQ96" s="78" t="s">
        <v>89</v>
      </c>
      <c r="AR96" s="43"/>
      <c r="AS96" s="79">
        <v>0</v>
      </c>
      <c r="AT96" s="80">
        <f t="shared" si="1"/>
        <v>0</v>
      </c>
      <c r="AU96" s="81">
        <f>'SO 01d - SO 01 Krajinná a...'!P143</f>
        <v>0</v>
      </c>
      <c r="AV96" s="80">
        <f>'SO 01d - SO 01 Krajinná a...'!J38</f>
        <v>0</v>
      </c>
      <c r="AW96" s="80">
        <f>'SO 01d - SO 01 Krajinná a...'!J39</f>
        <v>0</v>
      </c>
      <c r="AX96" s="80">
        <f>'SO 01d - SO 01 Krajinná a...'!J40</f>
        <v>0</v>
      </c>
      <c r="AY96" s="80">
        <f>'SO 01d - SO 01 Krajinná a...'!J41</f>
        <v>0</v>
      </c>
      <c r="AZ96" s="80">
        <f>'SO 01d - SO 01 Krajinná a...'!F38</f>
        <v>0</v>
      </c>
      <c r="BA96" s="80">
        <f>'SO 01d - SO 01 Krajinná a...'!F39</f>
        <v>0</v>
      </c>
      <c r="BB96" s="80">
        <f>'SO 01d - SO 01 Krajinná a...'!F40</f>
        <v>0</v>
      </c>
      <c r="BC96" s="80">
        <f>'SO 01d - SO 01 Krajinná a...'!F41</f>
        <v>0</v>
      </c>
      <c r="BD96" s="82">
        <f>'SO 01d - SO 01 Krajinná a...'!F42</f>
        <v>0</v>
      </c>
      <c r="BE96" s="220"/>
      <c r="BF96" s="220"/>
      <c r="BG96" s="220"/>
      <c r="BH96" s="220"/>
      <c r="BI96" s="220"/>
      <c r="BJ96" s="220"/>
      <c r="BK96" s="220"/>
      <c r="BL96" s="220"/>
      <c r="BM96" s="220"/>
      <c r="BN96" s="220"/>
      <c r="BO96" s="220"/>
      <c r="BP96" s="220"/>
      <c r="BQ96" s="220"/>
      <c r="BR96" s="220"/>
      <c r="BS96" s="220"/>
      <c r="BT96" s="226" t="s">
        <v>90</v>
      </c>
      <c r="BU96" s="220"/>
      <c r="BV96" s="226" t="s">
        <v>80</v>
      </c>
      <c r="BW96" s="226" t="s">
        <v>91</v>
      </c>
      <c r="BX96" s="226" t="s">
        <v>85</v>
      </c>
      <c r="BY96" s="220"/>
      <c r="BZ96" s="220"/>
      <c r="CA96" s="220"/>
      <c r="CB96" s="220"/>
      <c r="CC96" s="220"/>
      <c r="CD96" s="220"/>
      <c r="CE96" s="220"/>
      <c r="CF96" s="220"/>
      <c r="CG96" s="220"/>
      <c r="CH96" s="220"/>
      <c r="CI96" s="220"/>
      <c r="CJ96" s="220"/>
      <c r="CK96" s="220"/>
      <c r="CL96" s="226" t="s">
        <v>1</v>
      </c>
      <c r="CM96" s="220"/>
    </row>
    <row r="97" spans="1:90" s="4" customFormat="1" ht="16.5" customHeight="1">
      <c r="A97" s="77" t="s">
        <v>86</v>
      </c>
      <c r="B97" s="43"/>
      <c r="C97" s="223"/>
      <c r="D97" s="223"/>
      <c r="E97" s="290" t="s">
        <v>92</v>
      </c>
      <c r="F97" s="290"/>
      <c r="G97" s="290"/>
      <c r="H97" s="290"/>
      <c r="I97" s="290"/>
      <c r="J97" s="223"/>
      <c r="K97" s="290" t="s">
        <v>93</v>
      </c>
      <c r="L97" s="290"/>
      <c r="M97" s="290"/>
      <c r="N97" s="290"/>
      <c r="O97" s="290"/>
      <c r="P97" s="290"/>
      <c r="Q97" s="290"/>
      <c r="R97" s="290"/>
      <c r="S97" s="290"/>
      <c r="T97" s="290"/>
      <c r="U97" s="290"/>
      <c r="V97" s="290"/>
      <c r="W97" s="290"/>
      <c r="X97" s="290"/>
      <c r="Y97" s="290"/>
      <c r="Z97" s="290"/>
      <c r="AA97" s="290"/>
      <c r="AB97" s="290"/>
      <c r="AC97" s="290"/>
      <c r="AD97" s="290"/>
      <c r="AE97" s="290"/>
      <c r="AF97" s="290"/>
      <c r="AG97" s="288">
        <f>'SO 02d - SO 02 Rekonštruk...'!J35</f>
        <v>0</v>
      </c>
      <c r="AH97" s="289"/>
      <c r="AI97" s="289"/>
      <c r="AJ97" s="289"/>
      <c r="AK97" s="289"/>
      <c r="AL97" s="289"/>
      <c r="AM97" s="289"/>
      <c r="AN97" s="288">
        <f t="shared" si="0"/>
        <v>0</v>
      </c>
      <c r="AO97" s="289"/>
      <c r="AP97" s="289"/>
      <c r="AQ97" s="78" t="s">
        <v>89</v>
      </c>
      <c r="AR97" s="43"/>
      <c r="AS97" s="79">
        <v>0</v>
      </c>
      <c r="AT97" s="80">
        <f t="shared" si="1"/>
        <v>0</v>
      </c>
      <c r="AU97" s="81">
        <f>'SO 02d - SO 02 Rekonštruk...'!P133</f>
        <v>0</v>
      </c>
      <c r="AV97" s="80">
        <f>'SO 02d - SO 02 Rekonštruk...'!J38</f>
        <v>0</v>
      </c>
      <c r="AW97" s="80">
        <f>'SO 02d - SO 02 Rekonštruk...'!J39</f>
        <v>0</v>
      </c>
      <c r="AX97" s="80">
        <f>'SO 02d - SO 02 Rekonštruk...'!J40</f>
        <v>0</v>
      </c>
      <c r="AY97" s="80">
        <f>'SO 02d - SO 02 Rekonštruk...'!J41</f>
        <v>0</v>
      </c>
      <c r="AZ97" s="80">
        <f>'SO 02d - SO 02 Rekonštruk...'!F38</f>
        <v>0</v>
      </c>
      <c r="BA97" s="80">
        <f>'SO 02d - SO 02 Rekonštruk...'!F39</f>
        <v>0</v>
      </c>
      <c r="BB97" s="80">
        <f>'SO 02d - SO 02 Rekonštruk...'!F40</f>
        <v>0</v>
      </c>
      <c r="BC97" s="80">
        <f>'SO 02d - SO 02 Rekonštruk...'!F41</f>
        <v>0</v>
      </c>
      <c r="BD97" s="82">
        <f>'SO 02d - SO 02 Rekonštruk...'!F42</f>
        <v>0</v>
      </c>
      <c r="BE97" s="220"/>
      <c r="BF97" s="220"/>
      <c r="BG97" s="220"/>
      <c r="BH97" s="220"/>
      <c r="BI97" s="220"/>
      <c r="BJ97" s="220"/>
      <c r="BK97" s="220"/>
      <c r="BL97" s="220"/>
      <c r="BM97" s="220"/>
      <c r="BN97" s="220"/>
      <c r="BO97" s="220"/>
      <c r="BP97" s="220"/>
      <c r="BQ97" s="220"/>
      <c r="BR97" s="220"/>
      <c r="BS97" s="220"/>
      <c r="BT97" s="226" t="s">
        <v>90</v>
      </c>
      <c r="BU97" s="220"/>
      <c r="BV97" s="226" t="s">
        <v>80</v>
      </c>
      <c r="BW97" s="226" t="s">
        <v>94</v>
      </c>
      <c r="BX97" s="226" t="s">
        <v>85</v>
      </c>
      <c r="BY97" s="220"/>
      <c r="BZ97" s="220"/>
      <c r="CA97" s="220"/>
      <c r="CB97" s="220"/>
      <c r="CC97" s="220"/>
      <c r="CD97" s="220"/>
      <c r="CE97" s="220"/>
      <c r="CF97" s="220"/>
      <c r="CG97" s="220"/>
      <c r="CH97" s="220"/>
      <c r="CI97" s="220"/>
      <c r="CJ97" s="220"/>
      <c r="CK97" s="220"/>
      <c r="CL97" s="226" t="s">
        <v>1</v>
      </c>
    </row>
    <row r="98" spans="1:90" s="4" customFormat="1" ht="16.5" customHeight="1">
      <c r="A98" s="77" t="s">
        <v>86</v>
      </c>
      <c r="B98" s="43"/>
      <c r="C98" s="223"/>
      <c r="D98" s="223"/>
      <c r="E98" s="290" t="s">
        <v>95</v>
      </c>
      <c r="F98" s="290"/>
      <c r="G98" s="290"/>
      <c r="H98" s="290"/>
      <c r="I98" s="290"/>
      <c r="J98" s="223"/>
      <c r="K98" s="290" t="s">
        <v>96</v>
      </c>
      <c r="L98" s="290"/>
      <c r="M98" s="290"/>
      <c r="N98" s="290"/>
      <c r="O98" s="290"/>
      <c r="P98" s="290"/>
      <c r="Q98" s="290"/>
      <c r="R98" s="290"/>
      <c r="S98" s="290"/>
      <c r="T98" s="290"/>
      <c r="U98" s="290"/>
      <c r="V98" s="290"/>
      <c r="W98" s="290"/>
      <c r="X98" s="290"/>
      <c r="Y98" s="290"/>
      <c r="Z98" s="290"/>
      <c r="AA98" s="290"/>
      <c r="AB98" s="290"/>
      <c r="AC98" s="290"/>
      <c r="AD98" s="290"/>
      <c r="AE98" s="290"/>
      <c r="AF98" s="290"/>
      <c r="AG98" s="288">
        <f>'SO 03d - SO-03 Výstavba c...'!J35</f>
        <v>0</v>
      </c>
      <c r="AH98" s="289"/>
      <c r="AI98" s="289"/>
      <c r="AJ98" s="289"/>
      <c r="AK98" s="289"/>
      <c r="AL98" s="289"/>
      <c r="AM98" s="289"/>
      <c r="AN98" s="288">
        <f t="shared" si="0"/>
        <v>0</v>
      </c>
      <c r="AO98" s="289"/>
      <c r="AP98" s="289"/>
      <c r="AQ98" s="78" t="s">
        <v>89</v>
      </c>
      <c r="AR98" s="43"/>
      <c r="AS98" s="79">
        <v>0</v>
      </c>
      <c r="AT98" s="80">
        <f t="shared" si="1"/>
        <v>0</v>
      </c>
      <c r="AU98" s="81">
        <f>'SO 03d - SO-03 Výstavba c...'!P136</f>
        <v>0</v>
      </c>
      <c r="AV98" s="80">
        <f>'SO 03d - SO-03 Výstavba c...'!J38</f>
        <v>0</v>
      </c>
      <c r="AW98" s="80">
        <f>'SO 03d - SO-03 Výstavba c...'!J39</f>
        <v>0</v>
      </c>
      <c r="AX98" s="80">
        <f>'SO 03d - SO-03 Výstavba c...'!J40</f>
        <v>0</v>
      </c>
      <c r="AY98" s="80">
        <f>'SO 03d - SO-03 Výstavba c...'!J41</f>
        <v>0</v>
      </c>
      <c r="AZ98" s="80">
        <f>'SO 03d - SO-03 Výstavba c...'!F38</f>
        <v>0</v>
      </c>
      <c r="BA98" s="80">
        <f>'SO 03d - SO-03 Výstavba c...'!F39</f>
        <v>0</v>
      </c>
      <c r="BB98" s="80">
        <f>'SO 03d - SO-03 Výstavba c...'!F40</f>
        <v>0</v>
      </c>
      <c r="BC98" s="80">
        <f>'SO 03d - SO-03 Výstavba c...'!F41</f>
        <v>0</v>
      </c>
      <c r="BD98" s="82">
        <f>'SO 03d - SO-03 Výstavba c...'!F42</f>
        <v>0</v>
      </c>
      <c r="BE98" s="220"/>
      <c r="BF98" s="220"/>
      <c r="BG98" s="220"/>
      <c r="BH98" s="220"/>
      <c r="BI98" s="220"/>
      <c r="BJ98" s="220"/>
      <c r="BK98" s="220"/>
      <c r="BL98" s="220"/>
      <c r="BM98" s="220"/>
      <c r="BN98" s="220"/>
      <c r="BO98" s="220"/>
      <c r="BP98" s="220"/>
      <c r="BQ98" s="220"/>
      <c r="BR98" s="220"/>
      <c r="BS98" s="220"/>
      <c r="BT98" s="226" t="s">
        <v>90</v>
      </c>
      <c r="BU98" s="220"/>
      <c r="BV98" s="226" t="s">
        <v>80</v>
      </c>
      <c r="BW98" s="226" t="s">
        <v>97</v>
      </c>
      <c r="BX98" s="226" t="s">
        <v>85</v>
      </c>
      <c r="BY98" s="220"/>
      <c r="BZ98" s="220"/>
      <c r="CA98" s="220"/>
      <c r="CB98" s="220"/>
      <c r="CC98" s="220"/>
      <c r="CD98" s="220"/>
      <c r="CE98" s="220"/>
      <c r="CF98" s="220"/>
      <c r="CG98" s="220"/>
      <c r="CH98" s="220"/>
      <c r="CI98" s="220"/>
      <c r="CJ98" s="220"/>
      <c r="CK98" s="220"/>
      <c r="CL98" s="226" t="s">
        <v>1</v>
      </c>
    </row>
    <row r="99" spans="1:90" s="4" customFormat="1" ht="16.5" customHeight="1">
      <c r="A99" s="77" t="s">
        <v>86</v>
      </c>
      <c r="B99" s="43"/>
      <c r="C99" s="223"/>
      <c r="D99" s="223"/>
      <c r="E99" s="290" t="s">
        <v>98</v>
      </c>
      <c r="F99" s="290"/>
      <c r="G99" s="290"/>
      <c r="H99" s="290"/>
      <c r="I99" s="290"/>
      <c r="J99" s="223"/>
      <c r="K99" s="290" t="s">
        <v>99</v>
      </c>
      <c r="L99" s="290"/>
      <c r="M99" s="290"/>
      <c r="N99" s="290"/>
      <c r="O99" s="290"/>
      <c r="P99" s="290"/>
      <c r="Q99" s="290"/>
      <c r="R99" s="290"/>
      <c r="S99" s="290"/>
      <c r="T99" s="290"/>
      <c r="U99" s="290"/>
      <c r="V99" s="290"/>
      <c r="W99" s="290"/>
      <c r="X99" s="290"/>
      <c r="Y99" s="290"/>
      <c r="Z99" s="290"/>
      <c r="AA99" s="290"/>
      <c r="AB99" s="290"/>
      <c r="AC99" s="290"/>
      <c r="AD99" s="290"/>
      <c r="AE99" s="290"/>
      <c r="AF99" s="290"/>
      <c r="AG99" s="288">
        <f>'SO 04d - SO 04 Verejné os...'!J35</f>
        <v>0</v>
      </c>
      <c r="AH99" s="289"/>
      <c r="AI99" s="289"/>
      <c r="AJ99" s="289"/>
      <c r="AK99" s="289"/>
      <c r="AL99" s="289"/>
      <c r="AM99" s="289"/>
      <c r="AN99" s="288">
        <f t="shared" si="0"/>
        <v>0</v>
      </c>
      <c r="AO99" s="289"/>
      <c r="AP99" s="289"/>
      <c r="AQ99" s="78" t="s">
        <v>89</v>
      </c>
      <c r="AR99" s="43"/>
      <c r="AS99" s="83">
        <v>0</v>
      </c>
      <c r="AT99" s="84">
        <f t="shared" si="1"/>
        <v>0</v>
      </c>
      <c r="AU99" s="85">
        <f>'SO 04d - SO 04 Verejné os...'!P134</f>
        <v>0</v>
      </c>
      <c r="AV99" s="84">
        <f>'SO 04d - SO 04 Verejné os...'!J38</f>
        <v>0</v>
      </c>
      <c r="AW99" s="84">
        <f>'SO 04d - SO 04 Verejné os...'!J39</f>
        <v>0</v>
      </c>
      <c r="AX99" s="84">
        <f>'SO 04d - SO 04 Verejné os...'!J40</f>
        <v>0</v>
      </c>
      <c r="AY99" s="84">
        <f>'SO 04d - SO 04 Verejné os...'!J41</f>
        <v>0</v>
      </c>
      <c r="AZ99" s="84">
        <f>'SO 04d - SO 04 Verejné os...'!F38</f>
        <v>0</v>
      </c>
      <c r="BA99" s="84">
        <f>'SO 04d - SO 04 Verejné os...'!F39</f>
        <v>0</v>
      </c>
      <c r="BB99" s="84">
        <f>'SO 04d - SO 04 Verejné os...'!F40</f>
        <v>0</v>
      </c>
      <c r="BC99" s="84">
        <f>'SO 04d - SO 04 Verejné os...'!F41</f>
        <v>0</v>
      </c>
      <c r="BD99" s="86">
        <f>'SO 04d - SO 04 Verejné os...'!F42</f>
        <v>0</v>
      </c>
      <c r="BE99" s="220"/>
      <c r="BF99" s="220"/>
      <c r="BG99" s="220"/>
      <c r="BH99" s="220"/>
      <c r="BI99" s="220"/>
      <c r="BJ99" s="220"/>
      <c r="BK99" s="220"/>
      <c r="BL99" s="220"/>
      <c r="BM99" s="220"/>
      <c r="BN99" s="220"/>
      <c r="BO99" s="220"/>
      <c r="BP99" s="220"/>
      <c r="BQ99" s="220"/>
      <c r="BR99" s="220"/>
      <c r="BS99" s="220"/>
      <c r="BT99" s="226" t="s">
        <v>90</v>
      </c>
      <c r="BU99" s="220"/>
      <c r="BV99" s="226" t="s">
        <v>80</v>
      </c>
      <c r="BW99" s="226" t="s">
        <v>100</v>
      </c>
      <c r="BX99" s="226" t="s">
        <v>85</v>
      </c>
      <c r="BY99" s="220"/>
      <c r="BZ99" s="220"/>
      <c r="CA99" s="220"/>
      <c r="CB99" s="220"/>
      <c r="CC99" s="220"/>
      <c r="CD99" s="220"/>
      <c r="CE99" s="220"/>
      <c r="CF99" s="220"/>
      <c r="CG99" s="220"/>
      <c r="CH99" s="220"/>
      <c r="CI99" s="220"/>
      <c r="CJ99" s="220"/>
      <c r="CK99" s="220"/>
      <c r="CL99" s="226" t="s">
        <v>1</v>
      </c>
    </row>
    <row r="100" spans="1:90">
      <c r="A100" s="227"/>
      <c r="B100" s="20"/>
      <c r="C100" s="227"/>
      <c r="D100" s="227"/>
      <c r="E100" s="227"/>
      <c r="F100" s="227"/>
      <c r="G100" s="227"/>
      <c r="H100" s="227"/>
      <c r="I100" s="227"/>
      <c r="J100" s="227"/>
      <c r="K100" s="227"/>
      <c r="L100" s="227"/>
      <c r="M100" s="227"/>
      <c r="N100" s="227"/>
      <c r="O100" s="227"/>
      <c r="P100" s="227"/>
      <c r="Q100" s="227"/>
      <c r="R100" s="227"/>
      <c r="S100" s="227"/>
      <c r="T100" s="227"/>
      <c r="U100" s="227"/>
      <c r="V100" s="227"/>
      <c r="W100" s="227"/>
      <c r="X100" s="227"/>
      <c r="Y100" s="227"/>
      <c r="Z100" s="227"/>
      <c r="AA100" s="227"/>
      <c r="AB100" s="227"/>
      <c r="AC100" s="227"/>
      <c r="AD100" s="227"/>
      <c r="AE100" s="227"/>
      <c r="AF100" s="227"/>
      <c r="AG100" s="227"/>
      <c r="AH100" s="227"/>
      <c r="AI100" s="227"/>
      <c r="AJ100" s="227"/>
      <c r="AK100" s="227"/>
      <c r="AL100" s="227"/>
      <c r="AM100" s="227"/>
      <c r="AN100" s="227"/>
      <c r="AO100" s="227"/>
      <c r="AP100" s="227"/>
      <c r="AQ100" s="227"/>
      <c r="AR100" s="20"/>
      <c r="AS100" s="227"/>
      <c r="AT100" s="227"/>
      <c r="AU100" s="227"/>
      <c r="AV100" s="227"/>
      <c r="AW100" s="227"/>
      <c r="AX100" s="227"/>
      <c r="AY100" s="227"/>
      <c r="AZ100" s="227"/>
      <c r="BA100" s="227"/>
      <c r="BB100" s="227"/>
      <c r="BC100" s="227"/>
      <c r="BD100" s="227"/>
      <c r="BE100" s="227"/>
      <c r="BF100" s="227"/>
      <c r="BG100" s="227"/>
      <c r="BH100" s="227"/>
      <c r="BI100" s="227"/>
      <c r="BJ100" s="227"/>
      <c r="BK100" s="227"/>
      <c r="BL100" s="227"/>
      <c r="BM100" s="227"/>
      <c r="BN100" s="227"/>
      <c r="BO100" s="227"/>
      <c r="BP100" s="227"/>
      <c r="BQ100" s="227"/>
      <c r="BR100" s="227"/>
      <c r="BS100" s="227"/>
      <c r="BT100" s="227"/>
      <c r="BU100" s="227"/>
      <c r="BV100" s="227"/>
      <c r="BW100" s="227"/>
      <c r="BX100" s="227"/>
      <c r="BY100" s="227"/>
      <c r="BZ100" s="227"/>
      <c r="CA100" s="227"/>
      <c r="CB100" s="227"/>
      <c r="CC100" s="227"/>
      <c r="CD100" s="227"/>
      <c r="CE100" s="227"/>
      <c r="CF100" s="227"/>
      <c r="CG100" s="227"/>
      <c r="CH100" s="227"/>
      <c r="CI100" s="227"/>
      <c r="CJ100" s="227"/>
      <c r="CK100" s="227"/>
      <c r="CL100" s="227"/>
    </row>
    <row r="101" spans="1:90" s="2" customFormat="1" ht="30" customHeight="1">
      <c r="A101" s="235"/>
      <c r="B101" s="28"/>
      <c r="C101" s="60" t="s">
        <v>101</v>
      </c>
      <c r="D101" s="235"/>
      <c r="E101" s="235"/>
      <c r="F101" s="235"/>
      <c r="G101" s="235"/>
      <c r="H101" s="235"/>
      <c r="I101" s="235"/>
      <c r="J101" s="235"/>
      <c r="K101" s="235"/>
      <c r="L101" s="235"/>
      <c r="M101" s="235"/>
      <c r="N101" s="235"/>
      <c r="O101" s="235"/>
      <c r="P101" s="235"/>
      <c r="Q101" s="235"/>
      <c r="R101" s="235"/>
      <c r="S101" s="235"/>
      <c r="T101" s="235"/>
      <c r="U101" s="235"/>
      <c r="V101" s="235"/>
      <c r="W101" s="235"/>
      <c r="X101" s="235"/>
      <c r="Y101" s="235"/>
      <c r="Z101" s="235"/>
      <c r="AA101" s="235"/>
      <c r="AB101" s="235"/>
      <c r="AC101" s="235"/>
      <c r="AD101" s="235"/>
      <c r="AE101" s="235"/>
      <c r="AF101" s="235"/>
      <c r="AG101" s="272">
        <f>ROUND(SUM(AG102:AG105), 2)</f>
        <v>0</v>
      </c>
      <c r="AH101" s="272"/>
      <c r="AI101" s="272"/>
      <c r="AJ101" s="272"/>
      <c r="AK101" s="272"/>
      <c r="AL101" s="272"/>
      <c r="AM101" s="272"/>
      <c r="AN101" s="272">
        <f>ROUND(SUM(AN102:AN105), 2)</f>
        <v>0</v>
      </c>
      <c r="AO101" s="272"/>
      <c r="AP101" s="272"/>
      <c r="AQ101" s="87"/>
      <c r="AR101" s="28"/>
      <c r="AS101" s="53" t="s">
        <v>102</v>
      </c>
      <c r="AT101" s="54" t="s">
        <v>103</v>
      </c>
      <c r="AU101" s="54" t="s">
        <v>42</v>
      </c>
      <c r="AV101" s="55" t="s">
        <v>65</v>
      </c>
      <c r="AW101" s="235"/>
      <c r="AX101" s="235"/>
      <c r="AY101" s="235"/>
      <c r="AZ101" s="235"/>
      <c r="BA101" s="235"/>
      <c r="BB101" s="235"/>
      <c r="BC101" s="235"/>
      <c r="BD101" s="235"/>
      <c r="BE101" s="235"/>
    </row>
    <row r="102" spans="1:90" s="2" customFormat="1" ht="19.899999999999999" customHeight="1">
      <c r="A102" s="235"/>
      <c r="B102" s="28"/>
      <c r="C102" s="235"/>
      <c r="D102" s="286" t="s">
        <v>104</v>
      </c>
      <c r="E102" s="286"/>
      <c r="F102" s="286"/>
      <c r="G102" s="286"/>
      <c r="H102" s="286"/>
      <c r="I102" s="286"/>
      <c r="J102" s="286"/>
      <c r="K102" s="286"/>
      <c r="L102" s="286"/>
      <c r="M102" s="286"/>
      <c r="N102" s="286"/>
      <c r="O102" s="286"/>
      <c r="P102" s="286"/>
      <c r="Q102" s="286"/>
      <c r="R102" s="286"/>
      <c r="S102" s="286"/>
      <c r="T102" s="286"/>
      <c r="U102" s="286"/>
      <c r="V102" s="286"/>
      <c r="W102" s="286"/>
      <c r="X102" s="286"/>
      <c r="Y102" s="286"/>
      <c r="Z102" s="286"/>
      <c r="AA102" s="286"/>
      <c r="AB102" s="286"/>
      <c r="AC102" s="235"/>
      <c r="AD102" s="235"/>
      <c r="AE102" s="235"/>
      <c r="AF102" s="235"/>
      <c r="AG102" s="287">
        <f>ROUND(AG94 * AS102, 2)</f>
        <v>0</v>
      </c>
      <c r="AH102" s="288"/>
      <c r="AI102" s="288"/>
      <c r="AJ102" s="288"/>
      <c r="AK102" s="288"/>
      <c r="AL102" s="288"/>
      <c r="AM102" s="288"/>
      <c r="AN102" s="288">
        <f>ROUND(AG102 + AV102, 2)</f>
        <v>0</v>
      </c>
      <c r="AO102" s="288"/>
      <c r="AP102" s="288"/>
      <c r="AQ102" s="235"/>
      <c r="AR102" s="28"/>
      <c r="AS102" s="88">
        <v>0</v>
      </c>
      <c r="AT102" s="89" t="s">
        <v>105</v>
      </c>
      <c r="AU102" s="89" t="s">
        <v>43</v>
      </c>
      <c r="AV102" s="82">
        <f>ROUND(IF(AU102="základná",AG102*L32,IF(AU102="znížená",AG102*L33,0)), 2)</f>
        <v>0</v>
      </c>
      <c r="AW102" s="235"/>
      <c r="AX102" s="235"/>
      <c r="AY102" s="235"/>
      <c r="AZ102" s="235"/>
      <c r="BA102" s="235"/>
      <c r="BB102" s="235"/>
      <c r="BC102" s="235"/>
      <c r="BD102" s="235"/>
      <c r="BE102" s="235"/>
      <c r="BV102" s="17" t="s">
        <v>106</v>
      </c>
      <c r="BY102" s="90">
        <f>IF(AU102="základná",AV102,0)</f>
        <v>0</v>
      </c>
      <c r="BZ102" s="90">
        <f>IF(AU102="znížená",AV102,0)</f>
        <v>0</v>
      </c>
      <c r="CA102" s="90">
        <v>0</v>
      </c>
      <c r="CB102" s="90">
        <v>0</v>
      </c>
      <c r="CC102" s="90">
        <v>0</v>
      </c>
      <c r="CD102" s="90">
        <f>IF(AU102="základná",AG102,0)</f>
        <v>0</v>
      </c>
      <c r="CE102" s="90">
        <f>IF(AU102="znížená",AG102,0)</f>
        <v>0</v>
      </c>
      <c r="CF102" s="90">
        <f>IF(AU102="zákl. prenesená",AG102,0)</f>
        <v>0</v>
      </c>
      <c r="CG102" s="90">
        <f>IF(AU102="zníž. prenesená",AG102,0)</f>
        <v>0</v>
      </c>
      <c r="CH102" s="90">
        <f>IF(AU102="nulová",AG102,0)</f>
        <v>0</v>
      </c>
      <c r="CI102" s="17">
        <f>IF(AU102="základná",1,IF(AU102="znížená",2,IF(AU102="zákl. prenesená",4,IF(AU102="zníž. prenesená",5,3))))</f>
        <v>1</v>
      </c>
      <c r="CJ102" s="17">
        <f>IF(AT102="stavebná časť",1,IF(AT102="investičná časť",2,3))</f>
        <v>1</v>
      </c>
      <c r="CK102" s="17" t="str">
        <f>IF(D102="Vyplň vlastné","","x")</f>
        <v>x</v>
      </c>
    </row>
    <row r="103" spans="1:90" s="2" customFormat="1" ht="19.899999999999999" customHeight="1">
      <c r="A103" s="235"/>
      <c r="B103" s="28"/>
      <c r="C103" s="235"/>
      <c r="D103" s="285" t="s">
        <v>107</v>
      </c>
      <c r="E103" s="286"/>
      <c r="F103" s="286"/>
      <c r="G103" s="286"/>
      <c r="H103" s="286"/>
      <c r="I103" s="286"/>
      <c r="J103" s="286"/>
      <c r="K103" s="286"/>
      <c r="L103" s="286"/>
      <c r="M103" s="286"/>
      <c r="N103" s="286"/>
      <c r="O103" s="286"/>
      <c r="P103" s="286"/>
      <c r="Q103" s="286"/>
      <c r="R103" s="286"/>
      <c r="S103" s="286"/>
      <c r="T103" s="286"/>
      <c r="U103" s="286"/>
      <c r="V103" s="286"/>
      <c r="W103" s="286"/>
      <c r="X103" s="286"/>
      <c r="Y103" s="286"/>
      <c r="Z103" s="286"/>
      <c r="AA103" s="286"/>
      <c r="AB103" s="286"/>
      <c r="AC103" s="235"/>
      <c r="AD103" s="235"/>
      <c r="AE103" s="235"/>
      <c r="AF103" s="235"/>
      <c r="AG103" s="287">
        <f>ROUND(AG94 * AS103, 2)</f>
        <v>0</v>
      </c>
      <c r="AH103" s="288"/>
      <c r="AI103" s="288"/>
      <c r="AJ103" s="288"/>
      <c r="AK103" s="288"/>
      <c r="AL103" s="288"/>
      <c r="AM103" s="288"/>
      <c r="AN103" s="288">
        <f>ROUND(AG103 + AV103, 2)</f>
        <v>0</v>
      </c>
      <c r="AO103" s="288"/>
      <c r="AP103" s="288"/>
      <c r="AQ103" s="235"/>
      <c r="AR103" s="28"/>
      <c r="AS103" s="88">
        <v>0</v>
      </c>
      <c r="AT103" s="89" t="s">
        <v>105</v>
      </c>
      <c r="AU103" s="89" t="s">
        <v>43</v>
      </c>
      <c r="AV103" s="82">
        <f>ROUND(IF(AU103="základná",AG103*L32,IF(AU103="znížená",AG103*L33,0)), 2)</f>
        <v>0</v>
      </c>
      <c r="AW103" s="235"/>
      <c r="AX103" s="235"/>
      <c r="AY103" s="235"/>
      <c r="AZ103" s="235"/>
      <c r="BA103" s="235"/>
      <c r="BB103" s="235"/>
      <c r="BC103" s="235"/>
      <c r="BD103" s="235"/>
      <c r="BE103" s="235"/>
      <c r="BV103" s="17" t="s">
        <v>108</v>
      </c>
      <c r="BY103" s="90">
        <f>IF(AU103="základná",AV103,0)</f>
        <v>0</v>
      </c>
      <c r="BZ103" s="90">
        <f>IF(AU103="znížená",AV103,0)</f>
        <v>0</v>
      </c>
      <c r="CA103" s="90">
        <v>0</v>
      </c>
      <c r="CB103" s="90">
        <v>0</v>
      </c>
      <c r="CC103" s="90">
        <v>0</v>
      </c>
      <c r="CD103" s="90">
        <f>IF(AU103="základná",AG103,0)</f>
        <v>0</v>
      </c>
      <c r="CE103" s="90">
        <f>IF(AU103="znížená",AG103,0)</f>
        <v>0</v>
      </c>
      <c r="CF103" s="90">
        <f>IF(AU103="zákl. prenesená",AG103,0)</f>
        <v>0</v>
      </c>
      <c r="CG103" s="90">
        <f>IF(AU103="zníž. prenesená",AG103,0)</f>
        <v>0</v>
      </c>
      <c r="CH103" s="90">
        <f>IF(AU103="nulová",AG103,0)</f>
        <v>0</v>
      </c>
      <c r="CI103" s="17">
        <f>IF(AU103="základná",1,IF(AU103="znížená",2,IF(AU103="zákl. prenesená",4,IF(AU103="zníž. prenesená",5,3))))</f>
        <v>1</v>
      </c>
      <c r="CJ103" s="17">
        <f>IF(AT103="stavebná časť",1,IF(AT103="investičná časť",2,3))</f>
        <v>1</v>
      </c>
      <c r="CK103" s="17" t="str">
        <f>IF(D103="Vyplň vlastné","","x")</f>
        <v/>
      </c>
    </row>
    <row r="104" spans="1:90" s="2" customFormat="1" ht="19.899999999999999" customHeight="1">
      <c r="A104" s="235"/>
      <c r="B104" s="28"/>
      <c r="C104" s="235"/>
      <c r="D104" s="285" t="s">
        <v>107</v>
      </c>
      <c r="E104" s="286"/>
      <c r="F104" s="286"/>
      <c r="G104" s="286"/>
      <c r="H104" s="286"/>
      <c r="I104" s="286"/>
      <c r="J104" s="286"/>
      <c r="K104" s="286"/>
      <c r="L104" s="286"/>
      <c r="M104" s="286"/>
      <c r="N104" s="286"/>
      <c r="O104" s="286"/>
      <c r="P104" s="286"/>
      <c r="Q104" s="286"/>
      <c r="R104" s="286"/>
      <c r="S104" s="286"/>
      <c r="T104" s="286"/>
      <c r="U104" s="286"/>
      <c r="V104" s="286"/>
      <c r="W104" s="286"/>
      <c r="X104" s="286"/>
      <c r="Y104" s="286"/>
      <c r="Z104" s="286"/>
      <c r="AA104" s="286"/>
      <c r="AB104" s="286"/>
      <c r="AC104" s="235"/>
      <c r="AD104" s="235"/>
      <c r="AE104" s="235"/>
      <c r="AF104" s="235"/>
      <c r="AG104" s="287">
        <f>ROUND(AG94 * AS104, 2)</f>
        <v>0</v>
      </c>
      <c r="AH104" s="288"/>
      <c r="AI104" s="288"/>
      <c r="AJ104" s="288"/>
      <c r="AK104" s="288"/>
      <c r="AL104" s="288"/>
      <c r="AM104" s="288"/>
      <c r="AN104" s="288">
        <f>ROUND(AG104 + AV104, 2)</f>
        <v>0</v>
      </c>
      <c r="AO104" s="288"/>
      <c r="AP104" s="288"/>
      <c r="AQ104" s="235"/>
      <c r="AR104" s="28"/>
      <c r="AS104" s="88">
        <v>0</v>
      </c>
      <c r="AT104" s="89" t="s">
        <v>105</v>
      </c>
      <c r="AU104" s="89" t="s">
        <v>43</v>
      </c>
      <c r="AV104" s="82">
        <f>ROUND(IF(AU104="základná",AG104*L32,IF(AU104="znížená",AG104*L33,0)), 2)</f>
        <v>0</v>
      </c>
      <c r="AW104" s="235"/>
      <c r="AX104" s="235"/>
      <c r="AY104" s="235"/>
      <c r="AZ104" s="235"/>
      <c r="BA104" s="235"/>
      <c r="BB104" s="235"/>
      <c r="BC104" s="235"/>
      <c r="BD104" s="235"/>
      <c r="BE104" s="235"/>
      <c r="BV104" s="17" t="s">
        <v>108</v>
      </c>
      <c r="BY104" s="90">
        <f>IF(AU104="základná",AV104,0)</f>
        <v>0</v>
      </c>
      <c r="BZ104" s="90">
        <f>IF(AU104="znížená",AV104,0)</f>
        <v>0</v>
      </c>
      <c r="CA104" s="90">
        <v>0</v>
      </c>
      <c r="CB104" s="90">
        <v>0</v>
      </c>
      <c r="CC104" s="90">
        <v>0</v>
      </c>
      <c r="CD104" s="90">
        <f>IF(AU104="základná",AG104,0)</f>
        <v>0</v>
      </c>
      <c r="CE104" s="90">
        <f>IF(AU104="znížená",AG104,0)</f>
        <v>0</v>
      </c>
      <c r="CF104" s="90">
        <f>IF(AU104="zákl. prenesená",AG104,0)</f>
        <v>0</v>
      </c>
      <c r="CG104" s="90">
        <f>IF(AU104="zníž. prenesená",AG104,0)</f>
        <v>0</v>
      </c>
      <c r="CH104" s="90">
        <f>IF(AU104="nulová",AG104,0)</f>
        <v>0</v>
      </c>
      <c r="CI104" s="17">
        <f>IF(AU104="základná",1,IF(AU104="znížená",2,IF(AU104="zákl. prenesená",4,IF(AU104="zníž. prenesená",5,3))))</f>
        <v>1</v>
      </c>
      <c r="CJ104" s="17">
        <f>IF(AT104="stavebná časť",1,IF(AT104="investičná časť",2,3))</f>
        <v>1</v>
      </c>
      <c r="CK104" s="17" t="str">
        <f>IF(D104="Vyplň vlastné","","x")</f>
        <v/>
      </c>
    </row>
    <row r="105" spans="1:90" s="2" customFormat="1" ht="19.899999999999999" customHeight="1">
      <c r="A105" s="235"/>
      <c r="B105" s="28"/>
      <c r="C105" s="235"/>
      <c r="D105" s="285" t="s">
        <v>107</v>
      </c>
      <c r="E105" s="286"/>
      <c r="F105" s="286"/>
      <c r="G105" s="286"/>
      <c r="H105" s="286"/>
      <c r="I105" s="286"/>
      <c r="J105" s="286"/>
      <c r="K105" s="286"/>
      <c r="L105" s="286"/>
      <c r="M105" s="286"/>
      <c r="N105" s="286"/>
      <c r="O105" s="286"/>
      <c r="P105" s="286"/>
      <c r="Q105" s="286"/>
      <c r="R105" s="286"/>
      <c r="S105" s="286"/>
      <c r="T105" s="286"/>
      <c r="U105" s="286"/>
      <c r="V105" s="286"/>
      <c r="W105" s="286"/>
      <c r="X105" s="286"/>
      <c r="Y105" s="286"/>
      <c r="Z105" s="286"/>
      <c r="AA105" s="286"/>
      <c r="AB105" s="286"/>
      <c r="AC105" s="235"/>
      <c r="AD105" s="235"/>
      <c r="AE105" s="235"/>
      <c r="AF105" s="235"/>
      <c r="AG105" s="287">
        <f>ROUND(AG94 * AS105, 2)</f>
        <v>0</v>
      </c>
      <c r="AH105" s="288"/>
      <c r="AI105" s="288"/>
      <c r="AJ105" s="288"/>
      <c r="AK105" s="288"/>
      <c r="AL105" s="288"/>
      <c r="AM105" s="288"/>
      <c r="AN105" s="288">
        <f>ROUND(AG105 + AV105, 2)</f>
        <v>0</v>
      </c>
      <c r="AO105" s="288"/>
      <c r="AP105" s="288"/>
      <c r="AQ105" s="235"/>
      <c r="AR105" s="28"/>
      <c r="AS105" s="91">
        <v>0</v>
      </c>
      <c r="AT105" s="92" t="s">
        <v>105</v>
      </c>
      <c r="AU105" s="92" t="s">
        <v>43</v>
      </c>
      <c r="AV105" s="86">
        <f>ROUND(IF(AU105="základná",AG105*L32,IF(AU105="znížená",AG105*L33,0)), 2)</f>
        <v>0</v>
      </c>
      <c r="AW105" s="235"/>
      <c r="AX105" s="235"/>
      <c r="AY105" s="235"/>
      <c r="AZ105" s="235"/>
      <c r="BA105" s="235"/>
      <c r="BB105" s="235"/>
      <c r="BC105" s="235"/>
      <c r="BD105" s="235"/>
      <c r="BE105" s="235"/>
      <c r="BV105" s="17" t="s">
        <v>108</v>
      </c>
      <c r="BY105" s="90">
        <f>IF(AU105="základná",AV105,0)</f>
        <v>0</v>
      </c>
      <c r="BZ105" s="90">
        <f>IF(AU105="znížená",AV105,0)</f>
        <v>0</v>
      </c>
      <c r="CA105" s="90">
        <v>0</v>
      </c>
      <c r="CB105" s="90">
        <v>0</v>
      </c>
      <c r="CC105" s="90">
        <v>0</v>
      </c>
      <c r="CD105" s="90">
        <f>IF(AU105="základná",AG105,0)</f>
        <v>0</v>
      </c>
      <c r="CE105" s="90">
        <f>IF(AU105="znížená",AG105,0)</f>
        <v>0</v>
      </c>
      <c r="CF105" s="90">
        <f>IF(AU105="zákl. prenesená",AG105,0)</f>
        <v>0</v>
      </c>
      <c r="CG105" s="90">
        <f>IF(AU105="zníž. prenesená",AG105,0)</f>
        <v>0</v>
      </c>
      <c r="CH105" s="90">
        <f>IF(AU105="nulová",AG105,0)</f>
        <v>0</v>
      </c>
      <c r="CI105" s="17">
        <f>IF(AU105="základná",1,IF(AU105="znížená",2,IF(AU105="zákl. prenesená",4,IF(AU105="zníž. prenesená",5,3))))</f>
        <v>1</v>
      </c>
      <c r="CJ105" s="17">
        <f>IF(AT105="stavebná časť",1,IF(AT105="investičná časť",2,3))</f>
        <v>1</v>
      </c>
      <c r="CK105" s="17" t="str">
        <f>IF(D105="Vyplň vlastné","","x")</f>
        <v/>
      </c>
    </row>
    <row r="106" spans="1:90" s="2" customFormat="1" ht="10.9" customHeight="1">
      <c r="A106" s="235"/>
      <c r="B106" s="28"/>
      <c r="C106" s="235"/>
      <c r="D106" s="235"/>
      <c r="E106" s="235"/>
      <c r="F106" s="235"/>
      <c r="G106" s="235"/>
      <c r="H106" s="235"/>
      <c r="I106" s="235"/>
      <c r="J106" s="235"/>
      <c r="K106" s="235"/>
      <c r="L106" s="235"/>
      <c r="M106" s="235"/>
      <c r="N106" s="235"/>
      <c r="O106" s="235"/>
      <c r="P106" s="235"/>
      <c r="Q106" s="235"/>
      <c r="R106" s="235"/>
      <c r="S106" s="235"/>
      <c r="T106" s="235"/>
      <c r="U106" s="235"/>
      <c r="V106" s="235"/>
      <c r="W106" s="235"/>
      <c r="X106" s="235"/>
      <c r="Y106" s="235"/>
      <c r="Z106" s="235"/>
      <c r="AA106" s="235"/>
      <c r="AB106" s="235"/>
      <c r="AC106" s="235"/>
      <c r="AD106" s="235"/>
      <c r="AE106" s="235"/>
      <c r="AF106" s="235"/>
      <c r="AG106" s="235"/>
      <c r="AH106" s="235"/>
      <c r="AI106" s="235"/>
      <c r="AJ106" s="235"/>
      <c r="AK106" s="235"/>
      <c r="AL106" s="235"/>
      <c r="AM106" s="235"/>
      <c r="AN106" s="235"/>
      <c r="AO106" s="235"/>
      <c r="AP106" s="235"/>
      <c r="AQ106" s="235"/>
      <c r="AR106" s="28"/>
      <c r="AS106" s="235"/>
      <c r="AT106" s="235"/>
      <c r="AU106" s="235"/>
      <c r="AV106" s="235"/>
      <c r="AW106" s="235"/>
      <c r="AX106" s="235"/>
      <c r="AY106" s="235"/>
      <c r="AZ106" s="235"/>
      <c r="BA106" s="235"/>
      <c r="BB106" s="235"/>
      <c r="BC106" s="235"/>
      <c r="BD106" s="235"/>
      <c r="BE106" s="235"/>
    </row>
    <row r="107" spans="1:90" s="2" customFormat="1" ht="30" customHeight="1">
      <c r="A107" s="235"/>
      <c r="B107" s="28"/>
      <c r="C107" s="93" t="s">
        <v>109</v>
      </c>
      <c r="D107" s="94"/>
      <c r="E107" s="94"/>
      <c r="F107" s="94"/>
      <c r="G107" s="94"/>
      <c r="H107" s="94"/>
      <c r="I107" s="94"/>
      <c r="J107" s="94"/>
      <c r="K107" s="94"/>
      <c r="L107" s="94"/>
      <c r="M107" s="94"/>
      <c r="N107" s="94"/>
      <c r="O107" s="94"/>
      <c r="P107" s="94"/>
      <c r="Q107" s="94"/>
      <c r="R107" s="94"/>
      <c r="S107" s="94"/>
      <c r="T107" s="94"/>
      <c r="U107" s="94"/>
      <c r="V107" s="94"/>
      <c r="W107" s="94"/>
      <c r="X107" s="94"/>
      <c r="Y107" s="94"/>
      <c r="Z107" s="94"/>
      <c r="AA107" s="94"/>
      <c r="AB107" s="94"/>
      <c r="AC107" s="94"/>
      <c r="AD107" s="94"/>
      <c r="AE107" s="94"/>
      <c r="AF107" s="94"/>
      <c r="AG107" s="273">
        <f>ROUND(AG94 + AG101, 2)</f>
        <v>0</v>
      </c>
      <c r="AH107" s="273"/>
      <c r="AI107" s="273"/>
      <c r="AJ107" s="273"/>
      <c r="AK107" s="273"/>
      <c r="AL107" s="273"/>
      <c r="AM107" s="273"/>
      <c r="AN107" s="273">
        <f>ROUND(AN94 + AN101, 2)</f>
        <v>0</v>
      </c>
      <c r="AO107" s="273"/>
      <c r="AP107" s="273"/>
      <c r="AQ107" s="94"/>
      <c r="AR107" s="28"/>
      <c r="AS107" s="235"/>
      <c r="AT107" s="235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235"/>
    </row>
    <row r="108" spans="1:90" s="2" customFormat="1" ht="6.95" customHeight="1">
      <c r="A108" s="235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28"/>
      <c r="AS108" s="235"/>
      <c r="AT108" s="235"/>
      <c r="AU108" s="235"/>
      <c r="AV108" s="235"/>
      <c r="AW108" s="235"/>
      <c r="AX108" s="235"/>
      <c r="AY108" s="235"/>
      <c r="AZ108" s="235"/>
      <c r="BA108" s="235"/>
      <c r="BB108" s="235"/>
      <c r="BC108" s="235"/>
      <c r="BD108" s="235"/>
      <c r="BE108" s="235"/>
    </row>
  </sheetData>
  <mergeCells count="77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AG95:AM95"/>
    <mergeCell ref="J95:AF95"/>
    <mergeCell ref="D95:H95"/>
    <mergeCell ref="AG94:AM94"/>
    <mergeCell ref="AN94:AP94"/>
    <mergeCell ref="K96:AF96"/>
    <mergeCell ref="AG96:AM96"/>
    <mergeCell ref="AN96:AP96"/>
    <mergeCell ref="E96:I96"/>
    <mergeCell ref="AG97:AM97"/>
    <mergeCell ref="E97:I97"/>
    <mergeCell ref="K97:AF97"/>
    <mergeCell ref="AN97:AP97"/>
    <mergeCell ref="AN98:AP98"/>
    <mergeCell ref="AG98:AM98"/>
    <mergeCell ref="E98:I98"/>
    <mergeCell ref="K98:AF98"/>
    <mergeCell ref="AN99:AP99"/>
    <mergeCell ref="AG99:AM99"/>
    <mergeCell ref="E99:I99"/>
    <mergeCell ref="K99:AF99"/>
    <mergeCell ref="D102:AB102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  <mergeCell ref="D105:AB105"/>
    <mergeCell ref="AG105:AM105"/>
    <mergeCell ref="AN105:AP105"/>
    <mergeCell ref="AG101:AM101"/>
    <mergeCell ref="AN101:AP101"/>
    <mergeCell ref="AG107:AM107"/>
    <mergeCell ref="AN107:AP107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AK38:AO38"/>
    <mergeCell ref="X38:AB38"/>
    <mergeCell ref="AK34:AO34"/>
    <mergeCell ref="L34:P34"/>
    <mergeCell ref="W34:AE34"/>
    <mergeCell ref="W35:AE35"/>
    <mergeCell ref="L35:P35"/>
    <mergeCell ref="AK35:AO35"/>
    <mergeCell ref="AR2:BE2"/>
    <mergeCell ref="AK28:AO28"/>
    <mergeCell ref="AK36:AO36"/>
    <mergeCell ref="W36:AE36"/>
    <mergeCell ref="L36:P36"/>
    <mergeCell ref="L32:P32"/>
    <mergeCell ref="W32:AE32"/>
    <mergeCell ref="W33:AE33"/>
    <mergeCell ref="AK33:AO33"/>
    <mergeCell ref="L33:P33"/>
  </mergeCells>
  <dataValidations count="2">
    <dataValidation type="list" allowBlank="1" showInputMessage="1" showErrorMessage="1" error="Povolené sú hodnoty základná, znížená, nulová." sqref="AU101:AU105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101:AT105" xr:uid="{00000000-0002-0000-0000-000001000000}">
      <formula1>"stavebná časť, technologická časť, investičná časť"</formula1>
    </dataValidation>
  </dataValidations>
  <hyperlinks>
    <hyperlink ref="A96" location="'SO 01d - SO 01 Krajinná a...'!C2" display="/" xr:uid="{00000000-0004-0000-0000-000000000000}"/>
    <hyperlink ref="A97" location="'SO 02d - SO 02 Rekonštruk...'!C2" display="/" xr:uid="{00000000-0004-0000-0000-000001000000}"/>
    <hyperlink ref="A98" location="'SO 03d - SO-03 Výstavba c...'!C2" display="/" xr:uid="{00000000-0004-0000-0000-000002000000}"/>
    <hyperlink ref="A99" location="'SO 04d - SO 04 Verejné os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57"/>
  <sheetViews>
    <sheetView showGridLines="0" topLeftCell="E120" workbookViewId="0">
      <selection activeCell="E133" sqref="E133:H1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62" t="s">
        <v>5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17" t="s">
        <v>91</v>
      </c>
      <c r="AU2" s="227"/>
      <c r="AV2" s="227"/>
      <c r="AW2" s="227"/>
      <c r="AX2" s="227"/>
      <c r="AY2" s="227"/>
      <c r="AZ2" s="95" t="s">
        <v>110</v>
      </c>
      <c r="BA2" s="95" t="s">
        <v>1</v>
      </c>
      <c r="BB2" s="95" t="s">
        <v>1</v>
      </c>
      <c r="BC2" s="95" t="s">
        <v>111</v>
      </c>
      <c r="BD2" s="95" t="s">
        <v>90</v>
      </c>
    </row>
    <row r="3" spans="1:56" s="1" customFormat="1" ht="6.95" customHeight="1">
      <c r="A3" s="227"/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17" t="s">
        <v>78</v>
      </c>
      <c r="AU3" s="227"/>
      <c r="AV3" s="227"/>
      <c r="AW3" s="227"/>
      <c r="AX3" s="227"/>
      <c r="AY3" s="227"/>
      <c r="AZ3" s="95" t="s">
        <v>112</v>
      </c>
      <c r="BA3" s="95" t="s">
        <v>1</v>
      </c>
      <c r="BB3" s="95" t="s">
        <v>1</v>
      </c>
      <c r="BC3" s="95" t="s">
        <v>113</v>
      </c>
      <c r="BD3" s="95" t="s">
        <v>90</v>
      </c>
    </row>
    <row r="4" spans="1:56" s="1" customFormat="1" ht="24.95" customHeight="1">
      <c r="A4" s="227"/>
      <c r="B4" s="20"/>
      <c r="C4" s="227"/>
      <c r="D4" s="21" t="s">
        <v>114</v>
      </c>
      <c r="E4" s="227"/>
      <c r="F4" s="227"/>
      <c r="G4" s="227"/>
      <c r="H4" s="227"/>
      <c r="I4" s="227"/>
      <c r="J4" s="227"/>
      <c r="K4" s="227"/>
      <c r="L4" s="20"/>
      <c r="M4" s="96" t="s">
        <v>9</v>
      </c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17" t="s">
        <v>3</v>
      </c>
      <c r="AU4" s="227"/>
      <c r="AV4" s="227"/>
      <c r="AW4" s="227"/>
      <c r="AX4" s="227"/>
      <c r="AY4" s="227"/>
      <c r="AZ4" s="227"/>
      <c r="BA4" s="227"/>
      <c r="BB4" s="227"/>
      <c r="BC4" s="227"/>
      <c r="BD4" s="227"/>
    </row>
    <row r="5" spans="1:56" s="1" customFormat="1" ht="6.95" customHeight="1">
      <c r="A5" s="227"/>
      <c r="B5" s="20"/>
      <c r="C5" s="227"/>
      <c r="D5" s="227"/>
      <c r="E5" s="227"/>
      <c r="F5" s="227"/>
      <c r="G5" s="227"/>
      <c r="H5" s="227"/>
      <c r="I5" s="227"/>
      <c r="J5" s="227"/>
      <c r="K5" s="227"/>
      <c r="L5" s="20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</row>
    <row r="6" spans="1:56" s="1" customFormat="1" ht="12" customHeight="1">
      <c r="A6" s="227"/>
      <c r="B6" s="20"/>
      <c r="C6" s="227"/>
      <c r="D6" s="237" t="s">
        <v>14</v>
      </c>
      <c r="E6" s="227"/>
      <c r="F6" s="227"/>
      <c r="G6" s="227"/>
      <c r="H6" s="227"/>
      <c r="I6" s="227"/>
      <c r="J6" s="227"/>
      <c r="K6" s="227"/>
      <c r="L6" s="20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227"/>
    </row>
    <row r="7" spans="1:56" s="1" customFormat="1" ht="16.5" customHeight="1">
      <c r="A7" s="227"/>
      <c r="B7" s="20"/>
      <c r="C7" s="227"/>
      <c r="D7" s="227"/>
      <c r="E7" s="310" t="str">
        <f>'Rekapitulácia stavby'!K6</f>
        <v>Obnova sídliskového vnútrobloku Agátka v Trnave</v>
      </c>
      <c r="F7" s="315"/>
      <c r="G7" s="315"/>
      <c r="H7" s="315"/>
      <c r="I7" s="227"/>
      <c r="J7" s="227"/>
      <c r="K7" s="227"/>
      <c r="L7" s="20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227"/>
      <c r="AZ7" s="227"/>
      <c r="BA7" s="227"/>
      <c r="BB7" s="227"/>
      <c r="BC7" s="227"/>
      <c r="BD7" s="227"/>
    </row>
    <row r="8" spans="1:56" s="1" customFormat="1" ht="12" customHeight="1">
      <c r="A8" s="227"/>
      <c r="B8" s="20"/>
      <c r="C8" s="227"/>
      <c r="D8" s="237" t="s">
        <v>115</v>
      </c>
      <c r="E8" s="227"/>
      <c r="F8" s="227"/>
      <c r="G8" s="227"/>
      <c r="H8" s="227"/>
      <c r="I8" s="227"/>
      <c r="J8" s="227"/>
      <c r="K8" s="227"/>
      <c r="L8" s="20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7"/>
      <c r="AL8" s="227"/>
      <c r="AM8" s="227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7"/>
      <c r="AZ8" s="227"/>
      <c r="BA8" s="227"/>
      <c r="BB8" s="227"/>
      <c r="BC8" s="227"/>
      <c r="BD8" s="227"/>
    </row>
    <row r="9" spans="1:56" s="2" customFormat="1" ht="16.5" customHeight="1">
      <c r="A9" s="235"/>
      <c r="B9" s="28"/>
      <c r="C9" s="235"/>
      <c r="D9" s="235"/>
      <c r="E9" s="310" t="s">
        <v>82</v>
      </c>
      <c r="F9" s="311"/>
      <c r="G9" s="311"/>
      <c r="H9" s="311"/>
      <c r="I9" s="235"/>
      <c r="J9" s="235"/>
      <c r="K9" s="235"/>
      <c r="L9" s="34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5"/>
      <c r="AD9" s="235"/>
      <c r="AE9" s="235"/>
    </row>
    <row r="10" spans="1:56" s="2" customFormat="1" ht="12" customHeight="1">
      <c r="A10" s="235"/>
      <c r="B10" s="28"/>
      <c r="C10" s="235"/>
      <c r="D10" s="237" t="s">
        <v>116</v>
      </c>
      <c r="E10" s="235"/>
      <c r="F10" s="235"/>
      <c r="G10" s="235"/>
      <c r="H10" s="235"/>
      <c r="I10" s="235"/>
      <c r="J10" s="235"/>
      <c r="K10" s="235"/>
      <c r="L10" s="34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</row>
    <row r="11" spans="1:56" s="2" customFormat="1" ht="16.5" customHeight="1">
      <c r="A11" s="235"/>
      <c r="B11" s="28"/>
      <c r="C11" s="235"/>
      <c r="D11" s="235"/>
      <c r="E11" s="301" t="s">
        <v>88</v>
      </c>
      <c r="F11" s="311"/>
      <c r="G11" s="311"/>
      <c r="H11" s="311"/>
      <c r="I11" s="235"/>
      <c r="J11" s="235"/>
      <c r="K11" s="235"/>
      <c r="L11" s="34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/>
    </row>
    <row r="12" spans="1:56" s="2" customFormat="1">
      <c r="A12" s="235"/>
      <c r="B12" s="28"/>
      <c r="C12" s="235"/>
      <c r="D12" s="235"/>
      <c r="E12" s="235"/>
      <c r="F12" s="235"/>
      <c r="G12" s="235"/>
      <c r="H12" s="235"/>
      <c r="I12" s="235"/>
      <c r="J12" s="235"/>
      <c r="K12" s="235"/>
      <c r="L12" s="34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</row>
    <row r="13" spans="1:56" s="2" customFormat="1" ht="12" customHeight="1">
      <c r="A13" s="235"/>
      <c r="B13" s="28"/>
      <c r="C13" s="235"/>
      <c r="D13" s="237" t="s">
        <v>16</v>
      </c>
      <c r="E13" s="235"/>
      <c r="F13" s="226" t="s">
        <v>1</v>
      </c>
      <c r="G13" s="235"/>
      <c r="H13" s="235"/>
      <c r="I13" s="237" t="s">
        <v>17</v>
      </c>
      <c r="J13" s="226" t="s">
        <v>1</v>
      </c>
      <c r="K13" s="235"/>
      <c r="L13" s="34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  <c r="AD13" s="235"/>
      <c r="AE13" s="235"/>
    </row>
    <row r="14" spans="1:56" s="2" customFormat="1" ht="12" customHeight="1">
      <c r="A14" s="235"/>
      <c r="B14" s="28"/>
      <c r="C14" s="235"/>
      <c r="D14" s="237" t="s">
        <v>18</v>
      </c>
      <c r="E14" s="235"/>
      <c r="F14" s="226" t="s">
        <v>19</v>
      </c>
      <c r="G14" s="235"/>
      <c r="H14" s="235"/>
      <c r="I14" s="237" t="s">
        <v>20</v>
      </c>
      <c r="J14" s="219" t="str">
        <f>'Rekapitulácia stavby'!AN8</f>
        <v>20. 4. 2021</v>
      </c>
      <c r="K14" s="235"/>
      <c r="L14" s="34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</row>
    <row r="15" spans="1:56" s="2" customFormat="1" ht="10.9" customHeight="1">
      <c r="A15" s="235"/>
      <c r="B15" s="28"/>
      <c r="C15" s="235"/>
      <c r="D15" s="235"/>
      <c r="E15" s="235"/>
      <c r="F15" s="235"/>
      <c r="G15" s="235"/>
      <c r="H15" s="235"/>
      <c r="I15" s="235"/>
      <c r="J15" s="235"/>
      <c r="K15" s="235"/>
      <c r="L15" s="34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235"/>
    </row>
    <row r="16" spans="1:56" s="2" customFormat="1" ht="12" customHeight="1">
      <c r="A16" s="235"/>
      <c r="B16" s="28"/>
      <c r="C16" s="235"/>
      <c r="D16" s="237" t="s">
        <v>22</v>
      </c>
      <c r="E16" s="235"/>
      <c r="F16" s="235"/>
      <c r="G16" s="235"/>
      <c r="H16" s="235"/>
      <c r="I16" s="237" t="s">
        <v>23</v>
      </c>
      <c r="J16" s="226" t="s">
        <v>1</v>
      </c>
      <c r="K16" s="235"/>
      <c r="L16" s="34"/>
      <c r="S16" s="235"/>
      <c r="T16" s="235"/>
      <c r="U16" s="235"/>
      <c r="V16" s="235"/>
      <c r="W16" s="235"/>
      <c r="X16" s="235"/>
      <c r="Y16" s="235"/>
      <c r="Z16" s="235"/>
      <c r="AA16" s="235"/>
      <c r="AB16" s="235"/>
      <c r="AC16" s="235"/>
      <c r="AD16" s="235"/>
      <c r="AE16" s="235"/>
    </row>
    <row r="17" spans="1:31" s="2" customFormat="1" ht="18" customHeight="1">
      <c r="A17" s="235"/>
      <c r="B17" s="28"/>
      <c r="C17" s="235"/>
      <c r="D17" s="235"/>
      <c r="E17" s="226" t="s">
        <v>24</v>
      </c>
      <c r="F17" s="235"/>
      <c r="G17" s="235"/>
      <c r="H17" s="235"/>
      <c r="I17" s="237" t="s">
        <v>25</v>
      </c>
      <c r="J17" s="226" t="s">
        <v>1</v>
      </c>
      <c r="K17" s="235"/>
      <c r="L17" s="34"/>
      <c r="S17" s="235"/>
      <c r="T17" s="235"/>
      <c r="U17" s="235"/>
      <c r="V17" s="235"/>
      <c r="W17" s="235"/>
      <c r="X17" s="235"/>
      <c r="Y17" s="235"/>
      <c r="Z17" s="235"/>
      <c r="AA17" s="235"/>
      <c r="AB17" s="235"/>
      <c r="AC17" s="235"/>
      <c r="AD17" s="235"/>
      <c r="AE17" s="235"/>
    </row>
    <row r="18" spans="1:31" s="2" customFormat="1" ht="6.95" customHeight="1">
      <c r="A18" s="235"/>
      <c r="B18" s="28"/>
      <c r="C18" s="235"/>
      <c r="D18" s="235"/>
      <c r="E18" s="235"/>
      <c r="F18" s="235"/>
      <c r="G18" s="235"/>
      <c r="H18" s="235"/>
      <c r="I18" s="235"/>
      <c r="J18" s="235"/>
      <c r="K18" s="235"/>
      <c r="L18" s="34"/>
      <c r="S18" s="235"/>
      <c r="T18" s="235"/>
      <c r="U18" s="235"/>
      <c r="V18" s="235"/>
      <c r="W18" s="235"/>
      <c r="X18" s="235"/>
      <c r="Y18" s="235"/>
      <c r="Z18" s="235"/>
      <c r="AA18" s="235"/>
      <c r="AB18" s="235"/>
      <c r="AC18" s="235"/>
      <c r="AD18" s="235"/>
      <c r="AE18" s="235"/>
    </row>
    <row r="19" spans="1:31" s="2" customFormat="1" ht="12" customHeight="1">
      <c r="A19" s="235"/>
      <c r="B19" s="28"/>
      <c r="C19" s="235"/>
      <c r="D19" s="237" t="s">
        <v>26</v>
      </c>
      <c r="E19" s="235"/>
      <c r="F19" s="235"/>
      <c r="G19" s="235"/>
      <c r="H19" s="235"/>
      <c r="I19" s="237" t="s">
        <v>23</v>
      </c>
      <c r="J19" s="238" t="str">
        <f>'Rekapitulácia stavby'!AN13</f>
        <v>Vyplň údaj</v>
      </c>
      <c r="K19" s="235"/>
      <c r="L19" s="34"/>
      <c r="S19" s="235"/>
      <c r="T19" s="235"/>
      <c r="U19" s="235"/>
      <c r="V19" s="235"/>
      <c r="W19" s="235"/>
      <c r="X19" s="235"/>
      <c r="Y19" s="235"/>
      <c r="Z19" s="235"/>
      <c r="AA19" s="235"/>
      <c r="AB19" s="235"/>
      <c r="AC19" s="235"/>
      <c r="AD19" s="235"/>
      <c r="AE19" s="235"/>
    </row>
    <row r="20" spans="1:31" s="2" customFormat="1" ht="18" customHeight="1">
      <c r="A20" s="235"/>
      <c r="B20" s="28"/>
      <c r="C20" s="235"/>
      <c r="D20" s="235"/>
      <c r="E20" s="312" t="str">
        <f>'Rekapitulácia stavby'!E14</f>
        <v>Vyplň údaj</v>
      </c>
      <c r="F20" s="277"/>
      <c r="G20" s="277"/>
      <c r="H20" s="277"/>
      <c r="I20" s="237" t="s">
        <v>25</v>
      </c>
      <c r="J20" s="238" t="str">
        <f>'Rekapitulácia stavby'!AN14</f>
        <v>Vyplň údaj</v>
      </c>
      <c r="K20" s="235"/>
      <c r="L20" s="34"/>
      <c r="S20" s="235"/>
      <c r="T20" s="235"/>
      <c r="U20" s="235"/>
      <c r="V20" s="235"/>
      <c r="W20" s="235"/>
      <c r="X20" s="235"/>
      <c r="Y20" s="235"/>
      <c r="Z20" s="235"/>
      <c r="AA20" s="235"/>
      <c r="AB20" s="235"/>
      <c r="AC20" s="235"/>
      <c r="AD20" s="235"/>
      <c r="AE20" s="235"/>
    </row>
    <row r="21" spans="1:31" s="2" customFormat="1" ht="6.95" customHeight="1">
      <c r="A21" s="235"/>
      <c r="B21" s="28"/>
      <c r="C21" s="235"/>
      <c r="D21" s="235"/>
      <c r="E21" s="235"/>
      <c r="F21" s="235"/>
      <c r="G21" s="235"/>
      <c r="H21" s="235"/>
      <c r="I21" s="235"/>
      <c r="J21" s="235"/>
      <c r="K21" s="235"/>
      <c r="L21" s="34"/>
      <c r="S21" s="235"/>
      <c r="T21" s="235"/>
      <c r="U21" s="235"/>
      <c r="V21" s="235"/>
      <c r="W21" s="235"/>
      <c r="X21" s="235"/>
      <c r="Y21" s="235"/>
      <c r="Z21" s="235"/>
      <c r="AA21" s="235"/>
      <c r="AB21" s="235"/>
      <c r="AC21" s="235"/>
      <c r="AD21" s="235"/>
      <c r="AE21" s="235"/>
    </row>
    <row r="22" spans="1:31" s="2" customFormat="1" ht="12" customHeight="1">
      <c r="A22" s="235"/>
      <c r="B22" s="28"/>
      <c r="C22" s="235"/>
      <c r="D22" s="237" t="s">
        <v>28</v>
      </c>
      <c r="E22" s="235"/>
      <c r="F22" s="235"/>
      <c r="G22" s="235"/>
      <c r="H22" s="235"/>
      <c r="I22" s="237" t="s">
        <v>23</v>
      </c>
      <c r="J22" s="226" t="s">
        <v>1</v>
      </c>
      <c r="K22" s="235"/>
      <c r="L22" s="34"/>
      <c r="S22" s="235"/>
      <c r="T22" s="235"/>
      <c r="U22" s="235"/>
      <c r="V22" s="235"/>
      <c r="W22" s="235"/>
      <c r="X22" s="235"/>
      <c r="Y22" s="235"/>
      <c r="Z22" s="235"/>
      <c r="AA22" s="235"/>
      <c r="AB22" s="235"/>
      <c r="AC22" s="235"/>
      <c r="AD22" s="235"/>
      <c r="AE22" s="235"/>
    </row>
    <row r="23" spans="1:31" s="2" customFormat="1" ht="18" customHeight="1">
      <c r="A23" s="235"/>
      <c r="B23" s="28"/>
      <c r="C23" s="235"/>
      <c r="D23" s="235"/>
      <c r="E23" s="226" t="s">
        <v>29</v>
      </c>
      <c r="F23" s="235"/>
      <c r="G23" s="235"/>
      <c r="H23" s="235"/>
      <c r="I23" s="237" t="s">
        <v>25</v>
      </c>
      <c r="J23" s="226" t="s">
        <v>1</v>
      </c>
      <c r="K23" s="235"/>
      <c r="L23" s="34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</row>
    <row r="24" spans="1:31" s="2" customFormat="1" ht="6.95" customHeight="1">
      <c r="A24" s="235"/>
      <c r="B24" s="28"/>
      <c r="C24" s="235"/>
      <c r="D24" s="235"/>
      <c r="E24" s="235"/>
      <c r="F24" s="235"/>
      <c r="G24" s="235"/>
      <c r="H24" s="235"/>
      <c r="I24" s="235"/>
      <c r="J24" s="235"/>
      <c r="K24" s="235"/>
      <c r="L24" s="34"/>
      <c r="S24" s="235"/>
      <c r="T24" s="235"/>
      <c r="U24" s="235"/>
      <c r="V24" s="235"/>
      <c r="W24" s="235"/>
      <c r="X24" s="235"/>
      <c r="Y24" s="235"/>
      <c r="Z24" s="235"/>
      <c r="AA24" s="235"/>
      <c r="AB24" s="235"/>
      <c r="AC24" s="235"/>
      <c r="AD24" s="235"/>
      <c r="AE24" s="235"/>
    </row>
    <row r="25" spans="1:31" s="2" customFormat="1" ht="12" customHeight="1">
      <c r="A25" s="235"/>
      <c r="B25" s="28"/>
      <c r="C25" s="235"/>
      <c r="D25" s="237" t="s">
        <v>31</v>
      </c>
      <c r="E25" s="235"/>
      <c r="F25" s="235"/>
      <c r="G25" s="235"/>
      <c r="H25" s="235"/>
      <c r="I25" s="237" t="s">
        <v>23</v>
      </c>
      <c r="J25" s="226" t="s">
        <v>1</v>
      </c>
      <c r="K25" s="235"/>
      <c r="L25" s="34"/>
      <c r="S25" s="235"/>
      <c r="T25" s="235"/>
      <c r="U25" s="235"/>
      <c r="V25" s="235"/>
      <c r="W25" s="235"/>
      <c r="X25" s="235"/>
      <c r="Y25" s="235"/>
      <c r="Z25" s="235"/>
      <c r="AA25" s="235"/>
      <c r="AB25" s="235"/>
      <c r="AC25" s="235"/>
      <c r="AD25" s="235"/>
      <c r="AE25" s="235"/>
    </row>
    <row r="26" spans="1:31" s="2" customFormat="1" ht="18" customHeight="1">
      <c r="A26" s="235"/>
      <c r="B26" s="28"/>
      <c r="C26" s="235"/>
      <c r="D26" s="235"/>
      <c r="E26" s="226" t="s">
        <v>32</v>
      </c>
      <c r="F26" s="235"/>
      <c r="G26" s="235"/>
      <c r="H26" s="235"/>
      <c r="I26" s="237" t="s">
        <v>25</v>
      </c>
      <c r="J26" s="226" t="s">
        <v>1</v>
      </c>
      <c r="K26" s="235"/>
      <c r="L26" s="34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</row>
    <row r="27" spans="1:31" s="2" customFormat="1" ht="6.95" customHeight="1">
      <c r="A27" s="235"/>
      <c r="B27" s="28"/>
      <c r="C27" s="235"/>
      <c r="D27" s="235"/>
      <c r="E27" s="235"/>
      <c r="F27" s="235"/>
      <c r="G27" s="235"/>
      <c r="H27" s="235"/>
      <c r="I27" s="235"/>
      <c r="J27" s="235"/>
      <c r="K27" s="235"/>
      <c r="L27" s="34"/>
      <c r="S27" s="235"/>
      <c r="T27" s="235"/>
      <c r="U27" s="235"/>
      <c r="V27" s="235"/>
      <c r="W27" s="235"/>
      <c r="X27" s="235"/>
      <c r="Y27" s="235"/>
      <c r="Z27" s="235"/>
      <c r="AA27" s="235"/>
      <c r="AB27" s="235"/>
      <c r="AC27" s="235"/>
      <c r="AD27" s="235"/>
      <c r="AE27" s="235"/>
    </row>
    <row r="28" spans="1:31" s="2" customFormat="1" ht="12" customHeight="1">
      <c r="A28" s="235"/>
      <c r="B28" s="28"/>
      <c r="C28" s="235"/>
      <c r="D28" s="237" t="s">
        <v>33</v>
      </c>
      <c r="E28" s="235"/>
      <c r="F28" s="235"/>
      <c r="G28" s="235"/>
      <c r="H28" s="235"/>
      <c r="I28" s="235"/>
      <c r="J28" s="235"/>
      <c r="K28" s="235"/>
      <c r="L28" s="34"/>
      <c r="S28" s="235"/>
      <c r="T28" s="235"/>
      <c r="U28" s="235"/>
      <c r="V28" s="235"/>
      <c r="W28" s="235"/>
      <c r="X28" s="235"/>
      <c r="Y28" s="235"/>
      <c r="Z28" s="235"/>
      <c r="AA28" s="235"/>
      <c r="AB28" s="235"/>
      <c r="AC28" s="235"/>
      <c r="AD28" s="235"/>
      <c r="AE28" s="235"/>
    </row>
    <row r="29" spans="1:31" s="8" customFormat="1" ht="16.5" customHeight="1">
      <c r="A29" s="97"/>
      <c r="B29" s="98"/>
      <c r="C29" s="97"/>
      <c r="D29" s="97"/>
      <c r="E29" s="313" t="s">
        <v>117</v>
      </c>
      <c r="F29" s="313"/>
      <c r="G29" s="313"/>
      <c r="H29" s="31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35"/>
      <c r="B30" s="28"/>
      <c r="C30" s="235"/>
      <c r="D30" s="235"/>
      <c r="E30" s="235"/>
      <c r="F30" s="235"/>
      <c r="G30" s="235"/>
      <c r="H30" s="235"/>
      <c r="I30" s="235"/>
      <c r="J30" s="235"/>
      <c r="K30" s="235"/>
      <c r="L30" s="34"/>
      <c r="S30" s="235"/>
      <c r="T30" s="235"/>
      <c r="U30" s="235"/>
      <c r="V30" s="235"/>
      <c r="W30" s="235"/>
      <c r="X30" s="235"/>
      <c r="Y30" s="235"/>
      <c r="Z30" s="235"/>
      <c r="AA30" s="235"/>
      <c r="AB30" s="235"/>
      <c r="AC30" s="235"/>
      <c r="AD30" s="235"/>
      <c r="AE30" s="235"/>
    </row>
    <row r="31" spans="1:31" s="2" customFormat="1" ht="6.95" customHeight="1">
      <c r="A31" s="235"/>
      <c r="B31" s="28"/>
      <c r="C31" s="235"/>
      <c r="D31" s="57"/>
      <c r="E31" s="57"/>
      <c r="F31" s="57"/>
      <c r="G31" s="57"/>
      <c r="H31" s="57"/>
      <c r="I31" s="57"/>
      <c r="J31" s="57"/>
      <c r="K31" s="57"/>
      <c r="L31" s="34"/>
      <c r="S31" s="235"/>
      <c r="T31" s="235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</row>
    <row r="32" spans="1:31" s="2" customFormat="1" ht="14.45" customHeight="1">
      <c r="A32" s="235"/>
      <c r="B32" s="28"/>
      <c r="C32" s="235"/>
      <c r="D32" s="226" t="s">
        <v>118</v>
      </c>
      <c r="J32" s="229">
        <f>J99-J34</f>
        <v>0</v>
      </c>
      <c r="K32" s="235"/>
      <c r="L32" s="34"/>
      <c r="S32" s="235"/>
      <c r="T32" s="235"/>
      <c r="U32" s="235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</row>
    <row r="33" spans="1:31" s="2" customFormat="1" ht="14.45" customHeight="1">
      <c r="A33" s="235"/>
      <c r="B33" s="28"/>
      <c r="C33" s="235"/>
      <c r="D33" s="27" t="s">
        <v>104</v>
      </c>
      <c r="J33" s="229">
        <f>J105</f>
        <v>0</v>
      </c>
      <c r="K33" s="235"/>
      <c r="L33" s="34"/>
      <c r="S33" s="235"/>
      <c r="T33" s="235"/>
      <c r="U33" s="235"/>
      <c r="V33" s="235"/>
      <c r="W33" s="235"/>
      <c r="X33" s="235"/>
      <c r="Y33" s="235"/>
      <c r="Z33" s="235"/>
      <c r="AA33" s="235"/>
      <c r="AB33" s="235"/>
      <c r="AC33" s="235"/>
      <c r="AD33" s="235"/>
      <c r="AE33" s="235"/>
    </row>
    <row r="34" spans="1:31" s="2" customFormat="1" ht="14.45" customHeight="1">
      <c r="A34" s="235"/>
      <c r="B34" s="28"/>
      <c r="C34" s="235"/>
      <c r="D34" s="213" t="s">
        <v>37</v>
      </c>
      <c r="J34" s="229">
        <v>0</v>
      </c>
      <c r="K34" s="235"/>
      <c r="L34" s="34"/>
      <c r="S34" s="235"/>
      <c r="T34" s="235"/>
      <c r="U34" s="235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</row>
    <row r="35" spans="1:31" s="2" customFormat="1" ht="25.35" customHeight="1">
      <c r="A35" s="235"/>
      <c r="B35" s="28"/>
      <c r="C35" s="235"/>
      <c r="D35" s="100" t="s">
        <v>38</v>
      </c>
      <c r="J35" s="222">
        <f>ROUND(J32 + J33+J34, 2)</f>
        <v>0</v>
      </c>
      <c r="K35" s="235"/>
      <c r="L35" s="34"/>
      <c r="S35" s="235"/>
      <c r="T35" s="235"/>
      <c r="U35" s="235"/>
      <c r="V35" s="235"/>
      <c r="W35" s="235"/>
      <c r="X35" s="235"/>
      <c r="Y35" s="235"/>
      <c r="Z35" s="235"/>
      <c r="AA35" s="235"/>
      <c r="AB35" s="235"/>
      <c r="AC35" s="235"/>
      <c r="AD35" s="235"/>
      <c r="AE35" s="235"/>
    </row>
    <row r="36" spans="1:31" s="2" customFormat="1" ht="6.95" customHeight="1">
      <c r="A36" s="235"/>
      <c r="B36" s="28"/>
      <c r="C36" s="235"/>
      <c r="D36" s="47"/>
      <c r="E36" s="47"/>
      <c r="F36" s="47"/>
      <c r="G36" s="47"/>
      <c r="H36" s="47"/>
      <c r="I36" s="47"/>
      <c r="J36" s="47"/>
      <c r="K36" s="57"/>
      <c r="L36" s="34"/>
      <c r="S36" s="235"/>
      <c r="T36" s="235"/>
      <c r="U36" s="235"/>
      <c r="V36" s="235"/>
      <c r="W36" s="235"/>
      <c r="X36" s="235"/>
      <c r="Y36" s="235"/>
      <c r="Z36" s="235"/>
      <c r="AA36" s="235"/>
      <c r="AB36" s="235"/>
      <c r="AC36" s="235"/>
      <c r="AD36" s="235"/>
      <c r="AE36" s="235"/>
    </row>
    <row r="37" spans="1:31" s="2" customFormat="1" ht="14.45" customHeight="1">
      <c r="A37" s="235"/>
      <c r="B37" s="28"/>
      <c r="C37" s="235"/>
      <c r="F37" s="231" t="s">
        <v>40</v>
      </c>
      <c r="I37" s="231" t="s">
        <v>39</v>
      </c>
      <c r="J37" s="231" t="s">
        <v>41</v>
      </c>
      <c r="K37" s="235"/>
      <c r="L37" s="34"/>
      <c r="S37" s="235"/>
      <c r="T37" s="235"/>
      <c r="U37" s="235"/>
      <c r="V37" s="235"/>
      <c r="W37" s="235"/>
      <c r="X37" s="235"/>
      <c r="Y37" s="235"/>
      <c r="Z37" s="235"/>
      <c r="AA37" s="235"/>
      <c r="AB37" s="235"/>
      <c r="AC37" s="235"/>
      <c r="AD37" s="235"/>
      <c r="AE37" s="235"/>
    </row>
    <row r="38" spans="1:31" s="2" customFormat="1" ht="14.45" customHeight="1">
      <c r="A38" s="235"/>
      <c r="B38" s="28"/>
      <c r="C38" s="235"/>
      <c r="D38" s="101" t="s">
        <v>42</v>
      </c>
      <c r="E38" s="237" t="s">
        <v>43</v>
      </c>
      <c r="F38" s="102">
        <f>ROUND((SUM(BE113:BE120) + SUM(BE142:BE420)),  2)</f>
        <v>0</v>
      </c>
      <c r="I38" s="103">
        <v>0.2</v>
      </c>
      <c r="J38" s="102">
        <f>ROUND(((SUM(BE113:BE120) + SUM(BE142:BE420))*I38),  2)</f>
        <v>0</v>
      </c>
      <c r="K38" s="235"/>
      <c r="L38" s="34"/>
      <c r="S38" s="235"/>
      <c r="T38" s="235"/>
      <c r="U38" s="235"/>
      <c r="V38" s="235"/>
      <c r="W38" s="235"/>
      <c r="X38" s="235"/>
      <c r="Y38" s="235"/>
      <c r="Z38" s="235"/>
      <c r="AA38" s="235"/>
      <c r="AB38" s="235"/>
      <c r="AC38" s="235"/>
      <c r="AD38" s="235"/>
      <c r="AE38" s="235"/>
    </row>
    <row r="39" spans="1:31" s="2" customFormat="1" ht="14.45" customHeight="1">
      <c r="A39" s="235"/>
      <c r="B39" s="28"/>
      <c r="C39" s="235"/>
      <c r="E39" s="237" t="s">
        <v>44</v>
      </c>
      <c r="F39" s="102">
        <f>J32</f>
        <v>0</v>
      </c>
      <c r="I39" s="103">
        <v>0.2</v>
      </c>
      <c r="J39" s="102">
        <f>F39*0.2</f>
        <v>0</v>
      </c>
      <c r="K39" s="235"/>
      <c r="L39" s="34"/>
      <c r="S39" s="235"/>
      <c r="T39" s="235"/>
      <c r="U39" s="235"/>
      <c r="V39" s="235"/>
      <c r="W39" s="235"/>
      <c r="X39" s="235"/>
      <c r="Y39" s="235"/>
      <c r="Z39" s="235"/>
      <c r="AA39" s="235"/>
      <c r="AB39" s="235"/>
      <c r="AC39" s="235"/>
      <c r="AD39" s="235"/>
      <c r="AE39" s="235"/>
    </row>
    <row r="40" spans="1:31" s="2" customFormat="1" ht="14.45" hidden="1" customHeight="1">
      <c r="A40" s="235"/>
      <c r="B40" s="28"/>
      <c r="C40" s="235"/>
      <c r="D40" s="235"/>
      <c r="E40" s="237" t="s">
        <v>45</v>
      </c>
      <c r="F40" s="102">
        <f>ROUND((SUM(BG114:BG121) + SUM(BG143:BG356)),  2)</f>
        <v>0</v>
      </c>
      <c r="G40" s="235"/>
      <c r="H40" s="235"/>
      <c r="I40" s="103">
        <v>0.2</v>
      </c>
      <c r="J40" s="102">
        <f>0</f>
        <v>0</v>
      </c>
      <c r="K40" s="235"/>
      <c r="L40" s="34"/>
      <c r="S40" s="235"/>
      <c r="T40" s="235"/>
      <c r="U40" s="235"/>
      <c r="V40" s="235"/>
      <c r="W40" s="235"/>
      <c r="X40" s="235"/>
      <c r="Y40" s="235"/>
      <c r="Z40" s="235"/>
      <c r="AA40" s="235"/>
      <c r="AB40" s="235"/>
      <c r="AC40" s="235"/>
      <c r="AD40" s="235"/>
      <c r="AE40" s="235"/>
    </row>
    <row r="41" spans="1:31" s="2" customFormat="1" ht="14.45" hidden="1" customHeight="1">
      <c r="A41" s="235"/>
      <c r="B41" s="28"/>
      <c r="C41" s="235"/>
      <c r="D41" s="235"/>
      <c r="E41" s="237" t="s">
        <v>46</v>
      </c>
      <c r="F41" s="102">
        <f>ROUND((SUM(BH114:BH121) + SUM(BH143:BH356)),  2)</f>
        <v>0</v>
      </c>
      <c r="G41" s="235"/>
      <c r="H41" s="235"/>
      <c r="I41" s="103">
        <v>0.2</v>
      </c>
      <c r="J41" s="102">
        <f>0</f>
        <v>0</v>
      </c>
      <c r="K41" s="235"/>
      <c r="L41" s="34"/>
      <c r="S41" s="235"/>
      <c r="T41" s="235"/>
      <c r="U41" s="235"/>
      <c r="V41" s="235"/>
      <c r="W41" s="235"/>
      <c r="X41" s="235"/>
      <c r="Y41" s="235"/>
      <c r="Z41" s="235"/>
      <c r="AA41" s="235"/>
      <c r="AB41" s="235"/>
      <c r="AC41" s="235"/>
      <c r="AD41" s="235"/>
      <c r="AE41" s="235"/>
    </row>
    <row r="42" spans="1:31" s="2" customFormat="1" ht="14.45" hidden="1" customHeight="1">
      <c r="A42" s="235"/>
      <c r="B42" s="28"/>
      <c r="C42" s="235"/>
      <c r="D42" s="235"/>
      <c r="E42" s="237" t="s">
        <v>47</v>
      </c>
      <c r="F42" s="102">
        <f>ROUND((SUM(BI114:BI121) + SUM(BI143:BI356)),  2)</f>
        <v>0</v>
      </c>
      <c r="G42" s="235"/>
      <c r="H42" s="235"/>
      <c r="I42" s="103">
        <v>0</v>
      </c>
      <c r="J42" s="102">
        <f>0</f>
        <v>0</v>
      </c>
      <c r="K42" s="235"/>
      <c r="L42" s="34"/>
      <c r="S42" s="235"/>
      <c r="T42" s="235"/>
      <c r="U42" s="235"/>
      <c r="V42" s="235"/>
      <c r="W42" s="235"/>
      <c r="X42" s="235"/>
      <c r="Y42" s="235"/>
      <c r="Z42" s="235"/>
      <c r="AA42" s="235"/>
      <c r="AB42" s="235"/>
      <c r="AC42" s="235"/>
      <c r="AD42" s="235"/>
      <c r="AE42" s="235"/>
    </row>
    <row r="43" spans="1:31" s="2" customFormat="1" ht="6.95" customHeight="1">
      <c r="A43" s="235"/>
      <c r="B43" s="28"/>
      <c r="C43" s="235"/>
      <c r="D43" s="235"/>
      <c r="E43" s="235"/>
      <c r="F43" s="235"/>
      <c r="G43" s="235"/>
      <c r="H43" s="235"/>
      <c r="I43" s="235"/>
      <c r="J43" s="235"/>
      <c r="K43" s="235"/>
      <c r="L43" s="34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</row>
    <row r="44" spans="1:31" s="2" customFormat="1" ht="25.35" customHeight="1">
      <c r="A44" s="235"/>
      <c r="B44" s="28"/>
      <c r="C44" s="94"/>
      <c r="D44" s="104" t="s">
        <v>48</v>
      </c>
      <c r="E44" s="51"/>
      <c r="F44" s="51"/>
      <c r="G44" s="105" t="s">
        <v>49</v>
      </c>
      <c r="H44" s="106" t="s">
        <v>50</v>
      </c>
      <c r="I44" s="51"/>
      <c r="J44" s="107">
        <f>SUM(J35:J42)</f>
        <v>0</v>
      </c>
      <c r="K44" s="108"/>
      <c r="L44" s="34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5"/>
      <c r="AD44" s="235"/>
      <c r="AE44" s="235"/>
    </row>
    <row r="45" spans="1:31" s="2" customFormat="1" ht="14.45" customHeight="1">
      <c r="A45" s="235"/>
      <c r="B45" s="28"/>
      <c r="C45" s="235"/>
      <c r="D45" s="235"/>
      <c r="E45" s="235"/>
      <c r="F45" s="235"/>
      <c r="G45" s="235"/>
      <c r="H45" s="235"/>
      <c r="I45" s="235"/>
      <c r="J45" s="235"/>
      <c r="K45" s="235"/>
      <c r="L45" s="34"/>
      <c r="S45" s="235"/>
      <c r="T45" s="235"/>
      <c r="U45" s="235"/>
      <c r="V45" s="235"/>
      <c r="W45" s="235"/>
      <c r="X45" s="235"/>
      <c r="Y45" s="235"/>
      <c r="Z45" s="235"/>
      <c r="AA45" s="235"/>
      <c r="AB45" s="235"/>
      <c r="AC45" s="235"/>
      <c r="AD45" s="235"/>
      <c r="AE45" s="235"/>
    </row>
    <row r="46" spans="1:31" s="1" customFormat="1" ht="14.45" customHeight="1">
      <c r="A46" s="227"/>
      <c r="B46" s="20"/>
      <c r="C46" s="227"/>
      <c r="D46" s="227"/>
      <c r="E46" s="227"/>
      <c r="F46" s="227"/>
      <c r="G46" s="227"/>
      <c r="H46" s="227"/>
      <c r="I46" s="227"/>
      <c r="J46" s="227"/>
      <c r="K46" s="227"/>
      <c r="L46" s="20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27"/>
      <c r="AE46" s="227"/>
    </row>
    <row r="47" spans="1:31" s="1" customFormat="1" ht="14.45" customHeight="1">
      <c r="A47" s="227"/>
      <c r="B47" s="20"/>
      <c r="C47" s="227"/>
      <c r="D47" s="227"/>
      <c r="E47" s="227"/>
      <c r="F47" s="227"/>
      <c r="G47" s="227"/>
      <c r="H47" s="227"/>
      <c r="I47" s="227"/>
      <c r="J47" s="227"/>
      <c r="K47" s="227"/>
      <c r="L47" s="20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227"/>
      <c r="AC47" s="227"/>
      <c r="AD47" s="227"/>
      <c r="AE47" s="227"/>
    </row>
    <row r="48" spans="1:31" s="1" customFormat="1" ht="14.45" customHeight="1">
      <c r="A48" s="227"/>
      <c r="B48" s="20"/>
      <c r="C48" s="227"/>
      <c r="D48" s="227"/>
      <c r="E48" s="227"/>
      <c r="F48" s="227"/>
      <c r="G48" s="227"/>
      <c r="H48" s="227"/>
      <c r="I48" s="227"/>
      <c r="J48" s="227"/>
      <c r="K48" s="227"/>
      <c r="L48" s="20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27"/>
      <c r="AE48" s="227"/>
    </row>
    <row r="49" spans="1:31" s="1" customFormat="1" ht="14.45" customHeight="1">
      <c r="A49" s="227"/>
      <c r="B49" s="20"/>
      <c r="C49" s="227"/>
      <c r="D49" s="227"/>
      <c r="E49" s="227"/>
      <c r="F49" s="227"/>
      <c r="G49" s="227"/>
      <c r="H49" s="227"/>
      <c r="I49" s="227"/>
      <c r="J49" s="227"/>
      <c r="K49" s="227"/>
      <c r="L49" s="20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7"/>
      <c r="AE49" s="227"/>
    </row>
    <row r="50" spans="1:31" s="1" customFormat="1" ht="14.45" customHeight="1">
      <c r="A50" s="227"/>
      <c r="B50" s="20"/>
      <c r="C50" s="227"/>
      <c r="D50" s="227"/>
      <c r="E50" s="227"/>
      <c r="F50" s="227"/>
      <c r="G50" s="227"/>
      <c r="H50" s="227"/>
      <c r="I50" s="227"/>
      <c r="J50" s="227"/>
      <c r="K50" s="227"/>
      <c r="L50" s="20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227"/>
      <c r="AD50" s="227"/>
      <c r="AE50" s="227"/>
    </row>
    <row r="51" spans="1:31" s="2" customFormat="1" ht="14.45" customHeight="1">
      <c r="B51" s="34"/>
      <c r="D51" s="35" t="s">
        <v>51</v>
      </c>
      <c r="E51" s="36"/>
      <c r="F51" s="36"/>
      <c r="G51" s="35" t="s">
        <v>52</v>
      </c>
      <c r="H51" s="36"/>
      <c r="I51" s="36"/>
      <c r="J51" s="36"/>
      <c r="K51" s="36"/>
      <c r="L51" s="34"/>
    </row>
    <row r="52" spans="1:31">
      <c r="A52" s="227"/>
      <c r="B52" s="20"/>
      <c r="C52" s="227"/>
      <c r="D52" s="227"/>
      <c r="E52" s="227"/>
      <c r="F52" s="227"/>
      <c r="G52" s="227"/>
      <c r="H52" s="227"/>
      <c r="I52" s="227"/>
      <c r="J52" s="227"/>
      <c r="K52" s="227"/>
      <c r="L52" s="20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</row>
    <row r="53" spans="1:31">
      <c r="A53" s="227"/>
      <c r="B53" s="20"/>
      <c r="C53" s="227"/>
      <c r="D53" s="227"/>
      <c r="E53" s="227"/>
      <c r="F53" s="227"/>
      <c r="G53" s="227"/>
      <c r="H53" s="227"/>
      <c r="I53" s="227"/>
      <c r="J53" s="227"/>
      <c r="K53" s="227"/>
      <c r="L53" s="20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  <c r="AC53" s="227"/>
      <c r="AD53" s="227"/>
      <c r="AE53" s="227"/>
    </row>
    <row r="54" spans="1:31">
      <c r="A54" s="227"/>
      <c r="B54" s="20"/>
      <c r="C54" s="227"/>
      <c r="D54" s="227"/>
      <c r="E54" s="227"/>
      <c r="F54" s="227"/>
      <c r="G54" s="227"/>
      <c r="H54" s="227"/>
      <c r="I54" s="227"/>
      <c r="J54" s="227"/>
      <c r="K54" s="227"/>
      <c r="L54" s="20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  <c r="AC54" s="227"/>
      <c r="AD54" s="227"/>
      <c r="AE54" s="227"/>
    </row>
    <row r="55" spans="1:31">
      <c r="A55" s="227"/>
      <c r="B55" s="20"/>
      <c r="C55" s="227"/>
      <c r="D55" s="227"/>
      <c r="E55" s="227"/>
      <c r="F55" s="227"/>
      <c r="G55" s="227"/>
      <c r="H55" s="227"/>
      <c r="I55" s="227"/>
      <c r="J55" s="227"/>
      <c r="K55" s="227"/>
      <c r="L55" s="20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27"/>
      <c r="Z55" s="227"/>
      <c r="AA55" s="227"/>
      <c r="AB55" s="227"/>
      <c r="AC55" s="227"/>
      <c r="AD55" s="227"/>
      <c r="AE55" s="227"/>
    </row>
    <row r="56" spans="1:31">
      <c r="A56" s="227"/>
      <c r="B56" s="20"/>
      <c r="C56" s="227"/>
      <c r="D56" s="227"/>
      <c r="E56" s="227"/>
      <c r="F56" s="227"/>
      <c r="G56" s="227"/>
      <c r="H56" s="227"/>
      <c r="I56" s="227"/>
      <c r="J56" s="227"/>
      <c r="K56" s="227"/>
      <c r="L56" s="20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</row>
    <row r="57" spans="1:31">
      <c r="A57" s="227"/>
      <c r="B57" s="20"/>
      <c r="C57" s="227"/>
      <c r="D57" s="227"/>
      <c r="E57" s="227"/>
      <c r="F57" s="227"/>
      <c r="G57" s="227"/>
      <c r="H57" s="227"/>
      <c r="I57" s="227"/>
      <c r="J57" s="227"/>
      <c r="K57" s="227"/>
      <c r="L57" s="20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27"/>
      <c r="Y57" s="227"/>
      <c r="Z57" s="227"/>
      <c r="AA57" s="227"/>
      <c r="AB57" s="227"/>
      <c r="AC57" s="227"/>
      <c r="AD57" s="227"/>
      <c r="AE57" s="227"/>
    </row>
    <row r="58" spans="1:31">
      <c r="A58" s="227"/>
      <c r="B58" s="20"/>
      <c r="C58" s="227"/>
      <c r="D58" s="227"/>
      <c r="E58" s="227"/>
      <c r="F58" s="227"/>
      <c r="G58" s="227"/>
      <c r="H58" s="227"/>
      <c r="I58" s="227"/>
      <c r="J58" s="227"/>
      <c r="K58" s="227"/>
      <c r="L58" s="20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</row>
    <row r="59" spans="1:31">
      <c r="A59" s="227"/>
      <c r="B59" s="20"/>
      <c r="C59" s="227"/>
      <c r="D59" s="227"/>
      <c r="E59" s="227"/>
      <c r="F59" s="227"/>
      <c r="G59" s="227"/>
      <c r="H59" s="227"/>
      <c r="I59" s="227"/>
      <c r="J59" s="227"/>
      <c r="K59" s="227"/>
      <c r="L59" s="20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27"/>
      <c r="Y59" s="227"/>
      <c r="Z59" s="227"/>
      <c r="AA59" s="227"/>
      <c r="AB59" s="227"/>
      <c r="AC59" s="227"/>
      <c r="AD59" s="227"/>
      <c r="AE59" s="227"/>
    </row>
    <row r="60" spans="1:31">
      <c r="A60" s="227"/>
      <c r="B60" s="20"/>
      <c r="C60" s="227"/>
      <c r="D60" s="227"/>
      <c r="E60" s="227"/>
      <c r="F60" s="227"/>
      <c r="G60" s="227"/>
      <c r="H60" s="227"/>
      <c r="I60" s="227"/>
      <c r="J60" s="227"/>
      <c r="K60" s="227"/>
      <c r="L60" s="20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7"/>
      <c r="Y60" s="227"/>
      <c r="Z60" s="227"/>
      <c r="AA60" s="227"/>
      <c r="AB60" s="227"/>
      <c r="AC60" s="227"/>
      <c r="AD60" s="227"/>
      <c r="AE60" s="227"/>
    </row>
    <row r="61" spans="1:31">
      <c r="A61" s="227"/>
      <c r="B61" s="20"/>
      <c r="C61" s="227"/>
      <c r="D61" s="227"/>
      <c r="E61" s="227"/>
      <c r="F61" s="227"/>
      <c r="G61" s="227"/>
      <c r="H61" s="227"/>
      <c r="I61" s="227"/>
      <c r="J61" s="227"/>
      <c r="K61" s="227"/>
      <c r="L61" s="20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7"/>
      <c r="Y61" s="227"/>
      <c r="Z61" s="227"/>
      <c r="AA61" s="227"/>
      <c r="AB61" s="227"/>
      <c r="AC61" s="227"/>
      <c r="AD61" s="227"/>
      <c r="AE61" s="227"/>
    </row>
    <row r="62" spans="1:31" s="2" customFormat="1" ht="12.75">
      <c r="A62" s="235"/>
      <c r="B62" s="28"/>
      <c r="C62" s="235"/>
      <c r="D62" s="37" t="s">
        <v>53</v>
      </c>
      <c r="E62" s="230"/>
      <c r="F62" s="109" t="s">
        <v>54</v>
      </c>
      <c r="G62" s="37" t="s">
        <v>53</v>
      </c>
      <c r="H62" s="230"/>
      <c r="I62" s="230"/>
      <c r="J62" s="110" t="s">
        <v>54</v>
      </c>
      <c r="K62" s="230"/>
      <c r="L62" s="34"/>
      <c r="S62" s="235"/>
      <c r="T62" s="235"/>
      <c r="U62" s="235"/>
      <c r="V62" s="235"/>
      <c r="W62" s="235"/>
      <c r="X62" s="235"/>
      <c r="Y62" s="235"/>
      <c r="Z62" s="235"/>
      <c r="AA62" s="235"/>
      <c r="AB62" s="235"/>
      <c r="AC62" s="235"/>
      <c r="AD62" s="235"/>
      <c r="AE62" s="235"/>
    </row>
    <row r="63" spans="1:31">
      <c r="A63" s="227"/>
      <c r="B63" s="20"/>
      <c r="C63" s="227"/>
      <c r="D63" s="227"/>
      <c r="E63" s="227"/>
      <c r="F63" s="227"/>
      <c r="G63" s="227"/>
      <c r="H63" s="227"/>
      <c r="I63" s="227"/>
      <c r="J63" s="227"/>
      <c r="K63" s="227"/>
      <c r="L63" s="20"/>
      <c r="M63" s="227"/>
      <c r="N63" s="227"/>
      <c r="O63" s="227"/>
      <c r="P63" s="227"/>
      <c r="Q63" s="227"/>
      <c r="R63" s="227"/>
      <c r="S63" s="227"/>
      <c r="T63" s="227"/>
      <c r="U63" s="227"/>
      <c r="V63" s="227"/>
      <c r="W63" s="227"/>
      <c r="X63" s="227"/>
      <c r="Y63" s="227"/>
      <c r="Z63" s="227"/>
      <c r="AA63" s="227"/>
      <c r="AB63" s="227"/>
      <c r="AC63" s="227"/>
      <c r="AD63" s="227"/>
      <c r="AE63" s="227"/>
    </row>
    <row r="64" spans="1:31">
      <c r="A64" s="227"/>
      <c r="B64" s="20"/>
      <c r="C64" s="227"/>
      <c r="D64" s="227"/>
      <c r="E64" s="227"/>
      <c r="F64" s="227"/>
      <c r="G64" s="227"/>
      <c r="H64" s="227"/>
      <c r="I64" s="227"/>
      <c r="J64" s="227"/>
      <c r="K64" s="227"/>
      <c r="L64" s="20"/>
      <c r="M64" s="227"/>
      <c r="N64" s="227"/>
      <c r="O64" s="227"/>
      <c r="P64" s="227"/>
      <c r="Q64" s="227"/>
      <c r="R64" s="227"/>
      <c r="S64" s="227"/>
      <c r="T64" s="227"/>
      <c r="U64" s="227"/>
      <c r="V64" s="227"/>
      <c r="W64" s="227"/>
      <c r="X64" s="227"/>
      <c r="Y64" s="227"/>
      <c r="Z64" s="227"/>
      <c r="AA64" s="227"/>
      <c r="AB64" s="227"/>
      <c r="AC64" s="227"/>
      <c r="AD64" s="227"/>
      <c r="AE64" s="227"/>
    </row>
    <row r="65" spans="1:31">
      <c r="A65" s="227"/>
      <c r="B65" s="20"/>
      <c r="C65" s="227"/>
      <c r="D65" s="227"/>
      <c r="E65" s="227"/>
      <c r="F65" s="227"/>
      <c r="G65" s="227"/>
      <c r="H65" s="227"/>
      <c r="I65" s="227"/>
      <c r="J65" s="227"/>
      <c r="K65" s="227"/>
      <c r="L65" s="20"/>
      <c r="M65" s="227"/>
      <c r="N65" s="227"/>
      <c r="O65" s="227"/>
      <c r="P65" s="227"/>
      <c r="Q65" s="227"/>
      <c r="R65" s="227"/>
      <c r="S65" s="227"/>
      <c r="T65" s="227"/>
      <c r="U65" s="227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</row>
    <row r="66" spans="1:31" s="2" customFormat="1" ht="12.75">
      <c r="A66" s="235"/>
      <c r="B66" s="28"/>
      <c r="C66" s="235"/>
      <c r="D66" s="35" t="s">
        <v>55</v>
      </c>
      <c r="E66" s="38"/>
      <c r="F66" s="38"/>
      <c r="G66" s="35" t="s">
        <v>56</v>
      </c>
      <c r="H66" s="38"/>
      <c r="I66" s="38"/>
      <c r="J66" s="38"/>
      <c r="K66" s="38"/>
      <c r="L66" s="34"/>
      <c r="S66" s="235"/>
      <c r="T66" s="235"/>
      <c r="U66" s="235"/>
      <c r="V66" s="235"/>
      <c r="W66" s="235"/>
      <c r="X66" s="235"/>
      <c r="Y66" s="235"/>
      <c r="Z66" s="235"/>
      <c r="AA66" s="235"/>
      <c r="AB66" s="235"/>
      <c r="AC66" s="235"/>
      <c r="AD66" s="235"/>
      <c r="AE66" s="235"/>
    </row>
    <row r="67" spans="1:31">
      <c r="A67" s="227"/>
      <c r="B67" s="20"/>
      <c r="C67" s="227"/>
      <c r="D67" s="227"/>
      <c r="E67" s="227"/>
      <c r="F67" s="227"/>
      <c r="G67" s="227"/>
      <c r="H67" s="227"/>
      <c r="I67" s="227"/>
      <c r="J67" s="227"/>
      <c r="K67" s="227"/>
      <c r="L67" s="20"/>
      <c r="M67" s="227"/>
      <c r="N67" s="227"/>
      <c r="O67" s="227"/>
      <c r="P67" s="227"/>
      <c r="Q67" s="227"/>
      <c r="R67" s="227"/>
      <c r="S67" s="227"/>
      <c r="T67" s="227"/>
      <c r="U67" s="227"/>
      <c r="V67" s="227"/>
      <c r="W67" s="227"/>
      <c r="X67" s="227"/>
      <c r="Y67" s="227"/>
      <c r="Z67" s="227"/>
      <c r="AA67" s="227"/>
      <c r="AB67" s="227"/>
      <c r="AC67" s="227"/>
      <c r="AD67" s="227"/>
      <c r="AE67" s="227"/>
    </row>
    <row r="68" spans="1:31">
      <c r="A68" s="227"/>
      <c r="B68" s="20"/>
      <c r="C68" s="227"/>
      <c r="D68" s="227"/>
      <c r="E68" s="227"/>
      <c r="F68" s="227"/>
      <c r="G68" s="227"/>
      <c r="H68" s="227"/>
      <c r="I68" s="227"/>
      <c r="J68" s="227"/>
      <c r="K68" s="227"/>
      <c r="L68" s="20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W68" s="227"/>
      <c r="X68" s="227"/>
      <c r="Y68" s="227"/>
      <c r="Z68" s="227"/>
      <c r="AA68" s="227"/>
      <c r="AB68" s="227"/>
      <c r="AC68" s="227"/>
      <c r="AD68" s="227"/>
      <c r="AE68" s="227"/>
    </row>
    <row r="69" spans="1:31">
      <c r="A69" s="227"/>
      <c r="B69" s="20"/>
      <c r="C69" s="227"/>
      <c r="D69" s="227"/>
      <c r="E69" s="227"/>
      <c r="F69" s="227"/>
      <c r="G69" s="227"/>
      <c r="H69" s="227"/>
      <c r="I69" s="227"/>
      <c r="J69" s="227"/>
      <c r="K69" s="227"/>
      <c r="L69" s="20"/>
      <c r="M69" s="227"/>
      <c r="N69" s="227"/>
      <c r="O69" s="227"/>
      <c r="P69" s="227"/>
      <c r="Q69" s="227"/>
      <c r="R69" s="227"/>
      <c r="S69" s="227"/>
      <c r="T69" s="227"/>
      <c r="U69" s="227"/>
      <c r="V69" s="227"/>
      <c r="W69" s="227"/>
      <c r="X69" s="227"/>
      <c r="Y69" s="227"/>
      <c r="Z69" s="227"/>
      <c r="AA69" s="227"/>
      <c r="AB69" s="227"/>
      <c r="AC69" s="227"/>
      <c r="AD69" s="227"/>
      <c r="AE69" s="227"/>
    </row>
    <row r="70" spans="1:31">
      <c r="A70" s="227"/>
      <c r="B70" s="20"/>
      <c r="C70" s="227"/>
      <c r="D70" s="227"/>
      <c r="E70" s="227"/>
      <c r="F70" s="227"/>
      <c r="G70" s="227"/>
      <c r="H70" s="227"/>
      <c r="I70" s="227"/>
      <c r="J70" s="227"/>
      <c r="K70" s="227"/>
      <c r="L70" s="20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W70" s="227"/>
      <c r="X70" s="227"/>
      <c r="Y70" s="227"/>
      <c r="Z70" s="227"/>
      <c r="AA70" s="227"/>
      <c r="AB70" s="227"/>
      <c r="AC70" s="227"/>
      <c r="AD70" s="227"/>
      <c r="AE70" s="227"/>
    </row>
    <row r="71" spans="1:31">
      <c r="A71" s="227"/>
      <c r="B71" s="20"/>
      <c r="C71" s="227"/>
      <c r="D71" s="227"/>
      <c r="E71" s="227"/>
      <c r="F71" s="227"/>
      <c r="G71" s="227"/>
      <c r="H71" s="227"/>
      <c r="I71" s="227"/>
      <c r="J71" s="227"/>
      <c r="K71" s="227"/>
      <c r="L71" s="20"/>
      <c r="M71" s="227"/>
      <c r="N71" s="227"/>
      <c r="O71" s="227"/>
      <c r="P71" s="227"/>
      <c r="Q71" s="227"/>
      <c r="R71" s="227"/>
      <c r="S71" s="227"/>
      <c r="T71" s="227"/>
      <c r="U71" s="227"/>
      <c r="V71" s="227"/>
      <c r="W71" s="227"/>
      <c r="X71" s="227"/>
      <c r="Y71" s="227"/>
      <c r="Z71" s="227"/>
      <c r="AA71" s="227"/>
      <c r="AB71" s="227"/>
      <c r="AC71" s="227"/>
      <c r="AD71" s="227"/>
      <c r="AE71" s="227"/>
    </row>
    <row r="72" spans="1:31">
      <c r="A72" s="227"/>
      <c r="B72" s="20"/>
      <c r="C72" s="227"/>
      <c r="D72" s="227"/>
      <c r="E72" s="227"/>
      <c r="F72" s="227"/>
      <c r="G72" s="227"/>
      <c r="H72" s="227"/>
      <c r="I72" s="227"/>
      <c r="J72" s="227"/>
      <c r="K72" s="227"/>
      <c r="L72" s="20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27"/>
      <c r="Y72" s="227"/>
      <c r="Z72" s="227"/>
      <c r="AA72" s="227"/>
      <c r="AB72" s="227"/>
      <c r="AC72" s="227"/>
      <c r="AD72" s="227"/>
      <c r="AE72" s="227"/>
    </row>
    <row r="73" spans="1:31">
      <c r="A73" s="227"/>
      <c r="B73" s="20"/>
      <c r="C73" s="227"/>
      <c r="D73" s="227"/>
      <c r="E73" s="227"/>
      <c r="F73" s="227"/>
      <c r="G73" s="227"/>
      <c r="H73" s="227"/>
      <c r="I73" s="227"/>
      <c r="J73" s="227"/>
      <c r="K73" s="227"/>
      <c r="L73" s="20"/>
      <c r="M73" s="227"/>
      <c r="N73" s="227"/>
      <c r="O73" s="227"/>
      <c r="P73" s="227"/>
      <c r="Q73" s="227"/>
      <c r="R73" s="227"/>
      <c r="S73" s="227"/>
      <c r="T73" s="227"/>
      <c r="U73" s="227"/>
      <c r="V73" s="227"/>
      <c r="W73" s="227"/>
      <c r="X73" s="227"/>
      <c r="Y73" s="227"/>
      <c r="Z73" s="227"/>
      <c r="AA73" s="227"/>
      <c r="AB73" s="227"/>
      <c r="AC73" s="227"/>
      <c r="AD73" s="227"/>
      <c r="AE73" s="227"/>
    </row>
    <row r="74" spans="1:31">
      <c r="A74" s="227"/>
      <c r="B74" s="20"/>
      <c r="C74" s="227"/>
      <c r="D74" s="227"/>
      <c r="E74" s="227"/>
      <c r="F74" s="227"/>
      <c r="G74" s="227"/>
      <c r="H74" s="227"/>
      <c r="I74" s="227"/>
      <c r="J74" s="227"/>
      <c r="K74" s="227"/>
      <c r="L74" s="20"/>
      <c r="M74" s="227"/>
      <c r="N74" s="227"/>
      <c r="O74" s="227"/>
      <c r="P74" s="227"/>
      <c r="Q74" s="227"/>
      <c r="R74" s="227"/>
      <c r="S74" s="227"/>
      <c r="T74" s="227"/>
      <c r="U74" s="227"/>
      <c r="V74" s="227"/>
      <c r="W74" s="227"/>
      <c r="X74" s="227"/>
      <c r="Y74" s="227"/>
      <c r="Z74" s="227"/>
      <c r="AA74" s="227"/>
      <c r="AB74" s="227"/>
      <c r="AC74" s="227"/>
      <c r="AD74" s="227"/>
      <c r="AE74" s="227"/>
    </row>
    <row r="75" spans="1:31">
      <c r="A75" s="227"/>
      <c r="B75" s="20"/>
      <c r="C75" s="227"/>
      <c r="D75" s="227"/>
      <c r="E75" s="227"/>
      <c r="F75" s="227"/>
      <c r="G75" s="227"/>
      <c r="H75" s="227"/>
      <c r="I75" s="227"/>
      <c r="J75" s="227"/>
      <c r="K75" s="227"/>
      <c r="L75" s="20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7"/>
      <c r="AD75" s="227"/>
      <c r="AE75" s="227"/>
    </row>
    <row r="76" spans="1:31">
      <c r="A76" s="227"/>
      <c r="B76" s="20"/>
      <c r="C76" s="227"/>
      <c r="D76" s="227"/>
      <c r="E76" s="227"/>
      <c r="F76" s="227"/>
      <c r="G76" s="227"/>
      <c r="H76" s="227"/>
      <c r="I76" s="227"/>
      <c r="J76" s="227"/>
      <c r="K76" s="227"/>
      <c r="L76" s="20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</row>
    <row r="77" spans="1:31" s="2" customFormat="1" ht="12.75">
      <c r="A77" s="235"/>
      <c r="B77" s="28"/>
      <c r="C77" s="235"/>
      <c r="D77" s="37" t="s">
        <v>53</v>
      </c>
      <c r="E77" s="230"/>
      <c r="F77" s="109" t="s">
        <v>54</v>
      </c>
      <c r="G77" s="37" t="s">
        <v>53</v>
      </c>
      <c r="H77" s="230"/>
      <c r="I77" s="230"/>
      <c r="J77" s="110" t="s">
        <v>54</v>
      </c>
      <c r="K77" s="230"/>
      <c r="L77" s="34"/>
      <c r="S77" s="235"/>
      <c r="T77" s="235"/>
      <c r="U77" s="235"/>
      <c r="V77" s="235"/>
      <c r="W77" s="235"/>
      <c r="X77" s="235"/>
      <c r="Y77" s="235"/>
      <c r="Z77" s="235"/>
      <c r="AA77" s="235"/>
      <c r="AB77" s="235"/>
      <c r="AC77" s="235"/>
      <c r="AD77" s="235"/>
      <c r="AE77" s="235"/>
    </row>
    <row r="78" spans="1:31" s="2" customFormat="1" ht="14.45" customHeight="1">
      <c r="A78" s="235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34"/>
      <c r="S78" s="235"/>
      <c r="T78" s="235"/>
      <c r="U78" s="235"/>
      <c r="V78" s="235"/>
      <c r="W78" s="235"/>
      <c r="X78" s="235"/>
      <c r="Y78" s="235"/>
      <c r="Z78" s="235"/>
      <c r="AA78" s="235"/>
      <c r="AB78" s="235"/>
      <c r="AC78" s="235"/>
      <c r="AD78" s="235"/>
      <c r="AE78" s="235"/>
    </row>
    <row r="82" spans="1:31" s="2" customFormat="1" ht="6.95" customHeight="1">
      <c r="A82" s="235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34"/>
      <c r="S82" s="235"/>
      <c r="T82" s="235"/>
      <c r="U82" s="235"/>
      <c r="V82" s="235"/>
      <c r="W82" s="235"/>
      <c r="X82" s="235"/>
      <c r="Y82" s="235"/>
      <c r="Z82" s="235"/>
      <c r="AA82" s="235"/>
      <c r="AB82" s="235"/>
      <c r="AC82" s="235"/>
      <c r="AD82" s="235"/>
      <c r="AE82" s="235"/>
    </row>
    <row r="83" spans="1:31" s="2" customFormat="1" ht="24.95" customHeight="1">
      <c r="A83" s="235"/>
      <c r="B83" s="28"/>
      <c r="C83" s="21" t="s">
        <v>119</v>
      </c>
      <c r="D83" s="235"/>
      <c r="E83" s="235"/>
      <c r="F83" s="235"/>
      <c r="G83" s="235"/>
      <c r="H83" s="235"/>
      <c r="I83" s="235"/>
      <c r="J83" s="235"/>
      <c r="K83" s="235"/>
      <c r="L83" s="34"/>
      <c r="S83" s="235"/>
      <c r="T83" s="235"/>
      <c r="U83" s="235"/>
      <c r="V83" s="235"/>
      <c r="W83" s="235"/>
      <c r="X83" s="235"/>
      <c r="Y83" s="235"/>
      <c r="Z83" s="235"/>
      <c r="AA83" s="235"/>
      <c r="AB83" s="235"/>
      <c r="AC83" s="235"/>
      <c r="AD83" s="235"/>
      <c r="AE83" s="235"/>
    </row>
    <row r="84" spans="1:31" s="2" customFormat="1" ht="6.95" customHeight="1">
      <c r="A84" s="235"/>
      <c r="B84" s="28"/>
      <c r="C84" s="235"/>
      <c r="D84" s="235"/>
      <c r="E84" s="235"/>
      <c r="F84" s="235"/>
      <c r="G84" s="235"/>
      <c r="H84" s="235"/>
      <c r="I84" s="235"/>
      <c r="J84" s="235"/>
      <c r="K84" s="235"/>
      <c r="L84" s="34"/>
      <c r="S84" s="235"/>
      <c r="T84" s="235"/>
      <c r="U84" s="235"/>
      <c r="V84" s="235"/>
      <c r="W84" s="235"/>
      <c r="X84" s="235"/>
      <c r="Y84" s="235"/>
      <c r="Z84" s="235"/>
      <c r="AA84" s="235"/>
      <c r="AB84" s="235"/>
      <c r="AC84" s="235"/>
      <c r="AD84" s="235"/>
      <c r="AE84" s="235"/>
    </row>
    <row r="85" spans="1:31" s="2" customFormat="1" ht="12" customHeight="1">
      <c r="A85" s="235"/>
      <c r="B85" s="28"/>
      <c r="C85" s="237" t="s">
        <v>14</v>
      </c>
      <c r="D85" s="235"/>
      <c r="E85" s="235"/>
      <c r="F85" s="235"/>
      <c r="G85" s="235"/>
      <c r="H85" s="235"/>
      <c r="I85" s="235"/>
      <c r="J85" s="235"/>
      <c r="K85" s="235"/>
      <c r="L85" s="34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</row>
    <row r="86" spans="1:31" s="2" customFormat="1" ht="16.5" customHeight="1">
      <c r="A86" s="235"/>
      <c r="B86" s="28"/>
      <c r="C86" s="235"/>
      <c r="D86" s="235"/>
      <c r="E86" s="310" t="str">
        <f>E7</f>
        <v>Obnova sídliskového vnútrobloku Agátka v Trnave</v>
      </c>
      <c r="F86" s="315"/>
      <c r="G86" s="315"/>
      <c r="H86" s="315"/>
      <c r="I86" s="235"/>
      <c r="J86" s="235"/>
      <c r="K86" s="235"/>
      <c r="L86" s="34"/>
      <c r="S86" s="235"/>
      <c r="T86" s="235"/>
      <c r="U86" s="235"/>
      <c r="V86" s="235"/>
      <c r="W86" s="235"/>
      <c r="X86" s="235"/>
      <c r="Y86" s="235"/>
      <c r="Z86" s="235"/>
      <c r="AA86" s="235"/>
      <c r="AB86" s="235"/>
      <c r="AC86" s="235"/>
      <c r="AD86" s="235"/>
      <c r="AE86" s="235"/>
    </row>
    <row r="87" spans="1:31" s="1" customFormat="1" ht="12" customHeight="1">
      <c r="A87" s="227"/>
      <c r="B87" s="20"/>
      <c r="C87" s="237" t="s">
        <v>115</v>
      </c>
      <c r="D87" s="227"/>
      <c r="E87" s="227"/>
      <c r="F87" s="227"/>
      <c r="G87" s="227"/>
      <c r="H87" s="227"/>
      <c r="I87" s="227"/>
      <c r="J87" s="227"/>
      <c r="K87" s="227"/>
      <c r="L87" s="20"/>
      <c r="M87" s="227"/>
      <c r="N87" s="227"/>
      <c r="O87" s="227"/>
      <c r="P87" s="227"/>
      <c r="Q87" s="227"/>
      <c r="R87" s="227"/>
      <c r="S87" s="227"/>
      <c r="T87" s="227"/>
      <c r="U87" s="227"/>
      <c r="V87" s="227"/>
      <c r="W87" s="227"/>
      <c r="X87" s="227"/>
      <c r="Y87" s="227"/>
      <c r="Z87" s="227"/>
      <c r="AA87" s="227"/>
      <c r="AB87" s="227"/>
      <c r="AC87" s="227"/>
      <c r="AD87" s="227"/>
      <c r="AE87" s="227"/>
    </row>
    <row r="88" spans="1:31" s="2" customFormat="1" ht="16.5" customHeight="1">
      <c r="A88" s="235"/>
      <c r="B88" s="28"/>
      <c r="C88" s="235"/>
      <c r="D88" s="235"/>
      <c r="E88" s="310" t="s">
        <v>82</v>
      </c>
      <c r="F88" s="311"/>
      <c r="G88" s="311"/>
      <c r="H88" s="311"/>
      <c r="I88" s="235"/>
      <c r="J88" s="235"/>
      <c r="K88" s="235"/>
      <c r="L88" s="34"/>
      <c r="S88" s="235"/>
      <c r="T88" s="235"/>
      <c r="U88" s="235"/>
      <c r="V88" s="235"/>
      <c r="W88" s="235"/>
      <c r="X88" s="235"/>
      <c r="Y88" s="235"/>
      <c r="Z88" s="235"/>
      <c r="AA88" s="235"/>
      <c r="AB88" s="235"/>
      <c r="AC88" s="235"/>
      <c r="AD88" s="235"/>
      <c r="AE88" s="235"/>
    </row>
    <row r="89" spans="1:31" s="2" customFormat="1" ht="12" customHeight="1">
      <c r="A89" s="235"/>
      <c r="B89" s="28"/>
      <c r="C89" s="237" t="s">
        <v>116</v>
      </c>
      <c r="D89" s="235"/>
      <c r="E89" s="235"/>
      <c r="F89" s="235"/>
      <c r="G89" s="235"/>
      <c r="H89" s="235"/>
      <c r="I89" s="235"/>
      <c r="J89" s="235"/>
      <c r="K89" s="235"/>
      <c r="L89" s="34"/>
      <c r="S89" s="235"/>
      <c r="T89" s="235"/>
      <c r="U89" s="235"/>
      <c r="V89" s="235"/>
      <c r="W89" s="235"/>
      <c r="X89" s="235"/>
      <c r="Y89" s="235"/>
      <c r="Z89" s="235"/>
      <c r="AA89" s="235"/>
      <c r="AB89" s="235"/>
      <c r="AC89" s="235"/>
      <c r="AD89" s="235"/>
      <c r="AE89" s="235"/>
    </row>
    <row r="90" spans="1:31" s="2" customFormat="1" ht="16.5" customHeight="1">
      <c r="A90" s="235"/>
      <c r="B90" s="28"/>
      <c r="C90" s="235"/>
      <c r="D90" s="235"/>
      <c r="E90" s="301" t="str">
        <f>E11</f>
        <v>SO 01 Krajinná architektúra</v>
      </c>
      <c r="F90" s="311"/>
      <c r="G90" s="311"/>
      <c r="H90" s="311"/>
      <c r="I90" s="235"/>
      <c r="J90" s="235"/>
      <c r="K90" s="235"/>
      <c r="L90" s="34"/>
      <c r="S90" s="235"/>
      <c r="T90" s="235"/>
      <c r="U90" s="235"/>
      <c r="V90" s="235"/>
      <c r="W90" s="235"/>
      <c r="X90" s="235"/>
      <c r="Y90" s="235"/>
      <c r="Z90" s="235"/>
      <c r="AA90" s="235"/>
      <c r="AB90" s="235"/>
      <c r="AC90" s="235"/>
      <c r="AD90" s="235"/>
      <c r="AE90" s="235"/>
    </row>
    <row r="91" spans="1:31" s="2" customFormat="1" ht="6.95" customHeight="1">
      <c r="A91" s="235"/>
      <c r="B91" s="28"/>
      <c r="C91" s="235"/>
      <c r="D91" s="235"/>
      <c r="E91" s="235"/>
      <c r="F91" s="235"/>
      <c r="G91" s="235"/>
      <c r="H91" s="235"/>
      <c r="I91" s="235"/>
      <c r="J91" s="235"/>
      <c r="K91" s="235"/>
      <c r="L91" s="34"/>
      <c r="S91" s="235"/>
      <c r="T91" s="235"/>
      <c r="U91" s="235"/>
      <c r="V91" s="235"/>
      <c r="W91" s="235"/>
      <c r="X91" s="235"/>
      <c r="Y91" s="235"/>
      <c r="Z91" s="235"/>
      <c r="AA91" s="235"/>
      <c r="AB91" s="235"/>
      <c r="AC91" s="235"/>
      <c r="AD91" s="235"/>
      <c r="AE91" s="235"/>
    </row>
    <row r="92" spans="1:31" s="2" customFormat="1" ht="12" customHeight="1">
      <c r="A92" s="235"/>
      <c r="B92" s="28"/>
      <c r="C92" s="237" t="s">
        <v>18</v>
      </c>
      <c r="D92" s="235"/>
      <c r="E92" s="235"/>
      <c r="F92" s="226" t="str">
        <f>F14</f>
        <v xml:space="preserve"> </v>
      </c>
      <c r="G92" s="235"/>
      <c r="H92" s="235"/>
      <c r="I92" s="237" t="s">
        <v>20</v>
      </c>
      <c r="J92" s="219" t="str">
        <f>IF(J14="","",J14)</f>
        <v>20. 4. 2021</v>
      </c>
      <c r="K92" s="235"/>
      <c r="L92" s="34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</row>
    <row r="93" spans="1:31" s="2" customFormat="1" ht="6.95" customHeight="1">
      <c r="A93" s="235"/>
      <c r="B93" s="28"/>
      <c r="C93" s="235"/>
      <c r="D93" s="235"/>
      <c r="E93" s="235"/>
      <c r="F93" s="235"/>
      <c r="G93" s="235"/>
      <c r="H93" s="235"/>
      <c r="I93" s="235"/>
      <c r="J93" s="235"/>
      <c r="K93" s="235"/>
      <c r="L93" s="34"/>
      <c r="S93" s="235"/>
      <c r="T93" s="235"/>
      <c r="U93" s="235"/>
      <c r="V93" s="235"/>
      <c r="W93" s="235"/>
      <c r="X93" s="235"/>
      <c r="Y93" s="235"/>
      <c r="Z93" s="235"/>
      <c r="AA93" s="235"/>
      <c r="AB93" s="235"/>
      <c r="AC93" s="235"/>
      <c r="AD93" s="235"/>
      <c r="AE93" s="235"/>
    </row>
    <row r="94" spans="1:31" s="2" customFormat="1" ht="25.7" customHeight="1">
      <c r="A94" s="235"/>
      <c r="B94" s="28"/>
      <c r="C94" s="237" t="s">
        <v>22</v>
      </c>
      <c r="D94" s="235"/>
      <c r="E94" s="235"/>
      <c r="F94" s="226" t="str">
        <f>E17</f>
        <v>Mesto Trnava</v>
      </c>
      <c r="G94" s="235"/>
      <c r="H94" s="235"/>
      <c r="I94" s="237" t="s">
        <v>28</v>
      </c>
      <c r="J94" s="234" t="str">
        <f>E23</f>
        <v>Ing. Ivana Štigová Kučírková, MSc.</v>
      </c>
      <c r="K94" s="235"/>
      <c r="L94" s="34"/>
      <c r="S94" s="235"/>
      <c r="T94" s="235"/>
      <c r="U94" s="235"/>
      <c r="V94" s="235"/>
      <c r="W94" s="235"/>
      <c r="X94" s="235"/>
      <c r="Y94" s="235"/>
      <c r="Z94" s="235"/>
      <c r="AA94" s="235"/>
      <c r="AB94" s="235"/>
      <c r="AC94" s="235"/>
      <c r="AD94" s="235"/>
      <c r="AE94" s="235"/>
    </row>
    <row r="95" spans="1:31" s="2" customFormat="1" ht="15.2" customHeight="1">
      <c r="A95" s="235"/>
      <c r="B95" s="28"/>
      <c r="C95" s="237" t="s">
        <v>26</v>
      </c>
      <c r="D95" s="235"/>
      <c r="E95" s="235"/>
      <c r="F95" s="226" t="str">
        <f>IF(E20="","",E20)</f>
        <v>Vyplň údaj</v>
      </c>
      <c r="G95" s="235"/>
      <c r="H95" s="235"/>
      <c r="I95" s="237" t="s">
        <v>31</v>
      </c>
      <c r="J95" s="234" t="str">
        <f>E26</f>
        <v>Rosoft, s.r.o.</v>
      </c>
      <c r="K95" s="235"/>
      <c r="L95" s="34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</row>
    <row r="96" spans="1:31" s="2" customFormat="1" ht="10.35" customHeight="1">
      <c r="A96" s="235"/>
      <c r="B96" s="28"/>
      <c r="C96" s="235"/>
      <c r="D96" s="235"/>
      <c r="E96" s="235"/>
      <c r="F96" s="235"/>
      <c r="G96" s="235"/>
      <c r="H96" s="235"/>
      <c r="I96" s="235"/>
      <c r="J96" s="235"/>
      <c r="K96" s="235"/>
      <c r="L96" s="34"/>
      <c r="S96" s="235"/>
      <c r="T96" s="235"/>
      <c r="U96" s="235"/>
      <c r="V96" s="235"/>
      <c r="W96" s="235"/>
      <c r="X96" s="235"/>
      <c r="Y96" s="235"/>
      <c r="Z96" s="235"/>
      <c r="AA96" s="235"/>
      <c r="AB96" s="235"/>
      <c r="AC96" s="235"/>
      <c r="AD96" s="235"/>
      <c r="AE96" s="235"/>
    </row>
    <row r="97" spans="1:47" s="2" customFormat="1" ht="29.25" customHeight="1">
      <c r="A97" s="235"/>
      <c r="B97" s="28"/>
      <c r="C97" s="111" t="s">
        <v>120</v>
      </c>
      <c r="D97" s="94"/>
      <c r="E97" s="94"/>
      <c r="F97" s="94"/>
      <c r="G97" s="94"/>
      <c r="H97" s="94"/>
      <c r="I97" s="94"/>
      <c r="J97" s="112" t="s">
        <v>121</v>
      </c>
      <c r="K97" s="94"/>
      <c r="L97" s="34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  <c r="AD97" s="235"/>
      <c r="AE97" s="235"/>
    </row>
    <row r="98" spans="1:47" s="2" customFormat="1" ht="10.35" customHeight="1">
      <c r="A98" s="235"/>
      <c r="B98" s="28"/>
      <c r="C98" s="235"/>
      <c r="D98" s="235"/>
      <c r="E98" s="235"/>
      <c r="F98" s="235"/>
      <c r="G98" s="235"/>
      <c r="H98" s="235"/>
      <c r="I98" s="235"/>
      <c r="J98" s="235"/>
      <c r="K98" s="235"/>
      <c r="L98" s="34"/>
      <c r="S98" s="235"/>
      <c r="T98" s="235"/>
      <c r="U98" s="235"/>
      <c r="V98" s="235"/>
      <c r="W98" s="235"/>
      <c r="X98" s="235"/>
      <c r="Y98" s="235"/>
      <c r="Z98" s="235"/>
      <c r="AA98" s="235"/>
      <c r="AB98" s="235"/>
      <c r="AC98" s="235"/>
      <c r="AD98" s="235"/>
      <c r="AE98" s="235"/>
    </row>
    <row r="99" spans="1:47" s="2" customFormat="1" ht="22.9" customHeight="1">
      <c r="A99" s="235"/>
      <c r="B99" s="28"/>
      <c r="C99" s="113" t="s">
        <v>122</v>
      </c>
      <c r="D99" s="235"/>
      <c r="E99" s="235"/>
      <c r="F99" s="235"/>
      <c r="G99" s="235"/>
      <c r="H99" s="235"/>
      <c r="I99" s="235"/>
      <c r="J99" s="222">
        <f>J143</f>
        <v>0</v>
      </c>
      <c r="K99" s="235"/>
      <c r="L99" s="34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/>
      <c r="AU99" s="17" t="s">
        <v>123</v>
      </c>
    </row>
    <row r="100" spans="1:47" s="9" customFormat="1" ht="24.95" customHeight="1">
      <c r="B100" s="114"/>
      <c r="D100" s="115" t="s">
        <v>124</v>
      </c>
      <c r="E100" s="116"/>
      <c r="F100" s="116"/>
      <c r="G100" s="116"/>
      <c r="H100" s="116"/>
      <c r="I100" s="116"/>
      <c r="J100" s="117">
        <f>J144</f>
        <v>0</v>
      </c>
      <c r="L100" s="114"/>
    </row>
    <row r="101" spans="1:47" s="10" customFormat="1" ht="19.899999999999999" customHeight="1">
      <c r="A101" s="223"/>
      <c r="B101" s="118"/>
      <c r="C101" s="223"/>
      <c r="D101" s="119" t="s">
        <v>125</v>
      </c>
      <c r="E101" s="120"/>
      <c r="F101" s="120"/>
      <c r="G101" s="120"/>
      <c r="H101" s="120"/>
      <c r="I101" s="120"/>
      <c r="J101" s="121">
        <f>J145</f>
        <v>0</v>
      </c>
      <c r="K101" s="223"/>
      <c r="L101" s="118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23"/>
      <c r="Z101" s="223"/>
      <c r="AA101" s="223"/>
      <c r="AB101" s="223"/>
      <c r="AC101" s="223"/>
      <c r="AD101" s="223"/>
      <c r="AE101" s="223"/>
      <c r="AF101" s="223"/>
      <c r="AG101" s="223"/>
      <c r="AH101" s="223"/>
      <c r="AI101" s="223"/>
      <c r="AJ101" s="223"/>
      <c r="AK101" s="223"/>
      <c r="AL101" s="223"/>
      <c r="AM101" s="223"/>
      <c r="AN101" s="223"/>
      <c r="AO101" s="223"/>
      <c r="AP101" s="223"/>
      <c r="AQ101" s="223"/>
      <c r="AR101" s="223"/>
      <c r="AS101" s="223"/>
      <c r="AT101" s="223"/>
      <c r="AU101" s="223"/>
    </row>
    <row r="102" spans="1:47" s="10" customFormat="1" ht="19.899999999999999" customHeight="1">
      <c r="A102" s="223"/>
      <c r="B102" s="118"/>
      <c r="C102" s="223"/>
      <c r="D102" s="119" t="s">
        <v>126</v>
      </c>
      <c r="E102" s="120"/>
      <c r="F102" s="120"/>
      <c r="G102" s="120"/>
      <c r="H102" s="120"/>
      <c r="I102" s="120"/>
      <c r="J102" s="121">
        <f>J288</f>
        <v>0</v>
      </c>
      <c r="K102" s="223"/>
      <c r="L102" s="118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23"/>
      <c r="Z102" s="223"/>
      <c r="AA102" s="223"/>
      <c r="AB102" s="223"/>
      <c r="AC102" s="223"/>
      <c r="AD102" s="223"/>
      <c r="AE102" s="223"/>
      <c r="AF102" s="223"/>
      <c r="AG102" s="223"/>
      <c r="AH102" s="223"/>
      <c r="AI102" s="223"/>
      <c r="AJ102" s="223"/>
      <c r="AK102" s="223"/>
      <c r="AL102" s="223"/>
      <c r="AM102" s="223"/>
      <c r="AN102" s="223"/>
      <c r="AO102" s="223"/>
      <c r="AP102" s="223"/>
      <c r="AQ102" s="223"/>
      <c r="AR102" s="223"/>
      <c r="AS102" s="223"/>
      <c r="AT102" s="223"/>
      <c r="AU102" s="223"/>
    </row>
    <row r="103" spans="1:47" s="10" customFormat="1" ht="19.899999999999999" customHeight="1">
      <c r="A103" s="223"/>
      <c r="B103" s="118"/>
      <c r="C103" s="223"/>
      <c r="D103" s="119" t="s">
        <v>127</v>
      </c>
      <c r="E103" s="120"/>
      <c r="F103" s="120"/>
      <c r="G103" s="120"/>
      <c r="H103" s="120"/>
      <c r="I103" s="120"/>
      <c r="J103" s="121">
        <f>J300</f>
        <v>0</v>
      </c>
      <c r="K103" s="223"/>
      <c r="L103" s="118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23"/>
      <c r="Z103" s="223"/>
      <c r="AA103" s="223"/>
      <c r="AB103" s="223"/>
      <c r="AC103" s="223"/>
      <c r="AD103" s="223"/>
      <c r="AE103" s="223"/>
      <c r="AF103" s="223"/>
      <c r="AG103" s="223"/>
      <c r="AH103" s="223"/>
      <c r="AI103" s="223"/>
      <c r="AJ103" s="223"/>
      <c r="AK103" s="223"/>
      <c r="AL103" s="223"/>
      <c r="AM103" s="223"/>
      <c r="AN103" s="223"/>
      <c r="AO103" s="223"/>
      <c r="AP103" s="223"/>
      <c r="AQ103" s="223"/>
      <c r="AR103" s="223"/>
      <c r="AS103" s="223"/>
      <c r="AT103" s="223"/>
      <c r="AU103" s="223"/>
    </row>
    <row r="104" spans="1:47" s="10" customFormat="1" ht="19.899999999999999" customHeight="1">
      <c r="A104" s="223"/>
      <c r="B104" s="118"/>
      <c r="C104" s="223"/>
      <c r="D104" s="119" t="s">
        <v>128</v>
      </c>
      <c r="E104" s="120"/>
      <c r="F104" s="120"/>
      <c r="G104" s="120"/>
      <c r="H104" s="120"/>
      <c r="I104" s="120"/>
      <c r="J104" s="121">
        <f>J306</f>
        <v>0</v>
      </c>
      <c r="K104" s="223"/>
      <c r="L104" s="118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23"/>
      <c r="Z104" s="223"/>
      <c r="AA104" s="223"/>
      <c r="AB104" s="223"/>
      <c r="AC104" s="223"/>
      <c r="AD104" s="223"/>
      <c r="AE104" s="223"/>
      <c r="AF104" s="223"/>
      <c r="AG104" s="223"/>
      <c r="AH104" s="223"/>
      <c r="AI104" s="223"/>
      <c r="AJ104" s="223"/>
      <c r="AK104" s="223"/>
      <c r="AL104" s="223"/>
      <c r="AM104" s="223"/>
      <c r="AN104" s="223"/>
      <c r="AO104" s="223"/>
      <c r="AP104" s="223"/>
      <c r="AQ104" s="223"/>
      <c r="AR104" s="223"/>
      <c r="AS104" s="223"/>
      <c r="AT104" s="223"/>
      <c r="AU104" s="223"/>
    </row>
    <row r="105" spans="1:47" s="10" customFormat="1" ht="19.899999999999999" customHeight="1">
      <c r="A105" s="223"/>
      <c r="B105" s="118"/>
      <c r="C105" s="223"/>
      <c r="D105" s="119" t="s">
        <v>129</v>
      </c>
      <c r="E105" s="120"/>
      <c r="F105" s="120"/>
      <c r="G105" s="120"/>
      <c r="H105" s="120"/>
      <c r="I105" s="120"/>
      <c r="J105" s="121">
        <f>J309</f>
        <v>0</v>
      </c>
      <c r="K105" s="223"/>
      <c r="L105" s="118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23"/>
      <c r="Z105" s="223"/>
      <c r="AA105" s="223"/>
      <c r="AB105" s="223"/>
      <c r="AC105" s="223"/>
      <c r="AD105" s="223"/>
      <c r="AE105" s="223"/>
      <c r="AF105" s="223"/>
      <c r="AG105" s="223"/>
      <c r="AH105" s="223"/>
      <c r="AI105" s="223"/>
      <c r="AJ105" s="223"/>
      <c r="AK105" s="223"/>
      <c r="AL105" s="223"/>
      <c r="AM105" s="223"/>
      <c r="AN105" s="223"/>
      <c r="AO105" s="223"/>
      <c r="AP105" s="223"/>
      <c r="AQ105" s="223"/>
      <c r="AR105" s="223"/>
      <c r="AS105" s="223"/>
      <c r="AT105" s="223"/>
      <c r="AU105" s="223"/>
    </row>
    <row r="106" spans="1:47" s="10" customFormat="1" ht="19.899999999999999" customHeight="1">
      <c r="A106" s="223"/>
      <c r="B106" s="118"/>
      <c r="C106" s="223"/>
      <c r="D106" s="119" t="s">
        <v>130</v>
      </c>
      <c r="E106" s="120"/>
      <c r="F106" s="120"/>
      <c r="G106" s="120"/>
      <c r="H106" s="120"/>
      <c r="I106" s="120"/>
      <c r="J106" s="121">
        <f>J328</f>
        <v>0</v>
      </c>
      <c r="K106" s="223"/>
      <c r="L106" s="118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23"/>
      <c r="Z106" s="223"/>
      <c r="AA106" s="223"/>
      <c r="AB106" s="223"/>
      <c r="AC106" s="223"/>
      <c r="AD106" s="223"/>
      <c r="AE106" s="223"/>
      <c r="AF106" s="223"/>
      <c r="AG106" s="223"/>
      <c r="AH106" s="223"/>
      <c r="AI106" s="223"/>
      <c r="AJ106" s="223"/>
      <c r="AK106" s="223"/>
      <c r="AL106" s="223"/>
      <c r="AM106" s="223"/>
      <c r="AN106" s="223"/>
      <c r="AO106" s="223"/>
      <c r="AP106" s="223"/>
      <c r="AQ106" s="223"/>
      <c r="AR106" s="223"/>
      <c r="AS106" s="223"/>
      <c r="AT106" s="223"/>
      <c r="AU106" s="223"/>
    </row>
    <row r="107" spans="1:47" s="10" customFormat="1" ht="19.899999999999999" customHeight="1">
      <c r="A107" s="223"/>
      <c r="B107" s="118"/>
      <c r="C107" s="223"/>
      <c r="D107" s="119" t="s">
        <v>131</v>
      </c>
      <c r="E107" s="120"/>
      <c r="F107" s="120"/>
      <c r="G107" s="120"/>
      <c r="H107" s="120"/>
      <c r="I107" s="120"/>
      <c r="J107" s="121">
        <f>J330</f>
        <v>0</v>
      </c>
      <c r="K107" s="223"/>
      <c r="L107" s="118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23"/>
      <c r="Z107" s="223"/>
      <c r="AA107" s="223"/>
      <c r="AB107" s="223"/>
      <c r="AC107" s="223"/>
      <c r="AD107" s="223"/>
      <c r="AE107" s="223"/>
      <c r="AF107" s="223"/>
      <c r="AG107" s="223"/>
      <c r="AH107" s="223"/>
      <c r="AI107" s="223"/>
      <c r="AJ107" s="223"/>
      <c r="AK107" s="223"/>
      <c r="AL107" s="223"/>
      <c r="AM107" s="223"/>
      <c r="AN107" s="223"/>
      <c r="AO107" s="223"/>
      <c r="AP107" s="223"/>
      <c r="AQ107" s="223"/>
      <c r="AR107" s="223"/>
      <c r="AS107" s="223"/>
      <c r="AT107" s="223"/>
      <c r="AU107" s="223"/>
    </row>
    <row r="108" spans="1:47" s="10" customFormat="1" ht="19.899999999999999" customHeight="1">
      <c r="A108" s="223"/>
      <c r="B108" s="118"/>
      <c r="C108" s="223"/>
      <c r="D108" s="119" t="s">
        <v>132</v>
      </c>
      <c r="E108" s="120"/>
      <c r="F108" s="120"/>
      <c r="G108" s="120"/>
      <c r="H108" s="120"/>
      <c r="I108" s="120"/>
      <c r="J108" s="121">
        <f>J331</f>
        <v>0</v>
      </c>
      <c r="K108" s="223"/>
      <c r="L108" s="118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23"/>
      <c r="Z108" s="223"/>
      <c r="AA108" s="223"/>
      <c r="AB108" s="223"/>
      <c r="AC108" s="223"/>
      <c r="AD108" s="223"/>
      <c r="AE108" s="223"/>
      <c r="AF108" s="223"/>
      <c r="AG108" s="223"/>
      <c r="AH108" s="223"/>
      <c r="AI108" s="223"/>
      <c r="AJ108" s="223"/>
      <c r="AK108" s="223"/>
      <c r="AL108" s="223"/>
      <c r="AM108" s="223"/>
      <c r="AN108" s="223"/>
      <c r="AO108" s="223"/>
      <c r="AP108" s="223"/>
      <c r="AQ108" s="223"/>
      <c r="AR108" s="223"/>
      <c r="AS108" s="223"/>
      <c r="AT108" s="223"/>
      <c r="AU108" s="223"/>
    </row>
    <row r="109" spans="1:47" s="9" customFormat="1" ht="24.95" customHeight="1">
      <c r="B109" s="114"/>
      <c r="D109" s="115" t="s">
        <v>133</v>
      </c>
      <c r="E109" s="116"/>
      <c r="F109" s="116"/>
      <c r="G109" s="116"/>
      <c r="H109" s="116"/>
      <c r="I109" s="116"/>
      <c r="J109" s="117">
        <f>J333</f>
        <v>0</v>
      </c>
      <c r="L109" s="114"/>
    </row>
    <row r="110" spans="1:47" s="10" customFormat="1" ht="19.899999999999999" customHeight="1">
      <c r="A110" s="223"/>
      <c r="B110" s="118"/>
      <c r="C110" s="223"/>
      <c r="D110" s="119" t="s">
        <v>134</v>
      </c>
      <c r="E110" s="120"/>
      <c r="F110" s="120"/>
      <c r="G110" s="120"/>
      <c r="H110" s="120"/>
      <c r="I110" s="120"/>
      <c r="J110" s="121">
        <f>J334</f>
        <v>0</v>
      </c>
      <c r="K110" s="223"/>
      <c r="L110" s="118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23"/>
      <c r="Z110" s="223"/>
      <c r="AA110" s="223"/>
      <c r="AB110" s="223"/>
      <c r="AC110" s="223"/>
      <c r="AD110" s="223"/>
      <c r="AE110" s="223"/>
      <c r="AF110" s="223"/>
      <c r="AG110" s="223"/>
      <c r="AH110" s="223"/>
      <c r="AI110" s="223"/>
      <c r="AJ110" s="223"/>
      <c r="AK110" s="223"/>
      <c r="AL110" s="223"/>
      <c r="AM110" s="223"/>
      <c r="AN110" s="223"/>
      <c r="AO110" s="223"/>
      <c r="AP110" s="223"/>
      <c r="AQ110" s="223"/>
      <c r="AR110" s="223"/>
      <c r="AS110" s="223"/>
      <c r="AT110" s="223"/>
      <c r="AU110" s="223"/>
    </row>
    <row r="111" spans="1:47" s="10" customFormat="1" ht="19.899999999999999" customHeight="1">
      <c r="A111" s="223"/>
      <c r="B111" s="118"/>
      <c r="C111" s="223"/>
      <c r="D111" s="119" t="s">
        <v>135</v>
      </c>
      <c r="E111" s="120"/>
      <c r="F111" s="120"/>
      <c r="G111" s="120"/>
      <c r="H111" s="120"/>
      <c r="I111" s="120"/>
      <c r="J111" s="121">
        <f>J348</f>
        <v>0</v>
      </c>
      <c r="K111" s="223"/>
      <c r="L111" s="118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23"/>
      <c r="Z111" s="223"/>
      <c r="AA111" s="223"/>
      <c r="AB111" s="223"/>
      <c r="AC111" s="223"/>
      <c r="AD111" s="223"/>
      <c r="AE111" s="223"/>
      <c r="AF111" s="223"/>
      <c r="AG111" s="223"/>
      <c r="AH111" s="223"/>
      <c r="AI111" s="223"/>
      <c r="AJ111" s="223"/>
      <c r="AK111" s="223"/>
      <c r="AL111" s="223"/>
      <c r="AM111" s="223"/>
      <c r="AN111" s="223"/>
      <c r="AO111" s="223"/>
      <c r="AP111" s="223"/>
      <c r="AQ111" s="223"/>
      <c r="AR111" s="223"/>
      <c r="AS111" s="223"/>
      <c r="AT111" s="223"/>
      <c r="AU111" s="223"/>
    </row>
    <row r="112" spans="1:47" s="2" customFormat="1" ht="21.75" customHeight="1">
      <c r="A112" s="235"/>
      <c r="B112" s="28"/>
      <c r="C112" s="235"/>
      <c r="D112" s="235"/>
      <c r="E112" s="235"/>
      <c r="F112" s="235"/>
      <c r="G112" s="235"/>
      <c r="H112" s="235"/>
      <c r="I112" s="235"/>
      <c r="J112" s="235"/>
      <c r="K112" s="235"/>
      <c r="L112" s="34"/>
      <c r="S112" s="235"/>
      <c r="T112" s="235"/>
      <c r="U112" s="235"/>
      <c r="V112" s="235"/>
      <c r="W112" s="235"/>
      <c r="X112" s="235"/>
      <c r="Y112" s="235"/>
      <c r="Z112" s="235"/>
      <c r="AA112" s="235"/>
      <c r="AB112" s="235"/>
      <c r="AC112" s="235"/>
      <c r="AD112" s="235"/>
      <c r="AE112" s="235"/>
    </row>
    <row r="113" spans="1:65" s="2" customFormat="1" ht="6.95" customHeight="1">
      <c r="A113" s="235"/>
      <c r="B113" s="28"/>
      <c r="C113" s="235"/>
      <c r="D113" s="235"/>
      <c r="E113" s="235"/>
      <c r="F113" s="235"/>
      <c r="G113" s="235"/>
      <c r="H113" s="235"/>
      <c r="I113" s="235"/>
      <c r="J113" s="235"/>
      <c r="K113" s="235"/>
      <c r="L113" s="34"/>
      <c r="S113" s="235"/>
      <c r="T113" s="235"/>
      <c r="U113" s="235"/>
      <c r="V113" s="235"/>
      <c r="W113" s="235"/>
      <c r="X113" s="235"/>
      <c r="Y113" s="235"/>
      <c r="Z113" s="235"/>
      <c r="AA113" s="235"/>
      <c r="AB113" s="235"/>
      <c r="AC113" s="235"/>
      <c r="AD113" s="235"/>
      <c r="AE113" s="235"/>
    </row>
    <row r="114" spans="1:65" s="2" customFormat="1" ht="29.25" customHeight="1">
      <c r="A114" s="235"/>
      <c r="B114" s="28"/>
      <c r="C114" s="113" t="s">
        <v>136</v>
      </c>
      <c r="D114" s="235"/>
      <c r="E114" s="235"/>
      <c r="F114" s="235"/>
      <c r="G114" s="235"/>
      <c r="H114" s="235"/>
      <c r="I114" s="235"/>
      <c r="J114" s="122">
        <f>ROUND(J115 + J116 + J117 + J118 + J119 + J120,2)</f>
        <v>0</v>
      </c>
      <c r="K114" s="235"/>
      <c r="L114" s="34"/>
      <c r="N114" s="123" t="s">
        <v>42</v>
      </c>
      <c r="S114" s="235"/>
      <c r="T114" s="235"/>
      <c r="U114" s="235"/>
      <c r="V114" s="235"/>
      <c r="W114" s="235"/>
      <c r="X114" s="235"/>
      <c r="Y114" s="235"/>
      <c r="Z114" s="235"/>
      <c r="AA114" s="235"/>
      <c r="AB114" s="235"/>
      <c r="AC114" s="235"/>
      <c r="AD114" s="235"/>
      <c r="AE114" s="235"/>
    </row>
    <row r="115" spans="1:65" s="2" customFormat="1" ht="18" customHeight="1">
      <c r="A115" s="235"/>
      <c r="B115" s="124"/>
      <c r="C115" s="125"/>
      <c r="D115" s="285" t="s">
        <v>137</v>
      </c>
      <c r="E115" s="314"/>
      <c r="F115" s="314"/>
      <c r="G115" s="125"/>
      <c r="H115" s="125"/>
      <c r="I115" s="125"/>
      <c r="J115" s="224">
        <v>0</v>
      </c>
      <c r="K115" s="125"/>
      <c r="L115" s="126"/>
      <c r="M115" s="127"/>
      <c r="N115" s="128" t="s">
        <v>44</v>
      </c>
      <c r="O115" s="127"/>
      <c r="P115" s="127"/>
      <c r="Q115" s="127"/>
      <c r="R115" s="127"/>
      <c r="S115" s="125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E115" s="125"/>
      <c r="AF115" s="127"/>
      <c r="AG115" s="127"/>
      <c r="AH115" s="127"/>
      <c r="AI115" s="127"/>
      <c r="AJ115" s="127"/>
      <c r="AK115" s="127"/>
      <c r="AL115" s="127"/>
      <c r="AM115" s="127"/>
      <c r="AN115" s="127"/>
      <c r="AO115" s="127"/>
      <c r="AP115" s="127"/>
      <c r="AQ115" s="127"/>
      <c r="AR115" s="127"/>
      <c r="AS115" s="127"/>
      <c r="AT115" s="127"/>
      <c r="AU115" s="127"/>
      <c r="AV115" s="127"/>
      <c r="AW115" s="127"/>
      <c r="AX115" s="127"/>
      <c r="AY115" s="129" t="s">
        <v>138</v>
      </c>
      <c r="AZ115" s="127"/>
      <c r="BA115" s="127"/>
      <c r="BB115" s="127"/>
      <c r="BC115" s="127"/>
      <c r="BD115" s="127"/>
      <c r="BE115" s="130">
        <f t="shared" ref="BE115:BE120" si="0">IF(N115="základná",J115,0)</f>
        <v>0</v>
      </c>
      <c r="BF115" s="130">
        <f t="shared" ref="BF115:BF120" si="1">IF(N115="znížená",J115,0)</f>
        <v>0</v>
      </c>
      <c r="BG115" s="130">
        <f t="shared" ref="BG115:BG120" si="2">IF(N115="zákl. prenesená",J115,0)</f>
        <v>0</v>
      </c>
      <c r="BH115" s="130">
        <f t="shared" ref="BH115:BH120" si="3">IF(N115="zníž. prenesená",J115,0)</f>
        <v>0</v>
      </c>
      <c r="BI115" s="130">
        <f t="shared" ref="BI115:BI120" si="4">IF(N115="nulová",J115,0)</f>
        <v>0</v>
      </c>
      <c r="BJ115" s="129" t="s">
        <v>90</v>
      </c>
      <c r="BK115" s="127"/>
      <c r="BL115" s="127"/>
      <c r="BM115" s="127"/>
    </row>
    <row r="116" spans="1:65" s="2" customFormat="1" ht="18" customHeight="1">
      <c r="A116" s="235"/>
      <c r="B116" s="124"/>
      <c r="C116" s="125"/>
      <c r="D116" s="285" t="s">
        <v>139</v>
      </c>
      <c r="E116" s="314"/>
      <c r="F116" s="314"/>
      <c r="G116" s="125"/>
      <c r="H116" s="125"/>
      <c r="I116" s="125"/>
      <c r="J116" s="224">
        <v>0</v>
      </c>
      <c r="K116" s="125"/>
      <c r="L116" s="126"/>
      <c r="M116" s="127"/>
      <c r="N116" s="128" t="s">
        <v>44</v>
      </c>
      <c r="O116" s="127"/>
      <c r="P116" s="127"/>
      <c r="Q116" s="127"/>
      <c r="R116" s="127"/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E116" s="125"/>
      <c r="AF116" s="127"/>
      <c r="AG116" s="127"/>
      <c r="AH116" s="127"/>
      <c r="AI116" s="127"/>
      <c r="AJ116" s="127"/>
      <c r="AK116" s="127"/>
      <c r="AL116" s="127"/>
      <c r="AM116" s="127"/>
      <c r="AN116" s="127"/>
      <c r="AO116" s="127"/>
      <c r="AP116" s="127"/>
      <c r="AQ116" s="127"/>
      <c r="AR116" s="127"/>
      <c r="AS116" s="127"/>
      <c r="AT116" s="127"/>
      <c r="AU116" s="127"/>
      <c r="AV116" s="127"/>
      <c r="AW116" s="127"/>
      <c r="AX116" s="127"/>
      <c r="AY116" s="129" t="s">
        <v>138</v>
      </c>
      <c r="AZ116" s="127"/>
      <c r="BA116" s="127"/>
      <c r="BB116" s="127"/>
      <c r="BC116" s="127"/>
      <c r="BD116" s="127"/>
      <c r="BE116" s="130">
        <f t="shared" si="0"/>
        <v>0</v>
      </c>
      <c r="BF116" s="130">
        <f t="shared" si="1"/>
        <v>0</v>
      </c>
      <c r="BG116" s="130">
        <f t="shared" si="2"/>
        <v>0</v>
      </c>
      <c r="BH116" s="130">
        <f t="shared" si="3"/>
        <v>0</v>
      </c>
      <c r="BI116" s="130">
        <f t="shared" si="4"/>
        <v>0</v>
      </c>
      <c r="BJ116" s="129" t="s">
        <v>90</v>
      </c>
      <c r="BK116" s="127"/>
      <c r="BL116" s="127"/>
      <c r="BM116" s="127"/>
    </row>
    <row r="117" spans="1:65" s="2" customFormat="1" ht="18" customHeight="1">
      <c r="A117" s="235"/>
      <c r="B117" s="124"/>
      <c r="C117" s="125"/>
      <c r="D117" s="285" t="s">
        <v>140</v>
      </c>
      <c r="E117" s="314"/>
      <c r="F117" s="314"/>
      <c r="G117" s="125"/>
      <c r="H117" s="125"/>
      <c r="I117" s="125"/>
      <c r="J117" s="224">
        <v>0</v>
      </c>
      <c r="K117" s="125"/>
      <c r="L117" s="126"/>
      <c r="M117" s="127"/>
      <c r="N117" s="128" t="s">
        <v>44</v>
      </c>
      <c r="O117" s="127"/>
      <c r="P117" s="127"/>
      <c r="Q117" s="127"/>
      <c r="R117" s="127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7"/>
      <c r="AG117" s="127"/>
      <c r="AH117" s="127"/>
      <c r="AI117" s="127"/>
      <c r="AJ117" s="127"/>
      <c r="AK117" s="127"/>
      <c r="AL117" s="127"/>
      <c r="AM117" s="127"/>
      <c r="AN117" s="127"/>
      <c r="AO117" s="127"/>
      <c r="AP117" s="127"/>
      <c r="AQ117" s="127"/>
      <c r="AR117" s="127"/>
      <c r="AS117" s="127"/>
      <c r="AT117" s="127"/>
      <c r="AU117" s="127"/>
      <c r="AV117" s="127"/>
      <c r="AW117" s="127"/>
      <c r="AX117" s="127"/>
      <c r="AY117" s="129" t="s">
        <v>138</v>
      </c>
      <c r="AZ117" s="127"/>
      <c r="BA117" s="127"/>
      <c r="BB117" s="127"/>
      <c r="BC117" s="127"/>
      <c r="BD117" s="127"/>
      <c r="BE117" s="130">
        <f t="shared" si="0"/>
        <v>0</v>
      </c>
      <c r="BF117" s="130">
        <f t="shared" si="1"/>
        <v>0</v>
      </c>
      <c r="BG117" s="130">
        <f t="shared" si="2"/>
        <v>0</v>
      </c>
      <c r="BH117" s="130">
        <f t="shared" si="3"/>
        <v>0</v>
      </c>
      <c r="BI117" s="130">
        <f t="shared" si="4"/>
        <v>0</v>
      </c>
      <c r="BJ117" s="129" t="s">
        <v>90</v>
      </c>
      <c r="BK117" s="127"/>
      <c r="BL117" s="127"/>
      <c r="BM117" s="127"/>
    </row>
    <row r="118" spans="1:65" s="2" customFormat="1" ht="18" customHeight="1">
      <c r="A118" s="235"/>
      <c r="B118" s="124"/>
      <c r="C118" s="125"/>
      <c r="D118" s="285" t="s">
        <v>141</v>
      </c>
      <c r="E118" s="314"/>
      <c r="F118" s="314"/>
      <c r="G118" s="125"/>
      <c r="H118" s="125"/>
      <c r="I118" s="125"/>
      <c r="J118" s="224">
        <v>0</v>
      </c>
      <c r="K118" s="125"/>
      <c r="L118" s="126"/>
      <c r="M118" s="127"/>
      <c r="N118" s="128" t="s">
        <v>44</v>
      </c>
      <c r="O118" s="127"/>
      <c r="P118" s="127"/>
      <c r="Q118" s="127"/>
      <c r="R118" s="127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E118" s="125"/>
      <c r="AF118" s="127"/>
      <c r="AG118" s="127"/>
      <c r="AH118" s="127"/>
      <c r="AI118" s="127"/>
      <c r="AJ118" s="127"/>
      <c r="AK118" s="127"/>
      <c r="AL118" s="127"/>
      <c r="AM118" s="127"/>
      <c r="AN118" s="127"/>
      <c r="AO118" s="127"/>
      <c r="AP118" s="127"/>
      <c r="AQ118" s="127"/>
      <c r="AR118" s="127"/>
      <c r="AS118" s="127"/>
      <c r="AT118" s="127"/>
      <c r="AU118" s="127"/>
      <c r="AV118" s="127"/>
      <c r="AW118" s="127"/>
      <c r="AX118" s="127"/>
      <c r="AY118" s="129" t="s">
        <v>138</v>
      </c>
      <c r="AZ118" s="127"/>
      <c r="BA118" s="127"/>
      <c r="BB118" s="127"/>
      <c r="BC118" s="127"/>
      <c r="BD118" s="127"/>
      <c r="BE118" s="130">
        <f t="shared" si="0"/>
        <v>0</v>
      </c>
      <c r="BF118" s="130">
        <f t="shared" si="1"/>
        <v>0</v>
      </c>
      <c r="BG118" s="130">
        <f t="shared" si="2"/>
        <v>0</v>
      </c>
      <c r="BH118" s="130">
        <f t="shared" si="3"/>
        <v>0</v>
      </c>
      <c r="BI118" s="130">
        <f t="shared" si="4"/>
        <v>0</v>
      </c>
      <c r="BJ118" s="129" t="s">
        <v>90</v>
      </c>
      <c r="BK118" s="127"/>
      <c r="BL118" s="127"/>
      <c r="BM118" s="127"/>
    </row>
    <row r="119" spans="1:65" s="2" customFormat="1" ht="18" customHeight="1">
      <c r="A119" s="235"/>
      <c r="B119" s="124"/>
      <c r="C119" s="125"/>
      <c r="D119" s="285" t="s">
        <v>142</v>
      </c>
      <c r="E119" s="314"/>
      <c r="F119" s="314"/>
      <c r="G119" s="125"/>
      <c r="H119" s="125"/>
      <c r="I119" s="125"/>
      <c r="J119" s="224">
        <v>0</v>
      </c>
      <c r="K119" s="125"/>
      <c r="L119" s="126"/>
      <c r="M119" s="127"/>
      <c r="N119" s="128" t="s">
        <v>44</v>
      </c>
      <c r="O119" s="127"/>
      <c r="P119" s="127"/>
      <c r="Q119" s="127"/>
      <c r="R119" s="127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E119" s="125"/>
      <c r="AF119" s="127"/>
      <c r="AG119" s="127"/>
      <c r="AH119" s="127"/>
      <c r="AI119" s="127"/>
      <c r="AJ119" s="127"/>
      <c r="AK119" s="127"/>
      <c r="AL119" s="127"/>
      <c r="AM119" s="127"/>
      <c r="AN119" s="127"/>
      <c r="AO119" s="127"/>
      <c r="AP119" s="127"/>
      <c r="AQ119" s="127"/>
      <c r="AR119" s="127"/>
      <c r="AS119" s="127"/>
      <c r="AT119" s="127"/>
      <c r="AU119" s="127"/>
      <c r="AV119" s="127"/>
      <c r="AW119" s="127"/>
      <c r="AX119" s="127"/>
      <c r="AY119" s="129" t="s">
        <v>138</v>
      </c>
      <c r="AZ119" s="127"/>
      <c r="BA119" s="127"/>
      <c r="BB119" s="127"/>
      <c r="BC119" s="127"/>
      <c r="BD119" s="127"/>
      <c r="BE119" s="130">
        <f t="shared" si="0"/>
        <v>0</v>
      </c>
      <c r="BF119" s="130">
        <f t="shared" si="1"/>
        <v>0</v>
      </c>
      <c r="BG119" s="130">
        <f t="shared" si="2"/>
        <v>0</v>
      </c>
      <c r="BH119" s="130">
        <f t="shared" si="3"/>
        <v>0</v>
      </c>
      <c r="BI119" s="130">
        <f t="shared" si="4"/>
        <v>0</v>
      </c>
      <c r="BJ119" s="129" t="s">
        <v>90</v>
      </c>
      <c r="BK119" s="127"/>
      <c r="BL119" s="127"/>
      <c r="BM119" s="127"/>
    </row>
    <row r="120" spans="1:65" s="2" customFormat="1" ht="18" customHeight="1">
      <c r="A120" s="235"/>
      <c r="B120" s="124"/>
      <c r="C120" s="125"/>
      <c r="D120" s="236" t="s">
        <v>143</v>
      </c>
      <c r="E120" s="125"/>
      <c r="F120" s="125"/>
      <c r="G120" s="125"/>
      <c r="H120" s="125"/>
      <c r="I120" s="125"/>
      <c r="J120" s="224">
        <f>ROUND(J32*T120,2)</f>
        <v>0</v>
      </c>
      <c r="K120" s="125"/>
      <c r="L120" s="126"/>
      <c r="M120" s="127"/>
      <c r="N120" s="128" t="s">
        <v>44</v>
      </c>
      <c r="O120" s="127"/>
      <c r="P120" s="127"/>
      <c r="Q120" s="127"/>
      <c r="R120" s="127"/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  <c r="AD120" s="125"/>
      <c r="AE120" s="125"/>
      <c r="AF120" s="127"/>
      <c r="AG120" s="127"/>
      <c r="AH120" s="127"/>
      <c r="AI120" s="127"/>
      <c r="AJ120" s="127"/>
      <c r="AK120" s="127"/>
      <c r="AL120" s="127"/>
      <c r="AM120" s="127"/>
      <c r="AN120" s="127"/>
      <c r="AO120" s="127"/>
      <c r="AP120" s="127"/>
      <c r="AQ120" s="127"/>
      <c r="AR120" s="127"/>
      <c r="AS120" s="127"/>
      <c r="AT120" s="127"/>
      <c r="AU120" s="127"/>
      <c r="AV120" s="127"/>
      <c r="AW120" s="127"/>
      <c r="AX120" s="127"/>
      <c r="AY120" s="129" t="s">
        <v>144</v>
      </c>
      <c r="AZ120" s="127"/>
      <c r="BA120" s="127"/>
      <c r="BB120" s="127"/>
      <c r="BC120" s="127"/>
      <c r="BD120" s="127"/>
      <c r="BE120" s="130">
        <f t="shared" si="0"/>
        <v>0</v>
      </c>
      <c r="BF120" s="130">
        <f t="shared" si="1"/>
        <v>0</v>
      </c>
      <c r="BG120" s="130">
        <f t="shared" si="2"/>
        <v>0</v>
      </c>
      <c r="BH120" s="130">
        <f t="shared" si="3"/>
        <v>0</v>
      </c>
      <c r="BI120" s="130">
        <f t="shared" si="4"/>
        <v>0</v>
      </c>
      <c r="BJ120" s="129" t="s">
        <v>90</v>
      </c>
      <c r="BK120" s="127"/>
      <c r="BL120" s="127"/>
      <c r="BM120" s="127"/>
    </row>
    <row r="121" spans="1:65" s="2" customFormat="1">
      <c r="A121" s="235"/>
      <c r="B121" s="28"/>
      <c r="C121" s="235"/>
      <c r="D121" s="235"/>
      <c r="E121" s="235"/>
      <c r="F121" s="235"/>
      <c r="G121" s="235"/>
      <c r="H121" s="235"/>
      <c r="I121" s="235"/>
      <c r="J121" s="235"/>
      <c r="K121" s="235"/>
      <c r="L121" s="34"/>
      <c r="S121" s="235"/>
      <c r="T121" s="235"/>
      <c r="U121" s="235"/>
      <c r="V121" s="235"/>
      <c r="W121" s="235"/>
      <c r="X121" s="235"/>
      <c r="Y121" s="235"/>
      <c r="Z121" s="235"/>
      <c r="AA121" s="235"/>
      <c r="AB121" s="235"/>
      <c r="AC121" s="235"/>
      <c r="AD121" s="235"/>
      <c r="AE121" s="235"/>
    </row>
    <row r="122" spans="1:65" s="2" customFormat="1" ht="29.25" customHeight="1">
      <c r="A122" s="235"/>
      <c r="B122" s="28"/>
      <c r="C122" s="93" t="s">
        <v>109</v>
      </c>
      <c r="D122" s="94"/>
      <c r="E122" s="94"/>
      <c r="F122" s="94"/>
      <c r="G122" s="94"/>
      <c r="H122" s="94"/>
      <c r="I122" s="94"/>
      <c r="J122" s="225">
        <f>ROUND(J99+J114,2)</f>
        <v>0</v>
      </c>
      <c r="K122" s="94"/>
      <c r="L122" s="34"/>
      <c r="S122" s="235"/>
      <c r="T122" s="235"/>
      <c r="U122" s="235"/>
      <c r="V122" s="235"/>
      <c r="W122" s="235"/>
      <c r="X122" s="235"/>
      <c r="Y122" s="235"/>
      <c r="Z122" s="235"/>
      <c r="AA122" s="235"/>
      <c r="AB122" s="235"/>
      <c r="AC122" s="235"/>
      <c r="AD122" s="235"/>
      <c r="AE122" s="235"/>
    </row>
    <row r="123" spans="1:65" s="2" customFormat="1" ht="6.95" customHeight="1">
      <c r="A123" s="235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34"/>
      <c r="S123" s="235"/>
      <c r="T123" s="235"/>
      <c r="U123" s="235"/>
      <c r="V123" s="235"/>
      <c r="W123" s="235"/>
      <c r="X123" s="235"/>
      <c r="Y123" s="235"/>
      <c r="Z123" s="235"/>
      <c r="AA123" s="235"/>
      <c r="AB123" s="235"/>
      <c r="AC123" s="235"/>
      <c r="AD123" s="235"/>
      <c r="AE123" s="235"/>
    </row>
    <row r="127" spans="1:65" s="2" customFormat="1" ht="6.95" customHeight="1">
      <c r="A127" s="235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34"/>
      <c r="S127" s="235"/>
      <c r="T127" s="235"/>
      <c r="U127" s="235"/>
      <c r="V127" s="235"/>
      <c r="W127" s="235"/>
      <c r="X127" s="235"/>
      <c r="Y127" s="235"/>
      <c r="Z127" s="235"/>
      <c r="AA127" s="235"/>
      <c r="AB127" s="235"/>
      <c r="AC127" s="235"/>
      <c r="AD127" s="235"/>
      <c r="AE127" s="235"/>
    </row>
    <row r="128" spans="1:65" s="2" customFormat="1" ht="24.95" customHeight="1">
      <c r="A128" s="235"/>
      <c r="B128" s="28"/>
      <c r="C128" s="21" t="s">
        <v>145</v>
      </c>
      <c r="D128" s="235"/>
      <c r="E128" s="235"/>
      <c r="F128" s="235"/>
      <c r="G128" s="235"/>
      <c r="H128" s="235"/>
      <c r="I128" s="235"/>
      <c r="J128" s="235"/>
      <c r="K128" s="235"/>
      <c r="L128" s="34"/>
      <c r="S128" s="235"/>
      <c r="T128" s="235"/>
      <c r="U128" s="235"/>
      <c r="V128" s="235"/>
      <c r="W128" s="235"/>
      <c r="X128" s="235"/>
      <c r="Y128" s="235"/>
      <c r="Z128" s="235"/>
      <c r="AA128" s="235"/>
      <c r="AB128" s="235"/>
      <c r="AC128" s="235"/>
      <c r="AD128" s="235"/>
      <c r="AE128" s="235"/>
    </row>
    <row r="129" spans="1:63" s="2" customFormat="1" ht="6.95" customHeight="1">
      <c r="A129" s="235"/>
      <c r="B129" s="28"/>
      <c r="C129" s="235"/>
      <c r="D129" s="235"/>
      <c r="E129" s="235"/>
      <c r="F129" s="235"/>
      <c r="G129" s="235"/>
      <c r="H129" s="235"/>
      <c r="I129" s="235"/>
      <c r="J129" s="235"/>
      <c r="K129" s="235"/>
      <c r="L129" s="34"/>
      <c r="S129" s="235"/>
      <c r="T129" s="235"/>
      <c r="U129" s="235"/>
      <c r="V129" s="235"/>
      <c r="W129" s="235"/>
      <c r="X129" s="235"/>
      <c r="Y129" s="235"/>
      <c r="Z129" s="235"/>
      <c r="AA129" s="235"/>
      <c r="AB129" s="235"/>
      <c r="AC129" s="235"/>
      <c r="AD129" s="235"/>
      <c r="AE129" s="235"/>
    </row>
    <row r="130" spans="1:63" s="2" customFormat="1" ht="12" customHeight="1">
      <c r="A130" s="235"/>
      <c r="B130" s="28"/>
      <c r="C130" s="237" t="s">
        <v>14</v>
      </c>
      <c r="D130" s="235"/>
      <c r="E130" s="235"/>
      <c r="F130" s="235"/>
      <c r="G130" s="235"/>
      <c r="H130" s="235"/>
      <c r="I130" s="235"/>
      <c r="J130" s="235"/>
      <c r="K130" s="235"/>
      <c r="L130" s="34"/>
      <c r="S130" s="235"/>
      <c r="T130" s="235"/>
      <c r="U130" s="235"/>
      <c r="V130" s="235"/>
      <c r="W130" s="235"/>
      <c r="X130" s="235"/>
      <c r="Y130" s="235"/>
      <c r="Z130" s="235"/>
      <c r="AA130" s="235"/>
      <c r="AB130" s="235"/>
      <c r="AC130" s="235"/>
      <c r="AD130" s="235"/>
      <c r="AE130" s="235"/>
    </row>
    <row r="131" spans="1:63" s="2" customFormat="1" ht="16.5" customHeight="1">
      <c r="A131" s="235"/>
      <c r="B131" s="28"/>
      <c r="C131" s="235"/>
      <c r="D131" s="235"/>
      <c r="E131" s="310" t="str">
        <f>E7</f>
        <v>Obnova sídliskového vnútrobloku Agátka v Trnave</v>
      </c>
      <c r="F131" s="315"/>
      <c r="G131" s="315"/>
      <c r="H131" s="315"/>
      <c r="I131" s="235"/>
      <c r="J131" s="235"/>
      <c r="K131" s="235"/>
      <c r="L131" s="34"/>
      <c r="S131" s="235"/>
      <c r="T131" s="235"/>
      <c r="U131" s="235"/>
      <c r="V131" s="235"/>
      <c r="W131" s="235"/>
      <c r="X131" s="235"/>
      <c r="Y131" s="235"/>
      <c r="Z131" s="235"/>
      <c r="AA131" s="235"/>
      <c r="AB131" s="235"/>
      <c r="AC131" s="235"/>
      <c r="AD131" s="235"/>
      <c r="AE131" s="235"/>
    </row>
    <row r="132" spans="1:63" s="1" customFormat="1" ht="12" customHeight="1">
      <c r="A132" s="227"/>
      <c r="B132" s="20"/>
      <c r="C132" s="237" t="s">
        <v>115</v>
      </c>
      <c r="D132" s="227"/>
      <c r="E132" s="227"/>
      <c r="F132" s="227"/>
      <c r="G132" s="227"/>
      <c r="H132" s="227"/>
      <c r="I132" s="227"/>
      <c r="J132" s="227"/>
      <c r="K132" s="227"/>
      <c r="L132" s="20"/>
      <c r="M132" s="227"/>
      <c r="N132" s="227"/>
      <c r="O132" s="227"/>
      <c r="P132" s="227"/>
      <c r="Q132" s="227"/>
      <c r="R132" s="227"/>
      <c r="S132" s="227"/>
      <c r="T132" s="227"/>
      <c r="U132" s="227"/>
      <c r="V132" s="227"/>
      <c r="W132" s="227"/>
      <c r="X132" s="227"/>
      <c r="Y132" s="227"/>
      <c r="Z132" s="227"/>
      <c r="AA132" s="227"/>
      <c r="AB132" s="227"/>
      <c r="AC132" s="227"/>
      <c r="AD132" s="227"/>
      <c r="AE132" s="227"/>
      <c r="AF132" s="227"/>
      <c r="AG132" s="227"/>
      <c r="AH132" s="227"/>
      <c r="AI132" s="227"/>
      <c r="AJ132" s="227"/>
      <c r="AK132" s="227"/>
      <c r="AL132" s="227"/>
      <c r="AM132" s="227"/>
      <c r="AN132" s="227"/>
      <c r="AO132" s="227"/>
      <c r="AP132" s="227"/>
      <c r="AQ132" s="227"/>
      <c r="AR132" s="227"/>
      <c r="AS132" s="227"/>
      <c r="AT132" s="227"/>
      <c r="AU132" s="227"/>
      <c r="AV132" s="227"/>
      <c r="AW132" s="227"/>
      <c r="AX132" s="227"/>
      <c r="AY132" s="227"/>
      <c r="AZ132" s="227"/>
      <c r="BA132" s="227"/>
      <c r="BB132" s="227"/>
      <c r="BC132" s="227"/>
      <c r="BD132" s="227"/>
      <c r="BE132" s="227"/>
      <c r="BF132" s="227"/>
      <c r="BG132" s="227"/>
      <c r="BH132" s="227"/>
      <c r="BI132" s="227"/>
      <c r="BJ132" s="227"/>
      <c r="BK132" s="227"/>
    </row>
    <row r="133" spans="1:63" s="2" customFormat="1" ht="16.5" customHeight="1">
      <c r="A133" s="235"/>
      <c r="B133" s="28"/>
      <c r="C133" s="235"/>
      <c r="D133" s="235"/>
      <c r="E133" s="310" t="s">
        <v>82</v>
      </c>
      <c r="F133" s="311"/>
      <c r="G133" s="311"/>
      <c r="H133" s="311"/>
      <c r="I133" s="235"/>
      <c r="J133" s="235"/>
      <c r="K133" s="235"/>
      <c r="L133" s="34"/>
      <c r="S133" s="235"/>
      <c r="T133" s="235"/>
      <c r="U133" s="235"/>
      <c r="V133" s="235"/>
      <c r="W133" s="235"/>
      <c r="X133" s="235"/>
      <c r="Y133" s="235"/>
      <c r="Z133" s="235"/>
      <c r="AA133" s="235"/>
      <c r="AB133" s="235"/>
      <c r="AC133" s="235"/>
      <c r="AD133" s="235"/>
      <c r="AE133" s="235"/>
    </row>
    <row r="134" spans="1:63" s="2" customFormat="1" ht="12" customHeight="1">
      <c r="A134" s="235"/>
      <c r="B134" s="28"/>
      <c r="C134" s="237" t="s">
        <v>116</v>
      </c>
      <c r="D134" s="235"/>
      <c r="E134" s="235"/>
      <c r="F134" s="235"/>
      <c r="G134" s="235"/>
      <c r="H134" s="235"/>
      <c r="I134" s="235"/>
      <c r="J134" s="235"/>
      <c r="K134" s="235"/>
      <c r="L134" s="34"/>
      <c r="S134" s="235"/>
      <c r="T134" s="235"/>
      <c r="U134" s="235"/>
      <c r="V134" s="235"/>
      <c r="W134" s="235"/>
      <c r="X134" s="235"/>
      <c r="Y134" s="235"/>
      <c r="Z134" s="235"/>
      <c r="AA134" s="235"/>
      <c r="AB134" s="235"/>
      <c r="AC134" s="235"/>
      <c r="AD134" s="235"/>
      <c r="AE134" s="235"/>
    </row>
    <row r="135" spans="1:63" s="2" customFormat="1" ht="16.5" customHeight="1">
      <c r="A135" s="235"/>
      <c r="B135" s="28"/>
      <c r="C135" s="235"/>
      <c r="D135" s="235"/>
      <c r="E135" s="301" t="str">
        <f>E11</f>
        <v>SO 01 Krajinná architektúra</v>
      </c>
      <c r="F135" s="311"/>
      <c r="G135" s="311"/>
      <c r="H135" s="311"/>
      <c r="I135" s="235"/>
      <c r="J135" s="235"/>
      <c r="K135" s="235"/>
      <c r="L135" s="34"/>
      <c r="S135" s="235"/>
      <c r="T135" s="235"/>
      <c r="U135" s="235"/>
      <c r="V135" s="235"/>
      <c r="W135" s="235"/>
      <c r="X135" s="235"/>
      <c r="Y135" s="235"/>
      <c r="Z135" s="235"/>
      <c r="AA135" s="235"/>
      <c r="AB135" s="235"/>
      <c r="AC135" s="235"/>
      <c r="AD135" s="235"/>
      <c r="AE135" s="235"/>
    </row>
    <row r="136" spans="1:63" s="2" customFormat="1" ht="6.95" customHeight="1">
      <c r="A136" s="235"/>
      <c r="B136" s="28"/>
      <c r="C136" s="235"/>
      <c r="D136" s="235"/>
      <c r="E136" s="235"/>
      <c r="F136" s="235"/>
      <c r="G136" s="235"/>
      <c r="H136" s="235"/>
      <c r="I136" s="235"/>
      <c r="J136" s="235"/>
      <c r="K136" s="235"/>
      <c r="L136" s="34"/>
      <c r="S136" s="235"/>
      <c r="T136" s="235"/>
      <c r="U136" s="235"/>
      <c r="V136" s="235"/>
      <c r="W136" s="235"/>
      <c r="X136" s="235"/>
      <c r="Y136" s="235"/>
      <c r="Z136" s="235"/>
      <c r="AA136" s="235"/>
      <c r="AB136" s="235"/>
      <c r="AC136" s="235"/>
      <c r="AD136" s="235"/>
      <c r="AE136" s="235"/>
    </row>
    <row r="137" spans="1:63" s="2" customFormat="1" ht="12" customHeight="1">
      <c r="A137" s="235"/>
      <c r="B137" s="28"/>
      <c r="C137" s="237" t="s">
        <v>18</v>
      </c>
      <c r="D137" s="235"/>
      <c r="E137" s="235"/>
      <c r="F137" s="226" t="str">
        <f>F14</f>
        <v xml:space="preserve"> </v>
      </c>
      <c r="G137" s="235"/>
      <c r="H137" s="235"/>
      <c r="I137" s="237" t="s">
        <v>20</v>
      </c>
      <c r="J137" s="219" t="str">
        <f>IF(J14="","",J14)</f>
        <v>20. 4. 2021</v>
      </c>
      <c r="K137" s="235"/>
      <c r="L137" s="34"/>
      <c r="S137" s="235"/>
      <c r="T137" s="235"/>
      <c r="U137" s="235"/>
      <c r="V137" s="235"/>
      <c r="W137" s="235"/>
      <c r="X137" s="235"/>
      <c r="Y137" s="235"/>
      <c r="Z137" s="235"/>
      <c r="AA137" s="235"/>
      <c r="AB137" s="235"/>
      <c r="AC137" s="235"/>
      <c r="AD137" s="235"/>
      <c r="AE137" s="235"/>
    </row>
    <row r="138" spans="1:63" s="2" customFormat="1" ht="6.95" customHeight="1">
      <c r="A138" s="235"/>
      <c r="B138" s="28"/>
      <c r="C138" s="235"/>
      <c r="D138" s="235"/>
      <c r="E138" s="235"/>
      <c r="F138" s="235"/>
      <c r="G138" s="235"/>
      <c r="H138" s="235"/>
      <c r="I138" s="235"/>
      <c r="J138" s="235"/>
      <c r="K138" s="235"/>
      <c r="L138" s="34"/>
      <c r="S138" s="235"/>
      <c r="T138" s="235"/>
      <c r="U138" s="235"/>
      <c r="V138" s="235"/>
      <c r="W138" s="235"/>
      <c r="X138" s="235"/>
      <c r="Y138" s="235"/>
      <c r="Z138" s="235"/>
      <c r="AA138" s="235"/>
      <c r="AB138" s="235"/>
      <c r="AC138" s="235"/>
      <c r="AD138" s="235"/>
      <c r="AE138" s="235"/>
    </row>
    <row r="139" spans="1:63" s="2" customFormat="1" ht="25.7" customHeight="1">
      <c r="A139" s="235"/>
      <c r="B139" s="28"/>
      <c r="C139" s="237" t="s">
        <v>22</v>
      </c>
      <c r="D139" s="235"/>
      <c r="E139" s="235"/>
      <c r="F139" s="226" t="str">
        <f>E17</f>
        <v>Mesto Trnava</v>
      </c>
      <c r="G139" s="235"/>
      <c r="H139" s="235"/>
      <c r="I139" s="237" t="s">
        <v>28</v>
      </c>
      <c r="J139" s="234" t="str">
        <f>E23</f>
        <v>Ing. Ivana Štigová Kučírková, MSc.</v>
      </c>
      <c r="K139" s="235"/>
      <c r="L139" s="34"/>
      <c r="S139" s="235"/>
      <c r="T139" s="235"/>
      <c r="U139" s="235"/>
      <c r="V139" s="235"/>
      <c r="W139" s="235"/>
      <c r="X139" s="235"/>
      <c r="Y139" s="235"/>
      <c r="Z139" s="235"/>
      <c r="AA139" s="235"/>
      <c r="AB139" s="235"/>
      <c r="AC139" s="235"/>
      <c r="AD139" s="235"/>
      <c r="AE139" s="235"/>
    </row>
    <row r="140" spans="1:63" s="2" customFormat="1" ht="15.2" customHeight="1">
      <c r="A140" s="235"/>
      <c r="B140" s="28"/>
      <c r="C140" s="237" t="s">
        <v>26</v>
      </c>
      <c r="D140" s="235"/>
      <c r="E140" s="235"/>
      <c r="F140" s="226" t="str">
        <f>IF(E20="","",E20)</f>
        <v>Vyplň údaj</v>
      </c>
      <c r="G140" s="235"/>
      <c r="H140" s="235"/>
      <c r="I140" s="237" t="s">
        <v>31</v>
      </c>
      <c r="J140" s="234" t="str">
        <f>E26</f>
        <v>Rosoft, s.r.o.</v>
      </c>
      <c r="K140" s="235"/>
      <c r="L140" s="34"/>
      <c r="S140" s="235"/>
      <c r="T140" s="235"/>
      <c r="U140" s="235"/>
      <c r="V140" s="235"/>
      <c r="W140" s="235"/>
      <c r="X140" s="235"/>
      <c r="Y140" s="235"/>
      <c r="Z140" s="235"/>
      <c r="AA140" s="235"/>
      <c r="AB140" s="235"/>
      <c r="AC140" s="235"/>
      <c r="AD140" s="235"/>
      <c r="AE140" s="235"/>
    </row>
    <row r="141" spans="1:63" s="2" customFormat="1" ht="10.35" customHeight="1">
      <c r="A141" s="235"/>
      <c r="B141" s="28"/>
      <c r="C141" s="235"/>
      <c r="D141" s="235"/>
      <c r="E141" s="235"/>
      <c r="F141" s="235"/>
      <c r="G141" s="235"/>
      <c r="H141" s="235"/>
      <c r="I141" s="235"/>
      <c r="J141" s="235"/>
      <c r="K141" s="235"/>
      <c r="L141" s="34"/>
      <c r="S141" s="235"/>
      <c r="T141" s="235"/>
      <c r="U141" s="235"/>
      <c r="V141" s="235"/>
      <c r="W141" s="235"/>
      <c r="X141" s="235"/>
      <c r="Y141" s="235"/>
      <c r="Z141" s="235"/>
      <c r="AA141" s="235"/>
      <c r="AB141" s="235"/>
      <c r="AC141" s="235"/>
      <c r="AD141" s="235"/>
      <c r="AE141" s="235"/>
    </row>
    <row r="142" spans="1:63" s="11" customFormat="1" ht="29.25" customHeight="1">
      <c r="A142" s="131"/>
      <c r="B142" s="132"/>
      <c r="C142" s="133" t="s">
        <v>146</v>
      </c>
      <c r="D142" s="134" t="s">
        <v>63</v>
      </c>
      <c r="E142" s="134" t="s">
        <v>59</v>
      </c>
      <c r="F142" s="134" t="s">
        <v>60</v>
      </c>
      <c r="G142" s="134" t="s">
        <v>147</v>
      </c>
      <c r="H142" s="134" t="s">
        <v>148</v>
      </c>
      <c r="I142" s="134" t="s">
        <v>149</v>
      </c>
      <c r="J142" s="135" t="s">
        <v>121</v>
      </c>
      <c r="K142" s="136" t="s">
        <v>150</v>
      </c>
      <c r="L142" s="137"/>
      <c r="M142" s="53" t="s">
        <v>1</v>
      </c>
      <c r="N142" s="54" t="s">
        <v>42</v>
      </c>
      <c r="O142" s="54" t="s">
        <v>151</v>
      </c>
      <c r="P142" s="54" t="s">
        <v>152</v>
      </c>
      <c r="Q142" s="54" t="s">
        <v>153</v>
      </c>
      <c r="R142" s="54" t="s">
        <v>154</v>
      </c>
      <c r="S142" s="54" t="s">
        <v>155</v>
      </c>
      <c r="T142" s="55" t="s">
        <v>156</v>
      </c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</row>
    <row r="143" spans="1:63" s="2" customFormat="1" ht="22.9" customHeight="1">
      <c r="A143" s="235"/>
      <c r="B143" s="28"/>
      <c r="C143" s="60" t="s">
        <v>118</v>
      </c>
      <c r="D143" s="235"/>
      <c r="E143" s="235"/>
      <c r="F143" s="235"/>
      <c r="G143" s="235"/>
      <c r="H143" s="235"/>
      <c r="I143" s="235"/>
      <c r="J143" s="138">
        <f>BK143</f>
        <v>0</v>
      </c>
      <c r="K143" s="235"/>
      <c r="L143" s="28"/>
      <c r="M143" s="56"/>
      <c r="N143" s="47"/>
      <c r="O143" s="57"/>
      <c r="P143" s="139">
        <f>P144+P333</f>
        <v>0</v>
      </c>
      <c r="Q143" s="57"/>
      <c r="R143" s="139">
        <f>R144+R333</f>
        <v>309.34368458000006</v>
      </c>
      <c r="S143" s="57"/>
      <c r="T143" s="140">
        <f>T144+T333</f>
        <v>46.582999999999998</v>
      </c>
      <c r="U143" s="235"/>
      <c r="V143" s="235"/>
      <c r="W143" s="235"/>
      <c r="X143" s="235"/>
      <c r="Y143" s="235"/>
      <c r="Z143" s="235"/>
      <c r="AA143" s="235"/>
      <c r="AB143" s="235"/>
      <c r="AC143" s="235"/>
      <c r="AD143" s="235"/>
      <c r="AE143" s="235"/>
      <c r="AT143" s="17" t="s">
        <v>77</v>
      </c>
      <c r="AU143" s="17" t="s">
        <v>123</v>
      </c>
      <c r="BK143" s="141">
        <f>BK144+BK333</f>
        <v>0</v>
      </c>
    </row>
    <row r="144" spans="1:63" s="12" customFormat="1" ht="25.9" customHeight="1">
      <c r="B144" s="142"/>
      <c r="D144" s="143" t="s">
        <v>77</v>
      </c>
      <c r="E144" s="144" t="s">
        <v>157</v>
      </c>
      <c r="F144" s="144" t="s">
        <v>158</v>
      </c>
      <c r="I144" s="145"/>
      <c r="J144" s="146">
        <f>BK144</f>
        <v>0</v>
      </c>
      <c r="L144" s="142"/>
      <c r="M144" s="147"/>
      <c r="N144" s="148"/>
      <c r="O144" s="148"/>
      <c r="P144" s="149">
        <f>P145+P288+P300+P306+P309+P328+P330+P331</f>
        <v>0</v>
      </c>
      <c r="Q144" s="148"/>
      <c r="R144" s="149">
        <f>R145+R288+R300+R306+R309+R328+R330+R331</f>
        <v>123.99654648000001</v>
      </c>
      <c r="S144" s="148"/>
      <c r="T144" s="150">
        <f>T145+T288+T300+T306+T309+T328+T330+T331</f>
        <v>46.582999999999998</v>
      </c>
      <c r="AR144" s="143" t="s">
        <v>84</v>
      </c>
      <c r="AT144" s="151" t="s">
        <v>77</v>
      </c>
      <c r="AU144" s="151" t="s">
        <v>78</v>
      </c>
      <c r="AY144" s="143" t="s">
        <v>159</v>
      </c>
      <c r="BK144" s="152">
        <f>BK145+BK288+BK300+BK306+BK309+BK328+BK330+BK331</f>
        <v>0</v>
      </c>
    </row>
    <row r="145" spans="1:65" s="12" customFormat="1" ht="22.9" customHeight="1">
      <c r="B145" s="142"/>
      <c r="D145" s="143" t="s">
        <v>77</v>
      </c>
      <c r="E145" s="153" t="s">
        <v>84</v>
      </c>
      <c r="F145" s="153" t="s">
        <v>160</v>
      </c>
      <c r="I145" s="145"/>
      <c r="J145" s="154">
        <f>BK145</f>
        <v>0</v>
      </c>
      <c r="L145" s="142"/>
      <c r="M145" s="147"/>
      <c r="N145" s="148"/>
      <c r="O145" s="148"/>
      <c r="P145" s="149">
        <f>SUM(P146:P287)</f>
        <v>0</v>
      </c>
      <c r="Q145" s="148"/>
      <c r="R145" s="149">
        <f>SUM(R146:R287)</f>
        <v>18.163930000000004</v>
      </c>
      <c r="S145" s="148"/>
      <c r="T145" s="150">
        <f>SUM(T146:T287)</f>
        <v>46.582999999999998</v>
      </c>
      <c r="AR145" s="143" t="s">
        <v>84</v>
      </c>
      <c r="AT145" s="151" t="s">
        <v>77</v>
      </c>
      <c r="AU145" s="151" t="s">
        <v>84</v>
      </c>
      <c r="AY145" s="143" t="s">
        <v>159</v>
      </c>
      <c r="BK145" s="152">
        <f>SUM(BK146:BK287)</f>
        <v>0</v>
      </c>
    </row>
    <row r="146" spans="1:65" s="2" customFormat="1" ht="44.25" customHeight="1">
      <c r="A146" s="235"/>
      <c r="B146" s="124"/>
      <c r="C146" s="155" t="s">
        <v>84</v>
      </c>
      <c r="D146" s="155" t="s">
        <v>161</v>
      </c>
      <c r="E146" s="156" t="s">
        <v>162</v>
      </c>
      <c r="F146" s="157" t="s">
        <v>163</v>
      </c>
      <c r="G146" s="158" t="s">
        <v>164</v>
      </c>
      <c r="H146" s="159">
        <v>3000</v>
      </c>
      <c r="I146" s="160"/>
      <c r="J146" s="161">
        <f>ROUND(I146*H146,2)</f>
        <v>0</v>
      </c>
      <c r="K146" s="162"/>
      <c r="L146" s="28"/>
      <c r="M146" s="163" t="s">
        <v>1</v>
      </c>
      <c r="N146" s="164" t="s">
        <v>44</v>
      </c>
      <c r="O146" s="49"/>
      <c r="P146" s="165">
        <f>O146*H146</f>
        <v>0</v>
      </c>
      <c r="Q146" s="165">
        <v>0</v>
      </c>
      <c r="R146" s="165">
        <f>Q146*H146</f>
        <v>0</v>
      </c>
      <c r="S146" s="165">
        <v>0</v>
      </c>
      <c r="T146" s="166">
        <f>S146*H146</f>
        <v>0</v>
      </c>
      <c r="U146" s="235"/>
      <c r="V146" s="235"/>
      <c r="W146" s="235"/>
      <c r="X146" s="235"/>
      <c r="Y146" s="235"/>
      <c r="Z146" s="235"/>
      <c r="AA146" s="235"/>
      <c r="AB146" s="235"/>
      <c r="AC146" s="235"/>
      <c r="AD146" s="235"/>
      <c r="AE146" s="235"/>
      <c r="AR146" s="167" t="s">
        <v>165</v>
      </c>
      <c r="AT146" s="167" t="s">
        <v>161</v>
      </c>
      <c r="AU146" s="167" t="s">
        <v>90</v>
      </c>
      <c r="AY146" s="17" t="s">
        <v>159</v>
      </c>
      <c r="BE146" s="90">
        <f>IF(N146="základná",J146,0)</f>
        <v>0</v>
      </c>
      <c r="BF146" s="90">
        <f>IF(N146="znížená",J146,0)</f>
        <v>0</v>
      </c>
      <c r="BG146" s="90">
        <f>IF(N146="zákl. prenesená",J146,0)</f>
        <v>0</v>
      </c>
      <c r="BH146" s="90">
        <f>IF(N146="zníž. prenesená",J146,0)</f>
        <v>0</v>
      </c>
      <c r="BI146" s="90">
        <f>IF(N146="nulová",J146,0)</f>
        <v>0</v>
      </c>
      <c r="BJ146" s="17" t="s">
        <v>90</v>
      </c>
      <c r="BK146" s="90">
        <f>ROUND(I146*H146,2)</f>
        <v>0</v>
      </c>
      <c r="BL146" s="17" t="s">
        <v>165</v>
      </c>
      <c r="BM146" s="167" t="s">
        <v>166</v>
      </c>
    </row>
    <row r="147" spans="1:65" s="2" customFormat="1" ht="21.75" customHeight="1">
      <c r="A147" s="235"/>
      <c r="B147" s="124"/>
      <c r="C147" s="155" t="s">
        <v>90</v>
      </c>
      <c r="D147" s="155" t="s">
        <v>161</v>
      </c>
      <c r="E147" s="156" t="s">
        <v>167</v>
      </c>
      <c r="F147" s="157" t="s">
        <v>168</v>
      </c>
      <c r="G147" s="158" t="s">
        <v>169</v>
      </c>
      <c r="H147" s="159">
        <v>7</v>
      </c>
      <c r="I147" s="160"/>
      <c r="J147" s="161">
        <f>ROUND(I147*H147,2)</f>
        <v>0</v>
      </c>
      <c r="K147" s="162"/>
      <c r="L147" s="28"/>
      <c r="M147" s="163" t="s">
        <v>1</v>
      </c>
      <c r="N147" s="164" t="s">
        <v>44</v>
      </c>
      <c r="O147" s="49"/>
      <c r="P147" s="165">
        <f>O147*H147</f>
        <v>0</v>
      </c>
      <c r="Q147" s="165">
        <v>0</v>
      </c>
      <c r="R147" s="165">
        <f>Q147*H147</f>
        <v>0</v>
      </c>
      <c r="S147" s="165">
        <v>0</v>
      </c>
      <c r="T147" s="166">
        <f>S147*H147</f>
        <v>0</v>
      </c>
      <c r="U147" s="235"/>
      <c r="V147" s="235"/>
      <c r="W147" s="235"/>
      <c r="X147" s="235"/>
      <c r="Y147" s="235"/>
      <c r="Z147" s="235"/>
      <c r="AA147" s="235"/>
      <c r="AB147" s="235"/>
      <c r="AC147" s="235"/>
      <c r="AD147" s="235"/>
      <c r="AE147" s="235"/>
      <c r="AR147" s="167" t="s">
        <v>165</v>
      </c>
      <c r="AT147" s="167" t="s">
        <v>161</v>
      </c>
      <c r="AU147" s="167" t="s">
        <v>90</v>
      </c>
      <c r="AY147" s="17" t="s">
        <v>159</v>
      </c>
      <c r="BE147" s="90">
        <f>IF(N147="základná",J147,0)</f>
        <v>0</v>
      </c>
      <c r="BF147" s="90">
        <f>IF(N147="znížená",J147,0)</f>
        <v>0</v>
      </c>
      <c r="BG147" s="90">
        <f>IF(N147="zákl. prenesená",J147,0)</f>
        <v>0</v>
      </c>
      <c r="BH147" s="90">
        <f>IF(N147="zníž. prenesená",J147,0)</f>
        <v>0</v>
      </c>
      <c r="BI147" s="90">
        <f>IF(N147="nulová",J147,0)</f>
        <v>0</v>
      </c>
      <c r="BJ147" s="17" t="s">
        <v>90</v>
      </c>
      <c r="BK147" s="90">
        <f>ROUND(I147*H147,2)</f>
        <v>0</v>
      </c>
      <c r="BL147" s="17" t="s">
        <v>165</v>
      </c>
      <c r="BM147" s="167" t="s">
        <v>170</v>
      </c>
    </row>
    <row r="148" spans="1:65" s="13" customFormat="1">
      <c r="B148" s="168"/>
      <c r="D148" s="169" t="s">
        <v>171</v>
      </c>
      <c r="E148" s="170" t="s">
        <v>1</v>
      </c>
      <c r="F148" s="171" t="s">
        <v>172</v>
      </c>
      <c r="H148" s="170" t="s">
        <v>1</v>
      </c>
      <c r="I148" s="172"/>
      <c r="L148" s="168"/>
      <c r="M148" s="173"/>
      <c r="N148" s="174"/>
      <c r="O148" s="174"/>
      <c r="P148" s="174"/>
      <c r="Q148" s="174"/>
      <c r="R148" s="174"/>
      <c r="S148" s="174"/>
      <c r="T148" s="175"/>
      <c r="AT148" s="170" t="s">
        <v>171</v>
      </c>
      <c r="AU148" s="170" t="s">
        <v>90</v>
      </c>
      <c r="AV148" s="13" t="s">
        <v>84</v>
      </c>
      <c r="AW148" s="13" t="s">
        <v>30</v>
      </c>
      <c r="AX148" s="13" t="s">
        <v>78</v>
      </c>
      <c r="AY148" s="170" t="s">
        <v>159</v>
      </c>
    </row>
    <row r="149" spans="1:65" s="14" customFormat="1">
      <c r="B149" s="176"/>
      <c r="D149" s="169" t="s">
        <v>171</v>
      </c>
      <c r="E149" s="177" t="s">
        <v>1</v>
      </c>
      <c r="F149" s="178" t="s">
        <v>173</v>
      </c>
      <c r="H149" s="179">
        <v>1</v>
      </c>
      <c r="I149" s="180"/>
      <c r="L149" s="176"/>
      <c r="M149" s="181"/>
      <c r="N149" s="182"/>
      <c r="O149" s="182"/>
      <c r="P149" s="182"/>
      <c r="Q149" s="182"/>
      <c r="R149" s="182"/>
      <c r="S149" s="182"/>
      <c r="T149" s="183"/>
      <c r="AT149" s="177" t="s">
        <v>171</v>
      </c>
      <c r="AU149" s="177" t="s">
        <v>90</v>
      </c>
      <c r="AV149" s="14" t="s">
        <v>90</v>
      </c>
      <c r="AW149" s="14" t="s">
        <v>30</v>
      </c>
      <c r="AX149" s="14" t="s">
        <v>78</v>
      </c>
      <c r="AY149" s="177" t="s">
        <v>159</v>
      </c>
    </row>
    <row r="150" spans="1:65" s="14" customFormat="1">
      <c r="B150" s="176"/>
      <c r="D150" s="169" t="s">
        <v>171</v>
      </c>
      <c r="E150" s="177" t="s">
        <v>1</v>
      </c>
      <c r="F150" s="178" t="s">
        <v>174</v>
      </c>
      <c r="H150" s="179">
        <v>1</v>
      </c>
      <c r="I150" s="180"/>
      <c r="L150" s="176"/>
      <c r="M150" s="181"/>
      <c r="N150" s="182"/>
      <c r="O150" s="182"/>
      <c r="P150" s="182"/>
      <c r="Q150" s="182"/>
      <c r="R150" s="182"/>
      <c r="S150" s="182"/>
      <c r="T150" s="183"/>
      <c r="AT150" s="177" t="s">
        <v>171</v>
      </c>
      <c r="AU150" s="177" t="s">
        <v>90</v>
      </c>
      <c r="AV150" s="14" t="s">
        <v>90</v>
      </c>
      <c r="AW150" s="14" t="s">
        <v>30</v>
      </c>
      <c r="AX150" s="14" t="s">
        <v>78</v>
      </c>
      <c r="AY150" s="177" t="s">
        <v>159</v>
      </c>
    </row>
    <row r="151" spans="1:65" s="14" customFormat="1">
      <c r="B151" s="176"/>
      <c r="D151" s="169" t="s">
        <v>171</v>
      </c>
      <c r="E151" s="177" t="s">
        <v>1</v>
      </c>
      <c r="F151" s="178" t="s">
        <v>175</v>
      </c>
      <c r="H151" s="179">
        <v>1</v>
      </c>
      <c r="I151" s="180"/>
      <c r="L151" s="176"/>
      <c r="M151" s="181"/>
      <c r="N151" s="182"/>
      <c r="O151" s="182"/>
      <c r="P151" s="182"/>
      <c r="Q151" s="182"/>
      <c r="R151" s="182"/>
      <c r="S151" s="182"/>
      <c r="T151" s="183"/>
      <c r="AT151" s="177" t="s">
        <v>171</v>
      </c>
      <c r="AU151" s="177" t="s">
        <v>90</v>
      </c>
      <c r="AV151" s="14" t="s">
        <v>90</v>
      </c>
      <c r="AW151" s="14" t="s">
        <v>30</v>
      </c>
      <c r="AX151" s="14" t="s">
        <v>78</v>
      </c>
      <c r="AY151" s="177" t="s">
        <v>159</v>
      </c>
    </row>
    <row r="152" spans="1:65" s="14" customFormat="1">
      <c r="B152" s="176"/>
      <c r="D152" s="169" t="s">
        <v>171</v>
      </c>
      <c r="E152" s="177" t="s">
        <v>1</v>
      </c>
      <c r="F152" s="178" t="s">
        <v>176</v>
      </c>
      <c r="H152" s="179">
        <v>1</v>
      </c>
      <c r="I152" s="180"/>
      <c r="L152" s="176"/>
      <c r="M152" s="181"/>
      <c r="N152" s="182"/>
      <c r="O152" s="182"/>
      <c r="P152" s="182"/>
      <c r="Q152" s="182"/>
      <c r="R152" s="182"/>
      <c r="S152" s="182"/>
      <c r="T152" s="183"/>
      <c r="AT152" s="177" t="s">
        <v>171</v>
      </c>
      <c r="AU152" s="177" t="s">
        <v>90</v>
      </c>
      <c r="AV152" s="14" t="s">
        <v>90</v>
      </c>
      <c r="AW152" s="14" t="s">
        <v>30</v>
      </c>
      <c r="AX152" s="14" t="s">
        <v>78</v>
      </c>
      <c r="AY152" s="177" t="s">
        <v>159</v>
      </c>
    </row>
    <row r="153" spans="1:65" s="14" customFormat="1">
      <c r="B153" s="176"/>
      <c r="D153" s="169" t="s">
        <v>171</v>
      </c>
      <c r="E153" s="177" t="s">
        <v>1</v>
      </c>
      <c r="F153" s="178" t="s">
        <v>177</v>
      </c>
      <c r="H153" s="179">
        <v>3</v>
      </c>
      <c r="I153" s="180"/>
      <c r="L153" s="176"/>
      <c r="M153" s="181"/>
      <c r="N153" s="182"/>
      <c r="O153" s="182"/>
      <c r="P153" s="182"/>
      <c r="Q153" s="182"/>
      <c r="R153" s="182"/>
      <c r="S153" s="182"/>
      <c r="T153" s="183"/>
      <c r="AT153" s="177" t="s">
        <v>171</v>
      </c>
      <c r="AU153" s="177" t="s">
        <v>90</v>
      </c>
      <c r="AV153" s="14" t="s">
        <v>90</v>
      </c>
      <c r="AW153" s="14" t="s">
        <v>30</v>
      </c>
      <c r="AX153" s="14" t="s">
        <v>78</v>
      </c>
      <c r="AY153" s="177" t="s">
        <v>159</v>
      </c>
    </row>
    <row r="154" spans="1:65" s="15" customFormat="1">
      <c r="B154" s="184"/>
      <c r="D154" s="169" t="s">
        <v>171</v>
      </c>
      <c r="E154" s="185" t="s">
        <v>1</v>
      </c>
      <c r="F154" s="186" t="s">
        <v>178</v>
      </c>
      <c r="H154" s="187">
        <v>7</v>
      </c>
      <c r="I154" s="188"/>
      <c r="L154" s="184"/>
      <c r="M154" s="189"/>
      <c r="N154" s="190"/>
      <c r="O154" s="190"/>
      <c r="P154" s="190"/>
      <c r="Q154" s="190"/>
      <c r="R154" s="190"/>
      <c r="S154" s="190"/>
      <c r="T154" s="191"/>
      <c r="AT154" s="185" t="s">
        <v>171</v>
      </c>
      <c r="AU154" s="185" t="s">
        <v>90</v>
      </c>
      <c r="AV154" s="15" t="s">
        <v>165</v>
      </c>
      <c r="AW154" s="15" t="s">
        <v>30</v>
      </c>
      <c r="AX154" s="15" t="s">
        <v>84</v>
      </c>
      <c r="AY154" s="185" t="s">
        <v>159</v>
      </c>
    </row>
    <row r="155" spans="1:65" s="13" customFormat="1">
      <c r="B155" s="168"/>
      <c r="D155" s="169" t="s">
        <v>171</v>
      </c>
      <c r="E155" s="170" t="s">
        <v>1</v>
      </c>
      <c r="F155" s="171" t="s">
        <v>179</v>
      </c>
      <c r="H155" s="170" t="s">
        <v>1</v>
      </c>
      <c r="I155" s="172"/>
      <c r="L155" s="168"/>
      <c r="M155" s="173"/>
      <c r="N155" s="174"/>
      <c r="O155" s="174"/>
      <c r="P155" s="174"/>
      <c r="Q155" s="174"/>
      <c r="R155" s="174"/>
      <c r="S155" s="174"/>
      <c r="T155" s="175"/>
      <c r="AT155" s="170" t="s">
        <v>171</v>
      </c>
      <c r="AU155" s="170" t="s">
        <v>90</v>
      </c>
      <c r="AV155" s="13" t="s">
        <v>84</v>
      </c>
      <c r="AW155" s="13" t="s">
        <v>30</v>
      </c>
      <c r="AX155" s="13" t="s">
        <v>78</v>
      </c>
      <c r="AY155" s="170" t="s">
        <v>159</v>
      </c>
    </row>
    <row r="156" spans="1:65" s="13" customFormat="1">
      <c r="B156" s="168"/>
      <c r="D156" s="169" t="s">
        <v>171</v>
      </c>
      <c r="E156" s="170" t="s">
        <v>1</v>
      </c>
      <c r="F156" s="171" t="s">
        <v>180</v>
      </c>
      <c r="H156" s="170" t="s">
        <v>1</v>
      </c>
      <c r="I156" s="172"/>
      <c r="L156" s="168"/>
      <c r="M156" s="173"/>
      <c r="N156" s="174"/>
      <c r="O156" s="174"/>
      <c r="P156" s="174"/>
      <c r="Q156" s="174"/>
      <c r="R156" s="174"/>
      <c r="S156" s="174"/>
      <c r="T156" s="175"/>
      <c r="AT156" s="170" t="s">
        <v>171</v>
      </c>
      <c r="AU156" s="170" t="s">
        <v>90</v>
      </c>
      <c r="AV156" s="13" t="s">
        <v>84</v>
      </c>
      <c r="AW156" s="13" t="s">
        <v>30</v>
      </c>
      <c r="AX156" s="13" t="s">
        <v>78</v>
      </c>
      <c r="AY156" s="170" t="s">
        <v>159</v>
      </c>
    </row>
    <row r="157" spans="1:65" s="13" customFormat="1" ht="33.75">
      <c r="B157" s="168"/>
      <c r="D157" s="169" t="s">
        <v>171</v>
      </c>
      <c r="E157" s="170" t="s">
        <v>1</v>
      </c>
      <c r="F157" s="171" t="s">
        <v>181</v>
      </c>
      <c r="H157" s="170" t="s">
        <v>1</v>
      </c>
      <c r="I157" s="172"/>
      <c r="L157" s="168"/>
      <c r="M157" s="173"/>
      <c r="N157" s="174"/>
      <c r="O157" s="174"/>
      <c r="P157" s="174"/>
      <c r="Q157" s="174"/>
      <c r="R157" s="174"/>
      <c r="S157" s="174"/>
      <c r="T157" s="175"/>
      <c r="AT157" s="170" t="s">
        <v>171</v>
      </c>
      <c r="AU157" s="170" t="s">
        <v>90</v>
      </c>
      <c r="AV157" s="13" t="s">
        <v>84</v>
      </c>
      <c r="AW157" s="13" t="s">
        <v>30</v>
      </c>
      <c r="AX157" s="13" t="s">
        <v>78</v>
      </c>
      <c r="AY157" s="170" t="s">
        <v>159</v>
      </c>
    </row>
    <row r="158" spans="1:65" s="13" customFormat="1" ht="22.5">
      <c r="B158" s="168"/>
      <c r="D158" s="169" t="s">
        <v>171</v>
      </c>
      <c r="E158" s="170" t="s">
        <v>1</v>
      </c>
      <c r="F158" s="171" t="s">
        <v>182</v>
      </c>
      <c r="H158" s="170" t="s">
        <v>1</v>
      </c>
      <c r="I158" s="172"/>
      <c r="L158" s="168"/>
      <c r="M158" s="173"/>
      <c r="N158" s="174"/>
      <c r="O158" s="174"/>
      <c r="P158" s="174"/>
      <c r="Q158" s="174"/>
      <c r="R158" s="174"/>
      <c r="S158" s="174"/>
      <c r="T158" s="175"/>
      <c r="AT158" s="170" t="s">
        <v>171</v>
      </c>
      <c r="AU158" s="170" t="s">
        <v>90</v>
      </c>
      <c r="AV158" s="13" t="s">
        <v>84</v>
      </c>
      <c r="AW158" s="13" t="s">
        <v>30</v>
      </c>
      <c r="AX158" s="13" t="s">
        <v>78</v>
      </c>
      <c r="AY158" s="170" t="s">
        <v>159</v>
      </c>
    </row>
    <row r="159" spans="1:65" s="2" customFormat="1" ht="21.75" customHeight="1">
      <c r="A159" s="235"/>
      <c r="B159" s="124"/>
      <c r="C159" s="155" t="s">
        <v>183</v>
      </c>
      <c r="D159" s="155" t="s">
        <v>161</v>
      </c>
      <c r="E159" s="156" t="s">
        <v>184</v>
      </c>
      <c r="F159" s="157" t="s">
        <v>185</v>
      </c>
      <c r="G159" s="158" t="s">
        <v>169</v>
      </c>
      <c r="H159" s="159">
        <v>7</v>
      </c>
      <c r="I159" s="160"/>
      <c r="J159" s="161">
        <f>ROUND(I159*H159,2)</f>
        <v>0</v>
      </c>
      <c r="K159" s="162"/>
      <c r="L159" s="28"/>
      <c r="M159" s="163" t="s">
        <v>1</v>
      </c>
      <c r="N159" s="164" t="s">
        <v>44</v>
      </c>
      <c r="O159" s="49"/>
      <c r="P159" s="165">
        <f>O159*H159</f>
        <v>0</v>
      </c>
      <c r="Q159" s="165">
        <v>0</v>
      </c>
      <c r="R159" s="165">
        <f>Q159*H159</f>
        <v>0</v>
      </c>
      <c r="S159" s="165">
        <v>0</v>
      </c>
      <c r="T159" s="166">
        <f>S159*H159</f>
        <v>0</v>
      </c>
      <c r="U159" s="235"/>
      <c r="V159" s="235"/>
      <c r="W159" s="235"/>
      <c r="X159" s="235"/>
      <c r="Y159" s="235"/>
      <c r="Z159" s="235"/>
      <c r="AA159" s="235"/>
      <c r="AB159" s="235"/>
      <c r="AC159" s="235"/>
      <c r="AD159" s="235"/>
      <c r="AE159" s="235"/>
      <c r="AR159" s="167" t="s">
        <v>165</v>
      </c>
      <c r="AT159" s="167" t="s">
        <v>161</v>
      </c>
      <c r="AU159" s="167" t="s">
        <v>90</v>
      </c>
      <c r="AY159" s="17" t="s">
        <v>159</v>
      </c>
      <c r="BE159" s="90">
        <f>IF(N159="základná",J159,0)</f>
        <v>0</v>
      </c>
      <c r="BF159" s="90">
        <f>IF(N159="znížená",J159,0)</f>
        <v>0</v>
      </c>
      <c r="BG159" s="90">
        <f>IF(N159="zákl. prenesená",J159,0)</f>
        <v>0</v>
      </c>
      <c r="BH159" s="90">
        <f>IF(N159="zníž. prenesená",J159,0)</f>
        <v>0</v>
      </c>
      <c r="BI159" s="90">
        <f>IF(N159="nulová",J159,0)</f>
        <v>0</v>
      </c>
      <c r="BJ159" s="17" t="s">
        <v>90</v>
      </c>
      <c r="BK159" s="90">
        <f>ROUND(I159*H159,2)</f>
        <v>0</v>
      </c>
      <c r="BL159" s="17" t="s">
        <v>165</v>
      </c>
      <c r="BM159" s="167" t="s">
        <v>186</v>
      </c>
    </row>
    <row r="160" spans="1:65" s="2" customFormat="1" ht="21.75" customHeight="1">
      <c r="A160" s="235"/>
      <c r="B160" s="124"/>
      <c r="C160" s="155" t="s">
        <v>165</v>
      </c>
      <c r="D160" s="155" t="s">
        <v>161</v>
      </c>
      <c r="E160" s="156" t="s">
        <v>187</v>
      </c>
      <c r="F160" s="157" t="s">
        <v>188</v>
      </c>
      <c r="G160" s="158" t="s">
        <v>169</v>
      </c>
      <c r="H160" s="159">
        <v>1</v>
      </c>
      <c r="I160" s="160"/>
      <c r="J160" s="161">
        <f>ROUND(I160*H160,2)</f>
        <v>0</v>
      </c>
      <c r="K160" s="162"/>
      <c r="L160" s="28"/>
      <c r="M160" s="163" t="s">
        <v>1</v>
      </c>
      <c r="N160" s="164" t="s">
        <v>44</v>
      </c>
      <c r="O160" s="49"/>
      <c r="P160" s="165">
        <f>O160*H160</f>
        <v>0</v>
      </c>
      <c r="Q160" s="165">
        <v>0</v>
      </c>
      <c r="R160" s="165">
        <f>Q160*H160</f>
        <v>0</v>
      </c>
      <c r="S160" s="165">
        <v>0</v>
      </c>
      <c r="T160" s="166">
        <f>S160*H160</f>
        <v>0</v>
      </c>
      <c r="U160" s="235"/>
      <c r="V160" s="235"/>
      <c r="W160" s="235"/>
      <c r="X160" s="235"/>
      <c r="Y160" s="235"/>
      <c r="Z160" s="235"/>
      <c r="AA160" s="235"/>
      <c r="AB160" s="235"/>
      <c r="AC160" s="235"/>
      <c r="AD160" s="235"/>
      <c r="AE160" s="235"/>
      <c r="AR160" s="167" t="s">
        <v>165</v>
      </c>
      <c r="AT160" s="167" t="s">
        <v>161</v>
      </c>
      <c r="AU160" s="167" t="s">
        <v>90</v>
      </c>
      <c r="AY160" s="17" t="s">
        <v>159</v>
      </c>
      <c r="BE160" s="90">
        <f>IF(N160="základná",J160,0)</f>
        <v>0</v>
      </c>
      <c r="BF160" s="90">
        <f>IF(N160="znížená",J160,0)</f>
        <v>0</v>
      </c>
      <c r="BG160" s="90">
        <f>IF(N160="zákl. prenesená",J160,0)</f>
        <v>0</v>
      </c>
      <c r="BH160" s="90">
        <f>IF(N160="zníž. prenesená",J160,0)</f>
        <v>0</v>
      </c>
      <c r="BI160" s="90">
        <f>IF(N160="nulová",J160,0)</f>
        <v>0</v>
      </c>
      <c r="BJ160" s="17" t="s">
        <v>90</v>
      </c>
      <c r="BK160" s="90">
        <f>ROUND(I160*H160,2)</f>
        <v>0</v>
      </c>
      <c r="BL160" s="17" t="s">
        <v>165</v>
      </c>
      <c r="BM160" s="167" t="s">
        <v>189</v>
      </c>
    </row>
    <row r="161" spans="1:65" s="2" customFormat="1" ht="21.75" customHeight="1">
      <c r="A161" s="235"/>
      <c r="B161" s="124"/>
      <c r="C161" s="155" t="s">
        <v>190</v>
      </c>
      <c r="D161" s="155" t="s">
        <v>161</v>
      </c>
      <c r="E161" s="156" t="s">
        <v>191</v>
      </c>
      <c r="F161" s="157" t="s">
        <v>192</v>
      </c>
      <c r="G161" s="158" t="s">
        <v>169</v>
      </c>
      <c r="H161" s="159">
        <v>3</v>
      </c>
      <c r="I161" s="160"/>
      <c r="J161" s="161">
        <f>ROUND(I161*H161,2)</f>
        <v>0</v>
      </c>
      <c r="K161" s="162"/>
      <c r="L161" s="28"/>
      <c r="M161" s="163" t="s">
        <v>1</v>
      </c>
      <c r="N161" s="164" t="s">
        <v>44</v>
      </c>
      <c r="O161" s="49"/>
      <c r="P161" s="165">
        <f>O161*H161</f>
        <v>0</v>
      </c>
      <c r="Q161" s="165">
        <v>0</v>
      </c>
      <c r="R161" s="165">
        <f>Q161*H161</f>
        <v>0</v>
      </c>
      <c r="S161" s="165">
        <v>0</v>
      </c>
      <c r="T161" s="166">
        <f>S161*H161</f>
        <v>0</v>
      </c>
      <c r="U161" s="235"/>
      <c r="V161" s="235"/>
      <c r="W161" s="235"/>
      <c r="X161" s="235"/>
      <c r="Y161" s="235"/>
      <c r="Z161" s="235"/>
      <c r="AA161" s="235"/>
      <c r="AB161" s="235"/>
      <c r="AC161" s="235"/>
      <c r="AD161" s="235"/>
      <c r="AE161" s="235"/>
      <c r="AR161" s="167" t="s">
        <v>165</v>
      </c>
      <c r="AT161" s="167" t="s">
        <v>161</v>
      </c>
      <c r="AU161" s="167" t="s">
        <v>90</v>
      </c>
      <c r="AY161" s="17" t="s">
        <v>159</v>
      </c>
      <c r="BE161" s="90">
        <f>IF(N161="základná",J161,0)</f>
        <v>0</v>
      </c>
      <c r="BF161" s="90">
        <f>IF(N161="znížená",J161,0)</f>
        <v>0</v>
      </c>
      <c r="BG161" s="90">
        <f>IF(N161="zákl. prenesená",J161,0)</f>
        <v>0</v>
      </c>
      <c r="BH161" s="90">
        <f>IF(N161="zníž. prenesená",J161,0)</f>
        <v>0</v>
      </c>
      <c r="BI161" s="90">
        <f>IF(N161="nulová",J161,0)</f>
        <v>0</v>
      </c>
      <c r="BJ161" s="17" t="s">
        <v>90</v>
      </c>
      <c r="BK161" s="90">
        <f>ROUND(I161*H161,2)</f>
        <v>0</v>
      </c>
      <c r="BL161" s="17" t="s">
        <v>165</v>
      </c>
      <c r="BM161" s="167" t="s">
        <v>193</v>
      </c>
    </row>
    <row r="162" spans="1:65" s="2" customFormat="1" ht="21.75" customHeight="1">
      <c r="A162" s="235"/>
      <c r="B162" s="124"/>
      <c r="C162" s="155" t="s">
        <v>194</v>
      </c>
      <c r="D162" s="155" t="s">
        <v>161</v>
      </c>
      <c r="E162" s="156" t="s">
        <v>195</v>
      </c>
      <c r="F162" s="157" t="s">
        <v>196</v>
      </c>
      <c r="G162" s="158" t="s">
        <v>169</v>
      </c>
      <c r="H162" s="159">
        <v>3</v>
      </c>
      <c r="I162" s="160"/>
      <c r="J162" s="161">
        <f>ROUND(I162*H162,2)</f>
        <v>0</v>
      </c>
      <c r="K162" s="162"/>
      <c r="L162" s="28"/>
      <c r="M162" s="163" t="s">
        <v>1</v>
      </c>
      <c r="N162" s="164" t="s">
        <v>44</v>
      </c>
      <c r="O162" s="49"/>
      <c r="P162" s="165">
        <f>O162*H162</f>
        <v>0</v>
      </c>
      <c r="Q162" s="165">
        <v>0</v>
      </c>
      <c r="R162" s="165">
        <f>Q162*H162</f>
        <v>0</v>
      </c>
      <c r="S162" s="165">
        <v>0</v>
      </c>
      <c r="T162" s="166">
        <f>S162*H162</f>
        <v>0</v>
      </c>
      <c r="U162" s="235"/>
      <c r="V162" s="235"/>
      <c r="W162" s="235"/>
      <c r="X162" s="235"/>
      <c r="Y162" s="235"/>
      <c r="Z162" s="235"/>
      <c r="AA162" s="235"/>
      <c r="AB162" s="235"/>
      <c r="AC162" s="235"/>
      <c r="AD162" s="235"/>
      <c r="AE162" s="235"/>
      <c r="AR162" s="167" t="s">
        <v>165</v>
      </c>
      <c r="AT162" s="167" t="s">
        <v>161</v>
      </c>
      <c r="AU162" s="167" t="s">
        <v>90</v>
      </c>
      <c r="AY162" s="17" t="s">
        <v>159</v>
      </c>
      <c r="BE162" s="90">
        <f>IF(N162="základná",J162,0)</f>
        <v>0</v>
      </c>
      <c r="BF162" s="90">
        <f>IF(N162="znížená",J162,0)</f>
        <v>0</v>
      </c>
      <c r="BG162" s="90">
        <f>IF(N162="zákl. prenesená",J162,0)</f>
        <v>0</v>
      </c>
      <c r="BH162" s="90">
        <f>IF(N162="zníž. prenesená",J162,0)</f>
        <v>0</v>
      </c>
      <c r="BI162" s="90">
        <f>IF(N162="nulová",J162,0)</f>
        <v>0</v>
      </c>
      <c r="BJ162" s="17" t="s">
        <v>90</v>
      </c>
      <c r="BK162" s="90">
        <f>ROUND(I162*H162,2)</f>
        <v>0</v>
      </c>
      <c r="BL162" s="17" t="s">
        <v>165</v>
      </c>
      <c r="BM162" s="167" t="s">
        <v>197</v>
      </c>
    </row>
    <row r="163" spans="1:65" s="2" customFormat="1" ht="21.75" customHeight="1">
      <c r="A163" s="235"/>
      <c r="B163" s="124"/>
      <c r="C163" s="155" t="s">
        <v>198</v>
      </c>
      <c r="D163" s="155" t="s">
        <v>161</v>
      </c>
      <c r="E163" s="156" t="s">
        <v>199</v>
      </c>
      <c r="F163" s="157" t="s">
        <v>200</v>
      </c>
      <c r="G163" s="158" t="s">
        <v>169</v>
      </c>
      <c r="H163" s="159">
        <v>3</v>
      </c>
      <c r="I163" s="160"/>
      <c r="J163" s="161">
        <f>ROUND(I163*H163,2)</f>
        <v>0</v>
      </c>
      <c r="K163" s="162"/>
      <c r="L163" s="28"/>
      <c r="M163" s="163" t="s">
        <v>1</v>
      </c>
      <c r="N163" s="164" t="s">
        <v>44</v>
      </c>
      <c r="O163" s="49"/>
      <c r="P163" s="165">
        <f>O163*H163</f>
        <v>0</v>
      </c>
      <c r="Q163" s="165">
        <v>0</v>
      </c>
      <c r="R163" s="165">
        <f>Q163*H163</f>
        <v>0</v>
      </c>
      <c r="S163" s="165">
        <v>0</v>
      </c>
      <c r="T163" s="166">
        <f>S163*H163</f>
        <v>0</v>
      </c>
      <c r="U163" s="235"/>
      <c r="V163" s="235"/>
      <c r="W163" s="235"/>
      <c r="X163" s="235"/>
      <c r="Y163" s="235"/>
      <c r="Z163" s="235"/>
      <c r="AA163" s="235"/>
      <c r="AB163" s="235"/>
      <c r="AC163" s="235"/>
      <c r="AD163" s="235"/>
      <c r="AE163" s="235"/>
      <c r="AR163" s="167" t="s">
        <v>165</v>
      </c>
      <c r="AT163" s="167" t="s">
        <v>161</v>
      </c>
      <c r="AU163" s="167" t="s">
        <v>90</v>
      </c>
      <c r="AY163" s="17" t="s">
        <v>159</v>
      </c>
      <c r="BE163" s="90">
        <f>IF(N163="základná",J163,0)</f>
        <v>0</v>
      </c>
      <c r="BF163" s="90">
        <f>IF(N163="znížená",J163,0)</f>
        <v>0</v>
      </c>
      <c r="BG163" s="90">
        <f>IF(N163="zákl. prenesená",J163,0)</f>
        <v>0</v>
      </c>
      <c r="BH163" s="90">
        <f>IF(N163="zníž. prenesená",J163,0)</f>
        <v>0</v>
      </c>
      <c r="BI163" s="90">
        <f>IF(N163="nulová",J163,0)</f>
        <v>0</v>
      </c>
      <c r="BJ163" s="17" t="s">
        <v>90</v>
      </c>
      <c r="BK163" s="90">
        <f>ROUND(I163*H163,2)</f>
        <v>0</v>
      </c>
      <c r="BL163" s="17" t="s">
        <v>165</v>
      </c>
      <c r="BM163" s="167" t="s">
        <v>201</v>
      </c>
    </row>
    <row r="164" spans="1:65" s="13" customFormat="1">
      <c r="B164" s="168"/>
      <c r="D164" s="169" t="s">
        <v>171</v>
      </c>
      <c r="E164" s="170" t="s">
        <v>1</v>
      </c>
      <c r="F164" s="171" t="s">
        <v>202</v>
      </c>
      <c r="H164" s="170" t="s">
        <v>1</v>
      </c>
      <c r="I164" s="172"/>
      <c r="L164" s="168"/>
      <c r="M164" s="173"/>
      <c r="N164" s="174"/>
      <c r="O164" s="174"/>
      <c r="P164" s="174"/>
      <c r="Q164" s="174"/>
      <c r="R164" s="174"/>
      <c r="S164" s="174"/>
      <c r="T164" s="175"/>
      <c r="AT164" s="170" t="s">
        <v>171</v>
      </c>
      <c r="AU164" s="170" t="s">
        <v>90</v>
      </c>
      <c r="AV164" s="13" t="s">
        <v>84</v>
      </c>
      <c r="AW164" s="13" t="s">
        <v>30</v>
      </c>
      <c r="AX164" s="13" t="s">
        <v>78</v>
      </c>
      <c r="AY164" s="170" t="s">
        <v>159</v>
      </c>
    </row>
    <row r="165" spans="1:65" s="14" customFormat="1">
      <c r="B165" s="176"/>
      <c r="D165" s="169" t="s">
        <v>171</v>
      </c>
      <c r="E165" s="177" t="s">
        <v>1</v>
      </c>
      <c r="F165" s="178" t="s">
        <v>203</v>
      </c>
      <c r="H165" s="179">
        <v>1</v>
      </c>
      <c r="I165" s="180"/>
      <c r="L165" s="176"/>
      <c r="M165" s="181"/>
      <c r="N165" s="182"/>
      <c r="O165" s="182"/>
      <c r="P165" s="182"/>
      <c r="Q165" s="182"/>
      <c r="R165" s="182"/>
      <c r="S165" s="182"/>
      <c r="T165" s="183"/>
      <c r="AT165" s="177" t="s">
        <v>171</v>
      </c>
      <c r="AU165" s="177" t="s">
        <v>90</v>
      </c>
      <c r="AV165" s="14" t="s">
        <v>90</v>
      </c>
      <c r="AW165" s="14" t="s">
        <v>30</v>
      </c>
      <c r="AX165" s="14" t="s">
        <v>78</v>
      </c>
      <c r="AY165" s="177" t="s">
        <v>159</v>
      </c>
    </row>
    <row r="166" spans="1:65" s="14" customFormat="1">
      <c r="B166" s="176"/>
      <c r="D166" s="169" t="s">
        <v>171</v>
      </c>
      <c r="E166" s="177" t="s">
        <v>1</v>
      </c>
      <c r="F166" s="178" t="s">
        <v>204</v>
      </c>
      <c r="H166" s="179">
        <v>1</v>
      </c>
      <c r="I166" s="180"/>
      <c r="L166" s="176"/>
      <c r="M166" s="181"/>
      <c r="N166" s="182"/>
      <c r="O166" s="182"/>
      <c r="P166" s="182"/>
      <c r="Q166" s="182"/>
      <c r="R166" s="182"/>
      <c r="S166" s="182"/>
      <c r="T166" s="183"/>
      <c r="AT166" s="177" t="s">
        <v>171</v>
      </c>
      <c r="AU166" s="177" t="s">
        <v>90</v>
      </c>
      <c r="AV166" s="14" t="s">
        <v>90</v>
      </c>
      <c r="AW166" s="14" t="s">
        <v>30</v>
      </c>
      <c r="AX166" s="14" t="s">
        <v>78</v>
      </c>
      <c r="AY166" s="177" t="s">
        <v>159</v>
      </c>
    </row>
    <row r="167" spans="1:65" s="14" customFormat="1">
      <c r="B167" s="176"/>
      <c r="D167" s="169" t="s">
        <v>171</v>
      </c>
      <c r="E167" s="177" t="s">
        <v>1</v>
      </c>
      <c r="F167" s="178" t="s">
        <v>205</v>
      </c>
      <c r="H167" s="179">
        <v>1</v>
      </c>
      <c r="I167" s="180"/>
      <c r="L167" s="176"/>
      <c r="M167" s="181"/>
      <c r="N167" s="182"/>
      <c r="O167" s="182"/>
      <c r="P167" s="182"/>
      <c r="Q167" s="182"/>
      <c r="R167" s="182"/>
      <c r="S167" s="182"/>
      <c r="T167" s="183"/>
      <c r="AT167" s="177" t="s">
        <v>171</v>
      </c>
      <c r="AU167" s="177" t="s">
        <v>90</v>
      </c>
      <c r="AV167" s="14" t="s">
        <v>90</v>
      </c>
      <c r="AW167" s="14" t="s">
        <v>30</v>
      </c>
      <c r="AX167" s="14" t="s">
        <v>78</v>
      </c>
      <c r="AY167" s="177" t="s">
        <v>159</v>
      </c>
    </row>
    <row r="168" spans="1:65" s="15" customFormat="1">
      <c r="B168" s="184"/>
      <c r="D168" s="169" t="s">
        <v>171</v>
      </c>
      <c r="E168" s="185" t="s">
        <v>1</v>
      </c>
      <c r="F168" s="186" t="s">
        <v>178</v>
      </c>
      <c r="H168" s="187">
        <v>3</v>
      </c>
      <c r="I168" s="188"/>
      <c r="L168" s="184"/>
      <c r="M168" s="189"/>
      <c r="N168" s="190"/>
      <c r="O168" s="190"/>
      <c r="P168" s="190"/>
      <c r="Q168" s="190"/>
      <c r="R168" s="190"/>
      <c r="S168" s="190"/>
      <c r="T168" s="191"/>
      <c r="AT168" s="185" t="s">
        <v>171</v>
      </c>
      <c r="AU168" s="185" t="s">
        <v>90</v>
      </c>
      <c r="AV168" s="15" t="s">
        <v>165</v>
      </c>
      <c r="AW168" s="15" t="s">
        <v>30</v>
      </c>
      <c r="AX168" s="15" t="s">
        <v>84</v>
      </c>
      <c r="AY168" s="185" t="s">
        <v>159</v>
      </c>
    </row>
    <row r="169" spans="1:65" s="2" customFormat="1" ht="21.75" customHeight="1">
      <c r="A169" s="235"/>
      <c r="B169" s="124"/>
      <c r="C169" s="155" t="s">
        <v>206</v>
      </c>
      <c r="D169" s="155" t="s">
        <v>161</v>
      </c>
      <c r="E169" s="156" t="s">
        <v>207</v>
      </c>
      <c r="F169" s="157" t="s">
        <v>208</v>
      </c>
      <c r="G169" s="158" t="s">
        <v>169</v>
      </c>
      <c r="H169" s="159">
        <v>1</v>
      </c>
      <c r="I169" s="160"/>
      <c r="J169" s="161">
        <f>ROUND(I169*H169,2)</f>
        <v>0</v>
      </c>
      <c r="K169" s="162"/>
      <c r="L169" s="28"/>
      <c r="M169" s="163" t="s">
        <v>1</v>
      </c>
      <c r="N169" s="164" t="s">
        <v>44</v>
      </c>
      <c r="O169" s="49"/>
      <c r="P169" s="165">
        <f>O169*H169</f>
        <v>0</v>
      </c>
      <c r="Q169" s="165">
        <v>0</v>
      </c>
      <c r="R169" s="165">
        <f>Q169*H169</f>
        <v>0</v>
      </c>
      <c r="S169" s="165">
        <v>0</v>
      </c>
      <c r="T169" s="166">
        <f>S169*H169</f>
        <v>0</v>
      </c>
      <c r="U169" s="235"/>
      <c r="V169" s="235"/>
      <c r="W169" s="235"/>
      <c r="X169" s="235"/>
      <c r="Y169" s="235"/>
      <c r="Z169" s="235"/>
      <c r="AA169" s="235"/>
      <c r="AB169" s="235"/>
      <c r="AC169" s="235"/>
      <c r="AD169" s="235"/>
      <c r="AE169" s="235"/>
      <c r="AR169" s="167" t="s">
        <v>165</v>
      </c>
      <c r="AT169" s="167" t="s">
        <v>161</v>
      </c>
      <c r="AU169" s="167" t="s">
        <v>90</v>
      </c>
      <c r="AY169" s="17" t="s">
        <v>159</v>
      </c>
      <c r="BE169" s="90">
        <f>IF(N169="základná",J169,0)</f>
        <v>0</v>
      </c>
      <c r="BF169" s="90">
        <f>IF(N169="znížená",J169,0)</f>
        <v>0</v>
      </c>
      <c r="BG169" s="90">
        <f>IF(N169="zákl. prenesená",J169,0)</f>
        <v>0</v>
      </c>
      <c r="BH169" s="90">
        <f>IF(N169="zníž. prenesená",J169,0)</f>
        <v>0</v>
      </c>
      <c r="BI169" s="90">
        <f>IF(N169="nulová",J169,0)</f>
        <v>0</v>
      </c>
      <c r="BJ169" s="17" t="s">
        <v>90</v>
      </c>
      <c r="BK169" s="90">
        <f>ROUND(I169*H169,2)</f>
        <v>0</v>
      </c>
      <c r="BL169" s="17" t="s">
        <v>165</v>
      </c>
      <c r="BM169" s="167" t="s">
        <v>209</v>
      </c>
    </row>
    <row r="170" spans="1:65" s="2" customFormat="1" ht="21.75" customHeight="1">
      <c r="A170" s="235"/>
      <c r="B170" s="124"/>
      <c r="C170" s="155" t="s">
        <v>210</v>
      </c>
      <c r="D170" s="155" t="s">
        <v>161</v>
      </c>
      <c r="E170" s="156" t="s">
        <v>211</v>
      </c>
      <c r="F170" s="157" t="s">
        <v>212</v>
      </c>
      <c r="G170" s="158" t="s">
        <v>169</v>
      </c>
      <c r="H170" s="159">
        <v>1</v>
      </c>
      <c r="I170" s="160"/>
      <c r="J170" s="161">
        <f>ROUND(I170*H170,2)</f>
        <v>0</v>
      </c>
      <c r="K170" s="162"/>
      <c r="L170" s="28"/>
      <c r="M170" s="163" t="s">
        <v>1</v>
      </c>
      <c r="N170" s="164" t="s">
        <v>44</v>
      </c>
      <c r="O170" s="49"/>
      <c r="P170" s="165">
        <f>O170*H170</f>
        <v>0</v>
      </c>
      <c r="Q170" s="165">
        <v>0</v>
      </c>
      <c r="R170" s="165">
        <f>Q170*H170</f>
        <v>0</v>
      </c>
      <c r="S170" s="165">
        <v>0</v>
      </c>
      <c r="T170" s="166">
        <f>S170*H170</f>
        <v>0</v>
      </c>
      <c r="U170" s="235"/>
      <c r="V170" s="235"/>
      <c r="W170" s="235"/>
      <c r="X170" s="235"/>
      <c r="Y170" s="235"/>
      <c r="Z170" s="235"/>
      <c r="AA170" s="235"/>
      <c r="AB170" s="235"/>
      <c r="AC170" s="235"/>
      <c r="AD170" s="235"/>
      <c r="AE170" s="235"/>
      <c r="AR170" s="167" t="s">
        <v>165</v>
      </c>
      <c r="AT170" s="167" t="s">
        <v>161</v>
      </c>
      <c r="AU170" s="167" t="s">
        <v>90</v>
      </c>
      <c r="AY170" s="17" t="s">
        <v>159</v>
      </c>
      <c r="BE170" s="90">
        <f>IF(N170="základná",J170,0)</f>
        <v>0</v>
      </c>
      <c r="BF170" s="90">
        <f>IF(N170="znížená",J170,0)</f>
        <v>0</v>
      </c>
      <c r="BG170" s="90">
        <f>IF(N170="zákl. prenesená",J170,0)</f>
        <v>0</v>
      </c>
      <c r="BH170" s="90">
        <f>IF(N170="zníž. prenesená",J170,0)</f>
        <v>0</v>
      </c>
      <c r="BI170" s="90">
        <f>IF(N170="nulová",J170,0)</f>
        <v>0</v>
      </c>
      <c r="BJ170" s="17" t="s">
        <v>90</v>
      </c>
      <c r="BK170" s="90">
        <f>ROUND(I170*H170,2)</f>
        <v>0</v>
      </c>
      <c r="BL170" s="17" t="s">
        <v>165</v>
      </c>
      <c r="BM170" s="167" t="s">
        <v>213</v>
      </c>
    </row>
    <row r="171" spans="1:65" s="2" customFormat="1" ht="21.75" customHeight="1">
      <c r="A171" s="235"/>
      <c r="B171" s="124"/>
      <c r="C171" s="155" t="s">
        <v>214</v>
      </c>
      <c r="D171" s="155" t="s">
        <v>161</v>
      </c>
      <c r="E171" s="156" t="s">
        <v>215</v>
      </c>
      <c r="F171" s="157" t="s">
        <v>216</v>
      </c>
      <c r="G171" s="158" t="s">
        <v>169</v>
      </c>
      <c r="H171" s="159">
        <v>1</v>
      </c>
      <c r="I171" s="160"/>
      <c r="J171" s="161">
        <f>ROUND(I171*H171,2)</f>
        <v>0</v>
      </c>
      <c r="K171" s="162"/>
      <c r="L171" s="28"/>
      <c r="M171" s="163" t="s">
        <v>1</v>
      </c>
      <c r="N171" s="164" t="s">
        <v>44</v>
      </c>
      <c r="O171" s="49"/>
      <c r="P171" s="165">
        <f>O171*H171</f>
        <v>0</v>
      </c>
      <c r="Q171" s="165">
        <v>0</v>
      </c>
      <c r="R171" s="165">
        <f>Q171*H171</f>
        <v>0</v>
      </c>
      <c r="S171" s="165">
        <v>0</v>
      </c>
      <c r="T171" s="166">
        <f>S171*H171</f>
        <v>0</v>
      </c>
      <c r="U171" s="235"/>
      <c r="V171" s="235"/>
      <c r="W171" s="235"/>
      <c r="X171" s="235"/>
      <c r="Y171" s="235"/>
      <c r="Z171" s="235"/>
      <c r="AA171" s="235"/>
      <c r="AB171" s="235"/>
      <c r="AC171" s="235"/>
      <c r="AD171" s="235"/>
      <c r="AE171" s="235"/>
      <c r="AR171" s="167" t="s">
        <v>165</v>
      </c>
      <c r="AT171" s="167" t="s">
        <v>161</v>
      </c>
      <c r="AU171" s="167" t="s">
        <v>90</v>
      </c>
      <c r="AY171" s="17" t="s">
        <v>159</v>
      </c>
      <c r="BE171" s="90">
        <f>IF(N171="základná",J171,0)</f>
        <v>0</v>
      </c>
      <c r="BF171" s="90">
        <f>IF(N171="znížená",J171,0)</f>
        <v>0</v>
      </c>
      <c r="BG171" s="90">
        <f>IF(N171="zákl. prenesená",J171,0)</f>
        <v>0</v>
      </c>
      <c r="BH171" s="90">
        <f>IF(N171="zníž. prenesená",J171,0)</f>
        <v>0</v>
      </c>
      <c r="BI171" s="90">
        <f>IF(N171="nulová",J171,0)</f>
        <v>0</v>
      </c>
      <c r="BJ171" s="17" t="s">
        <v>90</v>
      </c>
      <c r="BK171" s="90">
        <f>ROUND(I171*H171,2)</f>
        <v>0</v>
      </c>
      <c r="BL171" s="17" t="s">
        <v>165</v>
      </c>
      <c r="BM171" s="167" t="s">
        <v>217</v>
      </c>
    </row>
    <row r="172" spans="1:65" s="14" customFormat="1">
      <c r="B172" s="176"/>
      <c r="D172" s="169" t="s">
        <v>171</v>
      </c>
      <c r="E172" s="177" t="s">
        <v>1</v>
      </c>
      <c r="F172" s="178" t="s">
        <v>218</v>
      </c>
      <c r="H172" s="179">
        <v>1</v>
      </c>
      <c r="I172" s="180"/>
      <c r="L172" s="176"/>
      <c r="M172" s="181"/>
      <c r="N172" s="182"/>
      <c r="O172" s="182"/>
      <c r="P172" s="182"/>
      <c r="Q172" s="182"/>
      <c r="R172" s="182"/>
      <c r="S172" s="182"/>
      <c r="T172" s="183"/>
      <c r="AT172" s="177" t="s">
        <v>171</v>
      </c>
      <c r="AU172" s="177" t="s">
        <v>90</v>
      </c>
      <c r="AV172" s="14" t="s">
        <v>90</v>
      </c>
      <c r="AW172" s="14" t="s">
        <v>30</v>
      </c>
      <c r="AX172" s="14" t="s">
        <v>78</v>
      </c>
      <c r="AY172" s="177" t="s">
        <v>159</v>
      </c>
    </row>
    <row r="173" spans="1:65" s="15" customFormat="1">
      <c r="B173" s="184"/>
      <c r="D173" s="169" t="s">
        <v>171</v>
      </c>
      <c r="E173" s="185" t="s">
        <v>1</v>
      </c>
      <c r="F173" s="186" t="s">
        <v>178</v>
      </c>
      <c r="H173" s="187">
        <v>1</v>
      </c>
      <c r="I173" s="188"/>
      <c r="L173" s="184"/>
      <c r="M173" s="189"/>
      <c r="N173" s="190"/>
      <c r="O173" s="190"/>
      <c r="P173" s="190"/>
      <c r="Q173" s="190"/>
      <c r="R173" s="190"/>
      <c r="S173" s="190"/>
      <c r="T173" s="191"/>
      <c r="AT173" s="185" t="s">
        <v>171</v>
      </c>
      <c r="AU173" s="185" t="s">
        <v>90</v>
      </c>
      <c r="AV173" s="15" t="s">
        <v>165</v>
      </c>
      <c r="AW173" s="15" t="s">
        <v>30</v>
      </c>
      <c r="AX173" s="15" t="s">
        <v>84</v>
      </c>
      <c r="AY173" s="185" t="s">
        <v>159</v>
      </c>
    </row>
    <row r="174" spans="1:65" s="2" customFormat="1" ht="21.75" customHeight="1">
      <c r="A174" s="235"/>
      <c r="B174" s="124"/>
      <c r="C174" s="155" t="s">
        <v>219</v>
      </c>
      <c r="D174" s="155" t="s">
        <v>161</v>
      </c>
      <c r="E174" s="156" t="s">
        <v>220</v>
      </c>
      <c r="F174" s="157" t="s">
        <v>221</v>
      </c>
      <c r="G174" s="158" t="s">
        <v>169</v>
      </c>
      <c r="H174" s="159">
        <v>1</v>
      </c>
      <c r="I174" s="160"/>
      <c r="J174" s="161">
        <f>ROUND(I174*H174,2)</f>
        <v>0</v>
      </c>
      <c r="K174" s="162"/>
      <c r="L174" s="28"/>
      <c r="M174" s="163" t="s">
        <v>1</v>
      </c>
      <c r="N174" s="164" t="s">
        <v>44</v>
      </c>
      <c r="O174" s="49"/>
      <c r="P174" s="165">
        <f>O174*H174</f>
        <v>0</v>
      </c>
      <c r="Q174" s="165">
        <v>0</v>
      </c>
      <c r="R174" s="165">
        <f>Q174*H174</f>
        <v>0</v>
      </c>
      <c r="S174" s="165">
        <v>0</v>
      </c>
      <c r="T174" s="166">
        <f>S174*H174</f>
        <v>0</v>
      </c>
      <c r="U174" s="235"/>
      <c r="V174" s="235"/>
      <c r="W174" s="235"/>
      <c r="X174" s="235"/>
      <c r="Y174" s="235"/>
      <c r="Z174" s="235"/>
      <c r="AA174" s="235"/>
      <c r="AB174" s="235"/>
      <c r="AC174" s="235"/>
      <c r="AD174" s="235"/>
      <c r="AE174" s="235"/>
      <c r="AR174" s="167" t="s">
        <v>165</v>
      </c>
      <c r="AT174" s="167" t="s">
        <v>161</v>
      </c>
      <c r="AU174" s="167" t="s">
        <v>90</v>
      </c>
      <c r="AY174" s="17" t="s">
        <v>159</v>
      </c>
      <c r="BE174" s="90">
        <f>IF(N174="základná",J174,0)</f>
        <v>0</v>
      </c>
      <c r="BF174" s="90">
        <f>IF(N174="znížená",J174,0)</f>
        <v>0</v>
      </c>
      <c r="BG174" s="90">
        <f>IF(N174="zákl. prenesená",J174,0)</f>
        <v>0</v>
      </c>
      <c r="BH174" s="90">
        <f>IF(N174="zníž. prenesená",J174,0)</f>
        <v>0</v>
      </c>
      <c r="BI174" s="90">
        <f>IF(N174="nulová",J174,0)</f>
        <v>0</v>
      </c>
      <c r="BJ174" s="17" t="s">
        <v>90</v>
      </c>
      <c r="BK174" s="90">
        <f>ROUND(I174*H174,2)</f>
        <v>0</v>
      </c>
      <c r="BL174" s="17" t="s">
        <v>165</v>
      </c>
      <c r="BM174" s="167" t="s">
        <v>222</v>
      </c>
    </row>
    <row r="175" spans="1:65" s="2" customFormat="1" ht="21.75" customHeight="1">
      <c r="A175" s="235"/>
      <c r="B175" s="124"/>
      <c r="C175" s="155" t="s">
        <v>223</v>
      </c>
      <c r="D175" s="155" t="s">
        <v>161</v>
      </c>
      <c r="E175" s="156" t="s">
        <v>224</v>
      </c>
      <c r="F175" s="157" t="s">
        <v>225</v>
      </c>
      <c r="G175" s="158" t="s">
        <v>169</v>
      </c>
      <c r="H175" s="159">
        <v>1</v>
      </c>
      <c r="I175" s="160"/>
      <c r="J175" s="161">
        <f>ROUND(I175*H175,2)</f>
        <v>0</v>
      </c>
      <c r="K175" s="162"/>
      <c r="L175" s="28"/>
      <c r="M175" s="163" t="s">
        <v>1</v>
      </c>
      <c r="N175" s="164" t="s">
        <v>44</v>
      </c>
      <c r="O175" s="49"/>
      <c r="P175" s="165">
        <f>O175*H175</f>
        <v>0</v>
      </c>
      <c r="Q175" s="165">
        <v>0</v>
      </c>
      <c r="R175" s="165">
        <f>Q175*H175</f>
        <v>0</v>
      </c>
      <c r="S175" s="165">
        <v>0</v>
      </c>
      <c r="T175" s="166">
        <f>S175*H175</f>
        <v>0</v>
      </c>
      <c r="U175" s="235"/>
      <c r="V175" s="235"/>
      <c r="W175" s="235"/>
      <c r="X175" s="235"/>
      <c r="Y175" s="235"/>
      <c r="Z175" s="235"/>
      <c r="AA175" s="235"/>
      <c r="AB175" s="235"/>
      <c r="AC175" s="235"/>
      <c r="AD175" s="235"/>
      <c r="AE175" s="235"/>
      <c r="AR175" s="167" t="s">
        <v>165</v>
      </c>
      <c r="AT175" s="167" t="s">
        <v>161</v>
      </c>
      <c r="AU175" s="167" t="s">
        <v>90</v>
      </c>
      <c r="AY175" s="17" t="s">
        <v>159</v>
      </c>
      <c r="BE175" s="90">
        <f>IF(N175="základná",J175,0)</f>
        <v>0</v>
      </c>
      <c r="BF175" s="90">
        <f>IF(N175="znížená",J175,0)</f>
        <v>0</v>
      </c>
      <c r="BG175" s="90">
        <f>IF(N175="zákl. prenesená",J175,0)</f>
        <v>0</v>
      </c>
      <c r="BH175" s="90">
        <f>IF(N175="zníž. prenesená",J175,0)</f>
        <v>0</v>
      </c>
      <c r="BI175" s="90">
        <f>IF(N175="nulová",J175,0)</f>
        <v>0</v>
      </c>
      <c r="BJ175" s="17" t="s">
        <v>90</v>
      </c>
      <c r="BK175" s="90">
        <f>ROUND(I175*H175,2)</f>
        <v>0</v>
      </c>
      <c r="BL175" s="17" t="s">
        <v>165</v>
      </c>
      <c r="BM175" s="167" t="s">
        <v>226</v>
      </c>
    </row>
    <row r="176" spans="1:65" s="2" customFormat="1" ht="21.75" customHeight="1">
      <c r="A176" s="235"/>
      <c r="B176" s="124"/>
      <c r="C176" s="155" t="s">
        <v>227</v>
      </c>
      <c r="D176" s="155" t="s">
        <v>161</v>
      </c>
      <c r="E176" s="156" t="s">
        <v>228</v>
      </c>
      <c r="F176" s="157" t="s">
        <v>229</v>
      </c>
      <c r="G176" s="158" t="s">
        <v>169</v>
      </c>
      <c r="H176" s="159">
        <v>1</v>
      </c>
      <c r="I176" s="160"/>
      <c r="J176" s="161">
        <f>ROUND(I176*H176,2)</f>
        <v>0</v>
      </c>
      <c r="K176" s="162"/>
      <c r="L176" s="28"/>
      <c r="M176" s="163" t="s">
        <v>1</v>
      </c>
      <c r="N176" s="164" t="s">
        <v>44</v>
      </c>
      <c r="O176" s="49"/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U176" s="235"/>
      <c r="V176" s="235"/>
      <c r="W176" s="235"/>
      <c r="X176" s="235"/>
      <c r="Y176" s="235"/>
      <c r="Z176" s="235"/>
      <c r="AA176" s="235"/>
      <c r="AB176" s="235"/>
      <c r="AC176" s="235"/>
      <c r="AD176" s="235"/>
      <c r="AE176" s="235"/>
      <c r="AR176" s="167" t="s">
        <v>165</v>
      </c>
      <c r="AT176" s="167" t="s">
        <v>161</v>
      </c>
      <c r="AU176" s="167" t="s">
        <v>90</v>
      </c>
      <c r="AY176" s="17" t="s">
        <v>159</v>
      </c>
      <c r="BE176" s="90">
        <f>IF(N176="základná",J176,0)</f>
        <v>0</v>
      </c>
      <c r="BF176" s="90">
        <f>IF(N176="znížená",J176,0)</f>
        <v>0</v>
      </c>
      <c r="BG176" s="90">
        <f>IF(N176="zákl. prenesená",J176,0)</f>
        <v>0</v>
      </c>
      <c r="BH176" s="90">
        <f>IF(N176="zníž. prenesená",J176,0)</f>
        <v>0</v>
      </c>
      <c r="BI176" s="90">
        <f>IF(N176="nulová",J176,0)</f>
        <v>0</v>
      </c>
      <c r="BJ176" s="17" t="s">
        <v>90</v>
      </c>
      <c r="BK176" s="90">
        <f>ROUND(I176*H176,2)</f>
        <v>0</v>
      </c>
      <c r="BL176" s="17" t="s">
        <v>165</v>
      </c>
      <c r="BM176" s="167" t="s">
        <v>230</v>
      </c>
    </row>
    <row r="177" spans="1:65" s="13" customFormat="1">
      <c r="B177" s="168"/>
      <c r="D177" s="169" t="s">
        <v>171</v>
      </c>
      <c r="E177" s="170" t="s">
        <v>1</v>
      </c>
      <c r="F177" s="171" t="s">
        <v>231</v>
      </c>
      <c r="H177" s="170" t="s">
        <v>1</v>
      </c>
      <c r="I177" s="172"/>
      <c r="L177" s="168"/>
      <c r="M177" s="173"/>
      <c r="N177" s="174"/>
      <c r="O177" s="174"/>
      <c r="P177" s="174"/>
      <c r="Q177" s="174"/>
      <c r="R177" s="174"/>
      <c r="S177" s="174"/>
      <c r="T177" s="175"/>
      <c r="AT177" s="170" t="s">
        <v>171</v>
      </c>
      <c r="AU177" s="170" t="s">
        <v>90</v>
      </c>
      <c r="AV177" s="13" t="s">
        <v>84</v>
      </c>
      <c r="AW177" s="13" t="s">
        <v>30</v>
      </c>
      <c r="AX177" s="13" t="s">
        <v>78</v>
      </c>
      <c r="AY177" s="170" t="s">
        <v>159</v>
      </c>
    </row>
    <row r="178" spans="1:65" s="14" customFormat="1">
      <c r="B178" s="176"/>
      <c r="D178" s="169" t="s">
        <v>171</v>
      </c>
      <c r="E178" s="177" t="s">
        <v>1</v>
      </c>
      <c r="F178" s="178" t="s">
        <v>232</v>
      </c>
      <c r="H178" s="179">
        <v>1</v>
      </c>
      <c r="I178" s="180"/>
      <c r="L178" s="176"/>
      <c r="M178" s="181"/>
      <c r="N178" s="182"/>
      <c r="O178" s="182"/>
      <c r="P178" s="182"/>
      <c r="Q178" s="182"/>
      <c r="R178" s="182"/>
      <c r="S178" s="182"/>
      <c r="T178" s="183"/>
      <c r="AT178" s="177" t="s">
        <v>171</v>
      </c>
      <c r="AU178" s="177" t="s">
        <v>90</v>
      </c>
      <c r="AV178" s="14" t="s">
        <v>90</v>
      </c>
      <c r="AW178" s="14" t="s">
        <v>30</v>
      </c>
      <c r="AX178" s="14" t="s">
        <v>78</v>
      </c>
      <c r="AY178" s="177" t="s">
        <v>159</v>
      </c>
    </row>
    <row r="179" spans="1:65" s="15" customFormat="1">
      <c r="B179" s="184"/>
      <c r="D179" s="169" t="s">
        <v>171</v>
      </c>
      <c r="E179" s="185" t="s">
        <v>1</v>
      </c>
      <c r="F179" s="186" t="s">
        <v>178</v>
      </c>
      <c r="H179" s="187">
        <v>1</v>
      </c>
      <c r="I179" s="188"/>
      <c r="L179" s="184"/>
      <c r="M179" s="189"/>
      <c r="N179" s="190"/>
      <c r="O179" s="190"/>
      <c r="P179" s="190"/>
      <c r="Q179" s="190"/>
      <c r="R179" s="190"/>
      <c r="S179" s="190"/>
      <c r="T179" s="191"/>
      <c r="AT179" s="185" t="s">
        <v>171</v>
      </c>
      <c r="AU179" s="185" t="s">
        <v>90</v>
      </c>
      <c r="AV179" s="15" t="s">
        <v>165</v>
      </c>
      <c r="AW179" s="15" t="s">
        <v>30</v>
      </c>
      <c r="AX179" s="15" t="s">
        <v>84</v>
      </c>
      <c r="AY179" s="185" t="s">
        <v>159</v>
      </c>
    </row>
    <row r="180" spans="1:65" s="2" customFormat="1" ht="33" customHeight="1">
      <c r="A180" s="235"/>
      <c r="B180" s="124"/>
      <c r="C180" s="155" t="s">
        <v>233</v>
      </c>
      <c r="D180" s="155" t="s">
        <v>161</v>
      </c>
      <c r="E180" s="156" t="s">
        <v>234</v>
      </c>
      <c r="F180" s="157" t="s">
        <v>235</v>
      </c>
      <c r="G180" s="158" t="s">
        <v>164</v>
      </c>
      <c r="H180" s="159">
        <v>26</v>
      </c>
      <c r="I180" s="160"/>
      <c r="J180" s="161">
        <f>ROUND(I180*H180,2)</f>
        <v>0</v>
      </c>
      <c r="K180" s="162"/>
      <c r="L180" s="28"/>
      <c r="M180" s="163" t="s">
        <v>1</v>
      </c>
      <c r="N180" s="164" t="s">
        <v>44</v>
      </c>
      <c r="O180" s="49"/>
      <c r="P180" s="165">
        <f>O180*H180</f>
        <v>0</v>
      </c>
      <c r="Q180" s="165">
        <v>0</v>
      </c>
      <c r="R180" s="165">
        <f>Q180*H180</f>
        <v>0</v>
      </c>
      <c r="S180" s="165">
        <v>0.13800000000000001</v>
      </c>
      <c r="T180" s="166">
        <f>S180*H180</f>
        <v>3.5880000000000001</v>
      </c>
      <c r="U180" s="235"/>
      <c r="V180" s="235"/>
      <c r="W180" s="235"/>
      <c r="X180" s="235"/>
      <c r="Y180" s="235"/>
      <c r="Z180" s="235"/>
      <c r="AA180" s="235"/>
      <c r="AB180" s="235"/>
      <c r="AC180" s="235"/>
      <c r="AD180" s="235"/>
      <c r="AE180" s="235"/>
      <c r="AR180" s="167" t="s">
        <v>165</v>
      </c>
      <c r="AT180" s="167" t="s">
        <v>161</v>
      </c>
      <c r="AU180" s="167" t="s">
        <v>90</v>
      </c>
      <c r="AY180" s="17" t="s">
        <v>159</v>
      </c>
      <c r="BE180" s="90">
        <f>IF(N180="základná",J180,0)</f>
        <v>0</v>
      </c>
      <c r="BF180" s="90">
        <f>IF(N180="znížená",J180,0)</f>
        <v>0</v>
      </c>
      <c r="BG180" s="90">
        <f>IF(N180="zákl. prenesená",J180,0)</f>
        <v>0</v>
      </c>
      <c r="BH180" s="90">
        <f>IF(N180="zníž. prenesená",J180,0)</f>
        <v>0</v>
      </c>
      <c r="BI180" s="90">
        <f>IF(N180="nulová",J180,0)</f>
        <v>0</v>
      </c>
      <c r="BJ180" s="17" t="s">
        <v>90</v>
      </c>
      <c r="BK180" s="90">
        <f>ROUND(I180*H180,2)</f>
        <v>0</v>
      </c>
      <c r="BL180" s="17" t="s">
        <v>165</v>
      </c>
      <c r="BM180" s="167" t="s">
        <v>236</v>
      </c>
    </row>
    <row r="181" spans="1:65" s="13" customFormat="1">
      <c r="B181" s="168"/>
      <c r="D181" s="169" t="s">
        <v>171</v>
      </c>
      <c r="E181" s="170" t="s">
        <v>1</v>
      </c>
      <c r="F181" s="171" t="s">
        <v>237</v>
      </c>
      <c r="H181" s="170" t="s">
        <v>1</v>
      </c>
      <c r="I181" s="172"/>
      <c r="L181" s="168"/>
      <c r="M181" s="173"/>
      <c r="N181" s="174"/>
      <c r="O181" s="174"/>
      <c r="P181" s="174"/>
      <c r="Q181" s="174"/>
      <c r="R181" s="174"/>
      <c r="S181" s="174"/>
      <c r="T181" s="175"/>
      <c r="AT181" s="170" t="s">
        <v>171</v>
      </c>
      <c r="AU181" s="170" t="s">
        <v>90</v>
      </c>
      <c r="AV181" s="13" t="s">
        <v>84</v>
      </c>
      <c r="AW181" s="13" t="s">
        <v>30</v>
      </c>
      <c r="AX181" s="13" t="s">
        <v>78</v>
      </c>
      <c r="AY181" s="170" t="s">
        <v>159</v>
      </c>
    </row>
    <row r="182" spans="1:65" s="14" customFormat="1">
      <c r="B182" s="176"/>
      <c r="D182" s="169" t="s">
        <v>171</v>
      </c>
      <c r="E182" s="177" t="s">
        <v>1</v>
      </c>
      <c r="F182" s="178" t="s">
        <v>238</v>
      </c>
      <c r="H182" s="179">
        <v>26</v>
      </c>
      <c r="I182" s="180"/>
      <c r="L182" s="176"/>
      <c r="M182" s="181"/>
      <c r="N182" s="182"/>
      <c r="O182" s="182"/>
      <c r="P182" s="182"/>
      <c r="Q182" s="182"/>
      <c r="R182" s="182"/>
      <c r="S182" s="182"/>
      <c r="T182" s="183"/>
      <c r="AT182" s="177" t="s">
        <v>171</v>
      </c>
      <c r="AU182" s="177" t="s">
        <v>90</v>
      </c>
      <c r="AV182" s="14" t="s">
        <v>90</v>
      </c>
      <c r="AW182" s="14" t="s">
        <v>30</v>
      </c>
      <c r="AX182" s="14" t="s">
        <v>84</v>
      </c>
      <c r="AY182" s="177" t="s">
        <v>159</v>
      </c>
    </row>
    <row r="183" spans="1:65" s="2" customFormat="1" ht="21.75" customHeight="1">
      <c r="A183" s="235"/>
      <c r="B183" s="124"/>
      <c r="C183" s="155" t="s">
        <v>239</v>
      </c>
      <c r="D183" s="155" t="s">
        <v>161</v>
      </c>
      <c r="E183" s="156" t="s">
        <v>240</v>
      </c>
      <c r="F183" s="157" t="s">
        <v>241</v>
      </c>
      <c r="G183" s="158" t="s">
        <v>164</v>
      </c>
      <c r="H183" s="159">
        <v>115</v>
      </c>
      <c r="I183" s="160"/>
      <c r="J183" s="161">
        <f>ROUND(I183*H183,2)</f>
        <v>0</v>
      </c>
      <c r="K183" s="162"/>
      <c r="L183" s="28"/>
      <c r="M183" s="163" t="s">
        <v>1</v>
      </c>
      <c r="N183" s="164" t="s">
        <v>44</v>
      </c>
      <c r="O183" s="49"/>
      <c r="P183" s="165">
        <f>O183*H183</f>
        <v>0</v>
      </c>
      <c r="Q183" s="165">
        <v>0</v>
      </c>
      <c r="R183" s="165">
        <f>Q183*H183</f>
        <v>0</v>
      </c>
      <c r="S183" s="165">
        <v>9.8000000000000004E-2</v>
      </c>
      <c r="T183" s="166">
        <f>S183*H183</f>
        <v>11.27</v>
      </c>
      <c r="U183" s="235"/>
      <c r="V183" s="235"/>
      <c r="W183" s="235"/>
      <c r="X183" s="235"/>
      <c r="Y183" s="235"/>
      <c r="Z183" s="235"/>
      <c r="AA183" s="235"/>
      <c r="AB183" s="235"/>
      <c r="AC183" s="235"/>
      <c r="AD183" s="235"/>
      <c r="AE183" s="235"/>
      <c r="AR183" s="167" t="s">
        <v>165</v>
      </c>
      <c r="AT183" s="167" t="s">
        <v>161</v>
      </c>
      <c r="AU183" s="167" t="s">
        <v>90</v>
      </c>
      <c r="AY183" s="17" t="s">
        <v>159</v>
      </c>
      <c r="BE183" s="90">
        <f>IF(N183="základná",J183,0)</f>
        <v>0</v>
      </c>
      <c r="BF183" s="90">
        <f>IF(N183="znížená",J183,0)</f>
        <v>0</v>
      </c>
      <c r="BG183" s="90">
        <f>IF(N183="zákl. prenesená",J183,0)</f>
        <v>0</v>
      </c>
      <c r="BH183" s="90">
        <f>IF(N183="zníž. prenesená",J183,0)</f>
        <v>0</v>
      </c>
      <c r="BI183" s="90">
        <f>IF(N183="nulová",J183,0)</f>
        <v>0</v>
      </c>
      <c r="BJ183" s="17" t="s">
        <v>90</v>
      </c>
      <c r="BK183" s="90">
        <f>ROUND(I183*H183,2)</f>
        <v>0</v>
      </c>
      <c r="BL183" s="17" t="s">
        <v>165</v>
      </c>
      <c r="BM183" s="167" t="s">
        <v>242</v>
      </c>
    </row>
    <row r="184" spans="1:65" s="13" customFormat="1">
      <c r="B184" s="168"/>
      <c r="D184" s="169" t="s">
        <v>171</v>
      </c>
      <c r="E184" s="170" t="s">
        <v>1</v>
      </c>
      <c r="F184" s="171" t="s">
        <v>243</v>
      </c>
      <c r="H184" s="170" t="s">
        <v>1</v>
      </c>
      <c r="I184" s="172"/>
      <c r="L184" s="168"/>
      <c r="M184" s="173"/>
      <c r="N184" s="174"/>
      <c r="O184" s="174"/>
      <c r="P184" s="174"/>
      <c r="Q184" s="174"/>
      <c r="R184" s="174"/>
      <c r="S184" s="174"/>
      <c r="T184" s="175"/>
      <c r="AT184" s="170" t="s">
        <v>171</v>
      </c>
      <c r="AU184" s="170" t="s">
        <v>90</v>
      </c>
      <c r="AV184" s="13" t="s">
        <v>84</v>
      </c>
      <c r="AW184" s="13" t="s">
        <v>30</v>
      </c>
      <c r="AX184" s="13" t="s">
        <v>78</v>
      </c>
      <c r="AY184" s="170" t="s">
        <v>159</v>
      </c>
    </row>
    <row r="185" spans="1:65" s="14" customFormat="1">
      <c r="B185" s="176"/>
      <c r="D185" s="169" t="s">
        <v>171</v>
      </c>
      <c r="E185" s="177" t="s">
        <v>1</v>
      </c>
      <c r="F185" s="178" t="s">
        <v>244</v>
      </c>
      <c r="H185" s="179">
        <v>115</v>
      </c>
      <c r="I185" s="180"/>
      <c r="L185" s="176"/>
      <c r="M185" s="181"/>
      <c r="N185" s="182"/>
      <c r="O185" s="182"/>
      <c r="P185" s="182"/>
      <c r="Q185" s="182"/>
      <c r="R185" s="182"/>
      <c r="S185" s="182"/>
      <c r="T185" s="183"/>
      <c r="AT185" s="177" t="s">
        <v>171</v>
      </c>
      <c r="AU185" s="177" t="s">
        <v>90</v>
      </c>
      <c r="AV185" s="14" t="s">
        <v>90</v>
      </c>
      <c r="AW185" s="14" t="s">
        <v>30</v>
      </c>
      <c r="AX185" s="14" t="s">
        <v>84</v>
      </c>
      <c r="AY185" s="177" t="s">
        <v>159</v>
      </c>
    </row>
    <row r="186" spans="1:65" s="2" customFormat="1" ht="33" customHeight="1">
      <c r="A186" s="235"/>
      <c r="B186" s="124"/>
      <c r="C186" s="155" t="s">
        <v>245</v>
      </c>
      <c r="D186" s="155" t="s">
        <v>161</v>
      </c>
      <c r="E186" s="156" t="s">
        <v>246</v>
      </c>
      <c r="F186" s="157" t="s">
        <v>247</v>
      </c>
      <c r="G186" s="158" t="s">
        <v>164</v>
      </c>
      <c r="H186" s="159">
        <v>141</v>
      </c>
      <c r="I186" s="160"/>
      <c r="J186" s="161">
        <f>ROUND(I186*H186,2)</f>
        <v>0</v>
      </c>
      <c r="K186" s="162"/>
      <c r="L186" s="28"/>
      <c r="M186" s="163" t="s">
        <v>1</v>
      </c>
      <c r="N186" s="164" t="s">
        <v>44</v>
      </c>
      <c r="O186" s="49"/>
      <c r="P186" s="165">
        <f>O186*H186</f>
        <v>0</v>
      </c>
      <c r="Q186" s="165">
        <v>0</v>
      </c>
      <c r="R186" s="165">
        <f>Q186*H186</f>
        <v>0</v>
      </c>
      <c r="S186" s="165">
        <v>0.22500000000000001</v>
      </c>
      <c r="T186" s="166">
        <f>S186*H186</f>
        <v>31.725000000000001</v>
      </c>
      <c r="U186" s="235"/>
      <c r="V186" s="235"/>
      <c r="W186" s="235"/>
      <c r="X186" s="235"/>
      <c r="Y186" s="235"/>
      <c r="Z186" s="235"/>
      <c r="AA186" s="235"/>
      <c r="AB186" s="235"/>
      <c r="AC186" s="235"/>
      <c r="AD186" s="235"/>
      <c r="AE186" s="235"/>
      <c r="AR186" s="167" t="s">
        <v>165</v>
      </c>
      <c r="AT186" s="167" t="s">
        <v>161</v>
      </c>
      <c r="AU186" s="167" t="s">
        <v>90</v>
      </c>
      <c r="AY186" s="17" t="s">
        <v>159</v>
      </c>
      <c r="BE186" s="90">
        <f>IF(N186="základná",J186,0)</f>
        <v>0</v>
      </c>
      <c r="BF186" s="90">
        <f>IF(N186="znížená",J186,0)</f>
        <v>0</v>
      </c>
      <c r="BG186" s="90">
        <f>IF(N186="zákl. prenesená",J186,0)</f>
        <v>0</v>
      </c>
      <c r="BH186" s="90">
        <f>IF(N186="zníž. prenesená",J186,0)</f>
        <v>0</v>
      </c>
      <c r="BI186" s="90">
        <f>IF(N186="nulová",J186,0)</f>
        <v>0</v>
      </c>
      <c r="BJ186" s="17" t="s">
        <v>90</v>
      </c>
      <c r="BK186" s="90">
        <f>ROUND(I186*H186,2)</f>
        <v>0</v>
      </c>
      <c r="BL186" s="17" t="s">
        <v>165</v>
      </c>
      <c r="BM186" s="167" t="s">
        <v>248</v>
      </c>
    </row>
    <row r="187" spans="1:65" s="14" customFormat="1">
      <c r="B187" s="176"/>
      <c r="D187" s="169" t="s">
        <v>171</v>
      </c>
      <c r="E187" s="177" t="s">
        <v>1</v>
      </c>
      <c r="F187" s="178" t="s">
        <v>249</v>
      </c>
      <c r="H187" s="179">
        <v>141</v>
      </c>
      <c r="I187" s="180"/>
      <c r="L187" s="176"/>
      <c r="M187" s="181"/>
      <c r="N187" s="182"/>
      <c r="O187" s="182"/>
      <c r="P187" s="182"/>
      <c r="Q187" s="182"/>
      <c r="R187" s="182"/>
      <c r="S187" s="182"/>
      <c r="T187" s="183"/>
      <c r="AT187" s="177" t="s">
        <v>171</v>
      </c>
      <c r="AU187" s="177" t="s">
        <v>90</v>
      </c>
      <c r="AV187" s="14" t="s">
        <v>90</v>
      </c>
      <c r="AW187" s="14" t="s">
        <v>30</v>
      </c>
      <c r="AX187" s="14" t="s">
        <v>84</v>
      </c>
      <c r="AY187" s="177" t="s">
        <v>159</v>
      </c>
    </row>
    <row r="188" spans="1:65" s="2" customFormat="1" ht="21.75" customHeight="1">
      <c r="A188" s="235"/>
      <c r="B188" s="124"/>
      <c r="C188" s="155" t="s">
        <v>250</v>
      </c>
      <c r="D188" s="155" t="s">
        <v>161</v>
      </c>
      <c r="E188" s="156" t="s">
        <v>251</v>
      </c>
      <c r="F188" s="157" t="s">
        <v>252</v>
      </c>
      <c r="G188" s="158" t="s">
        <v>253</v>
      </c>
      <c r="H188" s="159">
        <v>107.2</v>
      </c>
      <c r="I188" s="160"/>
      <c r="J188" s="161">
        <f>ROUND(I188*H188,2)</f>
        <v>0</v>
      </c>
      <c r="K188" s="162"/>
      <c r="L188" s="28"/>
      <c r="M188" s="163" t="s">
        <v>1</v>
      </c>
      <c r="N188" s="164" t="s">
        <v>44</v>
      </c>
      <c r="O188" s="49"/>
      <c r="P188" s="165">
        <f>O188*H188</f>
        <v>0</v>
      </c>
      <c r="Q188" s="165">
        <v>0</v>
      </c>
      <c r="R188" s="165">
        <f>Q188*H188</f>
        <v>0</v>
      </c>
      <c r="S188" s="165">
        <v>0</v>
      </c>
      <c r="T188" s="166">
        <f>S188*H188</f>
        <v>0</v>
      </c>
      <c r="U188" s="235"/>
      <c r="V188" s="235"/>
      <c r="W188" s="235"/>
      <c r="X188" s="235"/>
      <c r="Y188" s="235"/>
      <c r="Z188" s="235"/>
      <c r="AA188" s="235"/>
      <c r="AB188" s="235"/>
      <c r="AC188" s="235"/>
      <c r="AD188" s="235"/>
      <c r="AE188" s="235"/>
      <c r="AR188" s="167" t="s">
        <v>165</v>
      </c>
      <c r="AT188" s="167" t="s">
        <v>161</v>
      </c>
      <c r="AU188" s="167" t="s">
        <v>90</v>
      </c>
      <c r="AY188" s="17" t="s">
        <v>159</v>
      </c>
      <c r="BE188" s="90">
        <f>IF(N188="základná",J188,0)</f>
        <v>0</v>
      </c>
      <c r="BF188" s="90">
        <f>IF(N188="znížená",J188,0)</f>
        <v>0</v>
      </c>
      <c r="BG188" s="90">
        <f>IF(N188="zákl. prenesená",J188,0)</f>
        <v>0</v>
      </c>
      <c r="BH188" s="90">
        <f>IF(N188="zníž. prenesená",J188,0)</f>
        <v>0</v>
      </c>
      <c r="BI188" s="90">
        <f>IF(N188="nulová",J188,0)</f>
        <v>0</v>
      </c>
      <c r="BJ188" s="17" t="s">
        <v>90</v>
      </c>
      <c r="BK188" s="90">
        <f>ROUND(I188*H188,2)</f>
        <v>0</v>
      </c>
      <c r="BL188" s="17" t="s">
        <v>165</v>
      </c>
      <c r="BM188" s="167" t="s">
        <v>254</v>
      </c>
    </row>
    <row r="189" spans="1:65" s="14" customFormat="1">
      <c r="B189" s="176"/>
      <c r="D189" s="169" t="s">
        <v>171</v>
      </c>
      <c r="E189" s="177" t="s">
        <v>1</v>
      </c>
      <c r="F189" s="178" t="s">
        <v>255</v>
      </c>
      <c r="H189" s="179">
        <v>30</v>
      </c>
      <c r="I189" s="180"/>
      <c r="L189" s="176"/>
      <c r="M189" s="181"/>
      <c r="N189" s="182"/>
      <c r="O189" s="182"/>
      <c r="P189" s="182"/>
      <c r="Q189" s="182"/>
      <c r="R189" s="182"/>
      <c r="S189" s="182"/>
      <c r="T189" s="183"/>
      <c r="AT189" s="177" t="s">
        <v>171</v>
      </c>
      <c r="AU189" s="177" t="s">
        <v>90</v>
      </c>
      <c r="AV189" s="14" t="s">
        <v>90</v>
      </c>
      <c r="AW189" s="14" t="s">
        <v>30</v>
      </c>
      <c r="AX189" s="14" t="s">
        <v>78</v>
      </c>
      <c r="AY189" s="177" t="s">
        <v>159</v>
      </c>
    </row>
    <row r="190" spans="1:65" s="14" customFormat="1">
      <c r="B190" s="176"/>
      <c r="D190" s="169" t="s">
        <v>171</v>
      </c>
      <c r="E190" s="177" t="s">
        <v>1</v>
      </c>
      <c r="F190" s="178" t="s">
        <v>256</v>
      </c>
      <c r="H190" s="179">
        <v>77.2</v>
      </c>
      <c r="I190" s="180"/>
      <c r="L190" s="176"/>
      <c r="M190" s="181"/>
      <c r="N190" s="182"/>
      <c r="O190" s="182"/>
      <c r="P190" s="182"/>
      <c r="Q190" s="182"/>
      <c r="R190" s="182"/>
      <c r="S190" s="182"/>
      <c r="T190" s="183"/>
      <c r="AT190" s="177" t="s">
        <v>171</v>
      </c>
      <c r="AU190" s="177" t="s">
        <v>90</v>
      </c>
      <c r="AV190" s="14" t="s">
        <v>90</v>
      </c>
      <c r="AW190" s="14" t="s">
        <v>30</v>
      </c>
      <c r="AX190" s="14" t="s">
        <v>78</v>
      </c>
      <c r="AY190" s="177" t="s">
        <v>159</v>
      </c>
    </row>
    <row r="191" spans="1:65" s="15" customFormat="1">
      <c r="B191" s="184"/>
      <c r="D191" s="169" t="s">
        <v>171</v>
      </c>
      <c r="E191" s="185" t="s">
        <v>1</v>
      </c>
      <c r="F191" s="186" t="s">
        <v>178</v>
      </c>
      <c r="H191" s="187">
        <v>107.2</v>
      </c>
      <c r="I191" s="188"/>
      <c r="L191" s="184"/>
      <c r="M191" s="189"/>
      <c r="N191" s="190"/>
      <c r="O191" s="190"/>
      <c r="P191" s="190"/>
      <c r="Q191" s="190"/>
      <c r="R191" s="190"/>
      <c r="S191" s="190"/>
      <c r="T191" s="191"/>
      <c r="AT191" s="185" t="s">
        <v>171</v>
      </c>
      <c r="AU191" s="185" t="s">
        <v>90</v>
      </c>
      <c r="AV191" s="15" t="s">
        <v>165</v>
      </c>
      <c r="AW191" s="15" t="s">
        <v>30</v>
      </c>
      <c r="AX191" s="15" t="s">
        <v>84</v>
      </c>
      <c r="AY191" s="185" t="s">
        <v>159</v>
      </c>
    </row>
    <row r="192" spans="1:65" s="2" customFormat="1" ht="21.75" customHeight="1">
      <c r="A192" s="235"/>
      <c r="B192" s="124"/>
      <c r="C192" s="155" t="s">
        <v>257</v>
      </c>
      <c r="D192" s="155" t="s">
        <v>161</v>
      </c>
      <c r="E192" s="156" t="s">
        <v>258</v>
      </c>
      <c r="F192" s="157" t="s">
        <v>259</v>
      </c>
      <c r="G192" s="158" t="s">
        <v>253</v>
      </c>
      <c r="H192" s="159">
        <v>32.159999999999997</v>
      </c>
      <c r="I192" s="160"/>
      <c r="J192" s="161">
        <f>ROUND(I192*H192,2)</f>
        <v>0</v>
      </c>
      <c r="K192" s="162"/>
      <c r="L192" s="28"/>
      <c r="M192" s="163" t="s">
        <v>1</v>
      </c>
      <c r="N192" s="164" t="s">
        <v>44</v>
      </c>
      <c r="O192" s="49"/>
      <c r="P192" s="165">
        <f>O192*H192</f>
        <v>0</v>
      </c>
      <c r="Q192" s="165">
        <v>0</v>
      </c>
      <c r="R192" s="165">
        <f>Q192*H192</f>
        <v>0</v>
      </c>
      <c r="S192" s="165">
        <v>0</v>
      </c>
      <c r="T192" s="166">
        <f>S192*H192</f>
        <v>0</v>
      </c>
      <c r="U192" s="235"/>
      <c r="V192" s="235"/>
      <c r="W192" s="235"/>
      <c r="X192" s="235"/>
      <c r="Y192" s="235"/>
      <c r="Z192" s="235"/>
      <c r="AA192" s="235"/>
      <c r="AB192" s="235"/>
      <c r="AC192" s="235"/>
      <c r="AD192" s="235"/>
      <c r="AE192" s="235"/>
      <c r="AR192" s="167" t="s">
        <v>165</v>
      </c>
      <c r="AT192" s="167" t="s">
        <v>161</v>
      </c>
      <c r="AU192" s="167" t="s">
        <v>90</v>
      </c>
      <c r="AY192" s="17" t="s">
        <v>159</v>
      </c>
      <c r="BE192" s="90">
        <f>IF(N192="základná",J192,0)</f>
        <v>0</v>
      </c>
      <c r="BF192" s="90">
        <f>IF(N192="znížená",J192,0)</f>
        <v>0</v>
      </c>
      <c r="BG192" s="90">
        <f>IF(N192="zákl. prenesená",J192,0)</f>
        <v>0</v>
      </c>
      <c r="BH192" s="90">
        <f>IF(N192="zníž. prenesená",J192,0)</f>
        <v>0</v>
      </c>
      <c r="BI192" s="90">
        <f>IF(N192="nulová",J192,0)</f>
        <v>0</v>
      </c>
      <c r="BJ192" s="17" t="s">
        <v>90</v>
      </c>
      <c r="BK192" s="90">
        <f>ROUND(I192*H192,2)</f>
        <v>0</v>
      </c>
      <c r="BL192" s="17" t="s">
        <v>165</v>
      </c>
      <c r="BM192" s="167" t="s">
        <v>260</v>
      </c>
    </row>
    <row r="193" spans="1:65" s="14" customFormat="1">
      <c r="B193" s="176"/>
      <c r="D193" s="169" t="s">
        <v>171</v>
      </c>
      <c r="E193" s="177" t="s">
        <v>1</v>
      </c>
      <c r="F193" s="178" t="s">
        <v>261</v>
      </c>
      <c r="H193" s="179">
        <v>32.159999999999997</v>
      </c>
      <c r="I193" s="180"/>
      <c r="L193" s="176"/>
      <c r="M193" s="181"/>
      <c r="N193" s="182"/>
      <c r="O193" s="182"/>
      <c r="P193" s="182"/>
      <c r="Q193" s="182"/>
      <c r="R193" s="182"/>
      <c r="S193" s="182"/>
      <c r="T193" s="183"/>
      <c r="AT193" s="177" t="s">
        <v>171</v>
      </c>
      <c r="AU193" s="177" t="s">
        <v>90</v>
      </c>
      <c r="AV193" s="14" t="s">
        <v>90</v>
      </c>
      <c r="AW193" s="14" t="s">
        <v>30</v>
      </c>
      <c r="AX193" s="14" t="s">
        <v>84</v>
      </c>
      <c r="AY193" s="177" t="s">
        <v>159</v>
      </c>
    </row>
    <row r="194" spans="1:65" s="2" customFormat="1" ht="21.75" customHeight="1">
      <c r="A194" s="235"/>
      <c r="B194" s="124"/>
      <c r="C194" s="155" t="s">
        <v>262</v>
      </c>
      <c r="D194" s="155" t="s">
        <v>161</v>
      </c>
      <c r="E194" s="156" t="s">
        <v>263</v>
      </c>
      <c r="F194" s="157" t="s">
        <v>264</v>
      </c>
      <c r="G194" s="158" t="s">
        <v>253</v>
      </c>
      <c r="H194" s="159">
        <v>10</v>
      </c>
      <c r="I194" s="160"/>
      <c r="J194" s="161">
        <f>ROUND(I194*H194,2)</f>
        <v>0</v>
      </c>
      <c r="K194" s="162"/>
      <c r="L194" s="28"/>
      <c r="M194" s="163" t="s">
        <v>1</v>
      </c>
      <c r="N194" s="164" t="s">
        <v>44</v>
      </c>
      <c r="O194" s="49"/>
      <c r="P194" s="165">
        <f>O194*H194</f>
        <v>0</v>
      </c>
      <c r="Q194" s="165">
        <v>0</v>
      </c>
      <c r="R194" s="165">
        <f>Q194*H194</f>
        <v>0</v>
      </c>
      <c r="S194" s="165">
        <v>0</v>
      </c>
      <c r="T194" s="166">
        <f>S194*H194</f>
        <v>0</v>
      </c>
      <c r="U194" s="235"/>
      <c r="V194" s="235"/>
      <c r="W194" s="235"/>
      <c r="X194" s="235"/>
      <c r="Y194" s="235"/>
      <c r="Z194" s="235"/>
      <c r="AA194" s="235"/>
      <c r="AB194" s="235"/>
      <c r="AC194" s="235"/>
      <c r="AD194" s="235"/>
      <c r="AE194" s="235"/>
      <c r="AR194" s="167" t="s">
        <v>165</v>
      </c>
      <c r="AT194" s="167" t="s">
        <v>161</v>
      </c>
      <c r="AU194" s="167" t="s">
        <v>90</v>
      </c>
      <c r="AY194" s="17" t="s">
        <v>159</v>
      </c>
      <c r="BE194" s="90">
        <f>IF(N194="základná",J194,0)</f>
        <v>0</v>
      </c>
      <c r="BF194" s="90">
        <f>IF(N194="znížená",J194,0)</f>
        <v>0</v>
      </c>
      <c r="BG194" s="90">
        <f>IF(N194="zákl. prenesená",J194,0)</f>
        <v>0</v>
      </c>
      <c r="BH194" s="90">
        <f>IF(N194="zníž. prenesená",J194,0)</f>
        <v>0</v>
      </c>
      <c r="BI194" s="90">
        <f>IF(N194="nulová",J194,0)</f>
        <v>0</v>
      </c>
      <c r="BJ194" s="17" t="s">
        <v>90</v>
      </c>
      <c r="BK194" s="90">
        <f>ROUND(I194*H194,2)</f>
        <v>0</v>
      </c>
      <c r="BL194" s="17" t="s">
        <v>165</v>
      </c>
      <c r="BM194" s="167" t="s">
        <v>265</v>
      </c>
    </row>
    <row r="195" spans="1:65" s="2" customFormat="1" ht="21.75" customHeight="1">
      <c r="A195" s="235"/>
      <c r="B195" s="124"/>
      <c r="C195" s="155" t="s">
        <v>7</v>
      </c>
      <c r="D195" s="155" t="s">
        <v>161</v>
      </c>
      <c r="E195" s="156" t="s">
        <v>266</v>
      </c>
      <c r="F195" s="157" t="s">
        <v>267</v>
      </c>
      <c r="G195" s="158" t="s">
        <v>253</v>
      </c>
      <c r="H195" s="159">
        <v>3</v>
      </c>
      <c r="I195" s="160"/>
      <c r="J195" s="161">
        <f>ROUND(I195*H195,2)</f>
        <v>0</v>
      </c>
      <c r="K195" s="162"/>
      <c r="L195" s="28"/>
      <c r="M195" s="163" t="s">
        <v>1</v>
      </c>
      <c r="N195" s="164" t="s">
        <v>44</v>
      </c>
      <c r="O195" s="49"/>
      <c r="P195" s="165">
        <f>O195*H195</f>
        <v>0</v>
      </c>
      <c r="Q195" s="165">
        <v>0</v>
      </c>
      <c r="R195" s="165">
        <f>Q195*H195</f>
        <v>0</v>
      </c>
      <c r="S195" s="165">
        <v>0</v>
      </c>
      <c r="T195" s="166">
        <f>S195*H195</f>
        <v>0</v>
      </c>
      <c r="U195" s="235"/>
      <c r="V195" s="235"/>
      <c r="W195" s="235"/>
      <c r="X195" s="235"/>
      <c r="Y195" s="235"/>
      <c r="Z195" s="235"/>
      <c r="AA195" s="235"/>
      <c r="AB195" s="235"/>
      <c r="AC195" s="235"/>
      <c r="AD195" s="235"/>
      <c r="AE195" s="235"/>
      <c r="AR195" s="167" t="s">
        <v>165</v>
      </c>
      <c r="AT195" s="167" t="s">
        <v>161</v>
      </c>
      <c r="AU195" s="167" t="s">
        <v>90</v>
      </c>
      <c r="AY195" s="17" t="s">
        <v>159</v>
      </c>
      <c r="BE195" s="90">
        <f>IF(N195="základná",J195,0)</f>
        <v>0</v>
      </c>
      <c r="BF195" s="90">
        <f>IF(N195="znížená",J195,0)</f>
        <v>0</v>
      </c>
      <c r="BG195" s="90">
        <f>IF(N195="zákl. prenesená",J195,0)</f>
        <v>0</v>
      </c>
      <c r="BH195" s="90">
        <f>IF(N195="zníž. prenesená",J195,0)</f>
        <v>0</v>
      </c>
      <c r="BI195" s="90">
        <f>IF(N195="nulová",J195,0)</f>
        <v>0</v>
      </c>
      <c r="BJ195" s="17" t="s">
        <v>90</v>
      </c>
      <c r="BK195" s="90">
        <f>ROUND(I195*H195,2)</f>
        <v>0</v>
      </c>
      <c r="BL195" s="17" t="s">
        <v>165</v>
      </c>
      <c r="BM195" s="167" t="s">
        <v>268</v>
      </c>
    </row>
    <row r="196" spans="1:65" s="14" customFormat="1">
      <c r="B196" s="176"/>
      <c r="D196" s="169" t="s">
        <v>171</v>
      </c>
      <c r="E196" s="177" t="s">
        <v>1</v>
      </c>
      <c r="F196" s="178" t="s">
        <v>269</v>
      </c>
      <c r="H196" s="179">
        <v>3</v>
      </c>
      <c r="I196" s="180"/>
      <c r="L196" s="176"/>
      <c r="M196" s="181"/>
      <c r="N196" s="182"/>
      <c r="O196" s="182"/>
      <c r="P196" s="182"/>
      <c r="Q196" s="182"/>
      <c r="R196" s="182"/>
      <c r="S196" s="182"/>
      <c r="T196" s="183"/>
      <c r="AT196" s="177" t="s">
        <v>171</v>
      </c>
      <c r="AU196" s="177" t="s">
        <v>90</v>
      </c>
      <c r="AV196" s="14" t="s">
        <v>90</v>
      </c>
      <c r="AW196" s="14" t="s">
        <v>30</v>
      </c>
      <c r="AX196" s="14" t="s">
        <v>84</v>
      </c>
      <c r="AY196" s="177" t="s">
        <v>159</v>
      </c>
    </row>
    <row r="197" spans="1:65" s="2" customFormat="1" ht="21.75" customHeight="1">
      <c r="A197" s="235"/>
      <c r="B197" s="124"/>
      <c r="C197" s="155" t="s">
        <v>270</v>
      </c>
      <c r="D197" s="155" t="s">
        <v>161</v>
      </c>
      <c r="E197" s="156" t="s">
        <v>271</v>
      </c>
      <c r="F197" s="157" t="s">
        <v>272</v>
      </c>
      <c r="G197" s="158" t="s">
        <v>253</v>
      </c>
      <c r="H197" s="159">
        <v>0.59099999999999997</v>
      </c>
      <c r="I197" s="160"/>
      <c r="J197" s="161">
        <f>ROUND(I197*H197,2)</f>
        <v>0</v>
      </c>
      <c r="K197" s="162"/>
      <c r="L197" s="28"/>
      <c r="M197" s="163" t="s">
        <v>1</v>
      </c>
      <c r="N197" s="164" t="s">
        <v>44</v>
      </c>
      <c r="O197" s="49"/>
      <c r="P197" s="165">
        <f>O197*H197</f>
        <v>0</v>
      </c>
      <c r="Q197" s="165">
        <v>0</v>
      </c>
      <c r="R197" s="165">
        <f>Q197*H197</f>
        <v>0</v>
      </c>
      <c r="S197" s="165">
        <v>0</v>
      </c>
      <c r="T197" s="166">
        <f>S197*H197</f>
        <v>0</v>
      </c>
      <c r="U197" s="235"/>
      <c r="V197" s="235"/>
      <c r="W197" s="235"/>
      <c r="X197" s="235"/>
      <c r="Y197" s="235"/>
      <c r="Z197" s="235"/>
      <c r="AA197" s="235"/>
      <c r="AB197" s="235"/>
      <c r="AC197" s="235"/>
      <c r="AD197" s="235"/>
      <c r="AE197" s="235"/>
      <c r="AR197" s="167" t="s">
        <v>165</v>
      </c>
      <c r="AT197" s="167" t="s">
        <v>161</v>
      </c>
      <c r="AU197" s="167" t="s">
        <v>90</v>
      </c>
      <c r="AY197" s="17" t="s">
        <v>159</v>
      </c>
      <c r="BE197" s="90">
        <f>IF(N197="základná",J197,0)</f>
        <v>0</v>
      </c>
      <c r="BF197" s="90">
        <f>IF(N197="znížená",J197,0)</f>
        <v>0</v>
      </c>
      <c r="BG197" s="90">
        <f>IF(N197="zákl. prenesená",J197,0)</f>
        <v>0</v>
      </c>
      <c r="BH197" s="90">
        <f>IF(N197="zníž. prenesená",J197,0)</f>
        <v>0</v>
      </c>
      <c r="BI197" s="90">
        <f>IF(N197="nulová",J197,0)</f>
        <v>0</v>
      </c>
      <c r="BJ197" s="17" t="s">
        <v>90</v>
      </c>
      <c r="BK197" s="90">
        <f>ROUND(I197*H197,2)</f>
        <v>0</v>
      </c>
      <c r="BL197" s="17" t="s">
        <v>165</v>
      </c>
      <c r="BM197" s="167" t="s">
        <v>273</v>
      </c>
    </row>
    <row r="198" spans="1:65" s="13" customFormat="1">
      <c r="B198" s="168"/>
      <c r="D198" s="169" t="s">
        <v>171</v>
      </c>
      <c r="E198" s="170" t="s">
        <v>1</v>
      </c>
      <c r="F198" s="171" t="s">
        <v>274</v>
      </c>
      <c r="H198" s="170" t="s">
        <v>1</v>
      </c>
      <c r="I198" s="172"/>
      <c r="L198" s="168"/>
      <c r="M198" s="173"/>
      <c r="N198" s="174"/>
      <c r="O198" s="174"/>
      <c r="P198" s="174"/>
      <c r="Q198" s="174"/>
      <c r="R198" s="174"/>
      <c r="S198" s="174"/>
      <c r="T198" s="175"/>
      <c r="AT198" s="170" t="s">
        <v>171</v>
      </c>
      <c r="AU198" s="170" t="s">
        <v>90</v>
      </c>
      <c r="AV198" s="13" t="s">
        <v>84</v>
      </c>
      <c r="AW198" s="13" t="s">
        <v>30</v>
      </c>
      <c r="AX198" s="13" t="s">
        <v>78</v>
      </c>
      <c r="AY198" s="170" t="s">
        <v>159</v>
      </c>
    </row>
    <row r="199" spans="1:65" s="14" customFormat="1">
      <c r="B199" s="176"/>
      <c r="D199" s="169" t="s">
        <v>171</v>
      </c>
      <c r="E199" s="177" t="s">
        <v>1</v>
      </c>
      <c r="F199" s="178" t="s">
        <v>275</v>
      </c>
      <c r="H199" s="179">
        <v>0.45</v>
      </c>
      <c r="I199" s="180"/>
      <c r="L199" s="176"/>
      <c r="M199" s="181"/>
      <c r="N199" s="182"/>
      <c r="O199" s="182"/>
      <c r="P199" s="182"/>
      <c r="Q199" s="182"/>
      <c r="R199" s="182"/>
      <c r="S199" s="182"/>
      <c r="T199" s="183"/>
      <c r="AT199" s="177" t="s">
        <v>171</v>
      </c>
      <c r="AU199" s="177" t="s">
        <v>90</v>
      </c>
      <c r="AV199" s="14" t="s">
        <v>90</v>
      </c>
      <c r="AW199" s="14" t="s">
        <v>30</v>
      </c>
      <c r="AX199" s="14" t="s">
        <v>78</v>
      </c>
      <c r="AY199" s="177" t="s">
        <v>159</v>
      </c>
    </row>
    <row r="200" spans="1:65" s="14" customFormat="1">
      <c r="B200" s="176"/>
      <c r="D200" s="169" t="s">
        <v>171</v>
      </c>
      <c r="E200" s="177" t="s">
        <v>1</v>
      </c>
      <c r="F200" s="178" t="s">
        <v>276</v>
      </c>
      <c r="H200" s="179">
        <v>0.14099999999999999</v>
      </c>
      <c r="I200" s="180"/>
      <c r="L200" s="176"/>
      <c r="M200" s="181"/>
      <c r="N200" s="182"/>
      <c r="O200" s="182"/>
      <c r="P200" s="182"/>
      <c r="Q200" s="182"/>
      <c r="R200" s="182"/>
      <c r="S200" s="182"/>
      <c r="T200" s="183"/>
      <c r="AT200" s="177" t="s">
        <v>171</v>
      </c>
      <c r="AU200" s="177" t="s">
        <v>90</v>
      </c>
      <c r="AV200" s="14" t="s">
        <v>90</v>
      </c>
      <c r="AW200" s="14" t="s">
        <v>30</v>
      </c>
      <c r="AX200" s="14" t="s">
        <v>78</v>
      </c>
      <c r="AY200" s="177" t="s">
        <v>159</v>
      </c>
    </row>
    <row r="201" spans="1:65" s="15" customFormat="1">
      <c r="B201" s="184"/>
      <c r="D201" s="169" t="s">
        <v>171</v>
      </c>
      <c r="E201" s="185" t="s">
        <v>1</v>
      </c>
      <c r="F201" s="186" t="s">
        <v>178</v>
      </c>
      <c r="H201" s="187">
        <v>0.59099999999999997</v>
      </c>
      <c r="I201" s="188"/>
      <c r="L201" s="184"/>
      <c r="M201" s="189"/>
      <c r="N201" s="190"/>
      <c r="O201" s="190"/>
      <c r="P201" s="190"/>
      <c r="Q201" s="190"/>
      <c r="R201" s="190"/>
      <c r="S201" s="190"/>
      <c r="T201" s="191"/>
      <c r="AT201" s="185" t="s">
        <v>171</v>
      </c>
      <c r="AU201" s="185" t="s">
        <v>90</v>
      </c>
      <c r="AV201" s="15" t="s">
        <v>165</v>
      </c>
      <c r="AW201" s="15" t="s">
        <v>30</v>
      </c>
      <c r="AX201" s="15" t="s">
        <v>84</v>
      </c>
      <c r="AY201" s="185" t="s">
        <v>159</v>
      </c>
    </row>
    <row r="202" spans="1:65" s="2" customFormat="1" ht="16.5" customHeight="1">
      <c r="A202" s="235"/>
      <c r="B202" s="124"/>
      <c r="C202" s="155" t="s">
        <v>277</v>
      </c>
      <c r="D202" s="155" t="s">
        <v>161</v>
      </c>
      <c r="E202" s="156" t="s">
        <v>278</v>
      </c>
      <c r="F202" s="157" t="s">
        <v>279</v>
      </c>
      <c r="G202" s="158" t="s">
        <v>253</v>
      </c>
      <c r="H202" s="159">
        <v>0.17699999999999999</v>
      </c>
      <c r="I202" s="160"/>
      <c r="J202" s="161">
        <f>ROUND(I202*H202,2)</f>
        <v>0</v>
      </c>
      <c r="K202" s="162"/>
      <c r="L202" s="28"/>
      <c r="M202" s="163" t="s">
        <v>1</v>
      </c>
      <c r="N202" s="164" t="s">
        <v>44</v>
      </c>
      <c r="O202" s="49"/>
      <c r="P202" s="165">
        <f>O202*H202</f>
        <v>0</v>
      </c>
      <c r="Q202" s="165">
        <v>0</v>
      </c>
      <c r="R202" s="165">
        <f>Q202*H202</f>
        <v>0</v>
      </c>
      <c r="S202" s="165">
        <v>0</v>
      </c>
      <c r="T202" s="166">
        <f>S202*H202</f>
        <v>0</v>
      </c>
      <c r="U202" s="235"/>
      <c r="V202" s="235"/>
      <c r="W202" s="235"/>
      <c r="X202" s="235"/>
      <c r="Y202" s="235"/>
      <c r="Z202" s="235"/>
      <c r="AA202" s="235"/>
      <c r="AB202" s="235"/>
      <c r="AC202" s="235"/>
      <c r="AD202" s="235"/>
      <c r="AE202" s="235"/>
      <c r="AR202" s="167" t="s">
        <v>165</v>
      </c>
      <c r="AT202" s="167" t="s">
        <v>161</v>
      </c>
      <c r="AU202" s="167" t="s">
        <v>90</v>
      </c>
      <c r="AY202" s="17" t="s">
        <v>159</v>
      </c>
      <c r="BE202" s="90">
        <f>IF(N202="základná",J202,0)</f>
        <v>0</v>
      </c>
      <c r="BF202" s="90">
        <f>IF(N202="znížená",J202,0)</f>
        <v>0</v>
      </c>
      <c r="BG202" s="90">
        <f>IF(N202="zákl. prenesená",J202,0)</f>
        <v>0</v>
      </c>
      <c r="BH202" s="90">
        <f>IF(N202="zníž. prenesená",J202,0)</f>
        <v>0</v>
      </c>
      <c r="BI202" s="90">
        <f>IF(N202="nulová",J202,0)</f>
        <v>0</v>
      </c>
      <c r="BJ202" s="17" t="s">
        <v>90</v>
      </c>
      <c r="BK202" s="90">
        <f>ROUND(I202*H202,2)</f>
        <v>0</v>
      </c>
      <c r="BL202" s="17" t="s">
        <v>165</v>
      </c>
      <c r="BM202" s="167" t="s">
        <v>280</v>
      </c>
    </row>
    <row r="203" spans="1:65" s="14" customFormat="1">
      <c r="B203" s="176"/>
      <c r="D203" s="169" t="s">
        <v>171</v>
      </c>
      <c r="E203" s="177" t="s">
        <v>1</v>
      </c>
      <c r="F203" s="178" t="s">
        <v>281</v>
      </c>
      <c r="H203" s="179">
        <v>0.17699999999999999</v>
      </c>
      <c r="I203" s="180"/>
      <c r="L203" s="176"/>
      <c r="M203" s="181"/>
      <c r="N203" s="182"/>
      <c r="O203" s="182"/>
      <c r="P203" s="182"/>
      <c r="Q203" s="182"/>
      <c r="R203" s="182"/>
      <c r="S203" s="182"/>
      <c r="T203" s="183"/>
      <c r="AT203" s="177" t="s">
        <v>171</v>
      </c>
      <c r="AU203" s="177" t="s">
        <v>90</v>
      </c>
      <c r="AV203" s="14" t="s">
        <v>90</v>
      </c>
      <c r="AW203" s="14" t="s">
        <v>30</v>
      </c>
      <c r="AX203" s="14" t="s">
        <v>84</v>
      </c>
      <c r="AY203" s="177" t="s">
        <v>159</v>
      </c>
    </row>
    <row r="204" spans="1:65" s="2" customFormat="1" ht="21.75" customHeight="1">
      <c r="A204" s="235"/>
      <c r="B204" s="124"/>
      <c r="C204" s="155" t="s">
        <v>282</v>
      </c>
      <c r="D204" s="155" t="s">
        <v>161</v>
      </c>
      <c r="E204" s="156" t="s">
        <v>283</v>
      </c>
      <c r="F204" s="157" t="s">
        <v>284</v>
      </c>
      <c r="G204" s="158" t="s">
        <v>253</v>
      </c>
      <c r="H204" s="159">
        <v>20</v>
      </c>
      <c r="I204" s="160"/>
      <c r="J204" s="161">
        <f>ROUND(I204*H204,2)</f>
        <v>0</v>
      </c>
      <c r="K204" s="162"/>
      <c r="L204" s="28"/>
      <c r="M204" s="163" t="s">
        <v>1</v>
      </c>
      <c r="N204" s="164" t="s">
        <v>44</v>
      </c>
      <c r="O204" s="49"/>
      <c r="P204" s="165">
        <f>O204*H204</f>
        <v>0</v>
      </c>
      <c r="Q204" s="165">
        <v>0</v>
      </c>
      <c r="R204" s="165">
        <f>Q204*H204</f>
        <v>0</v>
      </c>
      <c r="S204" s="165">
        <v>0</v>
      </c>
      <c r="T204" s="166">
        <f>S204*H204</f>
        <v>0</v>
      </c>
      <c r="U204" s="235"/>
      <c r="V204" s="235"/>
      <c r="W204" s="235"/>
      <c r="X204" s="235"/>
      <c r="Y204" s="235"/>
      <c r="Z204" s="235"/>
      <c r="AA204" s="235"/>
      <c r="AB204" s="235"/>
      <c r="AC204" s="235"/>
      <c r="AD204" s="235"/>
      <c r="AE204" s="235"/>
      <c r="AR204" s="167" t="s">
        <v>165</v>
      </c>
      <c r="AT204" s="167" t="s">
        <v>161</v>
      </c>
      <c r="AU204" s="167" t="s">
        <v>90</v>
      </c>
      <c r="AY204" s="17" t="s">
        <v>159</v>
      </c>
      <c r="BE204" s="90">
        <f>IF(N204="základná",J204,0)</f>
        <v>0</v>
      </c>
      <c r="BF204" s="90">
        <f>IF(N204="znížená",J204,0)</f>
        <v>0</v>
      </c>
      <c r="BG204" s="90">
        <f>IF(N204="zákl. prenesená",J204,0)</f>
        <v>0</v>
      </c>
      <c r="BH204" s="90">
        <f>IF(N204="zníž. prenesená",J204,0)</f>
        <v>0</v>
      </c>
      <c r="BI204" s="90">
        <f>IF(N204="nulová",J204,0)</f>
        <v>0</v>
      </c>
      <c r="BJ204" s="17" t="s">
        <v>90</v>
      </c>
      <c r="BK204" s="90">
        <f>ROUND(I204*H204,2)</f>
        <v>0</v>
      </c>
      <c r="BL204" s="17" t="s">
        <v>165</v>
      </c>
      <c r="BM204" s="167" t="s">
        <v>285</v>
      </c>
    </row>
    <row r="205" spans="1:65" s="14" customFormat="1">
      <c r="B205" s="176"/>
      <c r="D205" s="169" t="s">
        <v>171</v>
      </c>
      <c r="E205" s="177" t="s">
        <v>1</v>
      </c>
      <c r="F205" s="178" t="s">
        <v>286</v>
      </c>
      <c r="H205" s="179">
        <v>20</v>
      </c>
      <c r="I205" s="180"/>
      <c r="L205" s="176"/>
      <c r="M205" s="181"/>
      <c r="N205" s="182"/>
      <c r="O205" s="182"/>
      <c r="P205" s="182"/>
      <c r="Q205" s="182"/>
      <c r="R205" s="182"/>
      <c r="S205" s="182"/>
      <c r="T205" s="183"/>
      <c r="AT205" s="177" t="s">
        <v>171</v>
      </c>
      <c r="AU205" s="177" t="s">
        <v>90</v>
      </c>
      <c r="AV205" s="14" t="s">
        <v>90</v>
      </c>
      <c r="AW205" s="14" t="s">
        <v>30</v>
      </c>
      <c r="AX205" s="14" t="s">
        <v>84</v>
      </c>
      <c r="AY205" s="177" t="s">
        <v>159</v>
      </c>
    </row>
    <row r="206" spans="1:65" s="2" customFormat="1" ht="33" customHeight="1">
      <c r="A206" s="235"/>
      <c r="B206" s="124"/>
      <c r="C206" s="155" t="s">
        <v>287</v>
      </c>
      <c r="D206" s="155" t="s">
        <v>161</v>
      </c>
      <c r="E206" s="156" t="s">
        <v>288</v>
      </c>
      <c r="F206" s="157" t="s">
        <v>289</v>
      </c>
      <c r="G206" s="158" t="s">
        <v>253</v>
      </c>
      <c r="H206" s="159">
        <v>107.791</v>
      </c>
      <c r="I206" s="160"/>
      <c r="J206" s="161">
        <f>ROUND(I206*H206,2)</f>
        <v>0</v>
      </c>
      <c r="K206" s="162"/>
      <c r="L206" s="28"/>
      <c r="M206" s="163" t="s">
        <v>1</v>
      </c>
      <c r="N206" s="164" t="s">
        <v>44</v>
      </c>
      <c r="O206" s="49"/>
      <c r="P206" s="165">
        <f>O206*H206</f>
        <v>0</v>
      </c>
      <c r="Q206" s="165">
        <v>0</v>
      </c>
      <c r="R206" s="165">
        <f>Q206*H206</f>
        <v>0</v>
      </c>
      <c r="S206" s="165">
        <v>0</v>
      </c>
      <c r="T206" s="166">
        <f>S206*H206</f>
        <v>0</v>
      </c>
      <c r="U206" s="235"/>
      <c r="V206" s="235"/>
      <c r="W206" s="235"/>
      <c r="X206" s="235"/>
      <c r="Y206" s="235"/>
      <c r="Z206" s="235"/>
      <c r="AA206" s="235"/>
      <c r="AB206" s="235"/>
      <c r="AC206" s="235"/>
      <c r="AD206" s="235"/>
      <c r="AE206" s="235"/>
      <c r="AR206" s="167" t="s">
        <v>165</v>
      </c>
      <c r="AT206" s="167" t="s">
        <v>161</v>
      </c>
      <c r="AU206" s="167" t="s">
        <v>90</v>
      </c>
      <c r="AY206" s="17" t="s">
        <v>159</v>
      </c>
      <c r="BE206" s="90">
        <f>IF(N206="základná",J206,0)</f>
        <v>0</v>
      </c>
      <c r="BF206" s="90">
        <f>IF(N206="znížená",J206,0)</f>
        <v>0</v>
      </c>
      <c r="BG206" s="90">
        <f>IF(N206="zákl. prenesená",J206,0)</f>
        <v>0</v>
      </c>
      <c r="BH206" s="90">
        <f>IF(N206="zníž. prenesená",J206,0)</f>
        <v>0</v>
      </c>
      <c r="BI206" s="90">
        <f>IF(N206="nulová",J206,0)</f>
        <v>0</v>
      </c>
      <c r="BJ206" s="17" t="s">
        <v>90</v>
      </c>
      <c r="BK206" s="90">
        <f>ROUND(I206*H206,2)</f>
        <v>0</v>
      </c>
      <c r="BL206" s="17" t="s">
        <v>165</v>
      </c>
      <c r="BM206" s="167" t="s">
        <v>290</v>
      </c>
    </row>
    <row r="207" spans="1:65" s="13" customFormat="1">
      <c r="B207" s="168"/>
      <c r="D207" s="169" t="s">
        <v>171</v>
      </c>
      <c r="E207" s="170" t="s">
        <v>1</v>
      </c>
      <c r="F207" s="171" t="s">
        <v>291</v>
      </c>
      <c r="H207" s="170" t="s">
        <v>1</v>
      </c>
      <c r="I207" s="172"/>
      <c r="L207" s="168"/>
      <c r="M207" s="173"/>
      <c r="N207" s="174"/>
      <c r="O207" s="174"/>
      <c r="P207" s="174"/>
      <c r="Q207" s="174"/>
      <c r="R207" s="174"/>
      <c r="S207" s="174"/>
      <c r="T207" s="175"/>
      <c r="AT207" s="170" t="s">
        <v>171</v>
      </c>
      <c r="AU207" s="170" t="s">
        <v>90</v>
      </c>
      <c r="AV207" s="13" t="s">
        <v>84</v>
      </c>
      <c r="AW207" s="13" t="s">
        <v>30</v>
      </c>
      <c r="AX207" s="13" t="s">
        <v>78</v>
      </c>
      <c r="AY207" s="170" t="s">
        <v>159</v>
      </c>
    </row>
    <row r="208" spans="1:65" s="14" customFormat="1">
      <c r="B208" s="176"/>
      <c r="D208" s="169" t="s">
        <v>171</v>
      </c>
      <c r="E208" s="177" t="s">
        <v>1</v>
      </c>
      <c r="F208" s="178" t="s">
        <v>292</v>
      </c>
      <c r="H208" s="179">
        <v>117.791</v>
      </c>
      <c r="I208" s="180"/>
      <c r="L208" s="176"/>
      <c r="M208" s="181"/>
      <c r="N208" s="182"/>
      <c r="O208" s="182"/>
      <c r="P208" s="182"/>
      <c r="Q208" s="182"/>
      <c r="R208" s="182"/>
      <c r="S208" s="182"/>
      <c r="T208" s="183"/>
      <c r="AT208" s="177" t="s">
        <v>171</v>
      </c>
      <c r="AU208" s="177" t="s">
        <v>90</v>
      </c>
      <c r="AV208" s="14" t="s">
        <v>90</v>
      </c>
      <c r="AW208" s="14" t="s">
        <v>30</v>
      </c>
      <c r="AX208" s="14" t="s">
        <v>78</v>
      </c>
      <c r="AY208" s="177" t="s">
        <v>159</v>
      </c>
    </row>
    <row r="209" spans="1:65" s="13" customFormat="1">
      <c r="B209" s="168"/>
      <c r="D209" s="169" t="s">
        <v>171</v>
      </c>
      <c r="E209" s="170" t="s">
        <v>1</v>
      </c>
      <c r="F209" s="171" t="s">
        <v>293</v>
      </c>
      <c r="H209" s="170" t="s">
        <v>1</v>
      </c>
      <c r="I209" s="172"/>
      <c r="L209" s="168"/>
      <c r="M209" s="173"/>
      <c r="N209" s="174"/>
      <c r="O209" s="174"/>
      <c r="P209" s="174"/>
      <c r="Q209" s="174"/>
      <c r="R209" s="174"/>
      <c r="S209" s="174"/>
      <c r="T209" s="175"/>
      <c r="AT209" s="170" t="s">
        <v>171</v>
      </c>
      <c r="AU209" s="170" t="s">
        <v>90</v>
      </c>
      <c r="AV209" s="13" t="s">
        <v>84</v>
      </c>
      <c r="AW209" s="13" t="s">
        <v>30</v>
      </c>
      <c r="AX209" s="13" t="s">
        <v>78</v>
      </c>
      <c r="AY209" s="170" t="s">
        <v>159</v>
      </c>
    </row>
    <row r="210" spans="1:65" s="14" customFormat="1">
      <c r="B210" s="176"/>
      <c r="D210" s="169" t="s">
        <v>171</v>
      </c>
      <c r="E210" s="177" t="s">
        <v>1</v>
      </c>
      <c r="F210" s="178" t="s">
        <v>294</v>
      </c>
      <c r="H210" s="179">
        <v>-10</v>
      </c>
      <c r="I210" s="180"/>
      <c r="L210" s="176"/>
      <c r="M210" s="181"/>
      <c r="N210" s="182"/>
      <c r="O210" s="182"/>
      <c r="P210" s="182"/>
      <c r="Q210" s="182"/>
      <c r="R210" s="182"/>
      <c r="S210" s="182"/>
      <c r="T210" s="183"/>
      <c r="AT210" s="177" t="s">
        <v>171</v>
      </c>
      <c r="AU210" s="177" t="s">
        <v>90</v>
      </c>
      <c r="AV210" s="14" t="s">
        <v>90</v>
      </c>
      <c r="AW210" s="14" t="s">
        <v>30</v>
      </c>
      <c r="AX210" s="14" t="s">
        <v>78</v>
      </c>
      <c r="AY210" s="177" t="s">
        <v>159</v>
      </c>
    </row>
    <row r="211" spans="1:65" s="15" customFormat="1">
      <c r="B211" s="184"/>
      <c r="D211" s="169" t="s">
        <v>171</v>
      </c>
      <c r="E211" s="185" t="s">
        <v>110</v>
      </c>
      <c r="F211" s="186" t="s">
        <v>178</v>
      </c>
      <c r="H211" s="187">
        <v>107.791</v>
      </c>
      <c r="I211" s="188"/>
      <c r="L211" s="184"/>
      <c r="M211" s="189"/>
      <c r="N211" s="190"/>
      <c r="O211" s="190"/>
      <c r="P211" s="190"/>
      <c r="Q211" s="190"/>
      <c r="R211" s="190"/>
      <c r="S211" s="190"/>
      <c r="T211" s="191"/>
      <c r="AT211" s="185" t="s">
        <v>171</v>
      </c>
      <c r="AU211" s="185" t="s">
        <v>90</v>
      </c>
      <c r="AV211" s="15" t="s">
        <v>165</v>
      </c>
      <c r="AW211" s="15" t="s">
        <v>30</v>
      </c>
      <c r="AX211" s="15" t="s">
        <v>84</v>
      </c>
      <c r="AY211" s="185" t="s">
        <v>159</v>
      </c>
    </row>
    <row r="212" spans="1:65" s="2" customFormat="1" ht="44.25" customHeight="1">
      <c r="A212" s="235"/>
      <c r="B212" s="124"/>
      <c r="C212" s="155" t="s">
        <v>295</v>
      </c>
      <c r="D212" s="155" t="s">
        <v>161</v>
      </c>
      <c r="E212" s="156" t="s">
        <v>296</v>
      </c>
      <c r="F212" s="157" t="s">
        <v>297</v>
      </c>
      <c r="G212" s="158" t="s">
        <v>253</v>
      </c>
      <c r="H212" s="159">
        <v>215.58199999999999</v>
      </c>
      <c r="I212" s="160"/>
      <c r="J212" s="161">
        <f>ROUND(I212*H212,2)</f>
        <v>0</v>
      </c>
      <c r="K212" s="162"/>
      <c r="L212" s="28"/>
      <c r="M212" s="163" t="s">
        <v>1</v>
      </c>
      <c r="N212" s="164" t="s">
        <v>44</v>
      </c>
      <c r="O212" s="49"/>
      <c r="P212" s="165">
        <f>O212*H212</f>
        <v>0</v>
      </c>
      <c r="Q212" s="165">
        <v>0</v>
      </c>
      <c r="R212" s="165">
        <f>Q212*H212</f>
        <v>0</v>
      </c>
      <c r="S212" s="165">
        <v>0</v>
      </c>
      <c r="T212" s="166">
        <f>S212*H212</f>
        <v>0</v>
      </c>
      <c r="U212" s="235"/>
      <c r="V212" s="235"/>
      <c r="W212" s="235"/>
      <c r="X212" s="235"/>
      <c r="Y212" s="235"/>
      <c r="Z212" s="235"/>
      <c r="AA212" s="235"/>
      <c r="AB212" s="235"/>
      <c r="AC212" s="235"/>
      <c r="AD212" s="235"/>
      <c r="AE212" s="235"/>
      <c r="AR212" s="167" t="s">
        <v>165</v>
      </c>
      <c r="AT212" s="167" t="s">
        <v>161</v>
      </c>
      <c r="AU212" s="167" t="s">
        <v>90</v>
      </c>
      <c r="AY212" s="17" t="s">
        <v>159</v>
      </c>
      <c r="BE212" s="90">
        <f>IF(N212="základná",J212,0)</f>
        <v>0</v>
      </c>
      <c r="BF212" s="90">
        <f>IF(N212="znížená",J212,0)</f>
        <v>0</v>
      </c>
      <c r="BG212" s="90">
        <f>IF(N212="zákl. prenesená",J212,0)</f>
        <v>0</v>
      </c>
      <c r="BH212" s="90">
        <f>IF(N212="zníž. prenesená",J212,0)</f>
        <v>0</v>
      </c>
      <c r="BI212" s="90">
        <f>IF(N212="nulová",J212,0)</f>
        <v>0</v>
      </c>
      <c r="BJ212" s="17" t="s">
        <v>90</v>
      </c>
      <c r="BK212" s="90">
        <f>ROUND(I212*H212,2)</f>
        <v>0</v>
      </c>
      <c r="BL212" s="17" t="s">
        <v>165</v>
      </c>
      <c r="BM212" s="167" t="s">
        <v>298</v>
      </c>
    </row>
    <row r="213" spans="1:65" s="14" customFormat="1">
      <c r="B213" s="176"/>
      <c r="D213" s="169" t="s">
        <v>171</v>
      </c>
      <c r="E213" s="177" t="s">
        <v>1</v>
      </c>
      <c r="F213" s="178" t="s">
        <v>299</v>
      </c>
      <c r="H213" s="179">
        <v>215.58199999999999</v>
      </c>
      <c r="I213" s="180"/>
      <c r="L213" s="176"/>
      <c r="M213" s="181"/>
      <c r="N213" s="182"/>
      <c r="O213" s="182"/>
      <c r="P213" s="182"/>
      <c r="Q213" s="182"/>
      <c r="R213" s="182"/>
      <c r="S213" s="182"/>
      <c r="T213" s="183"/>
      <c r="AT213" s="177" t="s">
        <v>171</v>
      </c>
      <c r="AU213" s="177" t="s">
        <v>90</v>
      </c>
      <c r="AV213" s="14" t="s">
        <v>90</v>
      </c>
      <c r="AW213" s="14" t="s">
        <v>30</v>
      </c>
      <c r="AX213" s="14" t="s">
        <v>84</v>
      </c>
      <c r="AY213" s="177" t="s">
        <v>159</v>
      </c>
    </row>
    <row r="214" spans="1:65" s="2" customFormat="1" ht="21.75" customHeight="1">
      <c r="A214" s="235"/>
      <c r="B214" s="124"/>
      <c r="C214" s="155" t="s">
        <v>238</v>
      </c>
      <c r="D214" s="155" t="s">
        <v>161</v>
      </c>
      <c r="E214" s="156" t="s">
        <v>300</v>
      </c>
      <c r="F214" s="157" t="s">
        <v>301</v>
      </c>
      <c r="G214" s="158" t="s">
        <v>253</v>
      </c>
      <c r="H214" s="159">
        <v>10</v>
      </c>
      <c r="I214" s="160"/>
      <c r="J214" s="161">
        <f>ROUND(I214*H214,2)</f>
        <v>0</v>
      </c>
      <c r="K214" s="162"/>
      <c r="L214" s="28"/>
      <c r="M214" s="163" t="s">
        <v>1</v>
      </c>
      <c r="N214" s="164" t="s">
        <v>44</v>
      </c>
      <c r="O214" s="49"/>
      <c r="P214" s="165">
        <f>O214*H214</f>
        <v>0</v>
      </c>
      <c r="Q214" s="165">
        <v>0</v>
      </c>
      <c r="R214" s="165">
        <f>Q214*H214</f>
        <v>0</v>
      </c>
      <c r="S214" s="165">
        <v>0</v>
      </c>
      <c r="T214" s="166">
        <f>S214*H214</f>
        <v>0</v>
      </c>
      <c r="U214" s="235"/>
      <c r="V214" s="235"/>
      <c r="W214" s="235"/>
      <c r="X214" s="235"/>
      <c r="Y214" s="235"/>
      <c r="Z214" s="235"/>
      <c r="AA214" s="235"/>
      <c r="AB214" s="235"/>
      <c r="AC214" s="235"/>
      <c r="AD214" s="235"/>
      <c r="AE214" s="235"/>
      <c r="AR214" s="167" t="s">
        <v>165</v>
      </c>
      <c r="AT214" s="167" t="s">
        <v>161</v>
      </c>
      <c r="AU214" s="167" t="s">
        <v>90</v>
      </c>
      <c r="AY214" s="17" t="s">
        <v>159</v>
      </c>
      <c r="BE214" s="90">
        <f>IF(N214="základná",J214,0)</f>
        <v>0</v>
      </c>
      <c r="BF214" s="90">
        <f>IF(N214="znížená",J214,0)</f>
        <v>0</v>
      </c>
      <c r="BG214" s="90">
        <f>IF(N214="zákl. prenesená",J214,0)</f>
        <v>0</v>
      </c>
      <c r="BH214" s="90">
        <f>IF(N214="zníž. prenesená",J214,0)</f>
        <v>0</v>
      </c>
      <c r="BI214" s="90">
        <f>IF(N214="nulová",J214,0)</f>
        <v>0</v>
      </c>
      <c r="BJ214" s="17" t="s">
        <v>90</v>
      </c>
      <c r="BK214" s="90">
        <f>ROUND(I214*H214,2)</f>
        <v>0</v>
      </c>
      <c r="BL214" s="17" t="s">
        <v>165</v>
      </c>
      <c r="BM214" s="167" t="s">
        <v>302</v>
      </c>
    </row>
    <row r="215" spans="1:65" s="13" customFormat="1">
      <c r="B215" s="168"/>
      <c r="D215" s="169" t="s">
        <v>171</v>
      </c>
      <c r="E215" s="170" t="s">
        <v>1</v>
      </c>
      <c r="F215" s="171" t="s">
        <v>303</v>
      </c>
      <c r="H215" s="170" t="s">
        <v>1</v>
      </c>
      <c r="I215" s="172"/>
      <c r="L215" s="168"/>
      <c r="M215" s="173"/>
      <c r="N215" s="174"/>
      <c r="O215" s="174"/>
      <c r="P215" s="174"/>
      <c r="Q215" s="174"/>
      <c r="R215" s="174"/>
      <c r="S215" s="174"/>
      <c r="T215" s="175"/>
      <c r="AT215" s="170" t="s">
        <v>171</v>
      </c>
      <c r="AU215" s="170" t="s">
        <v>90</v>
      </c>
      <c r="AV215" s="13" t="s">
        <v>84</v>
      </c>
      <c r="AW215" s="13" t="s">
        <v>30</v>
      </c>
      <c r="AX215" s="13" t="s">
        <v>78</v>
      </c>
      <c r="AY215" s="170" t="s">
        <v>159</v>
      </c>
    </row>
    <row r="216" spans="1:65" s="14" customFormat="1">
      <c r="B216" s="176"/>
      <c r="D216" s="169" t="s">
        <v>171</v>
      </c>
      <c r="E216" s="177" t="s">
        <v>1</v>
      </c>
      <c r="F216" s="178" t="s">
        <v>214</v>
      </c>
      <c r="H216" s="179">
        <v>10</v>
      </c>
      <c r="I216" s="180"/>
      <c r="L216" s="176"/>
      <c r="M216" s="181"/>
      <c r="N216" s="182"/>
      <c r="O216" s="182"/>
      <c r="P216" s="182"/>
      <c r="Q216" s="182"/>
      <c r="R216" s="182"/>
      <c r="S216" s="182"/>
      <c r="T216" s="183"/>
      <c r="AT216" s="177" t="s">
        <v>171</v>
      </c>
      <c r="AU216" s="177" t="s">
        <v>90</v>
      </c>
      <c r="AV216" s="14" t="s">
        <v>90</v>
      </c>
      <c r="AW216" s="14" t="s">
        <v>30</v>
      </c>
      <c r="AX216" s="14" t="s">
        <v>84</v>
      </c>
      <c r="AY216" s="177" t="s">
        <v>159</v>
      </c>
    </row>
    <row r="217" spans="1:65" s="2" customFormat="1" ht="16.5" customHeight="1">
      <c r="A217" s="235"/>
      <c r="B217" s="124"/>
      <c r="C217" s="155" t="s">
        <v>304</v>
      </c>
      <c r="D217" s="155" t="s">
        <v>161</v>
      </c>
      <c r="E217" s="156" t="s">
        <v>305</v>
      </c>
      <c r="F217" s="157" t="s">
        <v>306</v>
      </c>
      <c r="G217" s="158" t="s">
        <v>253</v>
      </c>
      <c r="H217" s="159">
        <v>10</v>
      </c>
      <c r="I217" s="160"/>
      <c r="J217" s="161">
        <f>ROUND(I217*H217,2)</f>
        <v>0</v>
      </c>
      <c r="K217" s="162"/>
      <c r="L217" s="28"/>
      <c r="M217" s="163" t="s">
        <v>1</v>
      </c>
      <c r="N217" s="164" t="s">
        <v>44</v>
      </c>
      <c r="O217" s="49"/>
      <c r="P217" s="165">
        <f>O217*H217</f>
        <v>0</v>
      </c>
      <c r="Q217" s="165">
        <v>0</v>
      </c>
      <c r="R217" s="165">
        <f>Q217*H217</f>
        <v>0</v>
      </c>
      <c r="S217" s="165">
        <v>0</v>
      </c>
      <c r="T217" s="166">
        <f>S217*H217</f>
        <v>0</v>
      </c>
      <c r="U217" s="235"/>
      <c r="V217" s="235"/>
      <c r="W217" s="235"/>
      <c r="X217" s="235"/>
      <c r="Y217" s="235"/>
      <c r="Z217" s="235"/>
      <c r="AA217" s="235"/>
      <c r="AB217" s="235"/>
      <c r="AC217" s="235"/>
      <c r="AD217" s="235"/>
      <c r="AE217" s="235"/>
      <c r="AR217" s="167" t="s">
        <v>165</v>
      </c>
      <c r="AT217" s="167" t="s">
        <v>161</v>
      </c>
      <c r="AU217" s="167" t="s">
        <v>90</v>
      </c>
      <c r="AY217" s="17" t="s">
        <v>159</v>
      </c>
      <c r="BE217" s="90">
        <f>IF(N217="základná",J217,0)</f>
        <v>0</v>
      </c>
      <c r="BF217" s="90">
        <f>IF(N217="znížená",J217,0)</f>
        <v>0</v>
      </c>
      <c r="BG217" s="90">
        <f>IF(N217="zákl. prenesená",J217,0)</f>
        <v>0</v>
      </c>
      <c r="BH217" s="90">
        <f>IF(N217="zníž. prenesená",J217,0)</f>
        <v>0</v>
      </c>
      <c r="BI217" s="90">
        <f>IF(N217="nulová",J217,0)</f>
        <v>0</v>
      </c>
      <c r="BJ217" s="17" t="s">
        <v>90</v>
      </c>
      <c r="BK217" s="90">
        <f>ROUND(I217*H217,2)</f>
        <v>0</v>
      </c>
      <c r="BL217" s="17" t="s">
        <v>165</v>
      </c>
      <c r="BM217" s="167" t="s">
        <v>307</v>
      </c>
    </row>
    <row r="218" spans="1:65" s="2" customFormat="1" ht="16.5" customHeight="1">
      <c r="A218" s="235"/>
      <c r="B218" s="124"/>
      <c r="C218" s="155" t="s">
        <v>308</v>
      </c>
      <c r="D218" s="155" t="s">
        <v>161</v>
      </c>
      <c r="E218" s="156" t="s">
        <v>309</v>
      </c>
      <c r="F218" s="157" t="s">
        <v>310</v>
      </c>
      <c r="G218" s="158" t="s">
        <v>311</v>
      </c>
      <c r="H218" s="159">
        <v>183.245</v>
      </c>
      <c r="I218" s="160"/>
      <c r="J218" s="161">
        <f>ROUND(I218*H218,2)</f>
        <v>0</v>
      </c>
      <c r="K218" s="162"/>
      <c r="L218" s="28"/>
      <c r="M218" s="163" t="s">
        <v>1</v>
      </c>
      <c r="N218" s="164" t="s">
        <v>44</v>
      </c>
      <c r="O218" s="49"/>
      <c r="P218" s="165">
        <f>O218*H218</f>
        <v>0</v>
      </c>
      <c r="Q218" s="165">
        <v>0</v>
      </c>
      <c r="R218" s="165">
        <f>Q218*H218</f>
        <v>0</v>
      </c>
      <c r="S218" s="165">
        <v>0</v>
      </c>
      <c r="T218" s="166">
        <f>S218*H218</f>
        <v>0</v>
      </c>
      <c r="U218" s="235"/>
      <c r="V218" s="235"/>
      <c r="W218" s="235"/>
      <c r="X218" s="235"/>
      <c r="Y218" s="235"/>
      <c r="Z218" s="235"/>
      <c r="AA218" s="235"/>
      <c r="AB218" s="235"/>
      <c r="AC218" s="235"/>
      <c r="AD218" s="235"/>
      <c r="AE218" s="235"/>
      <c r="AR218" s="167" t="s">
        <v>165</v>
      </c>
      <c r="AT218" s="167" t="s">
        <v>161</v>
      </c>
      <c r="AU218" s="167" t="s">
        <v>90</v>
      </c>
      <c r="AY218" s="17" t="s">
        <v>159</v>
      </c>
      <c r="BE218" s="90">
        <f>IF(N218="základná",J218,0)</f>
        <v>0</v>
      </c>
      <c r="BF218" s="90">
        <f>IF(N218="znížená",J218,0)</f>
        <v>0</v>
      </c>
      <c r="BG218" s="90">
        <f>IF(N218="zákl. prenesená",J218,0)</f>
        <v>0</v>
      </c>
      <c r="BH218" s="90">
        <f>IF(N218="zníž. prenesená",J218,0)</f>
        <v>0</v>
      </c>
      <c r="BI218" s="90">
        <f>IF(N218="nulová",J218,0)</f>
        <v>0</v>
      </c>
      <c r="BJ218" s="17" t="s">
        <v>90</v>
      </c>
      <c r="BK218" s="90">
        <f>ROUND(I218*H218,2)</f>
        <v>0</v>
      </c>
      <c r="BL218" s="17" t="s">
        <v>165</v>
      </c>
      <c r="BM218" s="167" t="s">
        <v>312</v>
      </c>
    </row>
    <row r="219" spans="1:65" s="14" customFormat="1">
      <c r="B219" s="176"/>
      <c r="D219" s="169" t="s">
        <v>171</v>
      </c>
      <c r="E219" s="177" t="s">
        <v>1</v>
      </c>
      <c r="F219" s="178" t="s">
        <v>313</v>
      </c>
      <c r="H219" s="179">
        <v>183.245</v>
      </c>
      <c r="I219" s="180"/>
      <c r="L219" s="176"/>
      <c r="M219" s="181"/>
      <c r="N219" s="182"/>
      <c r="O219" s="182"/>
      <c r="P219" s="182"/>
      <c r="Q219" s="182"/>
      <c r="R219" s="182"/>
      <c r="S219" s="182"/>
      <c r="T219" s="183"/>
      <c r="AT219" s="177" t="s">
        <v>171</v>
      </c>
      <c r="AU219" s="177" t="s">
        <v>90</v>
      </c>
      <c r="AV219" s="14" t="s">
        <v>90</v>
      </c>
      <c r="AW219" s="14" t="s">
        <v>30</v>
      </c>
      <c r="AX219" s="14" t="s">
        <v>84</v>
      </c>
      <c r="AY219" s="177" t="s">
        <v>159</v>
      </c>
    </row>
    <row r="220" spans="1:65" s="2" customFormat="1" ht="16.5" customHeight="1">
      <c r="A220" s="235"/>
      <c r="B220" s="124"/>
      <c r="C220" s="155" t="s">
        <v>314</v>
      </c>
      <c r="D220" s="155" t="s">
        <v>161</v>
      </c>
      <c r="E220" s="156" t="s">
        <v>315</v>
      </c>
      <c r="F220" s="157" t="s">
        <v>316</v>
      </c>
      <c r="G220" s="158" t="s">
        <v>311</v>
      </c>
      <c r="H220" s="159">
        <v>183.245</v>
      </c>
      <c r="I220" s="160"/>
      <c r="J220" s="161">
        <f>ROUND(I220*H220,2)</f>
        <v>0</v>
      </c>
      <c r="K220" s="162"/>
      <c r="L220" s="28"/>
      <c r="M220" s="163" t="s">
        <v>1</v>
      </c>
      <c r="N220" s="164" t="s">
        <v>44</v>
      </c>
      <c r="O220" s="49"/>
      <c r="P220" s="165">
        <f>O220*H220</f>
        <v>0</v>
      </c>
      <c r="Q220" s="165">
        <v>0</v>
      </c>
      <c r="R220" s="165">
        <f>Q220*H220</f>
        <v>0</v>
      </c>
      <c r="S220" s="165">
        <v>0</v>
      </c>
      <c r="T220" s="166">
        <f>S220*H220</f>
        <v>0</v>
      </c>
      <c r="U220" s="235"/>
      <c r="V220" s="235"/>
      <c r="W220" s="235"/>
      <c r="X220" s="235"/>
      <c r="Y220" s="235"/>
      <c r="Z220" s="235"/>
      <c r="AA220" s="235"/>
      <c r="AB220" s="235"/>
      <c r="AC220" s="235"/>
      <c r="AD220" s="235"/>
      <c r="AE220" s="235"/>
      <c r="AR220" s="167" t="s">
        <v>165</v>
      </c>
      <c r="AT220" s="167" t="s">
        <v>161</v>
      </c>
      <c r="AU220" s="167" t="s">
        <v>90</v>
      </c>
      <c r="AY220" s="17" t="s">
        <v>159</v>
      </c>
      <c r="BE220" s="90">
        <f>IF(N220="základná",J220,0)</f>
        <v>0</v>
      </c>
      <c r="BF220" s="90">
        <f>IF(N220="znížená",J220,0)</f>
        <v>0</v>
      </c>
      <c r="BG220" s="90">
        <f>IF(N220="zákl. prenesená",J220,0)</f>
        <v>0</v>
      </c>
      <c r="BH220" s="90">
        <f>IF(N220="zníž. prenesená",J220,0)</f>
        <v>0</v>
      </c>
      <c r="BI220" s="90">
        <f>IF(N220="nulová",J220,0)</f>
        <v>0</v>
      </c>
      <c r="BJ220" s="17" t="s">
        <v>90</v>
      </c>
      <c r="BK220" s="90">
        <f>ROUND(I220*H220,2)</f>
        <v>0</v>
      </c>
      <c r="BL220" s="17" t="s">
        <v>165</v>
      </c>
      <c r="BM220" s="167" t="s">
        <v>317</v>
      </c>
    </row>
    <row r="221" spans="1:65" s="14" customFormat="1">
      <c r="B221" s="176"/>
      <c r="D221" s="169" t="s">
        <v>171</v>
      </c>
      <c r="E221" s="177" t="s">
        <v>1</v>
      </c>
      <c r="F221" s="178" t="s">
        <v>313</v>
      </c>
      <c r="H221" s="179">
        <v>183.245</v>
      </c>
      <c r="I221" s="180"/>
      <c r="L221" s="176"/>
      <c r="M221" s="181"/>
      <c r="N221" s="182"/>
      <c r="O221" s="182"/>
      <c r="P221" s="182"/>
      <c r="Q221" s="182"/>
      <c r="R221" s="182"/>
      <c r="S221" s="182"/>
      <c r="T221" s="183"/>
      <c r="AT221" s="177" t="s">
        <v>171</v>
      </c>
      <c r="AU221" s="177" t="s">
        <v>90</v>
      </c>
      <c r="AV221" s="14" t="s">
        <v>90</v>
      </c>
      <c r="AW221" s="14" t="s">
        <v>30</v>
      </c>
      <c r="AX221" s="14" t="s">
        <v>84</v>
      </c>
      <c r="AY221" s="177" t="s">
        <v>159</v>
      </c>
    </row>
    <row r="222" spans="1:65" s="2" customFormat="1" ht="21.75" customHeight="1">
      <c r="A222" s="235"/>
      <c r="B222" s="124"/>
      <c r="C222" s="155" t="s">
        <v>255</v>
      </c>
      <c r="D222" s="155" t="s">
        <v>161</v>
      </c>
      <c r="E222" s="156" t="s">
        <v>318</v>
      </c>
      <c r="F222" s="157" t="s">
        <v>319</v>
      </c>
      <c r="G222" s="158" t="s">
        <v>164</v>
      </c>
      <c r="H222" s="159">
        <v>2670</v>
      </c>
      <c r="I222" s="160"/>
      <c r="J222" s="161">
        <f>ROUND(I222*H222,2)</f>
        <v>0</v>
      </c>
      <c r="K222" s="162"/>
      <c r="L222" s="28"/>
      <c r="M222" s="163" t="s">
        <v>1</v>
      </c>
      <c r="N222" s="164" t="s">
        <v>44</v>
      </c>
      <c r="O222" s="49"/>
      <c r="P222" s="165">
        <f>O222*H222</f>
        <v>0</v>
      </c>
      <c r="Q222" s="165">
        <v>0</v>
      </c>
      <c r="R222" s="165">
        <f>Q222*H222</f>
        <v>0</v>
      </c>
      <c r="S222" s="165">
        <v>0</v>
      </c>
      <c r="T222" s="166">
        <f>S222*H222</f>
        <v>0</v>
      </c>
      <c r="U222" s="235"/>
      <c r="V222" s="235"/>
      <c r="W222" s="235"/>
      <c r="X222" s="235"/>
      <c r="Y222" s="235"/>
      <c r="Z222" s="235"/>
      <c r="AA222" s="235"/>
      <c r="AB222" s="235"/>
      <c r="AC222" s="235"/>
      <c r="AD222" s="235"/>
      <c r="AE222" s="235"/>
      <c r="AR222" s="167" t="s">
        <v>165</v>
      </c>
      <c r="AT222" s="167" t="s">
        <v>161</v>
      </c>
      <c r="AU222" s="167" t="s">
        <v>90</v>
      </c>
      <c r="AY222" s="17" t="s">
        <v>159</v>
      </c>
      <c r="BE222" s="90">
        <f>IF(N222="základná",J222,0)</f>
        <v>0</v>
      </c>
      <c r="BF222" s="90">
        <f>IF(N222="znížená",J222,0)</f>
        <v>0</v>
      </c>
      <c r="BG222" s="90">
        <f>IF(N222="zákl. prenesená",J222,0)</f>
        <v>0</v>
      </c>
      <c r="BH222" s="90">
        <f>IF(N222="zníž. prenesená",J222,0)</f>
        <v>0</v>
      </c>
      <c r="BI222" s="90">
        <f>IF(N222="nulová",J222,0)</f>
        <v>0</v>
      </c>
      <c r="BJ222" s="17" t="s">
        <v>90</v>
      </c>
      <c r="BK222" s="90">
        <f>ROUND(I222*H222,2)</f>
        <v>0</v>
      </c>
      <c r="BL222" s="17" t="s">
        <v>165</v>
      </c>
      <c r="BM222" s="167" t="s">
        <v>320</v>
      </c>
    </row>
    <row r="223" spans="1:65" s="14" customFormat="1">
      <c r="B223" s="176"/>
      <c r="D223" s="169" t="s">
        <v>171</v>
      </c>
      <c r="E223" s="177" t="s">
        <v>1</v>
      </c>
      <c r="F223" s="178" t="s">
        <v>321</v>
      </c>
      <c r="H223" s="179">
        <v>2670</v>
      </c>
      <c r="I223" s="180"/>
      <c r="L223" s="176"/>
      <c r="M223" s="181"/>
      <c r="N223" s="182"/>
      <c r="O223" s="182"/>
      <c r="P223" s="182"/>
      <c r="Q223" s="182"/>
      <c r="R223" s="182"/>
      <c r="S223" s="182"/>
      <c r="T223" s="183"/>
      <c r="AT223" s="177" t="s">
        <v>171</v>
      </c>
      <c r="AU223" s="177" t="s">
        <v>90</v>
      </c>
      <c r="AV223" s="14" t="s">
        <v>90</v>
      </c>
      <c r="AW223" s="14" t="s">
        <v>30</v>
      </c>
      <c r="AX223" s="14" t="s">
        <v>78</v>
      </c>
      <c r="AY223" s="177" t="s">
        <v>159</v>
      </c>
    </row>
    <row r="224" spans="1:65" s="15" customFormat="1">
      <c r="B224" s="184"/>
      <c r="D224" s="169" t="s">
        <v>171</v>
      </c>
      <c r="E224" s="185" t="s">
        <v>112</v>
      </c>
      <c r="F224" s="186" t="s">
        <v>178</v>
      </c>
      <c r="H224" s="187">
        <v>2670</v>
      </c>
      <c r="I224" s="188"/>
      <c r="L224" s="184"/>
      <c r="M224" s="189"/>
      <c r="N224" s="190"/>
      <c r="O224" s="190"/>
      <c r="P224" s="190"/>
      <c r="Q224" s="190"/>
      <c r="R224" s="190"/>
      <c r="S224" s="190"/>
      <c r="T224" s="191"/>
      <c r="AT224" s="185" t="s">
        <v>171</v>
      </c>
      <c r="AU224" s="185" t="s">
        <v>90</v>
      </c>
      <c r="AV224" s="15" t="s">
        <v>165</v>
      </c>
      <c r="AW224" s="15" t="s">
        <v>30</v>
      </c>
      <c r="AX224" s="15" t="s">
        <v>84</v>
      </c>
      <c r="AY224" s="185" t="s">
        <v>159</v>
      </c>
    </row>
    <row r="225" spans="1:65" s="2" customFormat="1" ht="21.75" customHeight="1">
      <c r="A225" s="235"/>
      <c r="B225" s="124"/>
      <c r="C225" s="192" t="s">
        <v>322</v>
      </c>
      <c r="D225" s="192" t="s">
        <v>323</v>
      </c>
      <c r="E225" s="193" t="s">
        <v>324</v>
      </c>
      <c r="F225" s="194" t="s">
        <v>325</v>
      </c>
      <c r="G225" s="195" t="s">
        <v>164</v>
      </c>
      <c r="H225" s="196">
        <v>770</v>
      </c>
      <c r="I225" s="197"/>
      <c r="J225" s="198">
        <f>ROUND(I225*H225,2)</f>
        <v>0</v>
      </c>
      <c r="K225" s="199"/>
      <c r="L225" s="200"/>
      <c r="M225" s="201" t="s">
        <v>1</v>
      </c>
      <c r="N225" s="202" t="s">
        <v>44</v>
      </c>
      <c r="O225" s="49"/>
      <c r="P225" s="165">
        <f>O225*H225</f>
        <v>0</v>
      </c>
      <c r="Q225" s="165">
        <v>0</v>
      </c>
      <c r="R225" s="165">
        <f>Q225*H225</f>
        <v>0</v>
      </c>
      <c r="S225" s="165">
        <v>0</v>
      </c>
      <c r="T225" s="166">
        <f>S225*H225</f>
        <v>0</v>
      </c>
      <c r="U225" s="235"/>
      <c r="V225" s="235"/>
      <c r="W225" s="235"/>
      <c r="X225" s="235"/>
      <c r="Y225" s="235"/>
      <c r="Z225" s="235"/>
      <c r="AA225" s="235"/>
      <c r="AB225" s="235"/>
      <c r="AC225" s="235"/>
      <c r="AD225" s="235"/>
      <c r="AE225" s="235"/>
      <c r="AR225" s="167" t="s">
        <v>206</v>
      </c>
      <c r="AT225" s="167" t="s">
        <v>323</v>
      </c>
      <c r="AU225" s="167" t="s">
        <v>90</v>
      </c>
      <c r="AY225" s="17" t="s">
        <v>159</v>
      </c>
      <c r="BE225" s="90">
        <f>IF(N225="základná",J225,0)</f>
        <v>0</v>
      </c>
      <c r="BF225" s="90">
        <f>IF(N225="znížená",J225,0)</f>
        <v>0</v>
      </c>
      <c r="BG225" s="90">
        <f>IF(N225="zákl. prenesená",J225,0)</f>
        <v>0</v>
      </c>
      <c r="BH225" s="90">
        <f>IF(N225="zníž. prenesená",J225,0)</f>
        <v>0</v>
      </c>
      <c r="BI225" s="90">
        <f>IF(N225="nulová",J225,0)</f>
        <v>0</v>
      </c>
      <c r="BJ225" s="17" t="s">
        <v>90</v>
      </c>
      <c r="BK225" s="90">
        <f>ROUND(I225*H225,2)</f>
        <v>0</v>
      </c>
      <c r="BL225" s="17" t="s">
        <v>165</v>
      </c>
      <c r="BM225" s="167" t="s">
        <v>326</v>
      </c>
    </row>
    <row r="226" spans="1:65" s="2" customFormat="1" ht="55.5" customHeight="1">
      <c r="A226" s="235"/>
      <c r="B226" s="124"/>
      <c r="C226" s="192" t="s">
        <v>327</v>
      </c>
      <c r="D226" s="192" t="s">
        <v>323</v>
      </c>
      <c r="E226" s="193" t="s">
        <v>328</v>
      </c>
      <c r="F226" s="194" t="s">
        <v>329</v>
      </c>
      <c r="G226" s="195" t="s">
        <v>164</v>
      </c>
      <c r="H226" s="196">
        <v>1900</v>
      </c>
      <c r="I226" s="197"/>
      <c r="J226" s="198">
        <f>ROUND(I226*H226,2)</f>
        <v>0</v>
      </c>
      <c r="K226" s="199"/>
      <c r="L226" s="200"/>
      <c r="M226" s="201" t="s">
        <v>1</v>
      </c>
      <c r="N226" s="202" t="s">
        <v>44</v>
      </c>
      <c r="O226" s="49"/>
      <c r="P226" s="165">
        <f>O226*H226</f>
        <v>0</v>
      </c>
      <c r="Q226" s="165">
        <v>0</v>
      </c>
      <c r="R226" s="165">
        <f>Q226*H226</f>
        <v>0</v>
      </c>
      <c r="S226" s="165">
        <v>0</v>
      </c>
      <c r="T226" s="166">
        <f>S226*H226</f>
        <v>0</v>
      </c>
      <c r="U226" s="235"/>
      <c r="V226" s="235"/>
      <c r="W226" s="235"/>
      <c r="X226" s="235"/>
      <c r="Y226" s="235"/>
      <c r="Z226" s="235"/>
      <c r="AA226" s="235"/>
      <c r="AB226" s="235"/>
      <c r="AC226" s="235"/>
      <c r="AD226" s="235"/>
      <c r="AE226" s="235"/>
      <c r="AR226" s="167" t="s">
        <v>206</v>
      </c>
      <c r="AT226" s="167" t="s">
        <v>323</v>
      </c>
      <c r="AU226" s="167" t="s">
        <v>90</v>
      </c>
      <c r="AY226" s="17" t="s">
        <v>159</v>
      </c>
      <c r="BE226" s="90">
        <f>IF(N226="základná",J226,0)</f>
        <v>0</v>
      </c>
      <c r="BF226" s="90">
        <f>IF(N226="znížená",J226,0)</f>
        <v>0</v>
      </c>
      <c r="BG226" s="90">
        <f>IF(N226="zákl. prenesená",J226,0)</f>
        <v>0</v>
      </c>
      <c r="BH226" s="90">
        <f>IF(N226="zníž. prenesená",J226,0)</f>
        <v>0</v>
      </c>
      <c r="BI226" s="90">
        <f>IF(N226="nulová",J226,0)</f>
        <v>0</v>
      </c>
      <c r="BJ226" s="17" t="s">
        <v>90</v>
      </c>
      <c r="BK226" s="90">
        <f>ROUND(I226*H226,2)</f>
        <v>0</v>
      </c>
      <c r="BL226" s="17" t="s">
        <v>165</v>
      </c>
      <c r="BM226" s="167" t="s">
        <v>330</v>
      </c>
    </row>
    <row r="227" spans="1:65" s="2" customFormat="1" ht="16.5" customHeight="1">
      <c r="A227" s="235"/>
      <c r="B227" s="124"/>
      <c r="C227" s="155" t="s">
        <v>331</v>
      </c>
      <c r="D227" s="155" t="s">
        <v>161</v>
      </c>
      <c r="E227" s="156" t="s">
        <v>332</v>
      </c>
      <c r="F227" s="157" t="s">
        <v>333</v>
      </c>
      <c r="G227" s="158" t="s">
        <v>164</v>
      </c>
      <c r="H227" s="159">
        <v>2670</v>
      </c>
      <c r="I227" s="160"/>
      <c r="J227" s="161">
        <f>ROUND(I227*H227,2)</f>
        <v>0</v>
      </c>
      <c r="K227" s="162"/>
      <c r="L227" s="28"/>
      <c r="M227" s="163" t="s">
        <v>1</v>
      </c>
      <c r="N227" s="164" t="s">
        <v>44</v>
      </c>
      <c r="O227" s="49"/>
      <c r="P227" s="165">
        <f>O227*H227</f>
        <v>0</v>
      </c>
      <c r="Q227" s="165">
        <v>0</v>
      </c>
      <c r="R227" s="165">
        <f>Q227*H227</f>
        <v>0</v>
      </c>
      <c r="S227" s="165">
        <v>0</v>
      </c>
      <c r="T227" s="166">
        <f>S227*H227</f>
        <v>0</v>
      </c>
      <c r="U227" s="235"/>
      <c r="V227" s="235"/>
      <c r="W227" s="235"/>
      <c r="X227" s="235"/>
      <c r="Y227" s="235"/>
      <c r="Z227" s="235"/>
      <c r="AA227" s="235"/>
      <c r="AB227" s="235"/>
      <c r="AC227" s="235"/>
      <c r="AD227" s="235"/>
      <c r="AE227" s="235"/>
      <c r="AR227" s="167" t="s">
        <v>165</v>
      </c>
      <c r="AT227" s="167" t="s">
        <v>161</v>
      </c>
      <c r="AU227" s="167" t="s">
        <v>90</v>
      </c>
      <c r="AY227" s="17" t="s">
        <v>159</v>
      </c>
      <c r="BE227" s="90">
        <f>IF(N227="základná",J227,0)</f>
        <v>0</v>
      </c>
      <c r="BF227" s="90">
        <f>IF(N227="znížená",J227,0)</f>
        <v>0</v>
      </c>
      <c r="BG227" s="90">
        <f>IF(N227="zákl. prenesená",J227,0)</f>
        <v>0</v>
      </c>
      <c r="BH227" s="90">
        <f>IF(N227="zníž. prenesená",J227,0)</f>
        <v>0</v>
      </c>
      <c r="BI227" s="90">
        <f>IF(N227="nulová",J227,0)</f>
        <v>0</v>
      </c>
      <c r="BJ227" s="17" t="s">
        <v>90</v>
      </c>
      <c r="BK227" s="90">
        <f>ROUND(I227*H227,2)</f>
        <v>0</v>
      </c>
      <c r="BL227" s="17" t="s">
        <v>165</v>
      </c>
      <c r="BM227" s="167" t="s">
        <v>334</v>
      </c>
    </row>
    <row r="228" spans="1:65" s="14" customFormat="1">
      <c r="B228" s="176"/>
      <c r="D228" s="169" t="s">
        <v>171</v>
      </c>
      <c r="E228" s="177" t="s">
        <v>1</v>
      </c>
      <c r="F228" s="178" t="s">
        <v>335</v>
      </c>
      <c r="H228" s="179">
        <v>2670</v>
      </c>
      <c r="I228" s="180"/>
      <c r="L228" s="176"/>
      <c r="M228" s="181"/>
      <c r="N228" s="182"/>
      <c r="O228" s="182"/>
      <c r="P228" s="182"/>
      <c r="Q228" s="182"/>
      <c r="R228" s="182"/>
      <c r="S228" s="182"/>
      <c r="T228" s="183"/>
      <c r="AT228" s="177" t="s">
        <v>171</v>
      </c>
      <c r="AU228" s="177" t="s">
        <v>90</v>
      </c>
      <c r="AV228" s="14" t="s">
        <v>90</v>
      </c>
      <c r="AW228" s="14" t="s">
        <v>30</v>
      </c>
      <c r="AX228" s="14" t="s">
        <v>84</v>
      </c>
      <c r="AY228" s="177" t="s">
        <v>159</v>
      </c>
    </row>
    <row r="229" spans="1:65" s="2" customFormat="1" ht="55.5" customHeight="1">
      <c r="A229" s="235"/>
      <c r="B229" s="124"/>
      <c r="C229" s="155" t="s">
        <v>336</v>
      </c>
      <c r="D229" s="155" t="s">
        <v>161</v>
      </c>
      <c r="E229" s="156" t="s">
        <v>337</v>
      </c>
      <c r="F229" s="157" t="s">
        <v>338</v>
      </c>
      <c r="G229" s="158" t="s">
        <v>164</v>
      </c>
      <c r="H229" s="159">
        <v>141</v>
      </c>
      <c r="I229" s="160"/>
      <c r="J229" s="161">
        <f>ROUND(I229*H229,2)</f>
        <v>0</v>
      </c>
      <c r="K229" s="162"/>
      <c r="L229" s="28"/>
      <c r="M229" s="163" t="s">
        <v>1</v>
      </c>
      <c r="N229" s="164" t="s">
        <v>44</v>
      </c>
      <c r="O229" s="49"/>
      <c r="P229" s="165">
        <f>O229*H229</f>
        <v>0</v>
      </c>
      <c r="Q229" s="165">
        <v>0</v>
      </c>
      <c r="R229" s="165">
        <f>Q229*H229</f>
        <v>0</v>
      </c>
      <c r="S229" s="165">
        <v>0</v>
      </c>
      <c r="T229" s="166">
        <f>S229*H229</f>
        <v>0</v>
      </c>
      <c r="U229" s="235"/>
      <c r="V229" s="235"/>
      <c r="W229" s="235"/>
      <c r="X229" s="235"/>
      <c r="Y229" s="235"/>
      <c r="Z229" s="235"/>
      <c r="AA229" s="235"/>
      <c r="AB229" s="235"/>
      <c r="AC229" s="235"/>
      <c r="AD229" s="235"/>
      <c r="AE229" s="235"/>
      <c r="AR229" s="167" t="s">
        <v>165</v>
      </c>
      <c r="AT229" s="167" t="s">
        <v>161</v>
      </c>
      <c r="AU229" s="167" t="s">
        <v>90</v>
      </c>
      <c r="AY229" s="17" t="s">
        <v>159</v>
      </c>
      <c r="BE229" s="90">
        <f>IF(N229="základná",J229,0)</f>
        <v>0</v>
      </c>
      <c r="BF229" s="90">
        <f>IF(N229="znížená",J229,0)</f>
        <v>0</v>
      </c>
      <c r="BG229" s="90">
        <f>IF(N229="zákl. prenesená",J229,0)</f>
        <v>0</v>
      </c>
      <c r="BH229" s="90">
        <f>IF(N229="zníž. prenesená",J229,0)</f>
        <v>0</v>
      </c>
      <c r="BI229" s="90">
        <f>IF(N229="nulová",J229,0)</f>
        <v>0</v>
      </c>
      <c r="BJ229" s="17" t="s">
        <v>90</v>
      </c>
      <c r="BK229" s="90">
        <f>ROUND(I229*H229,2)</f>
        <v>0</v>
      </c>
      <c r="BL229" s="17" t="s">
        <v>165</v>
      </c>
      <c r="BM229" s="167" t="s">
        <v>339</v>
      </c>
    </row>
    <row r="230" spans="1:65" s="14" customFormat="1">
      <c r="B230" s="176"/>
      <c r="D230" s="169" t="s">
        <v>171</v>
      </c>
      <c r="E230" s="177" t="s">
        <v>1</v>
      </c>
      <c r="F230" s="178" t="s">
        <v>340</v>
      </c>
      <c r="H230" s="179">
        <v>141</v>
      </c>
      <c r="I230" s="180"/>
      <c r="L230" s="176"/>
      <c r="M230" s="181"/>
      <c r="N230" s="182"/>
      <c r="O230" s="182"/>
      <c r="P230" s="182"/>
      <c r="Q230" s="182"/>
      <c r="R230" s="182"/>
      <c r="S230" s="182"/>
      <c r="T230" s="183"/>
      <c r="AT230" s="177" t="s">
        <v>171</v>
      </c>
      <c r="AU230" s="177" t="s">
        <v>90</v>
      </c>
      <c r="AV230" s="14" t="s">
        <v>90</v>
      </c>
      <c r="AW230" s="14" t="s">
        <v>30</v>
      </c>
      <c r="AX230" s="14" t="s">
        <v>84</v>
      </c>
      <c r="AY230" s="177" t="s">
        <v>159</v>
      </c>
    </row>
    <row r="231" spans="1:65" s="2" customFormat="1" ht="21.75" customHeight="1">
      <c r="A231" s="235"/>
      <c r="B231" s="124"/>
      <c r="C231" s="155" t="s">
        <v>341</v>
      </c>
      <c r="D231" s="155" t="s">
        <v>161</v>
      </c>
      <c r="E231" s="156" t="s">
        <v>342</v>
      </c>
      <c r="F231" s="157" t="s">
        <v>343</v>
      </c>
      <c r="G231" s="158" t="s">
        <v>164</v>
      </c>
      <c r="H231" s="159">
        <v>193</v>
      </c>
      <c r="I231" s="160"/>
      <c r="J231" s="161">
        <f>ROUND(I231*H231,2)</f>
        <v>0</v>
      </c>
      <c r="K231" s="162"/>
      <c r="L231" s="28"/>
      <c r="M231" s="163" t="s">
        <v>1</v>
      </c>
      <c r="N231" s="164" t="s">
        <v>44</v>
      </c>
      <c r="O231" s="49"/>
      <c r="P231" s="165">
        <f>O231*H231</f>
        <v>0</v>
      </c>
      <c r="Q231" s="165">
        <v>0</v>
      </c>
      <c r="R231" s="165">
        <f>Q231*H231</f>
        <v>0</v>
      </c>
      <c r="S231" s="165">
        <v>0</v>
      </c>
      <c r="T231" s="166">
        <f>S231*H231</f>
        <v>0</v>
      </c>
      <c r="U231" s="235"/>
      <c r="V231" s="235"/>
      <c r="W231" s="235"/>
      <c r="X231" s="235"/>
      <c r="Y231" s="235"/>
      <c r="Z231" s="235"/>
      <c r="AA231" s="235"/>
      <c r="AB231" s="235"/>
      <c r="AC231" s="235"/>
      <c r="AD231" s="235"/>
      <c r="AE231" s="235"/>
      <c r="AR231" s="167" t="s">
        <v>165</v>
      </c>
      <c r="AT231" s="167" t="s">
        <v>161</v>
      </c>
      <c r="AU231" s="167" t="s">
        <v>90</v>
      </c>
      <c r="AY231" s="17" t="s">
        <v>159</v>
      </c>
      <c r="BE231" s="90">
        <f>IF(N231="základná",J231,0)</f>
        <v>0</v>
      </c>
      <c r="BF231" s="90">
        <f>IF(N231="znížená",J231,0)</f>
        <v>0</v>
      </c>
      <c r="BG231" s="90">
        <f>IF(N231="zákl. prenesená",J231,0)</f>
        <v>0</v>
      </c>
      <c r="BH231" s="90">
        <f>IF(N231="zníž. prenesená",J231,0)</f>
        <v>0</v>
      </c>
      <c r="BI231" s="90">
        <f>IF(N231="nulová",J231,0)</f>
        <v>0</v>
      </c>
      <c r="BJ231" s="17" t="s">
        <v>90</v>
      </c>
      <c r="BK231" s="90">
        <f>ROUND(I231*H231,2)</f>
        <v>0</v>
      </c>
      <c r="BL231" s="17" t="s">
        <v>165</v>
      </c>
      <c r="BM231" s="167" t="s">
        <v>344</v>
      </c>
    </row>
    <row r="232" spans="1:65" s="2" customFormat="1" ht="16.5" customHeight="1">
      <c r="A232" s="235"/>
      <c r="B232" s="124"/>
      <c r="C232" s="192" t="s">
        <v>345</v>
      </c>
      <c r="D232" s="192" t="s">
        <v>323</v>
      </c>
      <c r="E232" s="193" t="s">
        <v>346</v>
      </c>
      <c r="F232" s="194" t="s">
        <v>347</v>
      </c>
      <c r="G232" s="195" t="s">
        <v>253</v>
      </c>
      <c r="H232" s="196">
        <v>119.5</v>
      </c>
      <c r="I232" s="197"/>
      <c r="J232" s="198">
        <f>ROUND(I232*H232,2)</f>
        <v>0</v>
      </c>
      <c r="K232" s="199"/>
      <c r="L232" s="200"/>
      <c r="M232" s="201" t="s">
        <v>1</v>
      </c>
      <c r="N232" s="202" t="s">
        <v>44</v>
      </c>
      <c r="O232" s="49"/>
      <c r="P232" s="165">
        <f>O232*H232</f>
        <v>0</v>
      </c>
      <c r="Q232" s="165">
        <v>0</v>
      </c>
      <c r="R232" s="165">
        <f>Q232*H232</f>
        <v>0</v>
      </c>
      <c r="S232" s="165">
        <v>0</v>
      </c>
      <c r="T232" s="166">
        <f>S232*H232</f>
        <v>0</v>
      </c>
      <c r="U232" s="235"/>
      <c r="V232" s="235"/>
      <c r="W232" s="235"/>
      <c r="X232" s="235"/>
      <c r="Y232" s="235"/>
      <c r="Z232" s="235"/>
      <c r="AA232" s="235"/>
      <c r="AB232" s="235"/>
      <c r="AC232" s="235"/>
      <c r="AD232" s="235"/>
      <c r="AE232" s="235"/>
      <c r="AR232" s="167" t="s">
        <v>206</v>
      </c>
      <c r="AT232" s="167" t="s">
        <v>323</v>
      </c>
      <c r="AU232" s="167" t="s">
        <v>90</v>
      </c>
      <c r="AY232" s="17" t="s">
        <v>159</v>
      </c>
      <c r="BE232" s="90">
        <f>IF(N232="základná",J232,0)</f>
        <v>0</v>
      </c>
      <c r="BF232" s="90">
        <f>IF(N232="znížená",J232,0)</f>
        <v>0</v>
      </c>
      <c r="BG232" s="90">
        <f>IF(N232="zákl. prenesená",J232,0)</f>
        <v>0</v>
      </c>
      <c r="BH232" s="90">
        <f>IF(N232="zníž. prenesená",J232,0)</f>
        <v>0</v>
      </c>
      <c r="BI232" s="90">
        <f>IF(N232="nulová",J232,0)</f>
        <v>0</v>
      </c>
      <c r="BJ232" s="17" t="s">
        <v>90</v>
      </c>
      <c r="BK232" s="90">
        <f>ROUND(I232*H232,2)</f>
        <v>0</v>
      </c>
      <c r="BL232" s="17" t="s">
        <v>165</v>
      </c>
      <c r="BM232" s="167" t="s">
        <v>348</v>
      </c>
    </row>
    <row r="233" spans="1:65" s="14" customFormat="1">
      <c r="B233" s="176"/>
      <c r="D233" s="169" t="s">
        <v>171</v>
      </c>
      <c r="E233" s="177" t="s">
        <v>1</v>
      </c>
      <c r="F233" s="178" t="s">
        <v>349</v>
      </c>
      <c r="H233" s="179">
        <v>42.3</v>
      </c>
      <c r="I233" s="180"/>
      <c r="L233" s="176"/>
      <c r="M233" s="181"/>
      <c r="N233" s="182"/>
      <c r="O233" s="182"/>
      <c r="P233" s="182"/>
      <c r="Q233" s="182"/>
      <c r="R233" s="182"/>
      <c r="S233" s="182"/>
      <c r="T233" s="183"/>
      <c r="AT233" s="177" t="s">
        <v>171</v>
      </c>
      <c r="AU233" s="177" t="s">
        <v>90</v>
      </c>
      <c r="AV233" s="14" t="s">
        <v>90</v>
      </c>
      <c r="AW233" s="14" t="s">
        <v>30</v>
      </c>
      <c r="AX233" s="14" t="s">
        <v>78</v>
      </c>
      <c r="AY233" s="177" t="s">
        <v>159</v>
      </c>
    </row>
    <row r="234" spans="1:65" s="14" customFormat="1">
      <c r="B234" s="176"/>
      <c r="D234" s="169" t="s">
        <v>171</v>
      </c>
      <c r="E234" s="177" t="s">
        <v>1</v>
      </c>
      <c r="F234" s="178" t="s">
        <v>256</v>
      </c>
      <c r="H234" s="179">
        <v>77.2</v>
      </c>
      <c r="I234" s="180"/>
      <c r="L234" s="176"/>
      <c r="M234" s="181"/>
      <c r="N234" s="182"/>
      <c r="O234" s="182"/>
      <c r="P234" s="182"/>
      <c r="Q234" s="182"/>
      <c r="R234" s="182"/>
      <c r="S234" s="182"/>
      <c r="T234" s="183"/>
      <c r="AT234" s="177" t="s">
        <v>171</v>
      </c>
      <c r="AU234" s="177" t="s">
        <v>90</v>
      </c>
      <c r="AV234" s="14" t="s">
        <v>90</v>
      </c>
      <c r="AW234" s="14" t="s">
        <v>30</v>
      </c>
      <c r="AX234" s="14" t="s">
        <v>78</v>
      </c>
      <c r="AY234" s="177" t="s">
        <v>159</v>
      </c>
    </row>
    <row r="235" spans="1:65" s="15" customFormat="1">
      <c r="B235" s="184"/>
      <c r="D235" s="169" t="s">
        <v>171</v>
      </c>
      <c r="E235" s="185" t="s">
        <v>1</v>
      </c>
      <c r="F235" s="186" t="s">
        <v>178</v>
      </c>
      <c r="H235" s="187">
        <v>119.5</v>
      </c>
      <c r="I235" s="188"/>
      <c r="L235" s="184"/>
      <c r="M235" s="189"/>
      <c r="N235" s="190"/>
      <c r="O235" s="190"/>
      <c r="P235" s="190"/>
      <c r="Q235" s="190"/>
      <c r="R235" s="190"/>
      <c r="S235" s="190"/>
      <c r="T235" s="191"/>
      <c r="AT235" s="185" t="s">
        <v>171</v>
      </c>
      <c r="AU235" s="185" t="s">
        <v>90</v>
      </c>
      <c r="AV235" s="15" t="s">
        <v>165</v>
      </c>
      <c r="AW235" s="15" t="s">
        <v>30</v>
      </c>
      <c r="AX235" s="15" t="s">
        <v>84</v>
      </c>
      <c r="AY235" s="185" t="s">
        <v>159</v>
      </c>
    </row>
    <row r="236" spans="1:65" s="2" customFormat="1" ht="21.75" customHeight="1">
      <c r="A236" s="235"/>
      <c r="B236" s="124"/>
      <c r="C236" s="155" t="s">
        <v>350</v>
      </c>
      <c r="D236" s="155" t="s">
        <v>161</v>
      </c>
      <c r="E236" s="156" t="s">
        <v>351</v>
      </c>
      <c r="F236" s="157" t="s">
        <v>352</v>
      </c>
      <c r="G236" s="158" t="s">
        <v>169</v>
      </c>
      <c r="H236" s="159">
        <v>2120</v>
      </c>
      <c r="I236" s="160"/>
      <c r="J236" s="161">
        <f>ROUND(I236*H236,2)</f>
        <v>0</v>
      </c>
      <c r="K236" s="162"/>
      <c r="L236" s="28"/>
      <c r="M236" s="163" t="s">
        <v>1</v>
      </c>
      <c r="N236" s="164" t="s">
        <v>44</v>
      </c>
      <c r="O236" s="49"/>
      <c r="P236" s="165">
        <f>O236*H236</f>
        <v>0</v>
      </c>
      <c r="Q236" s="165">
        <v>0</v>
      </c>
      <c r="R236" s="165">
        <f>Q236*H236</f>
        <v>0</v>
      </c>
      <c r="S236" s="165">
        <v>0</v>
      </c>
      <c r="T236" s="166">
        <f>S236*H236</f>
        <v>0</v>
      </c>
      <c r="U236" s="235"/>
      <c r="V236" s="235"/>
      <c r="W236" s="235"/>
      <c r="X236" s="235"/>
      <c r="Y236" s="235"/>
      <c r="Z236" s="235"/>
      <c r="AA236" s="235"/>
      <c r="AB236" s="235"/>
      <c r="AC236" s="235"/>
      <c r="AD236" s="235"/>
      <c r="AE236" s="235"/>
      <c r="AR236" s="167" t="s">
        <v>165</v>
      </c>
      <c r="AT236" s="167" t="s">
        <v>161</v>
      </c>
      <c r="AU236" s="167" t="s">
        <v>90</v>
      </c>
      <c r="AY236" s="17" t="s">
        <v>159</v>
      </c>
      <c r="BE236" s="90">
        <f>IF(N236="základná",J236,0)</f>
        <v>0</v>
      </c>
      <c r="BF236" s="90">
        <f>IF(N236="znížená",J236,0)</f>
        <v>0</v>
      </c>
      <c r="BG236" s="90">
        <f>IF(N236="zákl. prenesená",J236,0)</f>
        <v>0</v>
      </c>
      <c r="BH236" s="90">
        <f>IF(N236="zníž. prenesená",J236,0)</f>
        <v>0</v>
      </c>
      <c r="BI236" s="90">
        <f>IF(N236="nulová",J236,0)</f>
        <v>0</v>
      </c>
      <c r="BJ236" s="17" t="s">
        <v>90</v>
      </c>
      <c r="BK236" s="90">
        <f>ROUND(I236*H236,2)</f>
        <v>0</v>
      </c>
      <c r="BL236" s="17" t="s">
        <v>165</v>
      </c>
      <c r="BM236" s="167" t="s">
        <v>353</v>
      </c>
    </row>
    <row r="237" spans="1:65" s="13" customFormat="1">
      <c r="B237" s="168"/>
      <c r="D237" s="169" t="s">
        <v>171</v>
      </c>
      <c r="E237" s="170" t="s">
        <v>1</v>
      </c>
      <c r="F237" s="171" t="s">
        <v>354</v>
      </c>
      <c r="H237" s="170" t="s">
        <v>1</v>
      </c>
      <c r="I237" s="172"/>
      <c r="L237" s="168"/>
      <c r="M237" s="173"/>
      <c r="N237" s="174"/>
      <c r="O237" s="174"/>
      <c r="P237" s="174"/>
      <c r="Q237" s="174"/>
      <c r="R237" s="174"/>
      <c r="S237" s="174"/>
      <c r="T237" s="175"/>
      <c r="AT237" s="170" t="s">
        <v>171</v>
      </c>
      <c r="AU237" s="170" t="s">
        <v>90</v>
      </c>
      <c r="AV237" s="13" t="s">
        <v>84</v>
      </c>
      <c r="AW237" s="13" t="s">
        <v>30</v>
      </c>
      <c r="AX237" s="13" t="s">
        <v>78</v>
      </c>
      <c r="AY237" s="170" t="s">
        <v>159</v>
      </c>
    </row>
    <row r="238" spans="1:65" s="14" customFormat="1">
      <c r="B238" s="176"/>
      <c r="D238" s="169" t="s">
        <v>171</v>
      </c>
      <c r="E238" s="177" t="s">
        <v>1</v>
      </c>
      <c r="F238" s="178" t="s">
        <v>355</v>
      </c>
      <c r="H238" s="179">
        <v>2120</v>
      </c>
      <c r="I238" s="180"/>
      <c r="L238" s="176"/>
      <c r="M238" s="181"/>
      <c r="N238" s="182"/>
      <c r="O238" s="182"/>
      <c r="P238" s="182"/>
      <c r="Q238" s="182"/>
      <c r="R238" s="182"/>
      <c r="S238" s="182"/>
      <c r="T238" s="183"/>
      <c r="AT238" s="177" t="s">
        <v>171</v>
      </c>
      <c r="AU238" s="177" t="s">
        <v>90</v>
      </c>
      <c r="AV238" s="14" t="s">
        <v>90</v>
      </c>
      <c r="AW238" s="14" t="s">
        <v>30</v>
      </c>
      <c r="AX238" s="14" t="s">
        <v>78</v>
      </c>
      <c r="AY238" s="177" t="s">
        <v>159</v>
      </c>
    </row>
    <row r="239" spans="1:65" s="15" customFormat="1">
      <c r="B239" s="184"/>
      <c r="D239" s="169" t="s">
        <v>171</v>
      </c>
      <c r="E239" s="185" t="s">
        <v>1</v>
      </c>
      <c r="F239" s="186" t="s">
        <v>178</v>
      </c>
      <c r="H239" s="187">
        <v>2120</v>
      </c>
      <c r="I239" s="188"/>
      <c r="L239" s="184"/>
      <c r="M239" s="189"/>
      <c r="N239" s="190"/>
      <c r="O239" s="190"/>
      <c r="P239" s="190"/>
      <c r="Q239" s="190"/>
      <c r="R239" s="190"/>
      <c r="S239" s="190"/>
      <c r="T239" s="191"/>
      <c r="AT239" s="185" t="s">
        <v>171</v>
      </c>
      <c r="AU239" s="185" t="s">
        <v>90</v>
      </c>
      <c r="AV239" s="15" t="s">
        <v>165</v>
      </c>
      <c r="AW239" s="15" t="s">
        <v>30</v>
      </c>
      <c r="AX239" s="15" t="s">
        <v>84</v>
      </c>
      <c r="AY239" s="185" t="s">
        <v>159</v>
      </c>
    </row>
    <row r="240" spans="1:65" s="2" customFormat="1" ht="33" customHeight="1">
      <c r="A240" s="235"/>
      <c r="B240" s="124"/>
      <c r="C240" s="155" t="s">
        <v>356</v>
      </c>
      <c r="D240" s="155" t="s">
        <v>161</v>
      </c>
      <c r="E240" s="156" t="s">
        <v>357</v>
      </c>
      <c r="F240" s="157" t="s">
        <v>358</v>
      </c>
      <c r="G240" s="158" t="s">
        <v>169</v>
      </c>
      <c r="H240" s="159">
        <v>5</v>
      </c>
      <c r="I240" s="160"/>
      <c r="J240" s="161">
        <f>ROUND(I240*H240,2)</f>
        <v>0</v>
      </c>
      <c r="K240" s="162"/>
      <c r="L240" s="28"/>
      <c r="M240" s="163" t="s">
        <v>1</v>
      </c>
      <c r="N240" s="164" t="s">
        <v>44</v>
      </c>
      <c r="O240" s="49"/>
      <c r="P240" s="165">
        <f>O240*H240</f>
        <v>0</v>
      </c>
      <c r="Q240" s="165">
        <v>0</v>
      </c>
      <c r="R240" s="165">
        <f>Q240*H240</f>
        <v>0</v>
      </c>
      <c r="S240" s="165">
        <v>0</v>
      </c>
      <c r="T240" s="166">
        <f>S240*H240</f>
        <v>0</v>
      </c>
      <c r="U240" s="235"/>
      <c r="V240" s="235"/>
      <c r="W240" s="235"/>
      <c r="X240" s="235"/>
      <c r="Y240" s="235"/>
      <c r="Z240" s="235"/>
      <c r="AA240" s="235"/>
      <c r="AB240" s="235"/>
      <c r="AC240" s="235"/>
      <c r="AD240" s="235"/>
      <c r="AE240" s="235"/>
      <c r="AR240" s="167" t="s">
        <v>165</v>
      </c>
      <c r="AT240" s="167" t="s">
        <v>161</v>
      </c>
      <c r="AU240" s="167" t="s">
        <v>90</v>
      </c>
      <c r="AY240" s="17" t="s">
        <v>159</v>
      </c>
      <c r="BE240" s="90">
        <f>IF(N240="základná",J240,0)</f>
        <v>0</v>
      </c>
      <c r="BF240" s="90">
        <f>IF(N240="znížená",J240,0)</f>
        <v>0</v>
      </c>
      <c r="BG240" s="90">
        <f>IF(N240="zákl. prenesená",J240,0)</f>
        <v>0</v>
      </c>
      <c r="BH240" s="90">
        <f>IF(N240="zníž. prenesená",J240,0)</f>
        <v>0</v>
      </c>
      <c r="BI240" s="90">
        <f>IF(N240="nulová",J240,0)</f>
        <v>0</v>
      </c>
      <c r="BJ240" s="17" t="s">
        <v>90</v>
      </c>
      <c r="BK240" s="90">
        <f>ROUND(I240*H240,2)</f>
        <v>0</v>
      </c>
      <c r="BL240" s="17" t="s">
        <v>165</v>
      </c>
      <c r="BM240" s="167" t="s">
        <v>359</v>
      </c>
    </row>
    <row r="241" spans="1:65" s="2" customFormat="1" ht="16.5" customHeight="1">
      <c r="A241" s="235"/>
      <c r="B241" s="124"/>
      <c r="C241" s="192" t="s">
        <v>360</v>
      </c>
      <c r="D241" s="192" t="s">
        <v>323</v>
      </c>
      <c r="E241" s="193" t="s">
        <v>361</v>
      </c>
      <c r="F241" s="194" t="s">
        <v>362</v>
      </c>
      <c r="G241" s="195" t="s">
        <v>253</v>
      </c>
      <c r="H241" s="196">
        <v>20</v>
      </c>
      <c r="I241" s="197"/>
      <c r="J241" s="198">
        <f>ROUND(I241*H241,2)</f>
        <v>0</v>
      </c>
      <c r="K241" s="199"/>
      <c r="L241" s="200"/>
      <c r="M241" s="201" t="s">
        <v>1</v>
      </c>
      <c r="N241" s="202" t="s">
        <v>44</v>
      </c>
      <c r="O241" s="49"/>
      <c r="P241" s="165">
        <f>O241*H241</f>
        <v>0</v>
      </c>
      <c r="Q241" s="165">
        <v>0</v>
      </c>
      <c r="R241" s="165">
        <f>Q241*H241</f>
        <v>0</v>
      </c>
      <c r="S241" s="165">
        <v>0</v>
      </c>
      <c r="T241" s="166">
        <f>S241*H241</f>
        <v>0</v>
      </c>
      <c r="U241" s="235"/>
      <c r="V241" s="235"/>
      <c r="W241" s="235"/>
      <c r="X241" s="235"/>
      <c r="Y241" s="235"/>
      <c r="Z241" s="235"/>
      <c r="AA241" s="235"/>
      <c r="AB241" s="235"/>
      <c r="AC241" s="235"/>
      <c r="AD241" s="235"/>
      <c r="AE241" s="235"/>
      <c r="AR241" s="167" t="s">
        <v>206</v>
      </c>
      <c r="AT241" s="167" t="s">
        <v>323</v>
      </c>
      <c r="AU241" s="167" t="s">
        <v>90</v>
      </c>
      <c r="AY241" s="17" t="s">
        <v>159</v>
      </c>
      <c r="BE241" s="90">
        <f>IF(N241="základná",J241,0)</f>
        <v>0</v>
      </c>
      <c r="BF241" s="90">
        <f>IF(N241="znížená",J241,0)</f>
        <v>0</v>
      </c>
      <c r="BG241" s="90">
        <f>IF(N241="zákl. prenesená",J241,0)</f>
        <v>0</v>
      </c>
      <c r="BH241" s="90">
        <f>IF(N241="zníž. prenesená",J241,0)</f>
        <v>0</v>
      </c>
      <c r="BI241" s="90">
        <f>IF(N241="nulová",J241,0)</f>
        <v>0</v>
      </c>
      <c r="BJ241" s="17" t="s">
        <v>90</v>
      </c>
      <c r="BK241" s="90">
        <f>ROUND(I241*H241,2)</f>
        <v>0</v>
      </c>
      <c r="BL241" s="17" t="s">
        <v>165</v>
      </c>
      <c r="BM241" s="167" t="s">
        <v>363</v>
      </c>
    </row>
    <row r="242" spans="1:65" s="14" customFormat="1">
      <c r="B242" s="176"/>
      <c r="D242" s="169" t="s">
        <v>171</v>
      </c>
      <c r="E242" s="177" t="s">
        <v>1</v>
      </c>
      <c r="F242" s="178" t="s">
        <v>364</v>
      </c>
      <c r="H242" s="179">
        <v>20</v>
      </c>
      <c r="I242" s="180"/>
      <c r="L242" s="176"/>
      <c r="M242" s="181"/>
      <c r="N242" s="182"/>
      <c r="O242" s="182"/>
      <c r="P242" s="182"/>
      <c r="Q242" s="182"/>
      <c r="R242" s="182"/>
      <c r="S242" s="182"/>
      <c r="T242" s="183"/>
      <c r="AT242" s="177" t="s">
        <v>171</v>
      </c>
      <c r="AU242" s="177" t="s">
        <v>90</v>
      </c>
      <c r="AV242" s="14" t="s">
        <v>90</v>
      </c>
      <c r="AW242" s="14" t="s">
        <v>30</v>
      </c>
      <c r="AX242" s="14" t="s">
        <v>84</v>
      </c>
      <c r="AY242" s="177" t="s">
        <v>159</v>
      </c>
    </row>
    <row r="243" spans="1:65" s="2" customFormat="1" ht="21.75" customHeight="1">
      <c r="A243" s="235"/>
      <c r="B243" s="124"/>
      <c r="C243" s="155" t="s">
        <v>365</v>
      </c>
      <c r="D243" s="155" t="s">
        <v>161</v>
      </c>
      <c r="E243" s="156" t="s">
        <v>366</v>
      </c>
      <c r="F243" s="157" t="s">
        <v>367</v>
      </c>
      <c r="G243" s="158" t="s">
        <v>169</v>
      </c>
      <c r="H243" s="159">
        <v>2120</v>
      </c>
      <c r="I243" s="160"/>
      <c r="J243" s="161">
        <f>ROUND(I243*H243,2)</f>
        <v>0</v>
      </c>
      <c r="K243" s="162"/>
      <c r="L243" s="28"/>
      <c r="M243" s="163" t="s">
        <v>1</v>
      </c>
      <c r="N243" s="164" t="s">
        <v>44</v>
      </c>
      <c r="O243" s="49"/>
      <c r="P243" s="165">
        <f>O243*H243</f>
        <v>0</v>
      </c>
      <c r="Q243" s="165">
        <v>0</v>
      </c>
      <c r="R243" s="165">
        <f>Q243*H243</f>
        <v>0</v>
      </c>
      <c r="S243" s="165">
        <v>0</v>
      </c>
      <c r="T243" s="166">
        <f>S243*H243</f>
        <v>0</v>
      </c>
      <c r="U243" s="235"/>
      <c r="V243" s="235"/>
      <c r="W243" s="235"/>
      <c r="X243" s="235"/>
      <c r="Y243" s="235"/>
      <c r="Z243" s="235"/>
      <c r="AA243" s="235"/>
      <c r="AB243" s="235"/>
      <c r="AC243" s="235"/>
      <c r="AD243" s="235"/>
      <c r="AE243" s="235"/>
      <c r="AR243" s="167" t="s">
        <v>165</v>
      </c>
      <c r="AT243" s="167" t="s">
        <v>161</v>
      </c>
      <c r="AU243" s="167" t="s">
        <v>90</v>
      </c>
      <c r="AY243" s="17" t="s">
        <v>159</v>
      </c>
      <c r="BE243" s="90">
        <f>IF(N243="základná",J243,0)</f>
        <v>0</v>
      </c>
      <c r="BF243" s="90">
        <f>IF(N243="znížená",J243,0)</f>
        <v>0</v>
      </c>
      <c r="BG243" s="90">
        <f>IF(N243="zákl. prenesená",J243,0)</f>
        <v>0</v>
      </c>
      <c r="BH243" s="90">
        <f>IF(N243="zníž. prenesená",J243,0)</f>
        <v>0</v>
      </c>
      <c r="BI243" s="90">
        <f>IF(N243="nulová",J243,0)</f>
        <v>0</v>
      </c>
      <c r="BJ243" s="17" t="s">
        <v>90</v>
      </c>
      <c r="BK243" s="90">
        <f>ROUND(I243*H243,2)</f>
        <v>0</v>
      </c>
      <c r="BL243" s="17" t="s">
        <v>165</v>
      </c>
      <c r="BM243" s="167" t="s">
        <v>368</v>
      </c>
    </row>
    <row r="244" spans="1:65" s="14" customFormat="1">
      <c r="B244" s="176"/>
      <c r="D244" s="169" t="s">
        <v>171</v>
      </c>
      <c r="E244" s="177" t="s">
        <v>1</v>
      </c>
      <c r="F244" s="178" t="s">
        <v>355</v>
      </c>
      <c r="H244" s="179">
        <v>2120</v>
      </c>
      <c r="I244" s="180"/>
      <c r="L244" s="176"/>
      <c r="M244" s="181"/>
      <c r="N244" s="182"/>
      <c r="O244" s="182"/>
      <c r="P244" s="182"/>
      <c r="Q244" s="182"/>
      <c r="R244" s="182"/>
      <c r="S244" s="182"/>
      <c r="T244" s="183"/>
      <c r="AT244" s="177" t="s">
        <v>171</v>
      </c>
      <c r="AU244" s="177" t="s">
        <v>90</v>
      </c>
      <c r="AV244" s="14" t="s">
        <v>90</v>
      </c>
      <c r="AW244" s="14" t="s">
        <v>30</v>
      </c>
      <c r="AX244" s="14" t="s">
        <v>84</v>
      </c>
      <c r="AY244" s="177" t="s">
        <v>159</v>
      </c>
    </row>
    <row r="245" spans="1:65" s="2" customFormat="1" ht="16.5" customHeight="1">
      <c r="A245" s="235"/>
      <c r="B245" s="124"/>
      <c r="C245" s="192" t="s">
        <v>369</v>
      </c>
      <c r="D245" s="192" t="s">
        <v>323</v>
      </c>
      <c r="E245" s="193" t="s">
        <v>370</v>
      </c>
      <c r="F245" s="194" t="s">
        <v>371</v>
      </c>
      <c r="G245" s="195" t="s">
        <v>169</v>
      </c>
      <c r="H245" s="196">
        <v>770</v>
      </c>
      <c r="I245" s="197"/>
      <c r="J245" s="198">
        <f t="shared" ref="J245:J250" si="5">ROUND(I245*H245,2)</f>
        <v>0</v>
      </c>
      <c r="K245" s="199"/>
      <c r="L245" s="200"/>
      <c r="M245" s="201" t="s">
        <v>1</v>
      </c>
      <c r="N245" s="202" t="s">
        <v>44</v>
      </c>
      <c r="O245" s="49"/>
      <c r="P245" s="165">
        <f t="shared" ref="P245:P250" si="6">O245*H245</f>
        <v>0</v>
      </c>
      <c r="Q245" s="165">
        <v>8.0000000000000002E-3</v>
      </c>
      <c r="R245" s="165">
        <f t="shared" ref="R245:R250" si="7">Q245*H245</f>
        <v>6.16</v>
      </c>
      <c r="S245" s="165">
        <v>0</v>
      </c>
      <c r="T245" s="166">
        <f t="shared" ref="T245:T250" si="8">S245*H245</f>
        <v>0</v>
      </c>
      <c r="U245" s="235"/>
      <c r="V245" s="235"/>
      <c r="W245" s="235"/>
      <c r="X245" s="235"/>
      <c r="Y245" s="235"/>
      <c r="Z245" s="235"/>
      <c r="AA245" s="235"/>
      <c r="AB245" s="235"/>
      <c r="AC245" s="235"/>
      <c r="AD245" s="235"/>
      <c r="AE245" s="235"/>
      <c r="AR245" s="167" t="s">
        <v>206</v>
      </c>
      <c r="AT245" s="167" t="s">
        <v>323</v>
      </c>
      <c r="AU245" s="167" t="s">
        <v>90</v>
      </c>
      <c r="AY245" s="17" t="s">
        <v>159</v>
      </c>
      <c r="BE245" s="90">
        <f t="shared" ref="BE245:BE250" si="9">IF(N245="základná",J245,0)</f>
        <v>0</v>
      </c>
      <c r="BF245" s="90">
        <f t="shared" ref="BF245:BF250" si="10">IF(N245="znížená",J245,0)</f>
        <v>0</v>
      </c>
      <c r="BG245" s="90">
        <f t="shared" ref="BG245:BG250" si="11">IF(N245="zákl. prenesená",J245,0)</f>
        <v>0</v>
      </c>
      <c r="BH245" s="90">
        <f t="shared" ref="BH245:BH250" si="12">IF(N245="zníž. prenesená",J245,0)</f>
        <v>0</v>
      </c>
      <c r="BI245" s="90">
        <f t="shared" ref="BI245:BI250" si="13">IF(N245="nulová",J245,0)</f>
        <v>0</v>
      </c>
      <c r="BJ245" s="17" t="s">
        <v>90</v>
      </c>
      <c r="BK245" s="90">
        <f t="shared" ref="BK245:BK250" si="14">ROUND(I245*H245,2)</f>
        <v>0</v>
      </c>
      <c r="BL245" s="17" t="s">
        <v>165</v>
      </c>
      <c r="BM245" s="167" t="s">
        <v>372</v>
      </c>
    </row>
    <row r="246" spans="1:65" s="2" customFormat="1" ht="16.5" customHeight="1">
      <c r="A246" s="235"/>
      <c r="B246" s="124"/>
      <c r="C246" s="192" t="s">
        <v>373</v>
      </c>
      <c r="D246" s="192" t="s">
        <v>323</v>
      </c>
      <c r="E246" s="193" t="s">
        <v>374</v>
      </c>
      <c r="F246" s="194" t="s">
        <v>375</v>
      </c>
      <c r="G246" s="195" t="s">
        <v>169</v>
      </c>
      <c r="H246" s="196">
        <v>385</v>
      </c>
      <c r="I246" s="197"/>
      <c r="J246" s="198">
        <f t="shared" si="5"/>
        <v>0</v>
      </c>
      <c r="K246" s="199"/>
      <c r="L246" s="200"/>
      <c r="M246" s="201" t="s">
        <v>1</v>
      </c>
      <c r="N246" s="202" t="s">
        <v>44</v>
      </c>
      <c r="O246" s="49"/>
      <c r="P246" s="165">
        <f t="shared" si="6"/>
        <v>0</v>
      </c>
      <c r="Q246" s="165">
        <v>8.0000000000000002E-3</v>
      </c>
      <c r="R246" s="165">
        <f t="shared" si="7"/>
        <v>3.08</v>
      </c>
      <c r="S246" s="165">
        <v>0</v>
      </c>
      <c r="T246" s="166">
        <f t="shared" si="8"/>
        <v>0</v>
      </c>
      <c r="U246" s="235"/>
      <c r="V246" s="235"/>
      <c r="W246" s="235"/>
      <c r="X246" s="235"/>
      <c r="Y246" s="235"/>
      <c r="Z246" s="235"/>
      <c r="AA246" s="235"/>
      <c r="AB246" s="235"/>
      <c r="AC246" s="235"/>
      <c r="AD246" s="235"/>
      <c r="AE246" s="235"/>
      <c r="AR246" s="167" t="s">
        <v>206</v>
      </c>
      <c r="AT246" s="167" t="s">
        <v>323</v>
      </c>
      <c r="AU246" s="167" t="s">
        <v>90</v>
      </c>
      <c r="AY246" s="17" t="s">
        <v>159</v>
      </c>
      <c r="BE246" s="90">
        <f t="shared" si="9"/>
        <v>0</v>
      </c>
      <c r="BF246" s="90">
        <f t="shared" si="10"/>
        <v>0</v>
      </c>
      <c r="BG246" s="90">
        <f t="shared" si="11"/>
        <v>0</v>
      </c>
      <c r="BH246" s="90">
        <f t="shared" si="12"/>
        <v>0</v>
      </c>
      <c r="BI246" s="90">
        <f t="shared" si="13"/>
        <v>0</v>
      </c>
      <c r="BJ246" s="17" t="s">
        <v>90</v>
      </c>
      <c r="BK246" s="90">
        <f t="shared" si="14"/>
        <v>0</v>
      </c>
      <c r="BL246" s="17" t="s">
        <v>165</v>
      </c>
      <c r="BM246" s="167" t="s">
        <v>376</v>
      </c>
    </row>
    <row r="247" spans="1:65" s="2" customFormat="1" ht="16.5" customHeight="1">
      <c r="A247" s="235"/>
      <c r="B247" s="124"/>
      <c r="C247" s="192" t="s">
        <v>377</v>
      </c>
      <c r="D247" s="192" t="s">
        <v>323</v>
      </c>
      <c r="E247" s="193" t="s">
        <v>378</v>
      </c>
      <c r="F247" s="194" t="s">
        <v>379</v>
      </c>
      <c r="G247" s="195" t="s">
        <v>169</v>
      </c>
      <c r="H247" s="196">
        <v>580</v>
      </c>
      <c r="I247" s="197"/>
      <c r="J247" s="198">
        <f t="shared" si="5"/>
        <v>0</v>
      </c>
      <c r="K247" s="199"/>
      <c r="L247" s="200"/>
      <c r="M247" s="201" t="s">
        <v>1</v>
      </c>
      <c r="N247" s="202" t="s">
        <v>44</v>
      </c>
      <c r="O247" s="49"/>
      <c r="P247" s="165">
        <f t="shared" si="6"/>
        <v>0</v>
      </c>
      <c r="Q247" s="165">
        <v>8.0000000000000002E-3</v>
      </c>
      <c r="R247" s="165">
        <f t="shared" si="7"/>
        <v>4.6399999999999997</v>
      </c>
      <c r="S247" s="165">
        <v>0</v>
      </c>
      <c r="T247" s="166">
        <f t="shared" si="8"/>
        <v>0</v>
      </c>
      <c r="U247" s="235"/>
      <c r="V247" s="235"/>
      <c r="W247" s="235"/>
      <c r="X247" s="235"/>
      <c r="Y247" s="235"/>
      <c r="Z247" s="235"/>
      <c r="AA247" s="235"/>
      <c r="AB247" s="235"/>
      <c r="AC247" s="235"/>
      <c r="AD247" s="235"/>
      <c r="AE247" s="235"/>
      <c r="AR247" s="167" t="s">
        <v>206</v>
      </c>
      <c r="AT247" s="167" t="s">
        <v>323</v>
      </c>
      <c r="AU247" s="167" t="s">
        <v>90</v>
      </c>
      <c r="AY247" s="17" t="s">
        <v>159</v>
      </c>
      <c r="BE247" s="90">
        <f t="shared" si="9"/>
        <v>0</v>
      </c>
      <c r="BF247" s="90">
        <f t="shared" si="10"/>
        <v>0</v>
      </c>
      <c r="BG247" s="90">
        <f t="shared" si="11"/>
        <v>0</v>
      </c>
      <c r="BH247" s="90">
        <f t="shared" si="12"/>
        <v>0</v>
      </c>
      <c r="BI247" s="90">
        <f t="shared" si="13"/>
        <v>0</v>
      </c>
      <c r="BJ247" s="17" t="s">
        <v>90</v>
      </c>
      <c r="BK247" s="90">
        <f t="shared" si="14"/>
        <v>0</v>
      </c>
      <c r="BL247" s="17" t="s">
        <v>165</v>
      </c>
      <c r="BM247" s="167" t="s">
        <v>380</v>
      </c>
    </row>
    <row r="248" spans="1:65" s="2" customFormat="1" ht="16.5" customHeight="1">
      <c r="A248" s="235"/>
      <c r="B248" s="124"/>
      <c r="C248" s="192" t="s">
        <v>381</v>
      </c>
      <c r="D248" s="192" t="s">
        <v>323</v>
      </c>
      <c r="E248" s="193" t="s">
        <v>382</v>
      </c>
      <c r="F248" s="194" t="s">
        <v>383</v>
      </c>
      <c r="G248" s="195" t="s">
        <v>169</v>
      </c>
      <c r="H248" s="196">
        <v>385</v>
      </c>
      <c r="I248" s="197"/>
      <c r="J248" s="198">
        <f t="shared" si="5"/>
        <v>0</v>
      </c>
      <c r="K248" s="199"/>
      <c r="L248" s="200"/>
      <c r="M248" s="201" t="s">
        <v>1</v>
      </c>
      <c r="N248" s="202" t="s">
        <v>44</v>
      </c>
      <c r="O248" s="49"/>
      <c r="P248" s="165">
        <f t="shared" si="6"/>
        <v>0</v>
      </c>
      <c r="Q248" s="165">
        <v>8.0000000000000002E-3</v>
      </c>
      <c r="R248" s="165">
        <f t="shared" si="7"/>
        <v>3.08</v>
      </c>
      <c r="S248" s="165">
        <v>0</v>
      </c>
      <c r="T248" s="166">
        <f t="shared" si="8"/>
        <v>0</v>
      </c>
      <c r="U248" s="235"/>
      <c r="V248" s="235"/>
      <c r="W248" s="235"/>
      <c r="X248" s="235"/>
      <c r="Y248" s="235"/>
      <c r="Z248" s="235"/>
      <c r="AA248" s="235"/>
      <c r="AB248" s="235"/>
      <c r="AC248" s="235"/>
      <c r="AD248" s="235"/>
      <c r="AE248" s="235"/>
      <c r="AR248" s="167" t="s">
        <v>206</v>
      </c>
      <c r="AT248" s="167" t="s">
        <v>323</v>
      </c>
      <c r="AU248" s="167" t="s">
        <v>90</v>
      </c>
      <c r="AY248" s="17" t="s">
        <v>159</v>
      </c>
      <c r="BE248" s="90">
        <f t="shared" si="9"/>
        <v>0</v>
      </c>
      <c r="BF248" s="90">
        <f t="shared" si="10"/>
        <v>0</v>
      </c>
      <c r="BG248" s="90">
        <f t="shared" si="11"/>
        <v>0</v>
      </c>
      <c r="BH248" s="90">
        <f t="shared" si="12"/>
        <v>0</v>
      </c>
      <c r="BI248" s="90">
        <f t="shared" si="13"/>
        <v>0</v>
      </c>
      <c r="BJ248" s="17" t="s">
        <v>90</v>
      </c>
      <c r="BK248" s="90">
        <f t="shared" si="14"/>
        <v>0</v>
      </c>
      <c r="BL248" s="17" t="s">
        <v>165</v>
      </c>
      <c r="BM248" s="167" t="s">
        <v>384</v>
      </c>
    </row>
    <row r="249" spans="1:65" s="2" customFormat="1" ht="21.75" customHeight="1">
      <c r="A249" s="235"/>
      <c r="B249" s="124"/>
      <c r="C249" s="155" t="s">
        <v>385</v>
      </c>
      <c r="D249" s="155" t="s">
        <v>161</v>
      </c>
      <c r="E249" s="156" t="s">
        <v>386</v>
      </c>
      <c r="F249" s="157" t="s">
        <v>387</v>
      </c>
      <c r="G249" s="158" t="s">
        <v>164</v>
      </c>
      <c r="H249" s="159">
        <v>193</v>
      </c>
      <c r="I249" s="160"/>
      <c r="J249" s="161">
        <f t="shared" si="5"/>
        <v>0</v>
      </c>
      <c r="K249" s="162"/>
      <c r="L249" s="28"/>
      <c r="M249" s="163" t="s">
        <v>1</v>
      </c>
      <c r="N249" s="164" t="s">
        <v>44</v>
      </c>
      <c r="O249" s="49"/>
      <c r="P249" s="165">
        <f t="shared" si="6"/>
        <v>0</v>
      </c>
      <c r="Q249" s="165">
        <v>0</v>
      </c>
      <c r="R249" s="165">
        <f t="shared" si="7"/>
        <v>0</v>
      </c>
      <c r="S249" s="165">
        <v>0</v>
      </c>
      <c r="T249" s="166">
        <f t="shared" si="8"/>
        <v>0</v>
      </c>
      <c r="U249" s="235"/>
      <c r="V249" s="235"/>
      <c r="W249" s="235"/>
      <c r="X249" s="235"/>
      <c r="Y249" s="235"/>
      <c r="Z249" s="235"/>
      <c r="AA249" s="235"/>
      <c r="AB249" s="235"/>
      <c r="AC249" s="235"/>
      <c r="AD249" s="235"/>
      <c r="AE249" s="235"/>
      <c r="AR249" s="167" t="s">
        <v>165</v>
      </c>
      <c r="AT249" s="167" t="s">
        <v>161</v>
      </c>
      <c r="AU249" s="167" t="s">
        <v>90</v>
      </c>
      <c r="AY249" s="17" t="s">
        <v>159</v>
      </c>
      <c r="BE249" s="90">
        <f t="shared" si="9"/>
        <v>0</v>
      </c>
      <c r="BF249" s="90">
        <f t="shared" si="10"/>
        <v>0</v>
      </c>
      <c r="BG249" s="90">
        <f t="shared" si="11"/>
        <v>0</v>
      </c>
      <c r="BH249" s="90">
        <f t="shared" si="12"/>
        <v>0</v>
      </c>
      <c r="BI249" s="90">
        <f t="shared" si="13"/>
        <v>0</v>
      </c>
      <c r="BJ249" s="17" t="s">
        <v>90</v>
      </c>
      <c r="BK249" s="90">
        <f t="shared" si="14"/>
        <v>0</v>
      </c>
      <c r="BL249" s="17" t="s">
        <v>165</v>
      </c>
      <c r="BM249" s="167" t="s">
        <v>388</v>
      </c>
    </row>
    <row r="250" spans="1:65" s="2" customFormat="1" ht="21.75" customHeight="1">
      <c r="A250" s="235"/>
      <c r="B250" s="124"/>
      <c r="C250" s="155" t="s">
        <v>389</v>
      </c>
      <c r="D250" s="155" t="s">
        <v>161</v>
      </c>
      <c r="E250" s="156" t="s">
        <v>390</v>
      </c>
      <c r="F250" s="157" t="s">
        <v>391</v>
      </c>
      <c r="G250" s="158" t="s">
        <v>164</v>
      </c>
      <c r="H250" s="159">
        <v>2670</v>
      </c>
      <c r="I250" s="160"/>
      <c r="J250" s="161">
        <f t="shared" si="5"/>
        <v>0</v>
      </c>
      <c r="K250" s="162"/>
      <c r="L250" s="28"/>
      <c r="M250" s="163" t="s">
        <v>1</v>
      </c>
      <c r="N250" s="164" t="s">
        <v>44</v>
      </c>
      <c r="O250" s="49"/>
      <c r="P250" s="165">
        <f t="shared" si="6"/>
        <v>0</v>
      </c>
      <c r="Q250" s="165">
        <v>0</v>
      </c>
      <c r="R250" s="165">
        <f t="shared" si="7"/>
        <v>0</v>
      </c>
      <c r="S250" s="165">
        <v>0</v>
      </c>
      <c r="T250" s="166">
        <f t="shared" si="8"/>
        <v>0</v>
      </c>
      <c r="U250" s="235"/>
      <c r="V250" s="235"/>
      <c r="W250" s="235"/>
      <c r="X250" s="235"/>
      <c r="Y250" s="235"/>
      <c r="Z250" s="235"/>
      <c r="AA250" s="235"/>
      <c r="AB250" s="235"/>
      <c r="AC250" s="235"/>
      <c r="AD250" s="235"/>
      <c r="AE250" s="235"/>
      <c r="AR250" s="167" t="s">
        <v>165</v>
      </c>
      <c r="AT250" s="167" t="s">
        <v>161</v>
      </c>
      <c r="AU250" s="167" t="s">
        <v>90</v>
      </c>
      <c r="AY250" s="17" t="s">
        <v>159</v>
      </c>
      <c r="BE250" s="90">
        <f t="shared" si="9"/>
        <v>0</v>
      </c>
      <c r="BF250" s="90">
        <f t="shared" si="10"/>
        <v>0</v>
      </c>
      <c r="BG250" s="90">
        <f t="shared" si="11"/>
        <v>0</v>
      </c>
      <c r="BH250" s="90">
        <f t="shared" si="12"/>
        <v>0</v>
      </c>
      <c r="BI250" s="90">
        <f t="shared" si="13"/>
        <v>0</v>
      </c>
      <c r="BJ250" s="17" t="s">
        <v>90</v>
      </c>
      <c r="BK250" s="90">
        <f t="shared" si="14"/>
        <v>0</v>
      </c>
      <c r="BL250" s="17" t="s">
        <v>165</v>
      </c>
      <c r="BM250" s="167" t="s">
        <v>392</v>
      </c>
    </row>
    <row r="251" spans="1:65" s="14" customFormat="1">
      <c r="B251" s="176"/>
      <c r="D251" s="169" t="s">
        <v>171</v>
      </c>
      <c r="E251" s="177" t="s">
        <v>1</v>
      </c>
      <c r="F251" s="178" t="s">
        <v>335</v>
      </c>
      <c r="H251" s="179">
        <v>2670</v>
      </c>
      <c r="I251" s="180"/>
      <c r="L251" s="176"/>
      <c r="M251" s="181"/>
      <c r="N251" s="182"/>
      <c r="O251" s="182"/>
      <c r="P251" s="182"/>
      <c r="Q251" s="182"/>
      <c r="R251" s="182"/>
      <c r="S251" s="182"/>
      <c r="T251" s="183"/>
      <c r="AT251" s="177" t="s">
        <v>171</v>
      </c>
      <c r="AU251" s="177" t="s">
        <v>90</v>
      </c>
      <c r="AV251" s="14" t="s">
        <v>90</v>
      </c>
      <c r="AW251" s="14" t="s">
        <v>30</v>
      </c>
      <c r="AX251" s="14" t="s">
        <v>84</v>
      </c>
      <c r="AY251" s="177" t="s">
        <v>159</v>
      </c>
    </row>
    <row r="252" spans="1:65" s="2" customFormat="1" ht="21.75" customHeight="1">
      <c r="A252" s="235"/>
      <c r="B252" s="124"/>
      <c r="C252" s="155" t="s">
        <v>393</v>
      </c>
      <c r="D252" s="155" t="s">
        <v>161</v>
      </c>
      <c r="E252" s="156" t="s">
        <v>394</v>
      </c>
      <c r="F252" s="157" t="s">
        <v>395</v>
      </c>
      <c r="G252" s="158" t="s">
        <v>164</v>
      </c>
      <c r="H252" s="159">
        <v>2670</v>
      </c>
      <c r="I252" s="160"/>
      <c r="J252" s="161">
        <f>ROUND(I252*H252,2)</f>
        <v>0</v>
      </c>
      <c r="K252" s="162"/>
      <c r="L252" s="28"/>
      <c r="M252" s="163" t="s">
        <v>1</v>
      </c>
      <c r="N252" s="164" t="s">
        <v>44</v>
      </c>
      <c r="O252" s="49"/>
      <c r="P252" s="165">
        <f>O252*H252</f>
        <v>0</v>
      </c>
      <c r="Q252" s="165">
        <v>0</v>
      </c>
      <c r="R252" s="165">
        <f>Q252*H252</f>
        <v>0</v>
      </c>
      <c r="S252" s="165">
        <v>0</v>
      </c>
      <c r="T252" s="166">
        <f>S252*H252</f>
        <v>0</v>
      </c>
      <c r="U252" s="235"/>
      <c r="V252" s="235"/>
      <c r="W252" s="235"/>
      <c r="X252" s="235"/>
      <c r="Y252" s="235"/>
      <c r="Z252" s="235"/>
      <c r="AA252" s="235"/>
      <c r="AB252" s="235"/>
      <c r="AC252" s="235"/>
      <c r="AD252" s="235"/>
      <c r="AE252" s="235"/>
      <c r="AR252" s="167" t="s">
        <v>165</v>
      </c>
      <c r="AT252" s="167" t="s">
        <v>161</v>
      </c>
      <c r="AU252" s="167" t="s">
        <v>90</v>
      </c>
      <c r="AY252" s="17" t="s">
        <v>159</v>
      </c>
      <c r="BE252" s="90">
        <f>IF(N252="základná",J252,0)</f>
        <v>0</v>
      </c>
      <c r="BF252" s="90">
        <f>IF(N252="znížená",J252,0)</f>
        <v>0</v>
      </c>
      <c r="BG252" s="90">
        <f>IF(N252="zákl. prenesená",J252,0)</f>
        <v>0</v>
      </c>
      <c r="BH252" s="90">
        <f>IF(N252="zníž. prenesená",J252,0)</f>
        <v>0</v>
      </c>
      <c r="BI252" s="90">
        <f>IF(N252="nulová",J252,0)</f>
        <v>0</v>
      </c>
      <c r="BJ252" s="17" t="s">
        <v>90</v>
      </c>
      <c r="BK252" s="90">
        <f>ROUND(I252*H252,2)</f>
        <v>0</v>
      </c>
      <c r="BL252" s="17" t="s">
        <v>165</v>
      </c>
      <c r="BM252" s="167" t="s">
        <v>396</v>
      </c>
    </row>
    <row r="253" spans="1:65" s="14" customFormat="1">
      <c r="B253" s="176"/>
      <c r="D253" s="169" t="s">
        <v>171</v>
      </c>
      <c r="E253" s="177" t="s">
        <v>1</v>
      </c>
      <c r="F253" s="178" t="s">
        <v>335</v>
      </c>
      <c r="H253" s="179">
        <v>2670</v>
      </c>
      <c r="I253" s="180"/>
      <c r="L253" s="176"/>
      <c r="M253" s="181"/>
      <c r="N253" s="182"/>
      <c r="O253" s="182"/>
      <c r="P253" s="182"/>
      <c r="Q253" s="182"/>
      <c r="R253" s="182"/>
      <c r="S253" s="182"/>
      <c r="T253" s="183"/>
      <c r="AT253" s="177" t="s">
        <v>171</v>
      </c>
      <c r="AU253" s="177" t="s">
        <v>90</v>
      </c>
      <c r="AV253" s="14" t="s">
        <v>90</v>
      </c>
      <c r="AW253" s="14" t="s">
        <v>30</v>
      </c>
      <c r="AX253" s="14" t="s">
        <v>84</v>
      </c>
      <c r="AY253" s="177" t="s">
        <v>159</v>
      </c>
    </row>
    <row r="254" spans="1:65" s="2" customFormat="1" ht="21.75" customHeight="1">
      <c r="A254" s="235"/>
      <c r="B254" s="124"/>
      <c r="C254" s="155" t="s">
        <v>397</v>
      </c>
      <c r="D254" s="155" t="s">
        <v>161</v>
      </c>
      <c r="E254" s="156" t="s">
        <v>398</v>
      </c>
      <c r="F254" s="157" t="s">
        <v>399</v>
      </c>
      <c r="G254" s="158" t="s">
        <v>164</v>
      </c>
      <c r="H254" s="159">
        <v>2863</v>
      </c>
      <c r="I254" s="160"/>
      <c r="J254" s="161">
        <f>ROUND(I254*H254,2)</f>
        <v>0</v>
      </c>
      <c r="K254" s="162"/>
      <c r="L254" s="28"/>
      <c r="M254" s="163" t="s">
        <v>1</v>
      </c>
      <c r="N254" s="164" t="s">
        <v>44</v>
      </c>
      <c r="O254" s="49"/>
      <c r="P254" s="165">
        <f>O254*H254</f>
        <v>0</v>
      </c>
      <c r="Q254" s="165">
        <v>0</v>
      </c>
      <c r="R254" s="165">
        <f>Q254*H254</f>
        <v>0</v>
      </c>
      <c r="S254" s="165">
        <v>0</v>
      </c>
      <c r="T254" s="166">
        <f>S254*H254</f>
        <v>0</v>
      </c>
      <c r="U254" s="235"/>
      <c r="V254" s="235"/>
      <c r="W254" s="235"/>
      <c r="X254" s="235"/>
      <c r="Y254" s="235"/>
      <c r="Z254" s="235"/>
      <c r="AA254" s="235"/>
      <c r="AB254" s="235"/>
      <c r="AC254" s="235"/>
      <c r="AD254" s="235"/>
      <c r="AE254" s="235"/>
      <c r="AR254" s="167" t="s">
        <v>165</v>
      </c>
      <c r="AT254" s="167" t="s">
        <v>161</v>
      </c>
      <c r="AU254" s="167" t="s">
        <v>90</v>
      </c>
      <c r="AY254" s="17" t="s">
        <v>159</v>
      </c>
      <c r="BE254" s="90">
        <f>IF(N254="základná",J254,0)</f>
        <v>0</v>
      </c>
      <c r="BF254" s="90">
        <f>IF(N254="znížená",J254,0)</f>
        <v>0</v>
      </c>
      <c r="BG254" s="90">
        <f>IF(N254="zákl. prenesená",J254,0)</f>
        <v>0</v>
      </c>
      <c r="BH254" s="90">
        <f>IF(N254="zníž. prenesená",J254,0)</f>
        <v>0</v>
      </c>
      <c r="BI254" s="90">
        <f>IF(N254="nulová",J254,0)</f>
        <v>0</v>
      </c>
      <c r="BJ254" s="17" t="s">
        <v>90</v>
      </c>
      <c r="BK254" s="90">
        <f>ROUND(I254*H254,2)</f>
        <v>0</v>
      </c>
      <c r="BL254" s="17" t="s">
        <v>165</v>
      </c>
      <c r="BM254" s="167" t="s">
        <v>400</v>
      </c>
    </row>
    <row r="255" spans="1:65" s="14" customFormat="1">
      <c r="B255" s="176"/>
      <c r="D255" s="169" t="s">
        <v>171</v>
      </c>
      <c r="E255" s="177" t="s">
        <v>1</v>
      </c>
      <c r="F255" s="178" t="s">
        <v>335</v>
      </c>
      <c r="H255" s="179">
        <v>2670</v>
      </c>
      <c r="I255" s="180"/>
      <c r="L255" s="176"/>
      <c r="M255" s="181"/>
      <c r="N255" s="182"/>
      <c r="O255" s="182"/>
      <c r="P255" s="182"/>
      <c r="Q255" s="182"/>
      <c r="R255" s="182"/>
      <c r="S255" s="182"/>
      <c r="T255" s="183"/>
      <c r="AT255" s="177" t="s">
        <v>171</v>
      </c>
      <c r="AU255" s="177" t="s">
        <v>90</v>
      </c>
      <c r="AV255" s="14" t="s">
        <v>90</v>
      </c>
      <c r="AW255" s="14" t="s">
        <v>30</v>
      </c>
      <c r="AX255" s="14" t="s">
        <v>78</v>
      </c>
      <c r="AY255" s="177" t="s">
        <v>159</v>
      </c>
    </row>
    <row r="256" spans="1:65" s="13" customFormat="1">
      <c r="B256" s="168"/>
      <c r="D256" s="169" t="s">
        <v>171</v>
      </c>
      <c r="E256" s="170" t="s">
        <v>1</v>
      </c>
      <c r="F256" s="171" t="s">
        <v>401</v>
      </c>
      <c r="H256" s="170" t="s">
        <v>1</v>
      </c>
      <c r="I256" s="172"/>
      <c r="L256" s="168"/>
      <c r="M256" s="173"/>
      <c r="N256" s="174"/>
      <c r="O256" s="174"/>
      <c r="P256" s="174"/>
      <c r="Q256" s="174"/>
      <c r="R256" s="174"/>
      <c r="S256" s="174"/>
      <c r="T256" s="175"/>
      <c r="AT256" s="170" t="s">
        <v>171</v>
      </c>
      <c r="AU256" s="170" t="s">
        <v>90</v>
      </c>
      <c r="AV256" s="13" t="s">
        <v>84</v>
      </c>
      <c r="AW256" s="13" t="s">
        <v>30</v>
      </c>
      <c r="AX256" s="13" t="s">
        <v>78</v>
      </c>
      <c r="AY256" s="170" t="s">
        <v>159</v>
      </c>
    </row>
    <row r="257" spans="1:65" s="14" customFormat="1">
      <c r="B257" s="176"/>
      <c r="D257" s="169" t="s">
        <v>171</v>
      </c>
      <c r="E257" s="177" t="s">
        <v>1</v>
      </c>
      <c r="F257" s="178" t="s">
        <v>402</v>
      </c>
      <c r="H257" s="179">
        <v>193</v>
      </c>
      <c r="I257" s="180"/>
      <c r="L257" s="176"/>
      <c r="M257" s="181"/>
      <c r="N257" s="182"/>
      <c r="O257" s="182"/>
      <c r="P257" s="182"/>
      <c r="Q257" s="182"/>
      <c r="R257" s="182"/>
      <c r="S257" s="182"/>
      <c r="T257" s="183"/>
      <c r="AT257" s="177" t="s">
        <v>171</v>
      </c>
      <c r="AU257" s="177" t="s">
        <v>90</v>
      </c>
      <c r="AV257" s="14" t="s">
        <v>90</v>
      </c>
      <c r="AW257" s="14" t="s">
        <v>30</v>
      </c>
      <c r="AX257" s="14" t="s">
        <v>78</v>
      </c>
      <c r="AY257" s="177" t="s">
        <v>159</v>
      </c>
    </row>
    <row r="258" spans="1:65" s="15" customFormat="1">
      <c r="B258" s="184"/>
      <c r="D258" s="169" t="s">
        <v>171</v>
      </c>
      <c r="E258" s="185" t="s">
        <v>1</v>
      </c>
      <c r="F258" s="186" t="s">
        <v>178</v>
      </c>
      <c r="H258" s="187">
        <v>2863</v>
      </c>
      <c r="I258" s="188"/>
      <c r="L258" s="184"/>
      <c r="M258" s="189"/>
      <c r="N258" s="190"/>
      <c r="O258" s="190"/>
      <c r="P258" s="190"/>
      <c r="Q258" s="190"/>
      <c r="R258" s="190"/>
      <c r="S258" s="190"/>
      <c r="T258" s="191"/>
      <c r="AT258" s="185" t="s">
        <v>171</v>
      </c>
      <c r="AU258" s="185" t="s">
        <v>90</v>
      </c>
      <c r="AV258" s="15" t="s">
        <v>165</v>
      </c>
      <c r="AW258" s="15" t="s">
        <v>30</v>
      </c>
      <c r="AX258" s="15" t="s">
        <v>84</v>
      </c>
      <c r="AY258" s="185" t="s">
        <v>159</v>
      </c>
    </row>
    <row r="259" spans="1:65" s="2" customFormat="1" ht="33" customHeight="1">
      <c r="A259" s="235"/>
      <c r="B259" s="124"/>
      <c r="C259" s="155" t="s">
        <v>403</v>
      </c>
      <c r="D259" s="155" t="s">
        <v>161</v>
      </c>
      <c r="E259" s="156" t="s">
        <v>404</v>
      </c>
      <c r="F259" s="157" t="s">
        <v>405</v>
      </c>
      <c r="G259" s="158" t="s">
        <v>169</v>
      </c>
      <c r="H259" s="159">
        <v>4</v>
      </c>
      <c r="I259" s="160"/>
      <c r="J259" s="161">
        <f t="shared" ref="J259:J265" si="15">ROUND(I259*H259,2)</f>
        <v>0</v>
      </c>
      <c r="K259" s="162"/>
      <c r="L259" s="28"/>
      <c r="M259" s="163" t="s">
        <v>1</v>
      </c>
      <c r="N259" s="164" t="s">
        <v>44</v>
      </c>
      <c r="O259" s="49"/>
      <c r="P259" s="165">
        <f t="shared" ref="P259:P265" si="16">O259*H259</f>
        <v>0</v>
      </c>
      <c r="Q259" s="165">
        <v>0</v>
      </c>
      <c r="R259" s="165">
        <f t="shared" ref="R259:R265" si="17">Q259*H259</f>
        <v>0</v>
      </c>
      <c r="S259" s="165">
        <v>0</v>
      </c>
      <c r="T259" s="166">
        <f t="shared" ref="T259:T265" si="18">S259*H259</f>
        <v>0</v>
      </c>
      <c r="U259" s="235"/>
      <c r="V259" s="235"/>
      <c r="W259" s="235"/>
      <c r="X259" s="235"/>
      <c r="Y259" s="235"/>
      <c r="Z259" s="235"/>
      <c r="AA259" s="235"/>
      <c r="AB259" s="235"/>
      <c r="AC259" s="235"/>
      <c r="AD259" s="235"/>
      <c r="AE259" s="235"/>
      <c r="AR259" s="167" t="s">
        <v>165</v>
      </c>
      <c r="AT259" s="167" t="s">
        <v>161</v>
      </c>
      <c r="AU259" s="167" t="s">
        <v>90</v>
      </c>
      <c r="AY259" s="17" t="s">
        <v>159</v>
      </c>
      <c r="BE259" s="90">
        <f t="shared" ref="BE259:BE265" si="19">IF(N259="základná",J259,0)</f>
        <v>0</v>
      </c>
      <c r="BF259" s="90">
        <f t="shared" ref="BF259:BF265" si="20">IF(N259="znížená",J259,0)</f>
        <v>0</v>
      </c>
      <c r="BG259" s="90">
        <f t="shared" ref="BG259:BG265" si="21">IF(N259="zákl. prenesená",J259,0)</f>
        <v>0</v>
      </c>
      <c r="BH259" s="90">
        <f t="shared" ref="BH259:BH265" si="22">IF(N259="zníž. prenesená",J259,0)</f>
        <v>0</v>
      </c>
      <c r="BI259" s="90">
        <f t="shared" ref="BI259:BI265" si="23">IF(N259="nulová",J259,0)</f>
        <v>0</v>
      </c>
      <c r="BJ259" s="17" t="s">
        <v>90</v>
      </c>
      <c r="BK259" s="90">
        <f t="shared" ref="BK259:BK265" si="24">ROUND(I259*H259,2)</f>
        <v>0</v>
      </c>
      <c r="BL259" s="17" t="s">
        <v>165</v>
      </c>
      <c r="BM259" s="167" t="s">
        <v>406</v>
      </c>
    </row>
    <row r="260" spans="1:65" s="2" customFormat="1" ht="21.75" customHeight="1">
      <c r="A260" s="235"/>
      <c r="B260" s="124"/>
      <c r="C260" s="192" t="s">
        <v>407</v>
      </c>
      <c r="D260" s="192" t="s">
        <v>323</v>
      </c>
      <c r="E260" s="193" t="s">
        <v>408</v>
      </c>
      <c r="F260" s="194" t="s">
        <v>409</v>
      </c>
      <c r="G260" s="195" t="s">
        <v>169</v>
      </c>
      <c r="H260" s="196">
        <v>1</v>
      </c>
      <c r="I260" s="197"/>
      <c r="J260" s="198">
        <f t="shared" si="15"/>
        <v>0</v>
      </c>
      <c r="K260" s="199"/>
      <c r="L260" s="200"/>
      <c r="M260" s="201" t="s">
        <v>1</v>
      </c>
      <c r="N260" s="202" t="s">
        <v>44</v>
      </c>
      <c r="O260" s="49"/>
      <c r="P260" s="165">
        <f t="shared" si="16"/>
        <v>0</v>
      </c>
      <c r="Q260" s="165">
        <v>0.3</v>
      </c>
      <c r="R260" s="165">
        <f t="shared" si="17"/>
        <v>0.3</v>
      </c>
      <c r="S260" s="165">
        <v>0</v>
      </c>
      <c r="T260" s="166">
        <f t="shared" si="18"/>
        <v>0</v>
      </c>
      <c r="U260" s="235"/>
      <c r="V260" s="235"/>
      <c r="W260" s="235"/>
      <c r="X260" s="235"/>
      <c r="Y260" s="235"/>
      <c r="Z260" s="235"/>
      <c r="AA260" s="235"/>
      <c r="AB260" s="235"/>
      <c r="AC260" s="235"/>
      <c r="AD260" s="235"/>
      <c r="AE260" s="235"/>
      <c r="AR260" s="167" t="s">
        <v>206</v>
      </c>
      <c r="AT260" s="167" t="s">
        <v>323</v>
      </c>
      <c r="AU260" s="167" t="s">
        <v>90</v>
      </c>
      <c r="AY260" s="17" t="s">
        <v>159</v>
      </c>
      <c r="BE260" s="90">
        <f t="shared" si="19"/>
        <v>0</v>
      </c>
      <c r="BF260" s="90">
        <f t="shared" si="20"/>
        <v>0</v>
      </c>
      <c r="BG260" s="90">
        <f t="shared" si="21"/>
        <v>0</v>
      </c>
      <c r="BH260" s="90">
        <f t="shared" si="22"/>
        <v>0</v>
      </c>
      <c r="BI260" s="90">
        <f t="shared" si="23"/>
        <v>0</v>
      </c>
      <c r="BJ260" s="17" t="s">
        <v>90</v>
      </c>
      <c r="BK260" s="90">
        <f t="shared" si="24"/>
        <v>0</v>
      </c>
      <c r="BL260" s="17" t="s">
        <v>165</v>
      </c>
      <c r="BM260" s="167" t="s">
        <v>410</v>
      </c>
    </row>
    <row r="261" spans="1:65" s="2" customFormat="1" ht="21.75" customHeight="1">
      <c r="A261" s="235"/>
      <c r="B261" s="124"/>
      <c r="C261" s="192" t="s">
        <v>411</v>
      </c>
      <c r="D261" s="192" t="s">
        <v>323</v>
      </c>
      <c r="E261" s="193" t="s">
        <v>412</v>
      </c>
      <c r="F261" s="194" t="s">
        <v>413</v>
      </c>
      <c r="G261" s="195" t="s">
        <v>169</v>
      </c>
      <c r="H261" s="196">
        <v>1</v>
      </c>
      <c r="I261" s="197"/>
      <c r="J261" s="198">
        <f t="shared" si="15"/>
        <v>0</v>
      </c>
      <c r="K261" s="199"/>
      <c r="L261" s="200"/>
      <c r="M261" s="201" t="s">
        <v>1</v>
      </c>
      <c r="N261" s="202" t="s">
        <v>44</v>
      </c>
      <c r="O261" s="49"/>
      <c r="P261" s="165">
        <f t="shared" si="16"/>
        <v>0</v>
      </c>
      <c r="Q261" s="165">
        <v>0.3</v>
      </c>
      <c r="R261" s="165">
        <f t="shared" si="17"/>
        <v>0.3</v>
      </c>
      <c r="S261" s="165">
        <v>0</v>
      </c>
      <c r="T261" s="166">
        <f t="shared" si="18"/>
        <v>0</v>
      </c>
      <c r="U261" s="235"/>
      <c r="V261" s="235"/>
      <c r="W261" s="235"/>
      <c r="X261" s="235"/>
      <c r="Y261" s="235"/>
      <c r="Z261" s="235"/>
      <c r="AA261" s="235"/>
      <c r="AB261" s="235"/>
      <c r="AC261" s="235"/>
      <c r="AD261" s="235"/>
      <c r="AE261" s="235"/>
      <c r="AR261" s="167" t="s">
        <v>206</v>
      </c>
      <c r="AT261" s="167" t="s">
        <v>323</v>
      </c>
      <c r="AU261" s="167" t="s">
        <v>90</v>
      </c>
      <c r="AY261" s="17" t="s">
        <v>159</v>
      </c>
      <c r="BE261" s="90">
        <f t="shared" si="19"/>
        <v>0</v>
      </c>
      <c r="BF261" s="90">
        <f t="shared" si="20"/>
        <v>0</v>
      </c>
      <c r="BG261" s="90">
        <f t="shared" si="21"/>
        <v>0</v>
      </c>
      <c r="BH261" s="90">
        <f t="shared" si="22"/>
        <v>0</v>
      </c>
      <c r="BI261" s="90">
        <f t="shared" si="23"/>
        <v>0</v>
      </c>
      <c r="BJ261" s="17" t="s">
        <v>90</v>
      </c>
      <c r="BK261" s="90">
        <f t="shared" si="24"/>
        <v>0</v>
      </c>
      <c r="BL261" s="17" t="s">
        <v>165</v>
      </c>
      <c r="BM261" s="167" t="s">
        <v>414</v>
      </c>
    </row>
    <row r="262" spans="1:65" s="2" customFormat="1" ht="16.5" customHeight="1">
      <c r="A262" s="235"/>
      <c r="B262" s="124"/>
      <c r="C262" s="192" t="s">
        <v>415</v>
      </c>
      <c r="D262" s="192" t="s">
        <v>323</v>
      </c>
      <c r="E262" s="193" t="s">
        <v>416</v>
      </c>
      <c r="F262" s="194" t="s">
        <v>417</v>
      </c>
      <c r="G262" s="195" t="s">
        <v>169</v>
      </c>
      <c r="H262" s="196">
        <v>1</v>
      </c>
      <c r="I262" s="197"/>
      <c r="J262" s="198">
        <f t="shared" si="15"/>
        <v>0</v>
      </c>
      <c r="K262" s="199"/>
      <c r="L262" s="200"/>
      <c r="M262" s="201" t="s">
        <v>1</v>
      </c>
      <c r="N262" s="202" t="s">
        <v>44</v>
      </c>
      <c r="O262" s="49"/>
      <c r="P262" s="165">
        <f t="shared" si="16"/>
        <v>0</v>
      </c>
      <c r="Q262" s="165">
        <v>0.3</v>
      </c>
      <c r="R262" s="165">
        <f t="shared" si="17"/>
        <v>0.3</v>
      </c>
      <c r="S262" s="165">
        <v>0</v>
      </c>
      <c r="T262" s="166">
        <f t="shared" si="18"/>
        <v>0</v>
      </c>
      <c r="U262" s="235"/>
      <c r="V262" s="235"/>
      <c r="W262" s="235"/>
      <c r="X262" s="235"/>
      <c r="Y262" s="235"/>
      <c r="Z262" s="235"/>
      <c r="AA262" s="235"/>
      <c r="AB262" s="235"/>
      <c r="AC262" s="235"/>
      <c r="AD262" s="235"/>
      <c r="AE262" s="235"/>
      <c r="AR262" s="167" t="s">
        <v>206</v>
      </c>
      <c r="AT262" s="167" t="s">
        <v>323</v>
      </c>
      <c r="AU262" s="167" t="s">
        <v>90</v>
      </c>
      <c r="AY262" s="17" t="s">
        <v>159</v>
      </c>
      <c r="BE262" s="90">
        <f t="shared" si="19"/>
        <v>0</v>
      </c>
      <c r="BF262" s="90">
        <f t="shared" si="20"/>
        <v>0</v>
      </c>
      <c r="BG262" s="90">
        <f t="shared" si="21"/>
        <v>0</v>
      </c>
      <c r="BH262" s="90">
        <f t="shared" si="22"/>
        <v>0</v>
      </c>
      <c r="BI262" s="90">
        <f t="shared" si="23"/>
        <v>0</v>
      </c>
      <c r="BJ262" s="17" t="s">
        <v>90</v>
      </c>
      <c r="BK262" s="90">
        <f t="shared" si="24"/>
        <v>0</v>
      </c>
      <c r="BL262" s="17" t="s">
        <v>165</v>
      </c>
      <c r="BM262" s="167" t="s">
        <v>418</v>
      </c>
    </row>
    <row r="263" spans="1:65" s="2" customFormat="1" ht="16.5" customHeight="1">
      <c r="A263" s="235"/>
      <c r="B263" s="124"/>
      <c r="C263" s="192" t="s">
        <v>419</v>
      </c>
      <c r="D263" s="192" t="s">
        <v>323</v>
      </c>
      <c r="E263" s="193" t="s">
        <v>420</v>
      </c>
      <c r="F263" s="194" t="s">
        <v>421</v>
      </c>
      <c r="G263" s="195" t="s">
        <v>169</v>
      </c>
      <c r="H263" s="196">
        <v>1</v>
      </c>
      <c r="I263" s="197"/>
      <c r="J263" s="198">
        <f t="shared" si="15"/>
        <v>0</v>
      </c>
      <c r="K263" s="199"/>
      <c r="L263" s="200"/>
      <c r="M263" s="201" t="s">
        <v>1</v>
      </c>
      <c r="N263" s="202" t="s">
        <v>44</v>
      </c>
      <c r="O263" s="49"/>
      <c r="P263" s="165">
        <f t="shared" si="16"/>
        <v>0</v>
      </c>
      <c r="Q263" s="165">
        <v>0.3</v>
      </c>
      <c r="R263" s="165">
        <f t="shared" si="17"/>
        <v>0.3</v>
      </c>
      <c r="S263" s="165">
        <v>0</v>
      </c>
      <c r="T263" s="166">
        <f t="shared" si="18"/>
        <v>0</v>
      </c>
      <c r="U263" s="235"/>
      <c r="V263" s="235"/>
      <c r="W263" s="235"/>
      <c r="X263" s="235"/>
      <c r="Y263" s="235"/>
      <c r="Z263" s="235"/>
      <c r="AA263" s="235"/>
      <c r="AB263" s="235"/>
      <c r="AC263" s="235"/>
      <c r="AD263" s="235"/>
      <c r="AE263" s="235"/>
      <c r="AR263" s="167" t="s">
        <v>206</v>
      </c>
      <c r="AT263" s="167" t="s">
        <v>323</v>
      </c>
      <c r="AU263" s="167" t="s">
        <v>90</v>
      </c>
      <c r="AY263" s="17" t="s">
        <v>159</v>
      </c>
      <c r="BE263" s="90">
        <f t="shared" si="19"/>
        <v>0</v>
      </c>
      <c r="BF263" s="90">
        <f t="shared" si="20"/>
        <v>0</v>
      </c>
      <c r="BG263" s="90">
        <f t="shared" si="21"/>
        <v>0</v>
      </c>
      <c r="BH263" s="90">
        <f t="shared" si="22"/>
        <v>0</v>
      </c>
      <c r="BI263" s="90">
        <f t="shared" si="23"/>
        <v>0</v>
      </c>
      <c r="BJ263" s="17" t="s">
        <v>90</v>
      </c>
      <c r="BK263" s="90">
        <f t="shared" si="24"/>
        <v>0</v>
      </c>
      <c r="BL263" s="17" t="s">
        <v>165</v>
      </c>
      <c r="BM263" s="167" t="s">
        <v>422</v>
      </c>
    </row>
    <row r="264" spans="1:65" s="2" customFormat="1" ht="44.25" customHeight="1">
      <c r="A264" s="235"/>
      <c r="B264" s="124"/>
      <c r="C264" s="155" t="s">
        <v>423</v>
      </c>
      <c r="D264" s="155" t="s">
        <v>161</v>
      </c>
      <c r="E264" s="156" t="s">
        <v>424</v>
      </c>
      <c r="F264" s="157" t="s">
        <v>425</v>
      </c>
      <c r="G264" s="158" t="s">
        <v>169</v>
      </c>
      <c r="H264" s="159">
        <v>5</v>
      </c>
      <c r="I264" s="160"/>
      <c r="J264" s="161">
        <f t="shared" si="15"/>
        <v>0</v>
      </c>
      <c r="K264" s="162"/>
      <c r="L264" s="28"/>
      <c r="M264" s="163" t="s">
        <v>1</v>
      </c>
      <c r="N264" s="164" t="s">
        <v>44</v>
      </c>
      <c r="O264" s="49"/>
      <c r="P264" s="165">
        <f t="shared" si="16"/>
        <v>0</v>
      </c>
      <c r="Q264" s="165">
        <v>4.8000000000000001E-4</v>
      </c>
      <c r="R264" s="165">
        <f t="shared" si="17"/>
        <v>2.4000000000000002E-3</v>
      </c>
      <c r="S264" s="165">
        <v>0</v>
      </c>
      <c r="T264" s="166">
        <f t="shared" si="18"/>
        <v>0</v>
      </c>
      <c r="U264" s="235"/>
      <c r="V264" s="235"/>
      <c r="W264" s="235"/>
      <c r="X264" s="235"/>
      <c r="Y264" s="235"/>
      <c r="Z264" s="235"/>
      <c r="AA264" s="235"/>
      <c r="AB264" s="235"/>
      <c r="AC264" s="235"/>
      <c r="AD264" s="235"/>
      <c r="AE264" s="235"/>
      <c r="AR264" s="167" t="s">
        <v>165</v>
      </c>
      <c r="AT264" s="167" t="s">
        <v>161</v>
      </c>
      <c r="AU264" s="167" t="s">
        <v>90</v>
      </c>
      <c r="AY264" s="17" t="s">
        <v>159</v>
      </c>
      <c r="BE264" s="90">
        <f t="shared" si="19"/>
        <v>0</v>
      </c>
      <c r="BF264" s="90">
        <f t="shared" si="20"/>
        <v>0</v>
      </c>
      <c r="BG264" s="90">
        <f t="shared" si="21"/>
        <v>0</v>
      </c>
      <c r="BH264" s="90">
        <f t="shared" si="22"/>
        <v>0</v>
      </c>
      <c r="BI264" s="90">
        <f t="shared" si="23"/>
        <v>0</v>
      </c>
      <c r="BJ264" s="17" t="s">
        <v>90</v>
      </c>
      <c r="BK264" s="90">
        <f t="shared" si="24"/>
        <v>0</v>
      </c>
      <c r="BL264" s="17" t="s">
        <v>165</v>
      </c>
      <c r="BM264" s="167" t="s">
        <v>426</v>
      </c>
    </row>
    <row r="265" spans="1:65" s="2" customFormat="1" ht="16.5" customHeight="1">
      <c r="A265" s="235"/>
      <c r="B265" s="124"/>
      <c r="C265" s="192" t="s">
        <v>427</v>
      </c>
      <c r="D265" s="192" t="s">
        <v>323</v>
      </c>
      <c r="E265" s="193" t="s">
        <v>428</v>
      </c>
      <c r="F265" s="194" t="s">
        <v>429</v>
      </c>
      <c r="G265" s="195" t="s">
        <v>169</v>
      </c>
      <c r="H265" s="196">
        <v>15</v>
      </c>
      <c r="I265" s="197"/>
      <c r="J265" s="198">
        <f t="shared" si="15"/>
        <v>0</v>
      </c>
      <c r="K265" s="199"/>
      <c r="L265" s="200"/>
      <c r="M265" s="201" t="s">
        <v>1</v>
      </c>
      <c r="N265" s="202" t="s">
        <v>44</v>
      </c>
      <c r="O265" s="49"/>
      <c r="P265" s="165">
        <f t="shared" si="16"/>
        <v>0</v>
      </c>
      <c r="Q265" s="165">
        <v>0</v>
      </c>
      <c r="R265" s="165">
        <f t="shared" si="17"/>
        <v>0</v>
      </c>
      <c r="S265" s="165">
        <v>0</v>
      </c>
      <c r="T265" s="166">
        <f t="shared" si="18"/>
        <v>0</v>
      </c>
      <c r="U265" s="235"/>
      <c r="V265" s="235"/>
      <c r="W265" s="235"/>
      <c r="X265" s="235"/>
      <c r="Y265" s="235"/>
      <c r="Z265" s="235"/>
      <c r="AA265" s="235"/>
      <c r="AB265" s="235"/>
      <c r="AC265" s="235"/>
      <c r="AD265" s="235"/>
      <c r="AE265" s="235"/>
      <c r="AR265" s="167" t="s">
        <v>206</v>
      </c>
      <c r="AT265" s="167" t="s">
        <v>323</v>
      </c>
      <c r="AU265" s="167" t="s">
        <v>90</v>
      </c>
      <c r="AY265" s="17" t="s">
        <v>159</v>
      </c>
      <c r="BE265" s="90">
        <f t="shared" si="19"/>
        <v>0</v>
      </c>
      <c r="BF265" s="90">
        <f t="shared" si="20"/>
        <v>0</v>
      </c>
      <c r="BG265" s="90">
        <f t="shared" si="21"/>
        <v>0</v>
      </c>
      <c r="BH265" s="90">
        <f t="shared" si="22"/>
        <v>0</v>
      </c>
      <c r="BI265" s="90">
        <f t="shared" si="23"/>
        <v>0</v>
      </c>
      <c r="BJ265" s="17" t="s">
        <v>90</v>
      </c>
      <c r="BK265" s="90">
        <f t="shared" si="24"/>
        <v>0</v>
      </c>
      <c r="BL265" s="17" t="s">
        <v>165</v>
      </c>
      <c r="BM265" s="167" t="s">
        <v>430</v>
      </c>
    </row>
    <row r="266" spans="1:65" s="14" customFormat="1">
      <c r="B266" s="176"/>
      <c r="D266" s="169" t="s">
        <v>171</v>
      </c>
      <c r="E266" s="177" t="s">
        <v>1</v>
      </c>
      <c r="F266" s="178" t="s">
        <v>431</v>
      </c>
      <c r="H266" s="179">
        <v>15</v>
      </c>
      <c r="I266" s="180"/>
      <c r="L266" s="176"/>
      <c r="M266" s="181"/>
      <c r="N266" s="182"/>
      <c r="O266" s="182"/>
      <c r="P266" s="182"/>
      <c r="Q266" s="182"/>
      <c r="R266" s="182"/>
      <c r="S266" s="182"/>
      <c r="T266" s="183"/>
      <c r="AT266" s="177" t="s">
        <v>171</v>
      </c>
      <c r="AU266" s="177" t="s">
        <v>90</v>
      </c>
      <c r="AV266" s="14" t="s">
        <v>90</v>
      </c>
      <c r="AW266" s="14" t="s">
        <v>30</v>
      </c>
      <c r="AX266" s="14" t="s">
        <v>84</v>
      </c>
      <c r="AY266" s="177" t="s">
        <v>159</v>
      </c>
    </row>
    <row r="267" spans="1:65" s="2" customFormat="1" ht="16.5" customHeight="1">
      <c r="A267" s="235"/>
      <c r="B267" s="124"/>
      <c r="C267" s="192" t="s">
        <v>432</v>
      </c>
      <c r="D267" s="192" t="s">
        <v>323</v>
      </c>
      <c r="E267" s="193" t="s">
        <v>433</v>
      </c>
      <c r="F267" s="194" t="s">
        <v>434</v>
      </c>
      <c r="G267" s="195" t="s">
        <v>435</v>
      </c>
      <c r="H267" s="196">
        <v>7.5</v>
      </c>
      <c r="I267" s="197"/>
      <c r="J267" s="198">
        <f>ROUND(I267*H267,2)</f>
        <v>0</v>
      </c>
      <c r="K267" s="199"/>
      <c r="L267" s="200"/>
      <c r="M267" s="201" t="s">
        <v>1</v>
      </c>
      <c r="N267" s="202" t="s">
        <v>44</v>
      </c>
      <c r="O267" s="49"/>
      <c r="P267" s="165">
        <f>O267*H267</f>
        <v>0</v>
      </c>
      <c r="Q267" s="165">
        <v>0</v>
      </c>
      <c r="R267" s="165">
        <f>Q267*H267</f>
        <v>0</v>
      </c>
      <c r="S267" s="165">
        <v>0</v>
      </c>
      <c r="T267" s="166">
        <f>S267*H267</f>
        <v>0</v>
      </c>
      <c r="U267" s="235"/>
      <c r="V267" s="235"/>
      <c r="W267" s="235"/>
      <c r="X267" s="235"/>
      <c r="Y267" s="235"/>
      <c r="Z267" s="235"/>
      <c r="AA267" s="235"/>
      <c r="AB267" s="235"/>
      <c r="AC267" s="235"/>
      <c r="AD267" s="235"/>
      <c r="AE267" s="235"/>
      <c r="AR267" s="167" t="s">
        <v>206</v>
      </c>
      <c r="AT267" s="167" t="s">
        <v>323</v>
      </c>
      <c r="AU267" s="167" t="s">
        <v>90</v>
      </c>
      <c r="AY267" s="17" t="s">
        <v>159</v>
      </c>
      <c r="BE267" s="90">
        <f>IF(N267="základná",J267,0)</f>
        <v>0</v>
      </c>
      <c r="BF267" s="90">
        <f>IF(N267="znížená",J267,0)</f>
        <v>0</v>
      </c>
      <c r="BG267" s="90">
        <f>IF(N267="zákl. prenesená",J267,0)</f>
        <v>0</v>
      </c>
      <c r="BH267" s="90">
        <f>IF(N267="zníž. prenesená",J267,0)</f>
        <v>0</v>
      </c>
      <c r="BI267" s="90">
        <f>IF(N267="nulová",J267,0)</f>
        <v>0</v>
      </c>
      <c r="BJ267" s="17" t="s">
        <v>90</v>
      </c>
      <c r="BK267" s="90">
        <f>ROUND(I267*H267,2)</f>
        <v>0</v>
      </c>
      <c r="BL267" s="17" t="s">
        <v>165</v>
      </c>
      <c r="BM267" s="167" t="s">
        <v>436</v>
      </c>
    </row>
    <row r="268" spans="1:65" s="14" customFormat="1">
      <c r="B268" s="176"/>
      <c r="D268" s="169" t="s">
        <v>171</v>
      </c>
      <c r="E268" s="177" t="s">
        <v>1</v>
      </c>
      <c r="F268" s="178" t="s">
        <v>437</v>
      </c>
      <c r="H268" s="179">
        <v>7.5</v>
      </c>
      <c r="I268" s="180"/>
      <c r="L268" s="176"/>
      <c r="M268" s="181"/>
      <c r="N268" s="182"/>
      <c r="O268" s="182"/>
      <c r="P268" s="182"/>
      <c r="Q268" s="182"/>
      <c r="R268" s="182"/>
      <c r="S268" s="182"/>
      <c r="T268" s="183"/>
      <c r="AT268" s="177" t="s">
        <v>171</v>
      </c>
      <c r="AU268" s="177" t="s">
        <v>90</v>
      </c>
      <c r="AV268" s="14" t="s">
        <v>90</v>
      </c>
      <c r="AW268" s="14" t="s">
        <v>30</v>
      </c>
      <c r="AX268" s="14" t="s">
        <v>84</v>
      </c>
      <c r="AY268" s="177" t="s">
        <v>159</v>
      </c>
    </row>
    <row r="269" spans="1:65" s="2" customFormat="1" ht="33" customHeight="1">
      <c r="A269" s="235"/>
      <c r="B269" s="124"/>
      <c r="C269" s="155" t="s">
        <v>438</v>
      </c>
      <c r="D269" s="155" t="s">
        <v>161</v>
      </c>
      <c r="E269" s="156" t="s">
        <v>439</v>
      </c>
      <c r="F269" s="157" t="s">
        <v>440</v>
      </c>
      <c r="G269" s="158" t="s">
        <v>169</v>
      </c>
      <c r="H269" s="159">
        <v>1</v>
      </c>
      <c r="I269" s="160"/>
      <c r="J269" s="161">
        <f>ROUND(I269*H269,2)</f>
        <v>0</v>
      </c>
      <c r="K269" s="162"/>
      <c r="L269" s="28"/>
      <c r="M269" s="163" t="s">
        <v>1</v>
      </c>
      <c r="N269" s="164" t="s">
        <v>44</v>
      </c>
      <c r="O269" s="49"/>
      <c r="P269" s="165">
        <f>O269*H269</f>
        <v>0</v>
      </c>
      <c r="Q269" s="165">
        <v>1.23E-3</v>
      </c>
      <c r="R269" s="165">
        <f>Q269*H269</f>
        <v>1.23E-3</v>
      </c>
      <c r="S269" s="165">
        <v>0</v>
      </c>
      <c r="T269" s="166">
        <f>S269*H269</f>
        <v>0</v>
      </c>
      <c r="U269" s="235"/>
      <c r="V269" s="235"/>
      <c r="W269" s="235"/>
      <c r="X269" s="235"/>
      <c r="Y269" s="235"/>
      <c r="Z269" s="235"/>
      <c r="AA269" s="235"/>
      <c r="AB269" s="235"/>
      <c r="AC269" s="235"/>
      <c r="AD269" s="235"/>
      <c r="AE269" s="235"/>
      <c r="AR269" s="167" t="s">
        <v>165</v>
      </c>
      <c r="AT269" s="167" t="s">
        <v>161</v>
      </c>
      <c r="AU269" s="167" t="s">
        <v>90</v>
      </c>
      <c r="AY269" s="17" t="s">
        <v>159</v>
      </c>
      <c r="BE269" s="90">
        <f>IF(N269="základná",J269,0)</f>
        <v>0</v>
      </c>
      <c r="BF269" s="90">
        <f>IF(N269="znížená",J269,0)</f>
        <v>0</v>
      </c>
      <c r="BG269" s="90">
        <f>IF(N269="zákl. prenesená",J269,0)</f>
        <v>0</v>
      </c>
      <c r="BH269" s="90">
        <f>IF(N269="zníž. prenesená",J269,0)</f>
        <v>0</v>
      </c>
      <c r="BI269" s="90">
        <f>IF(N269="nulová",J269,0)</f>
        <v>0</v>
      </c>
      <c r="BJ269" s="17" t="s">
        <v>90</v>
      </c>
      <c r="BK269" s="90">
        <f>ROUND(I269*H269,2)</f>
        <v>0</v>
      </c>
      <c r="BL269" s="17" t="s">
        <v>165</v>
      </c>
      <c r="BM269" s="167" t="s">
        <v>441</v>
      </c>
    </row>
    <row r="270" spans="1:65" s="2" customFormat="1" ht="21.75" customHeight="1">
      <c r="A270" s="235"/>
      <c r="B270" s="124"/>
      <c r="C270" s="155" t="s">
        <v>442</v>
      </c>
      <c r="D270" s="155" t="s">
        <v>161</v>
      </c>
      <c r="E270" s="156" t="s">
        <v>443</v>
      </c>
      <c r="F270" s="157" t="s">
        <v>444</v>
      </c>
      <c r="G270" s="158" t="s">
        <v>169</v>
      </c>
      <c r="H270" s="159">
        <v>5</v>
      </c>
      <c r="I270" s="160"/>
      <c r="J270" s="161">
        <f>ROUND(I270*H270,2)</f>
        <v>0</v>
      </c>
      <c r="K270" s="162"/>
      <c r="L270" s="28"/>
      <c r="M270" s="163" t="s">
        <v>1</v>
      </c>
      <c r="N270" s="164" t="s">
        <v>44</v>
      </c>
      <c r="O270" s="49"/>
      <c r="P270" s="165">
        <f>O270*H270</f>
        <v>0</v>
      </c>
      <c r="Q270" s="165">
        <v>0</v>
      </c>
      <c r="R270" s="165">
        <f>Q270*H270</f>
        <v>0</v>
      </c>
      <c r="S270" s="165">
        <v>0</v>
      </c>
      <c r="T270" s="166">
        <f>S270*H270</f>
        <v>0</v>
      </c>
      <c r="U270" s="235"/>
      <c r="V270" s="235"/>
      <c r="W270" s="235"/>
      <c r="X270" s="235"/>
      <c r="Y270" s="235"/>
      <c r="Z270" s="235"/>
      <c r="AA270" s="235"/>
      <c r="AB270" s="235"/>
      <c r="AC270" s="235"/>
      <c r="AD270" s="235"/>
      <c r="AE270" s="235"/>
      <c r="AR270" s="167" t="s">
        <v>165</v>
      </c>
      <c r="AT270" s="167" t="s">
        <v>161</v>
      </c>
      <c r="AU270" s="167" t="s">
        <v>90</v>
      </c>
      <c r="AY270" s="17" t="s">
        <v>159</v>
      </c>
      <c r="BE270" s="90">
        <f>IF(N270="základná",J270,0)</f>
        <v>0</v>
      </c>
      <c r="BF270" s="90">
        <f>IF(N270="znížená",J270,0)</f>
        <v>0</v>
      </c>
      <c r="BG270" s="90">
        <f>IF(N270="zákl. prenesená",J270,0)</f>
        <v>0</v>
      </c>
      <c r="BH270" s="90">
        <f>IF(N270="zníž. prenesená",J270,0)</f>
        <v>0</v>
      </c>
      <c r="BI270" s="90">
        <f>IF(N270="nulová",J270,0)</f>
        <v>0</v>
      </c>
      <c r="BJ270" s="17" t="s">
        <v>90</v>
      </c>
      <c r="BK270" s="90">
        <f>ROUND(I270*H270,2)</f>
        <v>0</v>
      </c>
      <c r="BL270" s="17" t="s">
        <v>165</v>
      </c>
      <c r="BM270" s="167" t="s">
        <v>445</v>
      </c>
    </row>
    <row r="271" spans="1:65" s="14" customFormat="1">
      <c r="B271" s="176"/>
      <c r="D271" s="169" t="s">
        <v>171</v>
      </c>
      <c r="E271" s="177" t="s">
        <v>1</v>
      </c>
      <c r="F271" s="178" t="s">
        <v>190</v>
      </c>
      <c r="H271" s="179">
        <v>5</v>
      </c>
      <c r="I271" s="180"/>
      <c r="L271" s="176"/>
      <c r="M271" s="181"/>
      <c r="N271" s="182"/>
      <c r="O271" s="182"/>
      <c r="P271" s="182"/>
      <c r="Q271" s="182"/>
      <c r="R271" s="182"/>
      <c r="S271" s="182"/>
      <c r="T271" s="183"/>
      <c r="AT271" s="177" t="s">
        <v>171</v>
      </c>
      <c r="AU271" s="177" t="s">
        <v>90</v>
      </c>
      <c r="AV271" s="14" t="s">
        <v>90</v>
      </c>
      <c r="AW271" s="14" t="s">
        <v>30</v>
      </c>
      <c r="AX271" s="14" t="s">
        <v>84</v>
      </c>
      <c r="AY271" s="177" t="s">
        <v>159</v>
      </c>
    </row>
    <row r="272" spans="1:65" s="2" customFormat="1" ht="16.5" customHeight="1">
      <c r="A272" s="235"/>
      <c r="B272" s="124"/>
      <c r="C272" s="192" t="s">
        <v>446</v>
      </c>
      <c r="D272" s="192" t="s">
        <v>323</v>
      </c>
      <c r="E272" s="193" t="s">
        <v>447</v>
      </c>
      <c r="F272" s="194" t="s">
        <v>448</v>
      </c>
      <c r="G272" s="195" t="s">
        <v>253</v>
      </c>
      <c r="H272" s="196">
        <v>2</v>
      </c>
      <c r="I272" s="197"/>
      <c r="J272" s="198">
        <f>ROUND(I272*H272,2)</f>
        <v>0</v>
      </c>
      <c r="K272" s="199"/>
      <c r="L272" s="200"/>
      <c r="M272" s="201" t="s">
        <v>1</v>
      </c>
      <c r="N272" s="202" t="s">
        <v>44</v>
      </c>
      <c r="O272" s="49"/>
      <c r="P272" s="165">
        <f>O272*H272</f>
        <v>0</v>
      </c>
      <c r="Q272" s="165">
        <v>0</v>
      </c>
      <c r="R272" s="165">
        <f>Q272*H272</f>
        <v>0</v>
      </c>
      <c r="S272" s="165">
        <v>0</v>
      </c>
      <c r="T272" s="166">
        <f>S272*H272</f>
        <v>0</v>
      </c>
      <c r="U272" s="235"/>
      <c r="V272" s="235"/>
      <c r="W272" s="235"/>
      <c r="X272" s="235"/>
      <c r="Y272" s="235"/>
      <c r="Z272" s="235"/>
      <c r="AA272" s="235"/>
      <c r="AB272" s="235"/>
      <c r="AC272" s="235"/>
      <c r="AD272" s="235"/>
      <c r="AE272" s="235"/>
      <c r="AR272" s="167" t="s">
        <v>206</v>
      </c>
      <c r="AT272" s="167" t="s">
        <v>323</v>
      </c>
      <c r="AU272" s="167" t="s">
        <v>90</v>
      </c>
      <c r="AY272" s="17" t="s">
        <v>159</v>
      </c>
      <c r="BE272" s="90">
        <f>IF(N272="základná",J272,0)</f>
        <v>0</v>
      </c>
      <c r="BF272" s="90">
        <f>IF(N272="znížená",J272,0)</f>
        <v>0</v>
      </c>
      <c r="BG272" s="90">
        <f>IF(N272="zákl. prenesená",J272,0)</f>
        <v>0</v>
      </c>
      <c r="BH272" s="90">
        <f>IF(N272="zníž. prenesená",J272,0)</f>
        <v>0</v>
      </c>
      <c r="BI272" s="90">
        <f>IF(N272="nulová",J272,0)</f>
        <v>0</v>
      </c>
      <c r="BJ272" s="17" t="s">
        <v>90</v>
      </c>
      <c r="BK272" s="90">
        <f>ROUND(I272*H272,2)</f>
        <v>0</v>
      </c>
      <c r="BL272" s="17" t="s">
        <v>165</v>
      </c>
      <c r="BM272" s="167" t="s">
        <v>449</v>
      </c>
    </row>
    <row r="273" spans="1:65" s="2" customFormat="1" ht="21.75" customHeight="1">
      <c r="A273" s="235"/>
      <c r="B273" s="124"/>
      <c r="C273" s="155" t="s">
        <v>450</v>
      </c>
      <c r="D273" s="155" t="s">
        <v>161</v>
      </c>
      <c r="E273" s="156" t="s">
        <v>451</v>
      </c>
      <c r="F273" s="157" t="s">
        <v>452</v>
      </c>
      <c r="G273" s="158" t="s">
        <v>164</v>
      </c>
      <c r="H273" s="159">
        <v>5</v>
      </c>
      <c r="I273" s="160"/>
      <c r="J273" s="161">
        <f>ROUND(I273*H273,2)</f>
        <v>0</v>
      </c>
      <c r="K273" s="162"/>
      <c r="L273" s="28"/>
      <c r="M273" s="163" t="s">
        <v>1</v>
      </c>
      <c r="N273" s="164" t="s">
        <v>44</v>
      </c>
      <c r="O273" s="49"/>
      <c r="P273" s="165">
        <f>O273*H273</f>
        <v>0</v>
      </c>
      <c r="Q273" s="165">
        <v>0</v>
      </c>
      <c r="R273" s="165">
        <f>Q273*H273</f>
        <v>0</v>
      </c>
      <c r="S273" s="165">
        <v>0</v>
      </c>
      <c r="T273" s="166">
        <f>S273*H273</f>
        <v>0</v>
      </c>
      <c r="U273" s="235"/>
      <c r="V273" s="235"/>
      <c r="W273" s="235"/>
      <c r="X273" s="235"/>
      <c r="Y273" s="235"/>
      <c r="Z273" s="235"/>
      <c r="AA273" s="235"/>
      <c r="AB273" s="235"/>
      <c r="AC273" s="235"/>
      <c r="AD273" s="235"/>
      <c r="AE273" s="235"/>
      <c r="AR273" s="167" t="s">
        <v>165</v>
      </c>
      <c r="AT273" s="167" t="s">
        <v>161</v>
      </c>
      <c r="AU273" s="167" t="s">
        <v>90</v>
      </c>
      <c r="AY273" s="17" t="s">
        <v>159</v>
      </c>
      <c r="BE273" s="90">
        <f>IF(N273="základná",J273,0)</f>
        <v>0</v>
      </c>
      <c r="BF273" s="90">
        <f>IF(N273="znížená",J273,0)</f>
        <v>0</v>
      </c>
      <c r="BG273" s="90">
        <f>IF(N273="zákl. prenesená",J273,0)</f>
        <v>0</v>
      </c>
      <c r="BH273" s="90">
        <f>IF(N273="zníž. prenesená",J273,0)</f>
        <v>0</v>
      </c>
      <c r="BI273" s="90">
        <f>IF(N273="nulová",J273,0)</f>
        <v>0</v>
      </c>
      <c r="BJ273" s="17" t="s">
        <v>90</v>
      </c>
      <c r="BK273" s="90">
        <f>ROUND(I273*H273,2)</f>
        <v>0</v>
      </c>
      <c r="BL273" s="17" t="s">
        <v>165</v>
      </c>
      <c r="BM273" s="167" t="s">
        <v>453</v>
      </c>
    </row>
    <row r="274" spans="1:65" s="2" customFormat="1" ht="16.5" customHeight="1">
      <c r="A274" s="235"/>
      <c r="B274" s="124"/>
      <c r="C274" s="192" t="s">
        <v>454</v>
      </c>
      <c r="D274" s="192" t="s">
        <v>323</v>
      </c>
      <c r="E274" s="193" t="s">
        <v>455</v>
      </c>
      <c r="F274" s="194" t="s">
        <v>456</v>
      </c>
      <c r="G274" s="195" t="s">
        <v>253</v>
      </c>
      <c r="H274" s="196">
        <v>1</v>
      </c>
      <c r="I274" s="197"/>
      <c r="J274" s="198">
        <f>ROUND(I274*H274,2)</f>
        <v>0</v>
      </c>
      <c r="K274" s="199"/>
      <c r="L274" s="200"/>
      <c r="M274" s="201" t="s">
        <v>1</v>
      </c>
      <c r="N274" s="202" t="s">
        <v>44</v>
      </c>
      <c r="O274" s="49"/>
      <c r="P274" s="165">
        <f>O274*H274</f>
        <v>0</v>
      </c>
      <c r="Q274" s="165">
        <v>2.9999999999999997E-4</v>
      </c>
      <c r="R274" s="165">
        <f>Q274*H274</f>
        <v>2.9999999999999997E-4</v>
      </c>
      <c r="S274" s="165">
        <v>0</v>
      </c>
      <c r="T274" s="166">
        <f>S274*H274</f>
        <v>0</v>
      </c>
      <c r="U274" s="235"/>
      <c r="V274" s="235"/>
      <c r="W274" s="235"/>
      <c r="X274" s="235"/>
      <c r="Y274" s="235"/>
      <c r="Z274" s="235"/>
      <c r="AA274" s="235"/>
      <c r="AB274" s="235"/>
      <c r="AC274" s="235"/>
      <c r="AD274" s="235"/>
      <c r="AE274" s="235"/>
      <c r="AR274" s="167" t="s">
        <v>206</v>
      </c>
      <c r="AT274" s="167" t="s">
        <v>323</v>
      </c>
      <c r="AU274" s="167" t="s">
        <v>90</v>
      </c>
      <c r="AY274" s="17" t="s">
        <v>159</v>
      </c>
      <c r="BE274" s="90">
        <f>IF(N274="základná",J274,0)</f>
        <v>0</v>
      </c>
      <c r="BF274" s="90">
        <f>IF(N274="znížená",J274,0)</f>
        <v>0</v>
      </c>
      <c r="BG274" s="90">
        <f>IF(N274="zákl. prenesená",J274,0)</f>
        <v>0</v>
      </c>
      <c r="BH274" s="90">
        <f>IF(N274="zníž. prenesená",J274,0)</f>
        <v>0</v>
      </c>
      <c r="BI274" s="90">
        <f>IF(N274="nulová",J274,0)</f>
        <v>0</v>
      </c>
      <c r="BJ274" s="17" t="s">
        <v>90</v>
      </c>
      <c r="BK274" s="90">
        <f>ROUND(I274*H274,2)</f>
        <v>0</v>
      </c>
      <c r="BL274" s="17" t="s">
        <v>165</v>
      </c>
      <c r="BM274" s="167" t="s">
        <v>457</v>
      </c>
    </row>
    <row r="275" spans="1:65" s="2" customFormat="1" ht="21.75" customHeight="1">
      <c r="A275" s="235"/>
      <c r="B275" s="124"/>
      <c r="C275" s="155" t="s">
        <v>458</v>
      </c>
      <c r="D275" s="155" t="s">
        <v>161</v>
      </c>
      <c r="E275" s="156" t="s">
        <v>459</v>
      </c>
      <c r="F275" s="157" t="s">
        <v>460</v>
      </c>
      <c r="G275" s="158" t="s">
        <v>164</v>
      </c>
      <c r="H275" s="159">
        <v>2670</v>
      </c>
      <c r="I275" s="160"/>
      <c r="J275" s="161">
        <f>ROUND(I275*H275,2)</f>
        <v>0</v>
      </c>
      <c r="K275" s="162"/>
      <c r="L275" s="28"/>
      <c r="M275" s="163" t="s">
        <v>1</v>
      </c>
      <c r="N275" s="164" t="s">
        <v>44</v>
      </c>
      <c r="O275" s="49"/>
      <c r="P275" s="165">
        <f>O275*H275</f>
        <v>0</v>
      </c>
      <c r="Q275" s="165">
        <v>0</v>
      </c>
      <c r="R275" s="165">
        <f>Q275*H275</f>
        <v>0</v>
      </c>
      <c r="S275" s="165">
        <v>0</v>
      </c>
      <c r="T275" s="166">
        <f>S275*H275</f>
        <v>0</v>
      </c>
      <c r="U275" s="235"/>
      <c r="V275" s="235"/>
      <c r="W275" s="235"/>
      <c r="X275" s="235"/>
      <c r="Y275" s="235"/>
      <c r="Z275" s="235"/>
      <c r="AA275" s="235"/>
      <c r="AB275" s="235"/>
      <c r="AC275" s="235"/>
      <c r="AD275" s="235"/>
      <c r="AE275" s="235"/>
      <c r="AR275" s="167" t="s">
        <v>165</v>
      </c>
      <c r="AT275" s="167" t="s">
        <v>161</v>
      </c>
      <c r="AU275" s="167" t="s">
        <v>90</v>
      </c>
      <c r="AY275" s="17" t="s">
        <v>159</v>
      </c>
      <c r="BE275" s="90">
        <f>IF(N275="základná",J275,0)</f>
        <v>0</v>
      </c>
      <c r="BF275" s="90">
        <f>IF(N275="znížená",J275,0)</f>
        <v>0</v>
      </c>
      <c r="BG275" s="90">
        <f>IF(N275="zákl. prenesená",J275,0)</f>
        <v>0</v>
      </c>
      <c r="BH275" s="90">
        <f>IF(N275="zníž. prenesená",J275,0)</f>
        <v>0</v>
      </c>
      <c r="BI275" s="90">
        <f>IF(N275="nulová",J275,0)</f>
        <v>0</v>
      </c>
      <c r="BJ275" s="17" t="s">
        <v>90</v>
      </c>
      <c r="BK275" s="90">
        <f>ROUND(I275*H275,2)</f>
        <v>0</v>
      </c>
      <c r="BL275" s="17" t="s">
        <v>165</v>
      </c>
      <c r="BM275" s="167" t="s">
        <v>461</v>
      </c>
    </row>
    <row r="276" spans="1:65" s="14" customFormat="1">
      <c r="B276" s="176"/>
      <c r="D276" s="169" t="s">
        <v>171</v>
      </c>
      <c r="E276" s="177" t="s">
        <v>1</v>
      </c>
      <c r="F276" s="178" t="s">
        <v>112</v>
      </c>
      <c r="H276" s="179">
        <v>2670</v>
      </c>
      <c r="I276" s="180"/>
      <c r="L276" s="176"/>
      <c r="M276" s="181"/>
      <c r="N276" s="182"/>
      <c r="O276" s="182"/>
      <c r="P276" s="182"/>
      <c r="Q276" s="182"/>
      <c r="R276" s="182"/>
      <c r="S276" s="182"/>
      <c r="T276" s="183"/>
      <c r="AT276" s="177" t="s">
        <v>171</v>
      </c>
      <c r="AU276" s="177" t="s">
        <v>90</v>
      </c>
      <c r="AV276" s="14" t="s">
        <v>90</v>
      </c>
      <c r="AW276" s="14" t="s">
        <v>30</v>
      </c>
      <c r="AX276" s="14" t="s">
        <v>84</v>
      </c>
      <c r="AY276" s="177" t="s">
        <v>159</v>
      </c>
    </row>
    <row r="277" spans="1:65" s="2" customFormat="1" ht="21.75" customHeight="1">
      <c r="A277" s="235"/>
      <c r="B277" s="124"/>
      <c r="C277" s="155" t="s">
        <v>462</v>
      </c>
      <c r="D277" s="155" t="s">
        <v>161</v>
      </c>
      <c r="E277" s="156" t="s">
        <v>463</v>
      </c>
      <c r="F277" s="157" t="s">
        <v>464</v>
      </c>
      <c r="G277" s="158" t="s">
        <v>465</v>
      </c>
      <c r="H277" s="159">
        <v>1</v>
      </c>
      <c r="I277" s="160"/>
      <c r="J277" s="161">
        <f>ROUND(I277*H277,2)</f>
        <v>0</v>
      </c>
      <c r="K277" s="162"/>
      <c r="L277" s="28"/>
      <c r="M277" s="163" t="s">
        <v>1</v>
      </c>
      <c r="N277" s="164" t="s">
        <v>44</v>
      </c>
      <c r="O277" s="49"/>
      <c r="P277" s="165">
        <f>O277*H277</f>
        <v>0</v>
      </c>
      <c r="Q277" s="165">
        <v>0</v>
      </c>
      <c r="R277" s="165">
        <f>Q277*H277</f>
        <v>0</v>
      </c>
      <c r="S277" s="165">
        <v>0</v>
      </c>
      <c r="T277" s="166">
        <f>S277*H277</f>
        <v>0</v>
      </c>
      <c r="U277" s="235"/>
      <c r="V277" s="235"/>
      <c r="W277" s="235"/>
      <c r="X277" s="235"/>
      <c r="Y277" s="235"/>
      <c r="Z277" s="235"/>
      <c r="AA277" s="235"/>
      <c r="AB277" s="235"/>
      <c r="AC277" s="235"/>
      <c r="AD277" s="235"/>
      <c r="AE277" s="235"/>
      <c r="AR277" s="167" t="s">
        <v>165</v>
      </c>
      <c r="AT277" s="167" t="s">
        <v>161</v>
      </c>
      <c r="AU277" s="167" t="s">
        <v>90</v>
      </c>
      <c r="AY277" s="17" t="s">
        <v>159</v>
      </c>
      <c r="BE277" s="90">
        <f>IF(N277="základná",J277,0)</f>
        <v>0</v>
      </c>
      <c r="BF277" s="90">
        <f>IF(N277="znížená",J277,0)</f>
        <v>0</v>
      </c>
      <c r="BG277" s="90">
        <f>IF(N277="zákl. prenesená",J277,0)</f>
        <v>0</v>
      </c>
      <c r="BH277" s="90">
        <f>IF(N277="zníž. prenesená",J277,0)</f>
        <v>0</v>
      </c>
      <c r="BI277" s="90">
        <f>IF(N277="nulová",J277,0)</f>
        <v>0</v>
      </c>
      <c r="BJ277" s="17" t="s">
        <v>90</v>
      </c>
      <c r="BK277" s="90">
        <f>ROUND(I277*H277,2)</f>
        <v>0</v>
      </c>
      <c r="BL277" s="17" t="s">
        <v>165</v>
      </c>
      <c r="BM277" s="167" t="s">
        <v>466</v>
      </c>
    </row>
    <row r="278" spans="1:65" s="2" customFormat="1" ht="21.75" customHeight="1">
      <c r="A278" s="235"/>
      <c r="B278" s="124"/>
      <c r="C278" s="155" t="s">
        <v>467</v>
      </c>
      <c r="D278" s="155" t="s">
        <v>161</v>
      </c>
      <c r="E278" s="156" t="s">
        <v>468</v>
      </c>
      <c r="F278" s="157" t="s">
        <v>469</v>
      </c>
      <c r="G278" s="158" t="s">
        <v>164</v>
      </c>
      <c r="H278" s="159">
        <v>2670</v>
      </c>
      <c r="I278" s="160"/>
      <c r="J278" s="161">
        <f>ROUND(I278*H278,2)</f>
        <v>0</v>
      </c>
      <c r="K278" s="162"/>
      <c r="L278" s="28"/>
      <c r="M278" s="163" t="s">
        <v>1</v>
      </c>
      <c r="N278" s="164" t="s">
        <v>44</v>
      </c>
      <c r="O278" s="49"/>
      <c r="P278" s="165">
        <f>O278*H278</f>
        <v>0</v>
      </c>
      <c r="Q278" s="165">
        <v>0</v>
      </c>
      <c r="R278" s="165">
        <f>Q278*H278</f>
        <v>0</v>
      </c>
      <c r="S278" s="165">
        <v>0</v>
      </c>
      <c r="T278" s="166">
        <f>S278*H278</f>
        <v>0</v>
      </c>
      <c r="U278" s="235"/>
      <c r="V278" s="235"/>
      <c r="W278" s="235"/>
      <c r="X278" s="235"/>
      <c r="Y278" s="235"/>
      <c r="Z278" s="235"/>
      <c r="AA278" s="235"/>
      <c r="AB278" s="235"/>
      <c r="AC278" s="235"/>
      <c r="AD278" s="235"/>
      <c r="AE278" s="235"/>
      <c r="AR278" s="167" t="s">
        <v>165</v>
      </c>
      <c r="AT278" s="167" t="s">
        <v>161</v>
      </c>
      <c r="AU278" s="167" t="s">
        <v>90</v>
      </c>
      <c r="AY278" s="17" t="s">
        <v>159</v>
      </c>
      <c r="BE278" s="90">
        <f>IF(N278="základná",J278,0)</f>
        <v>0</v>
      </c>
      <c r="BF278" s="90">
        <f>IF(N278="znížená",J278,0)</f>
        <v>0</v>
      </c>
      <c r="BG278" s="90">
        <f>IF(N278="zákl. prenesená",J278,0)</f>
        <v>0</v>
      </c>
      <c r="BH278" s="90">
        <f>IF(N278="zníž. prenesená",J278,0)</f>
        <v>0</v>
      </c>
      <c r="BI278" s="90">
        <f>IF(N278="nulová",J278,0)</f>
        <v>0</v>
      </c>
      <c r="BJ278" s="17" t="s">
        <v>90</v>
      </c>
      <c r="BK278" s="90">
        <f>ROUND(I278*H278,2)</f>
        <v>0</v>
      </c>
      <c r="BL278" s="17" t="s">
        <v>165</v>
      </c>
      <c r="BM278" s="167" t="s">
        <v>470</v>
      </c>
    </row>
    <row r="279" spans="1:65" s="14" customFormat="1">
      <c r="B279" s="176"/>
      <c r="D279" s="169" t="s">
        <v>171</v>
      </c>
      <c r="E279" s="177" t="s">
        <v>1</v>
      </c>
      <c r="F279" s="178" t="s">
        <v>112</v>
      </c>
      <c r="H279" s="179">
        <v>2670</v>
      </c>
      <c r="I279" s="180"/>
      <c r="L279" s="176"/>
      <c r="M279" s="181"/>
      <c r="N279" s="182"/>
      <c r="O279" s="182"/>
      <c r="P279" s="182"/>
      <c r="Q279" s="182"/>
      <c r="R279" s="182"/>
      <c r="S279" s="182"/>
      <c r="T279" s="183"/>
      <c r="AT279" s="177" t="s">
        <v>171</v>
      </c>
      <c r="AU279" s="177" t="s">
        <v>90</v>
      </c>
      <c r="AV279" s="14" t="s">
        <v>90</v>
      </c>
      <c r="AW279" s="14" t="s">
        <v>30</v>
      </c>
      <c r="AX279" s="14" t="s">
        <v>84</v>
      </c>
      <c r="AY279" s="177" t="s">
        <v>159</v>
      </c>
    </row>
    <row r="280" spans="1:65" s="2" customFormat="1" ht="21.75" customHeight="1">
      <c r="A280" s="235"/>
      <c r="B280" s="124"/>
      <c r="C280" s="155" t="s">
        <v>471</v>
      </c>
      <c r="D280" s="155" t="s">
        <v>161</v>
      </c>
      <c r="E280" s="156" t="s">
        <v>472</v>
      </c>
      <c r="F280" s="157" t="s">
        <v>473</v>
      </c>
      <c r="G280" s="158" t="s">
        <v>164</v>
      </c>
      <c r="H280" s="159">
        <v>2670</v>
      </c>
      <c r="I280" s="160"/>
      <c r="J280" s="161">
        <f>ROUND(I280*H280,2)</f>
        <v>0</v>
      </c>
      <c r="K280" s="162"/>
      <c r="L280" s="28"/>
      <c r="M280" s="163" t="s">
        <v>1</v>
      </c>
      <c r="N280" s="164" t="s">
        <v>44</v>
      </c>
      <c r="O280" s="49"/>
      <c r="P280" s="165">
        <f>O280*H280</f>
        <v>0</v>
      </c>
      <c r="Q280" s="165">
        <v>0</v>
      </c>
      <c r="R280" s="165">
        <f>Q280*H280</f>
        <v>0</v>
      </c>
      <c r="S280" s="165">
        <v>0</v>
      </c>
      <c r="T280" s="166">
        <f>S280*H280</f>
        <v>0</v>
      </c>
      <c r="U280" s="235"/>
      <c r="V280" s="235"/>
      <c r="W280" s="235"/>
      <c r="X280" s="235"/>
      <c r="Y280" s="235"/>
      <c r="Z280" s="235"/>
      <c r="AA280" s="235"/>
      <c r="AB280" s="235"/>
      <c r="AC280" s="235"/>
      <c r="AD280" s="235"/>
      <c r="AE280" s="235"/>
      <c r="AR280" s="167" t="s">
        <v>165</v>
      </c>
      <c r="AT280" s="167" t="s">
        <v>161</v>
      </c>
      <c r="AU280" s="167" t="s">
        <v>90</v>
      </c>
      <c r="AY280" s="17" t="s">
        <v>159</v>
      </c>
      <c r="BE280" s="90">
        <f>IF(N280="základná",J280,0)</f>
        <v>0</v>
      </c>
      <c r="BF280" s="90">
        <f>IF(N280="znížená",J280,0)</f>
        <v>0</v>
      </c>
      <c r="BG280" s="90">
        <f>IF(N280="zákl. prenesená",J280,0)</f>
        <v>0</v>
      </c>
      <c r="BH280" s="90">
        <f>IF(N280="zníž. prenesená",J280,0)</f>
        <v>0</v>
      </c>
      <c r="BI280" s="90">
        <f>IF(N280="nulová",J280,0)</f>
        <v>0</v>
      </c>
      <c r="BJ280" s="17" t="s">
        <v>90</v>
      </c>
      <c r="BK280" s="90">
        <f>ROUND(I280*H280,2)</f>
        <v>0</v>
      </c>
      <c r="BL280" s="17" t="s">
        <v>165</v>
      </c>
      <c r="BM280" s="167" t="s">
        <v>474</v>
      </c>
    </row>
    <row r="281" spans="1:65" s="14" customFormat="1">
      <c r="B281" s="176"/>
      <c r="D281" s="169" t="s">
        <v>171</v>
      </c>
      <c r="E281" s="177" t="s">
        <v>1</v>
      </c>
      <c r="F281" s="178" t="s">
        <v>112</v>
      </c>
      <c r="H281" s="179">
        <v>2670</v>
      </c>
      <c r="I281" s="180"/>
      <c r="L281" s="176"/>
      <c r="M281" s="181"/>
      <c r="N281" s="182"/>
      <c r="O281" s="182"/>
      <c r="P281" s="182"/>
      <c r="Q281" s="182"/>
      <c r="R281" s="182"/>
      <c r="S281" s="182"/>
      <c r="T281" s="183"/>
      <c r="AT281" s="177" t="s">
        <v>171</v>
      </c>
      <c r="AU281" s="177" t="s">
        <v>90</v>
      </c>
      <c r="AV281" s="14" t="s">
        <v>90</v>
      </c>
      <c r="AW281" s="14" t="s">
        <v>30</v>
      </c>
      <c r="AX281" s="14" t="s">
        <v>84</v>
      </c>
      <c r="AY281" s="177" t="s">
        <v>159</v>
      </c>
    </row>
    <row r="282" spans="1:65" s="2" customFormat="1" ht="21.75" customHeight="1">
      <c r="A282" s="235"/>
      <c r="B282" s="124"/>
      <c r="C282" s="155" t="s">
        <v>475</v>
      </c>
      <c r="D282" s="155" t="s">
        <v>161</v>
      </c>
      <c r="E282" s="156" t="s">
        <v>476</v>
      </c>
      <c r="F282" s="157" t="s">
        <v>477</v>
      </c>
      <c r="G282" s="158" t="s">
        <v>164</v>
      </c>
      <c r="H282" s="159">
        <v>400</v>
      </c>
      <c r="I282" s="160"/>
      <c r="J282" s="161">
        <f>ROUND(I282*H282,2)</f>
        <v>0</v>
      </c>
      <c r="K282" s="162"/>
      <c r="L282" s="28"/>
      <c r="M282" s="163" t="s">
        <v>1</v>
      </c>
      <c r="N282" s="164" t="s">
        <v>44</v>
      </c>
      <c r="O282" s="49"/>
      <c r="P282" s="165">
        <f>O282*H282</f>
        <v>0</v>
      </c>
      <c r="Q282" s="165">
        <v>0</v>
      </c>
      <c r="R282" s="165">
        <f>Q282*H282</f>
        <v>0</v>
      </c>
      <c r="S282" s="165">
        <v>0</v>
      </c>
      <c r="T282" s="166">
        <f>S282*H282</f>
        <v>0</v>
      </c>
      <c r="U282" s="235"/>
      <c r="V282" s="235"/>
      <c r="W282" s="235"/>
      <c r="X282" s="235"/>
      <c r="Y282" s="235"/>
      <c r="Z282" s="235"/>
      <c r="AA282" s="235"/>
      <c r="AB282" s="235"/>
      <c r="AC282" s="235"/>
      <c r="AD282" s="235"/>
      <c r="AE282" s="235"/>
      <c r="AR282" s="167" t="s">
        <v>165</v>
      </c>
      <c r="AT282" s="167" t="s">
        <v>161</v>
      </c>
      <c r="AU282" s="167" t="s">
        <v>90</v>
      </c>
      <c r="AY282" s="17" t="s">
        <v>159</v>
      </c>
      <c r="BE282" s="90">
        <f>IF(N282="základná",J282,0)</f>
        <v>0</v>
      </c>
      <c r="BF282" s="90">
        <f>IF(N282="znížená",J282,0)</f>
        <v>0</v>
      </c>
      <c r="BG282" s="90">
        <f>IF(N282="zákl. prenesená",J282,0)</f>
        <v>0</v>
      </c>
      <c r="BH282" s="90">
        <f>IF(N282="zníž. prenesená",J282,0)</f>
        <v>0</v>
      </c>
      <c r="BI282" s="90">
        <f>IF(N282="nulová",J282,0)</f>
        <v>0</v>
      </c>
      <c r="BJ282" s="17" t="s">
        <v>90</v>
      </c>
      <c r="BK282" s="90">
        <f>ROUND(I282*H282,2)</f>
        <v>0</v>
      </c>
      <c r="BL282" s="17" t="s">
        <v>165</v>
      </c>
      <c r="BM282" s="167" t="s">
        <v>478</v>
      </c>
    </row>
    <row r="283" spans="1:65" s="14" customFormat="1">
      <c r="B283" s="176"/>
      <c r="D283" s="169" t="s">
        <v>171</v>
      </c>
      <c r="E283" s="177" t="s">
        <v>1</v>
      </c>
      <c r="F283" s="178" t="s">
        <v>479</v>
      </c>
      <c r="H283" s="179">
        <v>400</v>
      </c>
      <c r="I283" s="180"/>
      <c r="L283" s="176"/>
      <c r="M283" s="181"/>
      <c r="N283" s="182"/>
      <c r="O283" s="182"/>
      <c r="P283" s="182"/>
      <c r="Q283" s="182"/>
      <c r="R283" s="182"/>
      <c r="S283" s="182"/>
      <c r="T283" s="183"/>
      <c r="AT283" s="177" t="s">
        <v>171</v>
      </c>
      <c r="AU283" s="177" t="s">
        <v>90</v>
      </c>
      <c r="AV283" s="14" t="s">
        <v>90</v>
      </c>
      <c r="AW283" s="14" t="s">
        <v>30</v>
      </c>
      <c r="AX283" s="14" t="s">
        <v>84</v>
      </c>
      <c r="AY283" s="177" t="s">
        <v>159</v>
      </c>
    </row>
    <row r="284" spans="1:65" s="2" customFormat="1" ht="21.75" customHeight="1">
      <c r="A284" s="235"/>
      <c r="B284" s="124"/>
      <c r="C284" s="155" t="s">
        <v>480</v>
      </c>
      <c r="D284" s="155" t="s">
        <v>161</v>
      </c>
      <c r="E284" s="156" t="s">
        <v>481</v>
      </c>
      <c r="F284" s="157" t="s">
        <v>482</v>
      </c>
      <c r="G284" s="158" t="s">
        <v>253</v>
      </c>
      <c r="H284" s="159">
        <v>2</v>
      </c>
      <c r="I284" s="160"/>
      <c r="J284" s="161">
        <f>ROUND(I284*H284,2)</f>
        <v>0</v>
      </c>
      <c r="K284" s="162"/>
      <c r="L284" s="28"/>
      <c r="M284" s="163" t="s">
        <v>1</v>
      </c>
      <c r="N284" s="164" t="s">
        <v>44</v>
      </c>
      <c r="O284" s="49"/>
      <c r="P284" s="165">
        <f>O284*H284</f>
        <v>0</v>
      </c>
      <c r="Q284" s="165">
        <v>0</v>
      </c>
      <c r="R284" s="165">
        <f>Q284*H284</f>
        <v>0</v>
      </c>
      <c r="S284" s="165">
        <v>0</v>
      </c>
      <c r="T284" s="166">
        <f>S284*H284</f>
        <v>0</v>
      </c>
      <c r="U284" s="235"/>
      <c r="V284" s="235"/>
      <c r="W284" s="235"/>
      <c r="X284" s="235"/>
      <c r="Y284" s="235"/>
      <c r="Z284" s="235"/>
      <c r="AA284" s="235"/>
      <c r="AB284" s="235"/>
      <c r="AC284" s="235"/>
      <c r="AD284" s="235"/>
      <c r="AE284" s="235"/>
      <c r="AR284" s="167" t="s">
        <v>165</v>
      </c>
      <c r="AT284" s="167" t="s">
        <v>161</v>
      </c>
      <c r="AU284" s="167" t="s">
        <v>90</v>
      </c>
      <c r="AY284" s="17" t="s">
        <v>159</v>
      </c>
      <c r="BE284" s="90">
        <f>IF(N284="základná",J284,0)</f>
        <v>0</v>
      </c>
      <c r="BF284" s="90">
        <f>IF(N284="znížená",J284,0)</f>
        <v>0</v>
      </c>
      <c r="BG284" s="90">
        <f>IF(N284="zákl. prenesená",J284,0)</f>
        <v>0</v>
      </c>
      <c r="BH284" s="90">
        <f>IF(N284="zníž. prenesená",J284,0)</f>
        <v>0</v>
      </c>
      <c r="BI284" s="90">
        <f>IF(N284="nulová",J284,0)</f>
        <v>0</v>
      </c>
      <c r="BJ284" s="17" t="s">
        <v>90</v>
      </c>
      <c r="BK284" s="90">
        <f>ROUND(I284*H284,2)</f>
        <v>0</v>
      </c>
      <c r="BL284" s="17" t="s">
        <v>165</v>
      </c>
      <c r="BM284" s="167" t="s">
        <v>483</v>
      </c>
    </row>
    <row r="285" spans="1:65" s="14" customFormat="1">
      <c r="B285" s="176"/>
      <c r="D285" s="169" t="s">
        <v>171</v>
      </c>
      <c r="E285" s="177" t="s">
        <v>1</v>
      </c>
      <c r="F285" s="178" t="s">
        <v>484</v>
      </c>
      <c r="H285" s="179">
        <v>2</v>
      </c>
      <c r="I285" s="180"/>
      <c r="L285" s="176"/>
      <c r="M285" s="181"/>
      <c r="N285" s="182"/>
      <c r="O285" s="182"/>
      <c r="P285" s="182"/>
      <c r="Q285" s="182"/>
      <c r="R285" s="182"/>
      <c r="S285" s="182"/>
      <c r="T285" s="183"/>
      <c r="AT285" s="177" t="s">
        <v>171</v>
      </c>
      <c r="AU285" s="177" t="s">
        <v>90</v>
      </c>
      <c r="AV285" s="14" t="s">
        <v>90</v>
      </c>
      <c r="AW285" s="14" t="s">
        <v>30</v>
      </c>
      <c r="AX285" s="14" t="s">
        <v>84</v>
      </c>
      <c r="AY285" s="177" t="s">
        <v>159</v>
      </c>
    </row>
    <row r="286" spans="1:65" s="2" customFormat="1" ht="21.75" customHeight="1">
      <c r="A286" s="235"/>
      <c r="B286" s="124"/>
      <c r="C286" s="155" t="s">
        <v>485</v>
      </c>
      <c r="D286" s="155" t="s">
        <v>161</v>
      </c>
      <c r="E286" s="156" t="s">
        <v>486</v>
      </c>
      <c r="F286" s="157" t="s">
        <v>487</v>
      </c>
      <c r="G286" s="158" t="s">
        <v>253</v>
      </c>
      <c r="H286" s="159">
        <v>7.72</v>
      </c>
      <c r="I286" s="160"/>
      <c r="J286" s="161">
        <f>ROUND(I286*H286,2)</f>
        <v>0</v>
      </c>
      <c r="K286" s="162"/>
      <c r="L286" s="28"/>
      <c r="M286" s="163" t="s">
        <v>1</v>
      </c>
      <c r="N286" s="164" t="s">
        <v>44</v>
      </c>
      <c r="O286" s="49"/>
      <c r="P286" s="165">
        <f>O286*H286</f>
        <v>0</v>
      </c>
      <c r="Q286" s="165">
        <v>0</v>
      </c>
      <c r="R286" s="165">
        <f>Q286*H286</f>
        <v>0</v>
      </c>
      <c r="S286" s="165">
        <v>0</v>
      </c>
      <c r="T286" s="166">
        <f>S286*H286</f>
        <v>0</v>
      </c>
      <c r="U286" s="235"/>
      <c r="V286" s="235"/>
      <c r="W286" s="235"/>
      <c r="X286" s="235"/>
      <c r="Y286" s="235"/>
      <c r="Z286" s="235"/>
      <c r="AA286" s="235"/>
      <c r="AB286" s="235"/>
      <c r="AC286" s="235"/>
      <c r="AD286" s="235"/>
      <c r="AE286" s="235"/>
      <c r="AR286" s="167" t="s">
        <v>165</v>
      </c>
      <c r="AT286" s="167" t="s">
        <v>161</v>
      </c>
      <c r="AU286" s="167" t="s">
        <v>90</v>
      </c>
      <c r="AY286" s="17" t="s">
        <v>159</v>
      </c>
      <c r="BE286" s="90">
        <f>IF(N286="základná",J286,0)</f>
        <v>0</v>
      </c>
      <c r="BF286" s="90">
        <f>IF(N286="znížená",J286,0)</f>
        <v>0</v>
      </c>
      <c r="BG286" s="90">
        <f>IF(N286="zákl. prenesená",J286,0)</f>
        <v>0</v>
      </c>
      <c r="BH286" s="90">
        <f>IF(N286="zníž. prenesená",J286,0)</f>
        <v>0</v>
      </c>
      <c r="BI286" s="90">
        <f>IF(N286="nulová",J286,0)</f>
        <v>0</v>
      </c>
      <c r="BJ286" s="17" t="s">
        <v>90</v>
      </c>
      <c r="BK286" s="90">
        <f>ROUND(I286*H286,2)</f>
        <v>0</v>
      </c>
      <c r="BL286" s="17" t="s">
        <v>165</v>
      </c>
      <c r="BM286" s="167" t="s">
        <v>488</v>
      </c>
    </row>
    <row r="287" spans="1:65" s="14" customFormat="1">
      <c r="B287" s="176"/>
      <c r="D287" s="169" t="s">
        <v>171</v>
      </c>
      <c r="E287" s="177" t="s">
        <v>1</v>
      </c>
      <c r="F287" s="178" t="s">
        <v>489</v>
      </c>
      <c r="H287" s="179">
        <v>7.72</v>
      </c>
      <c r="I287" s="180"/>
      <c r="L287" s="176"/>
      <c r="M287" s="181"/>
      <c r="N287" s="182"/>
      <c r="O287" s="182"/>
      <c r="P287" s="182"/>
      <c r="Q287" s="182"/>
      <c r="R287" s="182"/>
      <c r="S287" s="182"/>
      <c r="T287" s="183"/>
      <c r="AT287" s="177" t="s">
        <v>171</v>
      </c>
      <c r="AU287" s="177" t="s">
        <v>90</v>
      </c>
      <c r="AV287" s="14" t="s">
        <v>90</v>
      </c>
      <c r="AW287" s="14" t="s">
        <v>30</v>
      </c>
      <c r="AX287" s="14" t="s">
        <v>84</v>
      </c>
      <c r="AY287" s="177" t="s">
        <v>159</v>
      </c>
    </row>
    <row r="288" spans="1:65" s="12" customFormat="1" ht="22.9" customHeight="1">
      <c r="B288" s="142"/>
      <c r="D288" s="143" t="s">
        <v>77</v>
      </c>
      <c r="E288" s="153" t="s">
        <v>90</v>
      </c>
      <c r="F288" s="153" t="s">
        <v>490</v>
      </c>
      <c r="I288" s="145"/>
      <c r="J288" s="154">
        <f>BK288</f>
        <v>0</v>
      </c>
      <c r="L288" s="142"/>
      <c r="M288" s="147"/>
      <c r="N288" s="148"/>
      <c r="O288" s="148"/>
      <c r="P288" s="149">
        <f>SUM(P289:P299)</f>
        <v>0</v>
      </c>
      <c r="Q288" s="148"/>
      <c r="R288" s="149">
        <f>SUM(R289:R299)</f>
        <v>1.6136164799999999</v>
      </c>
      <c r="S288" s="148"/>
      <c r="T288" s="150">
        <f>SUM(T289:T299)</f>
        <v>0</v>
      </c>
      <c r="AR288" s="143" t="s">
        <v>84</v>
      </c>
      <c r="AT288" s="151" t="s">
        <v>77</v>
      </c>
      <c r="AU288" s="151" t="s">
        <v>84</v>
      </c>
      <c r="AY288" s="143" t="s">
        <v>159</v>
      </c>
      <c r="BK288" s="152">
        <f>SUM(BK289:BK299)</f>
        <v>0</v>
      </c>
    </row>
    <row r="289" spans="1:65" s="2" customFormat="1" ht="16.5" customHeight="1">
      <c r="A289" s="235"/>
      <c r="B289" s="124"/>
      <c r="C289" s="155" t="s">
        <v>491</v>
      </c>
      <c r="D289" s="155" t="s">
        <v>161</v>
      </c>
      <c r="E289" s="156" t="s">
        <v>492</v>
      </c>
      <c r="F289" s="157" t="s">
        <v>493</v>
      </c>
      <c r="G289" s="158" t="s">
        <v>253</v>
      </c>
      <c r="H289" s="159">
        <v>0.73399999999999999</v>
      </c>
      <c r="I289" s="160"/>
      <c r="J289" s="161">
        <f>ROUND(I289*H289,2)</f>
        <v>0</v>
      </c>
      <c r="K289" s="162"/>
      <c r="L289" s="28"/>
      <c r="M289" s="163" t="s">
        <v>1</v>
      </c>
      <c r="N289" s="164" t="s">
        <v>44</v>
      </c>
      <c r="O289" s="49"/>
      <c r="P289" s="165">
        <f>O289*H289</f>
        <v>0</v>
      </c>
      <c r="Q289" s="165">
        <v>2.19407</v>
      </c>
      <c r="R289" s="165">
        <f>Q289*H289</f>
        <v>1.6104473799999999</v>
      </c>
      <c r="S289" s="165">
        <v>0</v>
      </c>
      <c r="T289" s="166">
        <f>S289*H289</f>
        <v>0</v>
      </c>
      <c r="U289" s="235"/>
      <c r="V289" s="235"/>
      <c r="W289" s="235"/>
      <c r="X289" s="235"/>
      <c r="Y289" s="235"/>
      <c r="Z289" s="235"/>
      <c r="AA289" s="235"/>
      <c r="AB289" s="235"/>
      <c r="AC289" s="235"/>
      <c r="AD289" s="235"/>
      <c r="AE289" s="235"/>
      <c r="AR289" s="167" t="s">
        <v>165</v>
      </c>
      <c r="AT289" s="167" t="s">
        <v>161</v>
      </c>
      <c r="AU289" s="167" t="s">
        <v>90</v>
      </c>
      <c r="AY289" s="17" t="s">
        <v>159</v>
      </c>
      <c r="BE289" s="90">
        <f>IF(N289="základná",J289,0)</f>
        <v>0</v>
      </c>
      <c r="BF289" s="90">
        <f>IF(N289="znížená",J289,0)</f>
        <v>0</v>
      </c>
      <c r="BG289" s="90">
        <f>IF(N289="zákl. prenesená",J289,0)</f>
        <v>0</v>
      </c>
      <c r="BH289" s="90">
        <f>IF(N289="zníž. prenesená",J289,0)</f>
        <v>0</v>
      </c>
      <c r="BI289" s="90">
        <f>IF(N289="nulová",J289,0)</f>
        <v>0</v>
      </c>
      <c r="BJ289" s="17" t="s">
        <v>90</v>
      </c>
      <c r="BK289" s="90">
        <f>ROUND(I289*H289,2)</f>
        <v>0</v>
      </c>
      <c r="BL289" s="17" t="s">
        <v>165</v>
      </c>
      <c r="BM289" s="167" t="s">
        <v>494</v>
      </c>
    </row>
    <row r="290" spans="1:65" s="13" customFormat="1">
      <c r="B290" s="168"/>
      <c r="D290" s="169" t="s">
        <v>171</v>
      </c>
      <c r="E290" s="170" t="s">
        <v>1</v>
      </c>
      <c r="F290" s="171" t="s">
        <v>274</v>
      </c>
      <c r="H290" s="170" t="s">
        <v>1</v>
      </c>
      <c r="I290" s="172"/>
      <c r="L290" s="168"/>
      <c r="M290" s="173"/>
      <c r="N290" s="174"/>
      <c r="O290" s="174"/>
      <c r="P290" s="174"/>
      <c r="Q290" s="174"/>
      <c r="R290" s="174"/>
      <c r="S290" s="174"/>
      <c r="T290" s="175"/>
      <c r="AT290" s="170" t="s">
        <v>171</v>
      </c>
      <c r="AU290" s="170" t="s">
        <v>90</v>
      </c>
      <c r="AV290" s="13" t="s">
        <v>84</v>
      </c>
      <c r="AW290" s="13" t="s">
        <v>30</v>
      </c>
      <c r="AX290" s="13" t="s">
        <v>78</v>
      </c>
      <c r="AY290" s="170" t="s">
        <v>159</v>
      </c>
    </row>
    <row r="291" spans="1:65" s="14" customFormat="1">
      <c r="B291" s="176"/>
      <c r="D291" s="169" t="s">
        <v>171</v>
      </c>
      <c r="E291" s="177" t="s">
        <v>1</v>
      </c>
      <c r="F291" s="178" t="s">
        <v>495</v>
      </c>
      <c r="H291" s="179">
        <v>0.55900000000000005</v>
      </c>
      <c r="I291" s="180"/>
      <c r="L291" s="176"/>
      <c r="M291" s="181"/>
      <c r="N291" s="182"/>
      <c r="O291" s="182"/>
      <c r="P291" s="182"/>
      <c r="Q291" s="182"/>
      <c r="R291" s="182"/>
      <c r="S291" s="182"/>
      <c r="T291" s="183"/>
      <c r="AT291" s="177" t="s">
        <v>171</v>
      </c>
      <c r="AU291" s="177" t="s">
        <v>90</v>
      </c>
      <c r="AV291" s="14" t="s">
        <v>90</v>
      </c>
      <c r="AW291" s="14" t="s">
        <v>30</v>
      </c>
      <c r="AX291" s="14" t="s">
        <v>78</v>
      </c>
      <c r="AY291" s="177" t="s">
        <v>159</v>
      </c>
    </row>
    <row r="292" spans="1:65" s="14" customFormat="1">
      <c r="B292" s="176"/>
      <c r="D292" s="169" t="s">
        <v>171</v>
      </c>
      <c r="E292" s="177" t="s">
        <v>1</v>
      </c>
      <c r="F292" s="178" t="s">
        <v>496</v>
      </c>
      <c r="H292" s="179">
        <v>0.17499999999999999</v>
      </c>
      <c r="I292" s="180"/>
      <c r="L292" s="176"/>
      <c r="M292" s="181"/>
      <c r="N292" s="182"/>
      <c r="O292" s="182"/>
      <c r="P292" s="182"/>
      <c r="Q292" s="182"/>
      <c r="R292" s="182"/>
      <c r="S292" s="182"/>
      <c r="T292" s="183"/>
      <c r="AT292" s="177" t="s">
        <v>171</v>
      </c>
      <c r="AU292" s="177" t="s">
        <v>90</v>
      </c>
      <c r="AV292" s="14" t="s">
        <v>90</v>
      </c>
      <c r="AW292" s="14" t="s">
        <v>30</v>
      </c>
      <c r="AX292" s="14" t="s">
        <v>78</v>
      </c>
      <c r="AY292" s="177" t="s">
        <v>159</v>
      </c>
    </row>
    <row r="293" spans="1:65" s="15" customFormat="1">
      <c r="B293" s="184"/>
      <c r="D293" s="169" t="s">
        <v>171</v>
      </c>
      <c r="E293" s="185" t="s">
        <v>1</v>
      </c>
      <c r="F293" s="186" t="s">
        <v>178</v>
      </c>
      <c r="H293" s="187">
        <v>0.73399999999999999</v>
      </c>
      <c r="I293" s="188"/>
      <c r="L293" s="184"/>
      <c r="M293" s="189"/>
      <c r="N293" s="190"/>
      <c r="O293" s="190"/>
      <c r="P293" s="190"/>
      <c r="Q293" s="190"/>
      <c r="R293" s="190"/>
      <c r="S293" s="190"/>
      <c r="T293" s="191"/>
      <c r="AT293" s="185" t="s">
        <v>171</v>
      </c>
      <c r="AU293" s="185" t="s">
        <v>90</v>
      </c>
      <c r="AV293" s="15" t="s">
        <v>165</v>
      </c>
      <c r="AW293" s="15" t="s">
        <v>30</v>
      </c>
      <c r="AX293" s="15" t="s">
        <v>84</v>
      </c>
      <c r="AY293" s="185" t="s">
        <v>159</v>
      </c>
    </row>
    <row r="294" spans="1:65" s="2" customFormat="1" ht="21.75" customHeight="1">
      <c r="A294" s="235"/>
      <c r="B294" s="124"/>
      <c r="C294" s="155" t="s">
        <v>497</v>
      </c>
      <c r="D294" s="155" t="s">
        <v>161</v>
      </c>
      <c r="E294" s="156" t="s">
        <v>498</v>
      </c>
      <c r="F294" s="157" t="s">
        <v>499</v>
      </c>
      <c r="G294" s="158" t="s">
        <v>164</v>
      </c>
      <c r="H294" s="159">
        <v>4.7300000000000004</v>
      </c>
      <c r="I294" s="160"/>
      <c r="J294" s="161">
        <f>ROUND(I294*H294,2)</f>
        <v>0</v>
      </c>
      <c r="K294" s="162"/>
      <c r="L294" s="28"/>
      <c r="M294" s="163" t="s">
        <v>1</v>
      </c>
      <c r="N294" s="164" t="s">
        <v>44</v>
      </c>
      <c r="O294" s="49"/>
      <c r="P294" s="165">
        <f>O294*H294</f>
        <v>0</v>
      </c>
      <c r="Q294" s="165">
        <v>6.7000000000000002E-4</v>
      </c>
      <c r="R294" s="165">
        <f>Q294*H294</f>
        <v>3.1691000000000002E-3</v>
      </c>
      <c r="S294" s="165">
        <v>0</v>
      </c>
      <c r="T294" s="166">
        <f>S294*H294</f>
        <v>0</v>
      </c>
      <c r="U294" s="235"/>
      <c r="V294" s="235"/>
      <c r="W294" s="235"/>
      <c r="X294" s="235"/>
      <c r="Y294" s="235"/>
      <c r="Z294" s="235"/>
      <c r="AA294" s="235"/>
      <c r="AB294" s="235"/>
      <c r="AC294" s="235"/>
      <c r="AD294" s="235"/>
      <c r="AE294" s="235"/>
      <c r="AR294" s="167" t="s">
        <v>165</v>
      </c>
      <c r="AT294" s="167" t="s">
        <v>161</v>
      </c>
      <c r="AU294" s="167" t="s">
        <v>90</v>
      </c>
      <c r="AY294" s="17" t="s">
        <v>159</v>
      </c>
      <c r="BE294" s="90">
        <f>IF(N294="základná",J294,0)</f>
        <v>0</v>
      </c>
      <c r="BF294" s="90">
        <f>IF(N294="znížená",J294,0)</f>
        <v>0</v>
      </c>
      <c r="BG294" s="90">
        <f>IF(N294="zákl. prenesená",J294,0)</f>
        <v>0</v>
      </c>
      <c r="BH294" s="90">
        <f>IF(N294="zníž. prenesená",J294,0)</f>
        <v>0</v>
      </c>
      <c r="BI294" s="90">
        <f>IF(N294="nulová",J294,0)</f>
        <v>0</v>
      </c>
      <c r="BJ294" s="17" t="s">
        <v>90</v>
      </c>
      <c r="BK294" s="90">
        <f>ROUND(I294*H294,2)</f>
        <v>0</v>
      </c>
      <c r="BL294" s="17" t="s">
        <v>165</v>
      </c>
      <c r="BM294" s="167" t="s">
        <v>500</v>
      </c>
    </row>
    <row r="295" spans="1:65" s="13" customFormat="1">
      <c r="B295" s="168"/>
      <c r="D295" s="169" t="s">
        <v>171</v>
      </c>
      <c r="E295" s="170" t="s">
        <v>1</v>
      </c>
      <c r="F295" s="171" t="s">
        <v>274</v>
      </c>
      <c r="H295" s="170" t="s">
        <v>1</v>
      </c>
      <c r="I295" s="172"/>
      <c r="L295" s="168"/>
      <c r="M295" s="173"/>
      <c r="N295" s="174"/>
      <c r="O295" s="174"/>
      <c r="P295" s="174"/>
      <c r="Q295" s="174"/>
      <c r="R295" s="174"/>
      <c r="S295" s="174"/>
      <c r="T295" s="175"/>
      <c r="AT295" s="170" t="s">
        <v>171</v>
      </c>
      <c r="AU295" s="170" t="s">
        <v>90</v>
      </c>
      <c r="AV295" s="13" t="s">
        <v>84</v>
      </c>
      <c r="AW295" s="13" t="s">
        <v>30</v>
      </c>
      <c r="AX295" s="13" t="s">
        <v>78</v>
      </c>
      <c r="AY295" s="170" t="s">
        <v>159</v>
      </c>
    </row>
    <row r="296" spans="1:65" s="14" customFormat="1">
      <c r="B296" s="176"/>
      <c r="D296" s="169" t="s">
        <v>171</v>
      </c>
      <c r="E296" s="177" t="s">
        <v>1</v>
      </c>
      <c r="F296" s="178" t="s">
        <v>501</v>
      </c>
      <c r="H296" s="179">
        <v>3.6</v>
      </c>
      <c r="I296" s="180"/>
      <c r="L296" s="176"/>
      <c r="M296" s="181"/>
      <c r="N296" s="182"/>
      <c r="O296" s="182"/>
      <c r="P296" s="182"/>
      <c r="Q296" s="182"/>
      <c r="R296" s="182"/>
      <c r="S296" s="182"/>
      <c r="T296" s="183"/>
      <c r="AT296" s="177" t="s">
        <v>171</v>
      </c>
      <c r="AU296" s="177" t="s">
        <v>90</v>
      </c>
      <c r="AV296" s="14" t="s">
        <v>90</v>
      </c>
      <c r="AW296" s="14" t="s">
        <v>30</v>
      </c>
      <c r="AX296" s="14" t="s">
        <v>78</v>
      </c>
      <c r="AY296" s="177" t="s">
        <v>159</v>
      </c>
    </row>
    <row r="297" spans="1:65" s="14" customFormat="1">
      <c r="B297" s="176"/>
      <c r="D297" s="169" t="s">
        <v>171</v>
      </c>
      <c r="E297" s="177" t="s">
        <v>1</v>
      </c>
      <c r="F297" s="178" t="s">
        <v>502</v>
      </c>
      <c r="H297" s="179">
        <v>1.1299999999999999</v>
      </c>
      <c r="I297" s="180"/>
      <c r="L297" s="176"/>
      <c r="M297" s="181"/>
      <c r="N297" s="182"/>
      <c r="O297" s="182"/>
      <c r="P297" s="182"/>
      <c r="Q297" s="182"/>
      <c r="R297" s="182"/>
      <c r="S297" s="182"/>
      <c r="T297" s="183"/>
      <c r="AT297" s="177" t="s">
        <v>171</v>
      </c>
      <c r="AU297" s="177" t="s">
        <v>90</v>
      </c>
      <c r="AV297" s="14" t="s">
        <v>90</v>
      </c>
      <c r="AW297" s="14" t="s">
        <v>30</v>
      </c>
      <c r="AX297" s="14" t="s">
        <v>78</v>
      </c>
      <c r="AY297" s="177" t="s">
        <v>159</v>
      </c>
    </row>
    <row r="298" spans="1:65" s="15" customFormat="1">
      <c r="B298" s="184"/>
      <c r="D298" s="169" t="s">
        <v>171</v>
      </c>
      <c r="E298" s="185" t="s">
        <v>1</v>
      </c>
      <c r="F298" s="186" t="s">
        <v>178</v>
      </c>
      <c r="H298" s="187">
        <v>4.7300000000000004</v>
      </c>
      <c r="I298" s="188"/>
      <c r="L298" s="184"/>
      <c r="M298" s="189"/>
      <c r="N298" s="190"/>
      <c r="O298" s="190"/>
      <c r="P298" s="190"/>
      <c r="Q298" s="190"/>
      <c r="R298" s="190"/>
      <c r="S298" s="190"/>
      <c r="T298" s="191"/>
      <c r="AT298" s="185" t="s">
        <v>171</v>
      </c>
      <c r="AU298" s="185" t="s">
        <v>90</v>
      </c>
      <c r="AV298" s="15" t="s">
        <v>165</v>
      </c>
      <c r="AW298" s="15" t="s">
        <v>30</v>
      </c>
      <c r="AX298" s="15" t="s">
        <v>84</v>
      </c>
      <c r="AY298" s="185" t="s">
        <v>159</v>
      </c>
    </row>
    <row r="299" spans="1:65" s="2" customFormat="1" ht="21.75" customHeight="1">
      <c r="A299" s="235"/>
      <c r="B299" s="124"/>
      <c r="C299" s="155" t="s">
        <v>503</v>
      </c>
      <c r="D299" s="155" t="s">
        <v>161</v>
      </c>
      <c r="E299" s="156" t="s">
        <v>504</v>
      </c>
      <c r="F299" s="157" t="s">
        <v>505</v>
      </c>
      <c r="G299" s="158" t="s">
        <v>164</v>
      </c>
      <c r="H299" s="159">
        <v>4.7300000000000004</v>
      </c>
      <c r="I299" s="160"/>
      <c r="J299" s="161">
        <f>ROUND(I299*H299,2)</f>
        <v>0</v>
      </c>
      <c r="K299" s="162"/>
      <c r="L299" s="28"/>
      <c r="M299" s="163" t="s">
        <v>1</v>
      </c>
      <c r="N299" s="164" t="s">
        <v>44</v>
      </c>
      <c r="O299" s="49"/>
      <c r="P299" s="165">
        <f>O299*H299</f>
        <v>0</v>
      </c>
      <c r="Q299" s="165">
        <v>0</v>
      </c>
      <c r="R299" s="165">
        <f>Q299*H299</f>
        <v>0</v>
      </c>
      <c r="S299" s="165">
        <v>0</v>
      </c>
      <c r="T299" s="166">
        <f>S299*H299</f>
        <v>0</v>
      </c>
      <c r="U299" s="235"/>
      <c r="V299" s="235"/>
      <c r="W299" s="235"/>
      <c r="X299" s="235"/>
      <c r="Y299" s="235"/>
      <c r="Z299" s="235"/>
      <c r="AA299" s="235"/>
      <c r="AB299" s="235"/>
      <c r="AC299" s="235"/>
      <c r="AD299" s="235"/>
      <c r="AE299" s="235"/>
      <c r="AR299" s="167" t="s">
        <v>165</v>
      </c>
      <c r="AT299" s="167" t="s">
        <v>161</v>
      </c>
      <c r="AU299" s="167" t="s">
        <v>90</v>
      </c>
      <c r="AY299" s="17" t="s">
        <v>159</v>
      </c>
      <c r="BE299" s="90">
        <f>IF(N299="základná",J299,0)</f>
        <v>0</v>
      </c>
      <c r="BF299" s="90">
        <f>IF(N299="znížená",J299,0)</f>
        <v>0</v>
      </c>
      <c r="BG299" s="90">
        <f>IF(N299="zákl. prenesená",J299,0)</f>
        <v>0</v>
      </c>
      <c r="BH299" s="90">
        <f>IF(N299="zníž. prenesená",J299,0)</f>
        <v>0</v>
      </c>
      <c r="BI299" s="90">
        <f>IF(N299="nulová",J299,0)</f>
        <v>0</v>
      </c>
      <c r="BJ299" s="17" t="s">
        <v>90</v>
      </c>
      <c r="BK299" s="90">
        <f>ROUND(I299*H299,2)</f>
        <v>0</v>
      </c>
      <c r="BL299" s="17" t="s">
        <v>165</v>
      </c>
      <c r="BM299" s="167" t="s">
        <v>506</v>
      </c>
    </row>
    <row r="300" spans="1:65" s="12" customFormat="1" ht="22.9" customHeight="1">
      <c r="B300" s="142"/>
      <c r="D300" s="143" t="s">
        <v>77</v>
      </c>
      <c r="E300" s="153" t="s">
        <v>190</v>
      </c>
      <c r="F300" s="153" t="s">
        <v>507</v>
      </c>
      <c r="I300" s="145"/>
      <c r="J300" s="154">
        <f>BK300</f>
        <v>0</v>
      </c>
      <c r="L300" s="142"/>
      <c r="M300" s="147"/>
      <c r="N300" s="148"/>
      <c r="O300" s="148"/>
      <c r="P300" s="149">
        <f>SUM(P301:P305)</f>
        <v>0</v>
      </c>
      <c r="Q300" s="148"/>
      <c r="R300" s="149">
        <f>SUM(R301:R305)</f>
        <v>103.999</v>
      </c>
      <c r="S300" s="148"/>
      <c r="T300" s="150">
        <f>SUM(T301:T305)</f>
        <v>0</v>
      </c>
      <c r="AR300" s="143" t="s">
        <v>84</v>
      </c>
      <c r="AT300" s="151" t="s">
        <v>77</v>
      </c>
      <c r="AU300" s="151" t="s">
        <v>84</v>
      </c>
      <c r="AY300" s="143" t="s">
        <v>159</v>
      </c>
      <c r="BK300" s="152">
        <f>SUM(BK301:BK305)</f>
        <v>0</v>
      </c>
    </row>
    <row r="301" spans="1:65" s="2" customFormat="1" ht="44.25" customHeight="1">
      <c r="A301" s="235"/>
      <c r="B301" s="124"/>
      <c r="C301" s="155" t="s">
        <v>508</v>
      </c>
      <c r="D301" s="155" t="s">
        <v>161</v>
      </c>
      <c r="E301" s="156" t="s">
        <v>509</v>
      </c>
      <c r="F301" s="157" t="s">
        <v>510</v>
      </c>
      <c r="G301" s="158" t="s">
        <v>164</v>
      </c>
      <c r="H301" s="159">
        <v>179</v>
      </c>
      <c r="I301" s="160"/>
      <c r="J301" s="161">
        <f>ROUND(I301*H301,2)</f>
        <v>0</v>
      </c>
      <c r="K301" s="162"/>
      <c r="L301" s="28"/>
      <c r="M301" s="163" t="s">
        <v>1</v>
      </c>
      <c r="N301" s="164" t="s">
        <v>44</v>
      </c>
      <c r="O301" s="49"/>
      <c r="P301" s="165">
        <f>O301*H301</f>
        <v>0</v>
      </c>
      <c r="Q301" s="165">
        <v>0.112</v>
      </c>
      <c r="R301" s="165">
        <f>Q301*H301</f>
        <v>20.048000000000002</v>
      </c>
      <c r="S301" s="165">
        <v>0</v>
      </c>
      <c r="T301" s="166">
        <f>S301*H301</f>
        <v>0</v>
      </c>
      <c r="U301" s="235"/>
      <c r="V301" s="235"/>
      <c r="W301" s="235"/>
      <c r="X301" s="235"/>
      <c r="Y301" s="235"/>
      <c r="Z301" s="235"/>
      <c r="AA301" s="235"/>
      <c r="AB301" s="235"/>
      <c r="AC301" s="235"/>
      <c r="AD301" s="235"/>
      <c r="AE301" s="235"/>
      <c r="AR301" s="167" t="s">
        <v>165</v>
      </c>
      <c r="AT301" s="167" t="s">
        <v>161</v>
      </c>
      <c r="AU301" s="167" t="s">
        <v>90</v>
      </c>
      <c r="AY301" s="17" t="s">
        <v>159</v>
      </c>
      <c r="BE301" s="90">
        <f>IF(N301="základná",J301,0)</f>
        <v>0</v>
      </c>
      <c r="BF301" s="90">
        <f>IF(N301="znížená",J301,0)</f>
        <v>0</v>
      </c>
      <c r="BG301" s="90">
        <f>IF(N301="zákl. prenesená",J301,0)</f>
        <v>0</v>
      </c>
      <c r="BH301" s="90">
        <f>IF(N301="zníž. prenesená",J301,0)</f>
        <v>0</v>
      </c>
      <c r="BI301" s="90">
        <f>IF(N301="nulová",J301,0)</f>
        <v>0</v>
      </c>
      <c r="BJ301" s="17" t="s">
        <v>90</v>
      </c>
      <c r="BK301" s="90">
        <f>ROUND(I301*H301,2)</f>
        <v>0</v>
      </c>
      <c r="BL301" s="17" t="s">
        <v>165</v>
      </c>
      <c r="BM301" s="167" t="s">
        <v>511</v>
      </c>
    </row>
    <row r="302" spans="1:65" s="2" customFormat="1" ht="21.75" customHeight="1">
      <c r="A302" s="235"/>
      <c r="B302" s="124"/>
      <c r="C302" s="155" t="s">
        <v>512</v>
      </c>
      <c r="D302" s="155" t="s">
        <v>161</v>
      </c>
      <c r="E302" s="156" t="s">
        <v>513</v>
      </c>
      <c r="F302" s="157" t="s">
        <v>514</v>
      </c>
      <c r="G302" s="158" t="s">
        <v>164</v>
      </c>
      <c r="H302" s="159">
        <v>179</v>
      </c>
      <c r="I302" s="160"/>
      <c r="J302" s="161">
        <f>ROUND(I302*H302,2)</f>
        <v>0</v>
      </c>
      <c r="K302" s="162"/>
      <c r="L302" s="28"/>
      <c r="M302" s="163" t="s">
        <v>1</v>
      </c>
      <c r="N302" s="164" t="s">
        <v>44</v>
      </c>
      <c r="O302" s="49"/>
      <c r="P302" s="165">
        <f>O302*H302</f>
        <v>0</v>
      </c>
      <c r="Q302" s="165">
        <v>9.8199999999999996E-2</v>
      </c>
      <c r="R302" s="165">
        <f>Q302*H302</f>
        <v>17.5778</v>
      </c>
      <c r="S302" s="165">
        <v>0</v>
      </c>
      <c r="T302" s="166">
        <f>S302*H302</f>
        <v>0</v>
      </c>
      <c r="U302" s="235"/>
      <c r="V302" s="235"/>
      <c r="W302" s="235"/>
      <c r="X302" s="235"/>
      <c r="Y302" s="235"/>
      <c r="Z302" s="235"/>
      <c r="AA302" s="235"/>
      <c r="AB302" s="235"/>
      <c r="AC302" s="235"/>
      <c r="AD302" s="235"/>
      <c r="AE302" s="235"/>
      <c r="AR302" s="167" t="s">
        <v>165</v>
      </c>
      <c r="AT302" s="167" t="s">
        <v>161</v>
      </c>
      <c r="AU302" s="167" t="s">
        <v>90</v>
      </c>
      <c r="AY302" s="17" t="s">
        <v>159</v>
      </c>
      <c r="BE302" s="90">
        <f>IF(N302="základná",J302,0)</f>
        <v>0</v>
      </c>
      <c r="BF302" s="90">
        <f>IF(N302="znížená",J302,0)</f>
        <v>0</v>
      </c>
      <c r="BG302" s="90">
        <f>IF(N302="zákl. prenesená",J302,0)</f>
        <v>0</v>
      </c>
      <c r="BH302" s="90">
        <f>IF(N302="zníž. prenesená",J302,0)</f>
        <v>0</v>
      </c>
      <c r="BI302" s="90">
        <f>IF(N302="nulová",J302,0)</f>
        <v>0</v>
      </c>
      <c r="BJ302" s="17" t="s">
        <v>90</v>
      </c>
      <c r="BK302" s="90">
        <f>ROUND(I302*H302,2)</f>
        <v>0</v>
      </c>
      <c r="BL302" s="17" t="s">
        <v>165</v>
      </c>
      <c r="BM302" s="167" t="s">
        <v>515</v>
      </c>
    </row>
    <row r="303" spans="1:65" s="13" customFormat="1">
      <c r="B303" s="168"/>
      <c r="D303" s="169" t="s">
        <v>171</v>
      </c>
      <c r="E303" s="170" t="s">
        <v>1</v>
      </c>
      <c r="F303" s="171" t="s">
        <v>516</v>
      </c>
      <c r="H303" s="170" t="s">
        <v>1</v>
      </c>
      <c r="I303" s="172"/>
      <c r="L303" s="168"/>
      <c r="M303" s="173"/>
      <c r="N303" s="174"/>
      <c r="O303" s="174"/>
      <c r="P303" s="174"/>
      <c r="Q303" s="174"/>
      <c r="R303" s="174"/>
      <c r="S303" s="174"/>
      <c r="T303" s="175"/>
      <c r="AT303" s="170" t="s">
        <v>171</v>
      </c>
      <c r="AU303" s="170" t="s">
        <v>90</v>
      </c>
      <c r="AV303" s="13" t="s">
        <v>84</v>
      </c>
      <c r="AW303" s="13" t="s">
        <v>30</v>
      </c>
      <c r="AX303" s="13" t="s">
        <v>78</v>
      </c>
      <c r="AY303" s="170" t="s">
        <v>159</v>
      </c>
    </row>
    <row r="304" spans="1:65" s="14" customFormat="1">
      <c r="B304" s="176"/>
      <c r="D304" s="169" t="s">
        <v>171</v>
      </c>
      <c r="E304" s="177" t="s">
        <v>1</v>
      </c>
      <c r="F304" s="178" t="s">
        <v>517</v>
      </c>
      <c r="H304" s="179">
        <v>179</v>
      </c>
      <c r="I304" s="180"/>
      <c r="L304" s="176"/>
      <c r="M304" s="181"/>
      <c r="N304" s="182"/>
      <c r="O304" s="182"/>
      <c r="P304" s="182"/>
      <c r="Q304" s="182"/>
      <c r="R304" s="182"/>
      <c r="S304" s="182"/>
      <c r="T304" s="183"/>
      <c r="AT304" s="177" t="s">
        <v>171</v>
      </c>
      <c r="AU304" s="177" t="s">
        <v>90</v>
      </c>
      <c r="AV304" s="14" t="s">
        <v>90</v>
      </c>
      <c r="AW304" s="14" t="s">
        <v>30</v>
      </c>
      <c r="AX304" s="14" t="s">
        <v>84</v>
      </c>
      <c r="AY304" s="177" t="s">
        <v>159</v>
      </c>
    </row>
    <row r="305" spans="1:65" s="2" customFormat="1" ht="21.75" customHeight="1">
      <c r="A305" s="235"/>
      <c r="B305" s="124"/>
      <c r="C305" s="155" t="s">
        <v>518</v>
      </c>
      <c r="D305" s="155" t="s">
        <v>161</v>
      </c>
      <c r="E305" s="156" t="s">
        <v>519</v>
      </c>
      <c r="F305" s="157" t="s">
        <v>520</v>
      </c>
      <c r="G305" s="158" t="s">
        <v>164</v>
      </c>
      <c r="H305" s="159">
        <v>179</v>
      </c>
      <c r="I305" s="160"/>
      <c r="J305" s="161">
        <f>ROUND(I305*H305,2)</f>
        <v>0</v>
      </c>
      <c r="K305" s="162"/>
      <c r="L305" s="28"/>
      <c r="M305" s="163" t="s">
        <v>1</v>
      </c>
      <c r="N305" s="164" t="s">
        <v>44</v>
      </c>
      <c r="O305" s="49"/>
      <c r="P305" s="165">
        <f>O305*H305</f>
        <v>0</v>
      </c>
      <c r="Q305" s="165">
        <v>0.37080000000000002</v>
      </c>
      <c r="R305" s="165">
        <f>Q305*H305</f>
        <v>66.373199999999997</v>
      </c>
      <c r="S305" s="165">
        <v>0</v>
      </c>
      <c r="T305" s="166">
        <f>S305*H305</f>
        <v>0</v>
      </c>
      <c r="U305" s="235"/>
      <c r="V305" s="235"/>
      <c r="W305" s="235"/>
      <c r="X305" s="235"/>
      <c r="Y305" s="235"/>
      <c r="Z305" s="235"/>
      <c r="AA305" s="235"/>
      <c r="AB305" s="235"/>
      <c r="AC305" s="235"/>
      <c r="AD305" s="235"/>
      <c r="AE305" s="235"/>
      <c r="AR305" s="167" t="s">
        <v>165</v>
      </c>
      <c r="AT305" s="167" t="s">
        <v>161</v>
      </c>
      <c r="AU305" s="167" t="s">
        <v>90</v>
      </c>
      <c r="AY305" s="17" t="s">
        <v>159</v>
      </c>
      <c r="BE305" s="90">
        <f>IF(N305="základná",J305,0)</f>
        <v>0</v>
      </c>
      <c r="BF305" s="90">
        <f>IF(N305="znížená",J305,0)</f>
        <v>0</v>
      </c>
      <c r="BG305" s="90">
        <f>IF(N305="zákl. prenesená",J305,0)</f>
        <v>0</v>
      </c>
      <c r="BH305" s="90">
        <f>IF(N305="zníž. prenesená",J305,0)</f>
        <v>0</v>
      </c>
      <c r="BI305" s="90">
        <f>IF(N305="nulová",J305,0)</f>
        <v>0</v>
      </c>
      <c r="BJ305" s="17" t="s">
        <v>90</v>
      </c>
      <c r="BK305" s="90">
        <f>ROUND(I305*H305,2)</f>
        <v>0</v>
      </c>
      <c r="BL305" s="17" t="s">
        <v>165</v>
      </c>
      <c r="BM305" s="167" t="s">
        <v>521</v>
      </c>
    </row>
    <row r="306" spans="1:65" s="12" customFormat="1" ht="22.9" customHeight="1">
      <c r="B306" s="142"/>
      <c r="D306" s="143" t="s">
        <v>77</v>
      </c>
      <c r="E306" s="153" t="s">
        <v>206</v>
      </c>
      <c r="F306" s="153" t="s">
        <v>522</v>
      </c>
      <c r="I306" s="145"/>
      <c r="J306" s="154">
        <f>BK306</f>
        <v>0</v>
      </c>
      <c r="L306" s="142"/>
      <c r="M306" s="147"/>
      <c r="N306" s="148"/>
      <c r="O306" s="148"/>
      <c r="P306" s="149">
        <f>SUM(P307:P308)</f>
        <v>0</v>
      </c>
      <c r="Q306" s="148"/>
      <c r="R306" s="149">
        <f>SUM(R307:R308)</f>
        <v>0.01</v>
      </c>
      <c r="S306" s="148"/>
      <c r="T306" s="150">
        <f>SUM(T307:T308)</f>
        <v>0</v>
      </c>
      <c r="AR306" s="143" t="s">
        <v>84</v>
      </c>
      <c r="AT306" s="151" t="s">
        <v>77</v>
      </c>
      <c r="AU306" s="151" t="s">
        <v>84</v>
      </c>
      <c r="AY306" s="143" t="s">
        <v>159</v>
      </c>
      <c r="BK306" s="152">
        <f>SUM(BK307:BK308)</f>
        <v>0</v>
      </c>
    </row>
    <row r="307" spans="1:65" s="2" customFormat="1" ht="33" customHeight="1">
      <c r="A307" s="235"/>
      <c r="B307" s="124"/>
      <c r="C307" s="155" t="s">
        <v>523</v>
      </c>
      <c r="D307" s="155" t="s">
        <v>161</v>
      </c>
      <c r="E307" s="156" t="s">
        <v>524</v>
      </c>
      <c r="F307" s="157" t="s">
        <v>525</v>
      </c>
      <c r="G307" s="158" t="s">
        <v>435</v>
      </c>
      <c r="H307" s="159">
        <v>10</v>
      </c>
      <c r="I307" s="160"/>
      <c r="J307" s="161">
        <f>ROUND(I307*H307,2)</f>
        <v>0</v>
      </c>
      <c r="K307" s="162"/>
      <c r="L307" s="28"/>
      <c r="M307" s="163" t="s">
        <v>1</v>
      </c>
      <c r="N307" s="164" t="s">
        <v>44</v>
      </c>
      <c r="O307" s="49"/>
      <c r="P307" s="165">
        <f>O307*H307</f>
        <v>0</v>
      </c>
      <c r="Q307" s="165">
        <v>0</v>
      </c>
      <c r="R307" s="165">
        <f>Q307*H307</f>
        <v>0</v>
      </c>
      <c r="S307" s="165">
        <v>0</v>
      </c>
      <c r="T307" s="166">
        <f>S307*H307</f>
        <v>0</v>
      </c>
      <c r="U307" s="235"/>
      <c r="V307" s="235"/>
      <c r="W307" s="235"/>
      <c r="X307" s="235"/>
      <c r="Y307" s="235"/>
      <c r="Z307" s="235"/>
      <c r="AA307" s="235"/>
      <c r="AB307" s="235"/>
      <c r="AC307" s="235"/>
      <c r="AD307" s="235"/>
      <c r="AE307" s="235"/>
      <c r="AR307" s="167" t="s">
        <v>165</v>
      </c>
      <c r="AT307" s="167" t="s">
        <v>161</v>
      </c>
      <c r="AU307" s="167" t="s">
        <v>90</v>
      </c>
      <c r="AY307" s="17" t="s">
        <v>159</v>
      </c>
      <c r="BE307" s="90">
        <f>IF(N307="základná",J307,0)</f>
        <v>0</v>
      </c>
      <c r="BF307" s="90">
        <f>IF(N307="znížená",J307,0)</f>
        <v>0</v>
      </c>
      <c r="BG307" s="90">
        <f>IF(N307="zákl. prenesená",J307,0)</f>
        <v>0</v>
      </c>
      <c r="BH307" s="90">
        <f>IF(N307="zníž. prenesená",J307,0)</f>
        <v>0</v>
      </c>
      <c r="BI307" s="90">
        <f>IF(N307="nulová",J307,0)</f>
        <v>0</v>
      </c>
      <c r="BJ307" s="17" t="s">
        <v>90</v>
      </c>
      <c r="BK307" s="90">
        <f>ROUND(I307*H307,2)</f>
        <v>0</v>
      </c>
      <c r="BL307" s="17" t="s">
        <v>165</v>
      </c>
      <c r="BM307" s="167" t="s">
        <v>526</v>
      </c>
    </row>
    <row r="308" spans="1:65" s="2" customFormat="1" ht="16.5" customHeight="1">
      <c r="A308" s="235"/>
      <c r="B308" s="124"/>
      <c r="C308" s="192" t="s">
        <v>527</v>
      </c>
      <c r="D308" s="192" t="s">
        <v>323</v>
      </c>
      <c r="E308" s="193" t="s">
        <v>528</v>
      </c>
      <c r="F308" s="194" t="s">
        <v>529</v>
      </c>
      <c r="G308" s="195" t="s">
        <v>435</v>
      </c>
      <c r="H308" s="196">
        <v>10</v>
      </c>
      <c r="I308" s="197"/>
      <c r="J308" s="198">
        <f>ROUND(I308*H308,2)</f>
        <v>0</v>
      </c>
      <c r="K308" s="199"/>
      <c r="L308" s="200"/>
      <c r="M308" s="201" t="s">
        <v>1</v>
      </c>
      <c r="N308" s="202" t="s">
        <v>44</v>
      </c>
      <c r="O308" s="49"/>
      <c r="P308" s="165">
        <f>O308*H308</f>
        <v>0</v>
      </c>
      <c r="Q308" s="165">
        <v>1E-3</v>
      </c>
      <c r="R308" s="165">
        <f>Q308*H308</f>
        <v>0.01</v>
      </c>
      <c r="S308" s="165">
        <v>0</v>
      </c>
      <c r="T308" s="166">
        <f>S308*H308</f>
        <v>0</v>
      </c>
      <c r="U308" s="235"/>
      <c r="V308" s="235"/>
      <c r="W308" s="235"/>
      <c r="X308" s="235"/>
      <c r="Y308" s="235"/>
      <c r="Z308" s="235"/>
      <c r="AA308" s="235"/>
      <c r="AB308" s="235"/>
      <c r="AC308" s="235"/>
      <c r="AD308" s="235"/>
      <c r="AE308" s="235"/>
      <c r="AR308" s="167" t="s">
        <v>206</v>
      </c>
      <c r="AT308" s="167" t="s">
        <v>323</v>
      </c>
      <c r="AU308" s="167" t="s">
        <v>90</v>
      </c>
      <c r="AY308" s="17" t="s">
        <v>159</v>
      </c>
      <c r="BE308" s="90">
        <f>IF(N308="základná",J308,0)</f>
        <v>0</v>
      </c>
      <c r="BF308" s="90">
        <f>IF(N308="znížená",J308,0)</f>
        <v>0</v>
      </c>
      <c r="BG308" s="90">
        <f>IF(N308="zákl. prenesená",J308,0)</f>
        <v>0</v>
      </c>
      <c r="BH308" s="90">
        <f>IF(N308="zníž. prenesená",J308,0)</f>
        <v>0</v>
      </c>
      <c r="BI308" s="90">
        <f>IF(N308="nulová",J308,0)</f>
        <v>0</v>
      </c>
      <c r="BJ308" s="17" t="s">
        <v>90</v>
      </c>
      <c r="BK308" s="90">
        <f>ROUND(I308*H308,2)</f>
        <v>0</v>
      </c>
      <c r="BL308" s="17" t="s">
        <v>165</v>
      </c>
      <c r="BM308" s="167" t="s">
        <v>530</v>
      </c>
    </row>
    <row r="309" spans="1:65" s="12" customFormat="1" ht="22.9" customHeight="1">
      <c r="B309" s="142"/>
      <c r="D309" s="143" t="s">
        <v>77</v>
      </c>
      <c r="E309" s="153" t="s">
        <v>210</v>
      </c>
      <c r="F309" s="153" t="s">
        <v>531</v>
      </c>
      <c r="I309" s="145"/>
      <c r="J309" s="154">
        <f>BK309</f>
        <v>0</v>
      </c>
      <c r="L309" s="142"/>
      <c r="M309" s="147"/>
      <c r="N309" s="148"/>
      <c r="O309" s="148"/>
      <c r="P309" s="149">
        <f>SUM(P310:P327)</f>
        <v>0</v>
      </c>
      <c r="Q309" s="148"/>
      <c r="R309" s="149">
        <f>SUM(R310:R327)</f>
        <v>0.21000000000000002</v>
      </c>
      <c r="S309" s="148"/>
      <c r="T309" s="150">
        <f>SUM(T310:T327)</f>
        <v>0</v>
      </c>
      <c r="AR309" s="143" t="s">
        <v>84</v>
      </c>
      <c r="AT309" s="151" t="s">
        <v>77</v>
      </c>
      <c r="AU309" s="151" t="s">
        <v>84</v>
      </c>
      <c r="AY309" s="143" t="s">
        <v>159</v>
      </c>
      <c r="BK309" s="152">
        <f>SUM(BK310:BK327)</f>
        <v>0</v>
      </c>
    </row>
    <row r="310" spans="1:65" s="2" customFormat="1" ht="21.75" customHeight="1">
      <c r="A310" s="235"/>
      <c r="B310" s="124"/>
      <c r="C310" s="155" t="s">
        <v>532</v>
      </c>
      <c r="D310" s="155" t="s">
        <v>161</v>
      </c>
      <c r="E310" s="156" t="s">
        <v>533</v>
      </c>
      <c r="F310" s="157" t="s">
        <v>534</v>
      </c>
      <c r="G310" s="158" t="s">
        <v>435</v>
      </c>
      <c r="H310" s="159">
        <v>82</v>
      </c>
      <c r="I310" s="160"/>
      <c r="J310" s="161">
        <f>ROUND(I310*H310,2)</f>
        <v>0</v>
      </c>
      <c r="K310" s="162"/>
      <c r="L310" s="28"/>
      <c r="M310" s="163" t="s">
        <v>1</v>
      </c>
      <c r="N310" s="164" t="s">
        <v>44</v>
      </c>
      <c r="O310" s="49"/>
      <c r="P310" s="165">
        <f>O310*H310</f>
        <v>0</v>
      </c>
      <c r="Q310" s="165">
        <v>0</v>
      </c>
      <c r="R310" s="165">
        <f>Q310*H310</f>
        <v>0</v>
      </c>
      <c r="S310" s="165">
        <v>0</v>
      </c>
      <c r="T310" s="166">
        <f>S310*H310</f>
        <v>0</v>
      </c>
      <c r="U310" s="235"/>
      <c r="V310" s="235"/>
      <c r="W310" s="235"/>
      <c r="X310" s="235"/>
      <c r="Y310" s="235"/>
      <c r="Z310" s="235"/>
      <c r="AA310" s="235"/>
      <c r="AB310" s="235"/>
      <c r="AC310" s="235"/>
      <c r="AD310" s="235"/>
      <c r="AE310" s="235"/>
      <c r="AR310" s="167" t="s">
        <v>165</v>
      </c>
      <c r="AT310" s="167" t="s">
        <v>161</v>
      </c>
      <c r="AU310" s="167" t="s">
        <v>90</v>
      </c>
      <c r="AY310" s="17" t="s">
        <v>159</v>
      </c>
      <c r="BE310" s="90">
        <f>IF(N310="základná",J310,0)</f>
        <v>0</v>
      </c>
      <c r="BF310" s="90">
        <f>IF(N310="znížená",J310,0)</f>
        <v>0</v>
      </c>
      <c r="BG310" s="90">
        <f>IF(N310="zákl. prenesená",J310,0)</f>
        <v>0</v>
      </c>
      <c r="BH310" s="90">
        <f>IF(N310="zníž. prenesená",J310,0)</f>
        <v>0</v>
      </c>
      <c r="BI310" s="90">
        <f>IF(N310="nulová",J310,0)</f>
        <v>0</v>
      </c>
      <c r="BJ310" s="17" t="s">
        <v>90</v>
      </c>
      <c r="BK310" s="90">
        <f>ROUND(I310*H310,2)</f>
        <v>0</v>
      </c>
      <c r="BL310" s="17" t="s">
        <v>165</v>
      </c>
      <c r="BM310" s="167" t="s">
        <v>535</v>
      </c>
    </row>
    <row r="311" spans="1:65" s="2" customFormat="1" ht="66.75" customHeight="1">
      <c r="A311" s="235"/>
      <c r="B311" s="124"/>
      <c r="C311" s="155" t="s">
        <v>536</v>
      </c>
      <c r="D311" s="155" t="s">
        <v>161</v>
      </c>
      <c r="E311" s="156" t="s">
        <v>537</v>
      </c>
      <c r="F311" s="157" t="s">
        <v>538</v>
      </c>
      <c r="G311" s="158" t="s">
        <v>169</v>
      </c>
      <c r="H311" s="159">
        <v>2</v>
      </c>
      <c r="I311" s="160"/>
      <c r="J311" s="161">
        <f>ROUND(I311*H311,2)</f>
        <v>0</v>
      </c>
      <c r="K311" s="162"/>
      <c r="L311" s="28"/>
      <c r="M311" s="163" t="s">
        <v>1</v>
      </c>
      <c r="N311" s="164" t="s">
        <v>44</v>
      </c>
      <c r="O311" s="49"/>
      <c r="P311" s="165">
        <f>O311*H311</f>
        <v>0</v>
      </c>
      <c r="Q311" s="165">
        <v>7.0000000000000007E-2</v>
      </c>
      <c r="R311" s="165">
        <f>Q311*H311</f>
        <v>0.14000000000000001</v>
      </c>
      <c r="S311" s="165">
        <v>0</v>
      </c>
      <c r="T311" s="166">
        <f>S311*H311</f>
        <v>0</v>
      </c>
      <c r="U311" s="235"/>
      <c r="V311" s="235"/>
      <c r="W311" s="235"/>
      <c r="X311" s="235"/>
      <c r="Y311" s="235"/>
      <c r="Z311" s="235"/>
      <c r="AA311" s="235"/>
      <c r="AB311" s="235"/>
      <c r="AC311" s="235"/>
      <c r="AD311" s="235"/>
      <c r="AE311" s="235"/>
      <c r="AR311" s="167" t="s">
        <v>165</v>
      </c>
      <c r="AT311" s="167" t="s">
        <v>161</v>
      </c>
      <c r="AU311" s="167" t="s">
        <v>90</v>
      </c>
      <c r="AY311" s="17" t="s">
        <v>159</v>
      </c>
      <c r="BE311" s="90">
        <f>IF(N311="základná",J311,0)</f>
        <v>0</v>
      </c>
      <c r="BF311" s="90">
        <f>IF(N311="znížená",J311,0)</f>
        <v>0</v>
      </c>
      <c r="BG311" s="90">
        <f>IF(N311="zákl. prenesená",J311,0)</f>
        <v>0</v>
      </c>
      <c r="BH311" s="90">
        <f>IF(N311="zníž. prenesená",J311,0)</f>
        <v>0</v>
      </c>
      <c r="BI311" s="90">
        <f>IF(N311="nulová",J311,0)</f>
        <v>0</v>
      </c>
      <c r="BJ311" s="17" t="s">
        <v>90</v>
      </c>
      <c r="BK311" s="90">
        <f>ROUND(I311*H311,2)</f>
        <v>0</v>
      </c>
      <c r="BL311" s="17" t="s">
        <v>165</v>
      </c>
      <c r="BM311" s="167" t="s">
        <v>539</v>
      </c>
    </row>
    <row r="312" spans="1:65" s="14" customFormat="1">
      <c r="B312" s="176"/>
      <c r="D312" s="169" t="s">
        <v>171</v>
      </c>
      <c r="E312" s="177" t="s">
        <v>1</v>
      </c>
      <c r="F312" s="178" t="s">
        <v>90</v>
      </c>
      <c r="H312" s="179">
        <v>2</v>
      </c>
      <c r="I312" s="180"/>
      <c r="L312" s="176"/>
      <c r="M312" s="181"/>
      <c r="N312" s="182"/>
      <c r="O312" s="182"/>
      <c r="P312" s="182"/>
      <c r="Q312" s="182"/>
      <c r="R312" s="182"/>
      <c r="S312" s="182"/>
      <c r="T312" s="183"/>
      <c r="AT312" s="177" t="s">
        <v>171</v>
      </c>
      <c r="AU312" s="177" t="s">
        <v>90</v>
      </c>
      <c r="AV312" s="14" t="s">
        <v>90</v>
      </c>
      <c r="AW312" s="14" t="s">
        <v>30</v>
      </c>
      <c r="AX312" s="14" t="s">
        <v>84</v>
      </c>
      <c r="AY312" s="177" t="s">
        <v>159</v>
      </c>
    </row>
    <row r="313" spans="1:65" s="2" customFormat="1" ht="21.75" customHeight="1">
      <c r="A313" s="235"/>
      <c r="B313" s="124"/>
      <c r="C313" s="155" t="s">
        <v>540</v>
      </c>
      <c r="D313" s="155" t="s">
        <v>161</v>
      </c>
      <c r="E313" s="156" t="s">
        <v>541</v>
      </c>
      <c r="F313" s="157" t="s">
        <v>542</v>
      </c>
      <c r="G313" s="158" t="s">
        <v>169</v>
      </c>
      <c r="H313" s="159">
        <v>1</v>
      </c>
      <c r="I313" s="160"/>
      <c r="J313" s="161">
        <f>ROUND(I313*H313,2)</f>
        <v>0</v>
      </c>
      <c r="K313" s="162"/>
      <c r="L313" s="28"/>
      <c r="M313" s="163" t="s">
        <v>1</v>
      </c>
      <c r="N313" s="164" t="s">
        <v>44</v>
      </c>
      <c r="O313" s="49"/>
      <c r="P313" s="165">
        <f>O313*H313</f>
        <v>0</v>
      </c>
      <c r="Q313" s="165">
        <v>7.0000000000000007E-2</v>
      </c>
      <c r="R313" s="165">
        <f>Q313*H313</f>
        <v>7.0000000000000007E-2</v>
      </c>
      <c r="S313" s="165">
        <v>0</v>
      </c>
      <c r="T313" s="166">
        <f>S313*H313</f>
        <v>0</v>
      </c>
      <c r="U313" s="235"/>
      <c r="V313" s="235"/>
      <c r="W313" s="235"/>
      <c r="X313" s="235"/>
      <c r="Y313" s="235"/>
      <c r="Z313" s="235"/>
      <c r="AA313" s="235"/>
      <c r="AB313" s="235"/>
      <c r="AC313" s="235"/>
      <c r="AD313" s="235"/>
      <c r="AE313" s="235"/>
      <c r="AR313" s="167" t="s">
        <v>165</v>
      </c>
      <c r="AT313" s="167" t="s">
        <v>161</v>
      </c>
      <c r="AU313" s="167" t="s">
        <v>90</v>
      </c>
      <c r="AY313" s="17" t="s">
        <v>159</v>
      </c>
      <c r="BE313" s="90">
        <f>IF(N313="základná",J313,0)</f>
        <v>0</v>
      </c>
      <c r="BF313" s="90">
        <f>IF(N313="znížená",J313,0)</f>
        <v>0</v>
      </c>
      <c r="BG313" s="90">
        <f>IF(N313="zákl. prenesená",J313,0)</f>
        <v>0</v>
      </c>
      <c r="BH313" s="90">
        <f>IF(N313="zníž. prenesená",J313,0)</f>
        <v>0</v>
      </c>
      <c r="BI313" s="90">
        <f>IF(N313="nulová",J313,0)</f>
        <v>0</v>
      </c>
      <c r="BJ313" s="17" t="s">
        <v>90</v>
      </c>
      <c r="BK313" s="90">
        <f>ROUND(I313*H313,2)</f>
        <v>0</v>
      </c>
      <c r="BL313" s="17" t="s">
        <v>165</v>
      </c>
      <c r="BM313" s="167" t="s">
        <v>543</v>
      </c>
    </row>
    <row r="314" spans="1:65" s="14" customFormat="1">
      <c r="B314" s="176"/>
      <c r="D314" s="169" t="s">
        <v>171</v>
      </c>
      <c r="E314" s="177" t="s">
        <v>1</v>
      </c>
      <c r="F314" s="178" t="s">
        <v>84</v>
      </c>
      <c r="H314" s="179">
        <v>1</v>
      </c>
      <c r="I314" s="180"/>
      <c r="L314" s="176"/>
      <c r="M314" s="181"/>
      <c r="N314" s="182"/>
      <c r="O314" s="182"/>
      <c r="P314" s="182"/>
      <c r="Q314" s="182"/>
      <c r="R314" s="182"/>
      <c r="S314" s="182"/>
      <c r="T314" s="183"/>
      <c r="AT314" s="177" t="s">
        <v>171</v>
      </c>
      <c r="AU314" s="177" t="s">
        <v>90</v>
      </c>
      <c r="AV314" s="14" t="s">
        <v>90</v>
      </c>
      <c r="AW314" s="14" t="s">
        <v>30</v>
      </c>
      <c r="AX314" s="14" t="s">
        <v>84</v>
      </c>
      <c r="AY314" s="177" t="s">
        <v>159</v>
      </c>
    </row>
    <row r="315" spans="1:65" s="2" customFormat="1" ht="21.75" customHeight="1">
      <c r="A315" s="235"/>
      <c r="B315" s="124"/>
      <c r="C315" s="155" t="s">
        <v>544</v>
      </c>
      <c r="D315" s="155" t="s">
        <v>161</v>
      </c>
      <c r="E315" s="156" t="s">
        <v>545</v>
      </c>
      <c r="F315" s="157" t="s">
        <v>546</v>
      </c>
      <c r="G315" s="158" t="s">
        <v>311</v>
      </c>
      <c r="H315" s="159">
        <v>46.582999999999998</v>
      </c>
      <c r="I315" s="160"/>
      <c r="J315" s="161">
        <f>ROUND(I315*H315,2)</f>
        <v>0</v>
      </c>
      <c r="K315" s="162"/>
      <c r="L315" s="28"/>
      <c r="M315" s="163" t="s">
        <v>1</v>
      </c>
      <c r="N315" s="164" t="s">
        <v>44</v>
      </c>
      <c r="O315" s="49"/>
      <c r="P315" s="165">
        <f>O315*H315</f>
        <v>0</v>
      </c>
      <c r="Q315" s="165">
        <v>0</v>
      </c>
      <c r="R315" s="165">
        <f>Q315*H315</f>
        <v>0</v>
      </c>
      <c r="S315" s="165">
        <v>0</v>
      </c>
      <c r="T315" s="166">
        <f>S315*H315</f>
        <v>0</v>
      </c>
      <c r="U315" s="235"/>
      <c r="V315" s="235"/>
      <c r="W315" s="235"/>
      <c r="X315" s="235"/>
      <c r="Y315" s="235"/>
      <c r="Z315" s="235"/>
      <c r="AA315" s="235"/>
      <c r="AB315" s="235"/>
      <c r="AC315" s="235"/>
      <c r="AD315" s="235"/>
      <c r="AE315" s="235"/>
      <c r="AR315" s="167" t="s">
        <v>165</v>
      </c>
      <c r="AT315" s="167" t="s">
        <v>161</v>
      </c>
      <c r="AU315" s="167" t="s">
        <v>90</v>
      </c>
      <c r="AY315" s="17" t="s">
        <v>159</v>
      </c>
      <c r="BE315" s="90">
        <f>IF(N315="základná",J315,0)</f>
        <v>0</v>
      </c>
      <c r="BF315" s="90">
        <f>IF(N315="znížená",J315,0)</f>
        <v>0</v>
      </c>
      <c r="BG315" s="90">
        <f>IF(N315="zákl. prenesená",J315,0)</f>
        <v>0</v>
      </c>
      <c r="BH315" s="90">
        <f>IF(N315="zníž. prenesená",J315,0)</f>
        <v>0</v>
      </c>
      <c r="BI315" s="90">
        <f>IF(N315="nulová",J315,0)</f>
        <v>0</v>
      </c>
      <c r="BJ315" s="17" t="s">
        <v>90</v>
      </c>
      <c r="BK315" s="90">
        <f>ROUND(I315*H315,2)</f>
        <v>0</v>
      </c>
      <c r="BL315" s="17" t="s">
        <v>165</v>
      </c>
      <c r="BM315" s="167" t="s">
        <v>547</v>
      </c>
    </row>
    <row r="316" spans="1:65" s="2" customFormat="1" ht="21.75" customHeight="1">
      <c r="A316" s="235"/>
      <c r="B316" s="124"/>
      <c r="C316" s="155" t="s">
        <v>548</v>
      </c>
      <c r="D316" s="155" t="s">
        <v>161</v>
      </c>
      <c r="E316" s="156" t="s">
        <v>549</v>
      </c>
      <c r="F316" s="157" t="s">
        <v>550</v>
      </c>
      <c r="G316" s="158" t="s">
        <v>311</v>
      </c>
      <c r="H316" s="159">
        <v>186.33199999999999</v>
      </c>
      <c r="I316" s="160"/>
      <c r="J316" s="161">
        <f>ROUND(I316*H316,2)</f>
        <v>0</v>
      </c>
      <c r="K316" s="162"/>
      <c r="L316" s="28"/>
      <c r="M316" s="163" t="s">
        <v>1</v>
      </c>
      <c r="N316" s="164" t="s">
        <v>44</v>
      </c>
      <c r="O316" s="49"/>
      <c r="P316" s="165">
        <f>O316*H316</f>
        <v>0</v>
      </c>
      <c r="Q316" s="165">
        <v>0</v>
      </c>
      <c r="R316" s="165">
        <f>Q316*H316</f>
        <v>0</v>
      </c>
      <c r="S316" s="165">
        <v>0</v>
      </c>
      <c r="T316" s="166">
        <f>S316*H316</f>
        <v>0</v>
      </c>
      <c r="U316" s="235"/>
      <c r="V316" s="235"/>
      <c r="W316" s="235"/>
      <c r="X316" s="235"/>
      <c r="Y316" s="235"/>
      <c r="Z316" s="235"/>
      <c r="AA316" s="235"/>
      <c r="AB316" s="235"/>
      <c r="AC316" s="235"/>
      <c r="AD316" s="235"/>
      <c r="AE316" s="235"/>
      <c r="AR316" s="167" t="s">
        <v>165</v>
      </c>
      <c r="AT316" s="167" t="s">
        <v>161</v>
      </c>
      <c r="AU316" s="167" t="s">
        <v>90</v>
      </c>
      <c r="AY316" s="17" t="s">
        <v>159</v>
      </c>
      <c r="BE316" s="90">
        <f>IF(N316="základná",J316,0)</f>
        <v>0</v>
      </c>
      <c r="BF316" s="90">
        <f>IF(N316="znížená",J316,0)</f>
        <v>0</v>
      </c>
      <c r="BG316" s="90">
        <f>IF(N316="zákl. prenesená",J316,0)</f>
        <v>0</v>
      </c>
      <c r="BH316" s="90">
        <f>IF(N316="zníž. prenesená",J316,0)</f>
        <v>0</v>
      </c>
      <c r="BI316" s="90">
        <f>IF(N316="nulová",J316,0)</f>
        <v>0</v>
      </c>
      <c r="BJ316" s="17" t="s">
        <v>90</v>
      </c>
      <c r="BK316" s="90">
        <f>ROUND(I316*H316,2)</f>
        <v>0</v>
      </c>
      <c r="BL316" s="17" t="s">
        <v>165</v>
      </c>
      <c r="BM316" s="167" t="s">
        <v>551</v>
      </c>
    </row>
    <row r="317" spans="1:65" s="14" customFormat="1">
      <c r="B317" s="176"/>
      <c r="D317" s="169" t="s">
        <v>171</v>
      </c>
      <c r="F317" s="178" t="s">
        <v>552</v>
      </c>
      <c r="H317" s="179">
        <v>186.33199999999999</v>
      </c>
      <c r="I317" s="180"/>
      <c r="L317" s="176"/>
      <c r="M317" s="181"/>
      <c r="N317" s="182"/>
      <c r="O317" s="182"/>
      <c r="P317" s="182"/>
      <c r="Q317" s="182"/>
      <c r="R317" s="182"/>
      <c r="S317" s="182"/>
      <c r="T317" s="183"/>
      <c r="AT317" s="177" t="s">
        <v>171</v>
      </c>
      <c r="AU317" s="177" t="s">
        <v>90</v>
      </c>
      <c r="AV317" s="14" t="s">
        <v>90</v>
      </c>
      <c r="AW317" s="14" t="s">
        <v>3</v>
      </c>
      <c r="AX317" s="14" t="s">
        <v>84</v>
      </c>
      <c r="AY317" s="177" t="s">
        <v>159</v>
      </c>
    </row>
    <row r="318" spans="1:65" s="2" customFormat="1" ht="21.75" customHeight="1">
      <c r="A318" s="235"/>
      <c r="B318" s="124"/>
      <c r="C318" s="155" t="s">
        <v>553</v>
      </c>
      <c r="D318" s="155" t="s">
        <v>161</v>
      </c>
      <c r="E318" s="156" t="s">
        <v>554</v>
      </c>
      <c r="F318" s="157" t="s">
        <v>555</v>
      </c>
      <c r="G318" s="158" t="s">
        <v>311</v>
      </c>
      <c r="H318" s="159">
        <v>46.582999999999998</v>
      </c>
      <c r="I318" s="160"/>
      <c r="J318" s="161">
        <f>ROUND(I318*H318,2)</f>
        <v>0</v>
      </c>
      <c r="K318" s="162"/>
      <c r="L318" s="28"/>
      <c r="M318" s="163" t="s">
        <v>1</v>
      </c>
      <c r="N318" s="164" t="s">
        <v>44</v>
      </c>
      <c r="O318" s="49"/>
      <c r="P318" s="165">
        <f>O318*H318</f>
        <v>0</v>
      </c>
      <c r="Q318" s="165">
        <v>0</v>
      </c>
      <c r="R318" s="165">
        <f>Q318*H318</f>
        <v>0</v>
      </c>
      <c r="S318" s="165">
        <v>0</v>
      </c>
      <c r="T318" s="166">
        <f>S318*H318</f>
        <v>0</v>
      </c>
      <c r="U318" s="235"/>
      <c r="V318" s="235"/>
      <c r="W318" s="235"/>
      <c r="X318" s="235"/>
      <c r="Y318" s="235"/>
      <c r="Z318" s="235"/>
      <c r="AA318" s="235"/>
      <c r="AB318" s="235"/>
      <c r="AC318" s="235"/>
      <c r="AD318" s="235"/>
      <c r="AE318" s="235"/>
      <c r="AR318" s="167" t="s">
        <v>165</v>
      </c>
      <c r="AT318" s="167" t="s">
        <v>161</v>
      </c>
      <c r="AU318" s="167" t="s">
        <v>90</v>
      </c>
      <c r="AY318" s="17" t="s">
        <v>159</v>
      </c>
      <c r="BE318" s="90">
        <f>IF(N318="základná",J318,0)</f>
        <v>0</v>
      </c>
      <c r="BF318" s="90">
        <f>IF(N318="znížená",J318,0)</f>
        <v>0</v>
      </c>
      <c r="BG318" s="90">
        <f>IF(N318="zákl. prenesená",J318,0)</f>
        <v>0</v>
      </c>
      <c r="BH318" s="90">
        <f>IF(N318="zníž. prenesená",J318,0)</f>
        <v>0</v>
      </c>
      <c r="BI318" s="90">
        <f>IF(N318="nulová",J318,0)</f>
        <v>0</v>
      </c>
      <c r="BJ318" s="17" t="s">
        <v>90</v>
      </c>
      <c r="BK318" s="90">
        <f>ROUND(I318*H318,2)</f>
        <v>0</v>
      </c>
      <c r="BL318" s="17" t="s">
        <v>165</v>
      </c>
      <c r="BM318" s="167" t="s">
        <v>556</v>
      </c>
    </row>
    <row r="319" spans="1:65" s="2" customFormat="1" ht="16.5" customHeight="1">
      <c r="A319" s="235"/>
      <c r="B319" s="124"/>
      <c r="C319" s="155" t="s">
        <v>557</v>
      </c>
      <c r="D319" s="155" t="s">
        <v>161</v>
      </c>
      <c r="E319" s="156" t="s">
        <v>558</v>
      </c>
      <c r="F319" s="157" t="s">
        <v>559</v>
      </c>
      <c r="G319" s="158" t="s">
        <v>311</v>
      </c>
      <c r="H319" s="159">
        <v>35.313000000000002</v>
      </c>
      <c r="I319" s="160"/>
      <c r="J319" s="161">
        <f>ROUND(I319*H319,2)</f>
        <v>0</v>
      </c>
      <c r="K319" s="162"/>
      <c r="L319" s="28"/>
      <c r="M319" s="163" t="s">
        <v>1</v>
      </c>
      <c r="N319" s="164" t="s">
        <v>44</v>
      </c>
      <c r="O319" s="49"/>
      <c r="P319" s="165">
        <f>O319*H319</f>
        <v>0</v>
      </c>
      <c r="Q319" s="165">
        <v>0</v>
      </c>
      <c r="R319" s="165">
        <f>Q319*H319</f>
        <v>0</v>
      </c>
      <c r="S319" s="165">
        <v>0</v>
      </c>
      <c r="T319" s="166">
        <f>S319*H319</f>
        <v>0</v>
      </c>
      <c r="U319" s="235"/>
      <c r="V319" s="235"/>
      <c r="W319" s="235"/>
      <c r="X319" s="235"/>
      <c r="Y319" s="235"/>
      <c r="Z319" s="235"/>
      <c r="AA319" s="235"/>
      <c r="AB319" s="235"/>
      <c r="AC319" s="235"/>
      <c r="AD319" s="235"/>
      <c r="AE319" s="235"/>
      <c r="AR319" s="167" t="s">
        <v>165</v>
      </c>
      <c r="AT319" s="167" t="s">
        <v>161</v>
      </c>
      <c r="AU319" s="167" t="s">
        <v>90</v>
      </c>
      <c r="AY319" s="17" t="s">
        <v>159</v>
      </c>
      <c r="BE319" s="90">
        <f>IF(N319="základná",J319,0)</f>
        <v>0</v>
      </c>
      <c r="BF319" s="90">
        <f>IF(N319="znížená",J319,0)</f>
        <v>0</v>
      </c>
      <c r="BG319" s="90">
        <f>IF(N319="zákl. prenesená",J319,0)</f>
        <v>0</v>
      </c>
      <c r="BH319" s="90">
        <f>IF(N319="zníž. prenesená",J319,0)</f>
        <v>0</v>
      </c>
      <c r="BI319" s="90">
        <f>IF(N319="nulová",J319,0)</f>
        <v>0</v>
      </c>
      <c r="BJ319" s="17" t="s">
        <v>90</v>
      </c>
      <c r="BK319" s="90">
        <f>ROUND(I319*H319,2)</f>
        <v>0</v>
      </c>
      <c r="BL319" s="17" t="s">
        <v>165</v>
      </c>
      <c r="BM319" s="167" t="s">
        <v>560</v>
      </c>
    </row>
    <row r="320" spans="1:65" s="14" customFormat="1">
      <c r="B320" s="176"/>
      <c r="D320" s="169" t="s">
        <v>171</v>
      </c>
      <c r="E320" s="177" t="s">
        <v>1</v>
      </c>
      <c r="F320" s="178" t="s">
        <v>561</v>
      </c>
      <c r="H320" s="179">
        <v>35.313000000000002</v>
      </c>
      <c r="I320" s="180"/>
      <c r="L320" s="176"/>
      <c r="M320" s="181"/>
      <c r="N320" s="182"/>
      <c r="O320" s="182"/>
      <c r="P320" s="182"/>
      <c r="Q320" s="182"/>
      <c r="R320" s="182"/>
      <c r="S320" s="182"/>
      <c r="T320" s="183"/>
      <c r="AT320" s="177" t="s">
        <v>171</v>
      </c>
      <c r="AU320" s="177" t="s">
        <v>90</v>
      </c>
      <c r="AV320" s="14" t="s">
        <v>90</v>
      </c>
      <c r="AW320" s="14" t="s">
        <v>30</v>
      </c>
      <c r="AX320" s="14" t="s">
        <v>84</v>
      </c>
      <c r="AY320" s="177" t="s">
        <v>159</v>
      </c>
    </row>
    <row r="321" spans="1:65" s="13" customFormat="1" ht="33.75">
      <c r="B321" s="168"/>
      <c r="D321" s="169" t="s">
        <v>171</v>
      </c>
      <c r="E321" s="170" t="s">
        <v>1</v>
      </c>
      <c r="F321" s="171" t="s">
        <v>562</v>
      </c>
      <c r="H321" s="170" t="s">
        <v>1</v>
      </c>
      <c r="I321" s="172"/>
      <c r="L321" s="168"/>
      <c r="M321" s="173"/>
      <c r="N321" s="174"/>
      <c r="O321" s="174"/>
      <c r="P321" s="174"/>
      <c r="Q321" s="174"/>
      <c r="R321" s="174"/>
      <c r="S321" s="174"/>
      <c r="T321" s="175"/>
      <c r="AT321" s="170" t="s">
        <v>171</v>
      </c>
      <c r="AU321" s="170" t="s">
        <v>90</v>
      </c>
      <c r="AV321" s="13" t="s">
        <v>84</v>
      </c>
      <c r="AW321" s="13" t="s">
        <v>30</v>
      </c>
      <c r="AX321" s="13" t="s">
        <v>78</v>
      </c>
      <c r="AY321" s="170" t="s">
        <v>159</v>
      </c>
    </row>
    <row r="322" spans="1:65" s="2" customFormat="1" ht="16.5" customHeight="1">
      <c r="A322" s="235"/>
      <c r="B322" s="124"/>
      <c r="C322" s="155" t="s">
        <v>563</v>
      </c>
      <c r="D322" s="155" t="s">
        <v>161</v>
      </c>
      <c r="E322" s="156" t="s">
        <v>564</v>
      </c>
      <c r="F322" s="157" t="s">
        <v>565</v>
      </c>
      <c r="G322" s="158" t="s">
        <v>311</v>
      </c>
      <c r="H322" s="159">
        <v>35.313000000000002</v>
      </c>
      <c r="I322" s="160"/>
      <c r="J322" s="161">
        <f>ROUND(I322*H322,2)</f>
        <v>0</v>
      </c>
      <c r="K322" s="162"/>
      <c r="L322" s="28"/>
      <c r="M322" s="163" t="s">
        <v>1</v>
      </c>
      <c r="N322" s="164" t="s">
        <v>44</v>
      </c>
      <c r="O322" s="49"/>
      <c r="P322" s="165">
        <f>O322*H322</f>
        <v>0</v>
      </c>
      <c r="Q322" s="165">
        <v>0</v>
      </c>
      <c r="R322" s="165">
        <f>Q322*H322</f>
        <v>0</v>
      </c>
      <c r="S322" s="165">
        <v>0</v>
      </c>
      <c r="T322" s="166">
        <f>S322*H322</f>
        <v>0</v>
      </c>
      <c r="U322" s="235"/>
      <c r="V322" s="235"/>
      <c r="W322" s="235"/>
      <c r="X322" s="235"/>
      <c r="Y322" s="235"/>
      <c r="Z322" s="235"/>
      <c r="AA322" s="235"/>
      <c r="AB322" s="235"/>
      <c r="AC322" s="235"/>
      <c r="AD322" s="235"/>
      <c r="AE322" s="235"/>
      <c r="AR322" s="167" t="s">
        <v>165</v>
      </c>
      <c r="AT322" s="167" t="s">
        <v>161</v>
      </c>
      <c r="AU322" s="167" t="s">
        <v>90</v>
      </c>
      <c r="AY322" s="17" t="s">
        <v>159</v>
      </c>
      <c r="BE322" s="90">
        <f>IF(N322="základná",J322,0)</f>
        <v>0</v>
      </c>
      <c r="BF322" s="90">
        <f>IF(N322="znížená",J322,0)</f>
        <v>0</v>
      </c>
      <c r="BG322" s="90">
        <f>IF(N322="zákl. prenesená",J322,0)</f>
        <v>0</v>
      </c>
      <c r="BH322" s="90">
        <f>IF(N322="zníž. prenesená",J322,0)</f>
        <v>0</v>
      </c>
      <c r="BI322" s="90">
        <f>IF(N322="nulová",J322,0)</f>
        <v>0</v>
      </c>
      <c r="BJ322" s="17" t="s">
        <v>90</v>
      </c>
      <c r="BK322" s="90">
        <f>ROUND(I322*H322,2)</f>
        <v>0</v>
      </c>
      <c r="BL322" s="17" t="s">
        <v>165</v>
      </c>
      <c r="BM322" s="167" t="s">
        <v>566</v>
      </c>
    </row>
    <row r="323" spans="1:65" s="14" customFormat="1">
      <c r="B323" s="176"/>
      <c r="D323" s="169" t="s">
        <v>171</v>
      </c>
      <c r="E323" s="177" t="s">
        <v>1</v>
      </c>
      <c r="F323" s="178" t="s">
        <v>561</v>
      </c>
      <c r="H323" s="179">
        <v>35.313000000000002</v>
      </c>
      <c r="I323" s="180"/>
      <c r="L323" s="176"/>
      <c r="M323" s="181"/>
      <c r="N323" s="182"/>
      <c r="O323" s="182"/>
      <c r="P323" s="182"/>
      <c r="Q323" s="182"/>
      <c r="R323" s="182"/>
      <c r="S323" s="182"/>
      <c r="T323" s="183"/>
      <c r="AT323" s="177" t="s">
        <v>171</v>
      </c>
      <c r="AU323" s="177" t="s">
        <v>90</v>
      </c>
      <c r="AV323" s="14" t="s">
        <v>90</v>
      </c>
      <c r="AW323" s="14" t="s">
        <v>30</v>
      </c>
      <c r="AX323" s="14" t="s">
        <v>84</v>
      </c>
      <c r="AY323" s="177" t="s">
        <v>159</v>
      </c>
    </row>
    <row r="324" spans="1:65" s="2" customFormat="1" ht="21.75" customHeight="1">
      <c r="A324" s="235"/>
      <c r="B324" s="124"/>
      <c r="C324" s="155" t="s">
        <v>567</v>
      </c>
      <c r="D324" s="155" t="s">
        <v>161</v>
      </c>
      <c r="E324" s="156" t="s">
        <v>568</v>
      </c>
      <c r="F324" s="157" t="s">
        <v>569</v>
      </c>
      <c r="G324" s="158" t="s">
        <v>311</v>
      </c>
      <c r="H324" s="159">
        <v>11.27</v>
      </c>
      <c r="I324" s="160"/>
      <c r="J324" s="161">
        <f>ROUND(I324*H324,2)</f>
        <v>0</v>
      </c>
      <c r="K324" s="162"/>
      <c r="L324" s="28"/>
      <c r="M324" s="163" t="s">
        <v>1</v>
      </c>
      <c r="N324" s="164" t="s">
        <v>44</v>
      </c>
      <c r="O324" s="49"/>
      <c r="P324" s="165">
        <f>O324*H324</f>
        <v>0</v>
      </c>
      <c r="Q324" s="165">
        <v>0</v>
      </c>
      <c r="R324" s="165">
        <f>Q324*H324</f>
        <v>0</v>
      </c>
      <c r="S324" s="165">
        <v>0</v>
      </c>
      <c r="T324" s="166">
        <f>S324*H324</f>
        <v>0</v>
      </c>
      <c r="U324" s="235"/>
      <c r="V324" s="235"/>
      <c r="W324" s="235"/>
      <c r="X324" s="235"/>
      <c r="Y324" s="235"/>
      <c r="Z324" s="235"/>
      <c r="AA324" s="235"/>
      <c r="AB324" s="235"/>
      <c r="AC324" s="235"/>
      <c r="AD324" s="235"/>
      <c r="AE324" s="235"/>
      <c r="AR324" s="167" t="s">
        <v>165</v>
      </c>
      <c r="AT324" s="167" t="s">
        <v>161</v>
      </c>
      <c r="AU324" s="167" t="s">
        <v>90</v>
      </c>
      <c r="AY324" s="17" t="s">
        <v>159</v>
      </c>
      <c r="BE324" s="90">
        <f>IF(N324="základná",J324,0)</f>
        <v>0</v>
      </c>
      <c r="BF324" s="90">
        <f>IF(N324="znížená",J324,0)</f>
        <v>0</v>
      </c>
      <c r="BG324" s="90">
        <f>IF(N324="zákl. prenesená",J324,0)</f>
        <v>0</v>
      </c>
      <c r="BH324" s="90">
        <f>IF(N324="zníž. prenesená",J324,0)</f>
        <v>0</v>
      </c>
      <c r="BI324" s="90">
        <f>IF(N324="nulová",J324,0)</f>
        <v>0</v>
      </c>
      <c r="BJ324" s="17" t="s">
        <v>90</v>
      </c>
      <c r="BK324" s="90">
        <f>ROUND(I324*H324,2)</f>
        <v>0</v>
      </c>
      <c r="BL324" s="17" t="s">
        <v>165</v>
      </c>
      <c r="BM324" s="167" t="s">
        <v>570</v>
      </c>
    </row>
    <row r="325" spans="1:65" s="14" customFormat="1">
      <c r="B325" s="176"/>
      <c r="D325" s="169" t="s">
        <v>171</v>
      </c>
      <c r="E325" s="177" t="s">
        <v>1</v>
      </c>
      <c r="F325" s="178" t="s">
        <v>571</v>
      </c>
      <c r="H325" s="179">
        <v>11.27</v>
      </c>
      <c r="I325" s="180"/>
      <c r="L325" s="176"/>
      <c r="M325" s="181"/>
      <c r="N325" s="182"/>
      <c r="O325" s="182"/>
      <c r="P325" s="182"/>
      <c r="Q325" s="182"/>
      <c r="R325" s="182"/>
      <c r="S325" s="182"/>
      <c r="T325" s="183"/>
      <c r="AT325" s="177" t="s">
        <v>171</v>
      </c>
      <c r="AU325" s="177" t="s">
        <v>90</v>
      </c>
      <c r="AV325" s="14" t="s">
        <v>90</v>
      </c>
      <c r="AW325" s="14" t="s">
        <v>30</v>
      </c>
      <c r="AX325" s="14" t="s">
        <v>84</v>
      </c>
      <c r="AY325" s="177" t="s">
        <v>159</v>
      </c>
    </row>
    <row r="326" spans="1:65" s="13" customFormat="1" ht="33.75">
      <c r="B326" s="168"/>
      <c r="D326" s="169" t="s">
        <v>171</v>
      </c>
      <c r="E326" s="170" t="s">
        <v>1</v>
      </c>
      <c r="F326" s="171" t="s">
        <v>562</v>
      </c>
      <c r="H326" s="170" t="s">
        <v>1</v>
      </c>
      <c r="I326" s="172"/>
      <c r="L326" s="168"/>
      <c r="M326" s="173"/>
      <c r="N326" s="174"/>
      <c r="O326" s="174"/>
      <c r="P326" s="174"/>
      <c r="Q326" s="174"/>
      <c r="R326" s="174"/>
      <c r="S326" s="174"/>
      <c r="T326" s="175"/>
      <c r="AT326" s="170" t="s">
        <v>171</v>
      </c>
      <c r="AU326" s="170" t="s">
        <v>90</v>
      </c>
      <c r="AV326" s="13" t="s">
        <v>84</v>
      </c>
      <c r="AW326" s="13" t="s">
        <v>30</v>
      </c>
      <c r="AX326" s="13" t="s">
        <v>78</v>
      </c>
      <c r="AY326" s="170" t="s">
        <v>159</v>
      </c>
    </row>
    <row r="327" spans="1:65" s="2" customFormat="1" ht="21.75" customHeight="1">
      <c r="A327" s="235"/>
      <c r="B327" s="124"/>
      <c r="C327" s="155" t="s">
        <v>572</v>
      </c>
      <c r="D327" s="155" t="s">
        <v>161</v>
      </c>
      <c r="E327" s="156" t="s">
        <v>573</v>
      </c>
      <c r="F327" s="157" t="s">
        <v>574</v>
      </c>
      <c r="G327" s="158" t="s">
        <v>311</v>
      </c>
      <c r="H327" s="159">
        <v>11.27</v>
      </c>
      <c r="I327" s="160"/>
      <c r="J327" s="161">
        <f>ROUND(I327*H327,2)</f>
        <v>0</v>
      </c>
      <c r="K327" s="162"/>
      <c r="L327" s="28"/>
      <c r="M327" s="163" t="s">
        <v>1</v>
      </c>
      <c r="N327" s="164" t="s">
        <v>44</v>
      </c>
      <c r="O327" s="49"/>
      <c r="P327" s="165">
        <f>O327*H327</f>
        <v>0</v>
      </c>
      <c r="Q327" s="165">
        <v>0</v>
      </c>
      <c r="R327" s="165">
        <f>Q327*H327</f>
        <v>0</v>
      </c>
      <c r="S327" s="165">
        <v>0</v>
      </c>
      <c r="T327" s="166">
        <f>S327*H327</f>
        <v>0</v>
      </c>
      <c r="U327" s="235"/>
      <c r="V327" s="235"/>
      <c r="W327" s="235"/>
      <c r="X327" s="235"/>
      <c r="Y327" s="235"/>
      <c r="Z327" s="235"/>
      <c r="AA327" s="235"/>
      <c r="AB327" s="235"/>
      <c r="AC327" s="235"/>
      <c r="AD327" s="235"/>
      <c r="AE327" s="235"/>
      <c r="AR327" s="167" t="s">
        <v>165</v>
      </c>
      <c r="AT327" s="167" t="s">
        <v>161</v>
      </c>
      <c r="AU327" s="167" t="s">
        <v>90</v>
      </c>
      <c r="AY327" s="17" t="s">
        <v>159</v>
      </c>
      <c r="BE327" s="90">
        <f>IF(N327="základná",J327,0)</f>
        <v>0</v>
      </c>
      <c r="BF327" s="90">
        <f>IF(N327="znížená",J327,0)</f>
        <v>0</v>
      </c>
      <c r="BG327" s="90">
        <f>IF(N327="zákl. prenesená",J327,0)</f>
        <v>0</v>
      </c>
      <c r="BH327" s="90">
        <f>IF(N327="zníž. prenesená",J327,0)</f>
        <v>0</v>
      </c>
      <c r="BI327" s="90">
        <f>IF(N327="nulová",J327,0)</f>
        <v>0</v>
      </c>
      <c r="BJ327" s="17" t="s">
        <v>90</v>
      </c>
      <c r="BK327" s="90">
        <f>ROUND(I327*H327,2)</f>
        <v>0</v>
      </c>
      <c r="BL327" s="17" t="s">
        <v>165</v>
      </c>
      <c r="BM327" s="167" t="s">
        <v>575</v>
      </c>
    </row>
    <row r="328" spans="1:65" s="12" customFormat="1" ht="22.9" customHeight="1">
      <c r="B328" s="142"/>
      <c r="D328" s="143" t="s">
        <v>77</v>
      </c>
      <c r="E328" s="153" t="s">
        <v>576</v>
      </c>
      <c r="F328" s="153" t="s">
        <v>577</v>
      </c>
      <c r="I328" s="145"/>
      <c r="J328" s="154">
        <f>BK328</f>
        <v>0</v>
      </c>
      <c r="L328" s="142"/>
      <c r="M328" s="147"/>
      <c r="N328" s="148"/>
      <c r="O328" s="148"/>
      <c r="P328" s="149">
        <f>P329</f>
        <v>0</v>
      </c>
      <c r="Q328" s="148"/>
      <c r="R328" s="149">
        <f>R329</f>
        <v>0</v>
      </c>
      <c r="S328" s="148"/>
      <c r="T328" s="150">
        <f>T329</f>
        <v>0</v>
      </c>
      <c r="AR328" s="143" t="s">
        <v>84</v>
      </c>
      <c r="AT328" s="151" t="s">
        <v>77</v>
      </c>
      <c r="AU328" s="151" t="s">
        <v>84</v>
      </c>
      <c r="AY328" s="143" t="s">
        <v>159</v>
      </c>
      <c r="BK328" s="152">
        <f>BK329</f>
        <v>0</v>
      </c>
    </row>
    <row r="329" spans="1:65" s="2" customFormat="1" ht="33" customHeight="1">
      <c r="A329" s="235"/>
      <c r="B329" s="124"/>
      <c r="C329" s="155" t="s">
        <v>578</v>
      </c>
      <c r="D329" s="155" t="s">
        <v>161</v>
      </c>
      <c r="E329" s="156" t="s">
        <v>579</v>
      </c>
      <c r="F329" s="157" t="s">
        <v>580</v>
      </c>
      <c r="G329" s="158" t="s">
        <v>311</v>
      </c>
      <c r="H329" s="159">
        <v>123.997</v>
      </c>
      <c r="I329" s="160"/>
      <c r="J329" s="161">
        <f>ROUND(I329*H329,2)</f>
        <v>0</v>
      </c>
      <c r="K329" s="162"/>
      <c r="L329" s="28"/>
      <c r="M329" s="163" t="s">
        <v>1</v>
      </c>
      <c r="N329" s="164" t="s">
        <v>44</v>
      </c>
      <c r="O329" s="49"/>
      <c r="P329" s="165">
        <f>O329*H329</f>
        <v>0</v>
      </c>
      <c r="Q329" s="165">
        <v>0</v>
      </c>
      <c r="R329" s="165">
        <f>Q329*H329</f>
        <v>0</v>
      </c>
      <c r="S329" s="165">
        <v>0</v>
      </c>
      <c r="T329" s="166">
        <f>S329*H329</f>
        <v>0</v>
      </c>
      <c r="U329" s="235"/>
      <c r="V329" s="235"/>
      <c r="W329" s="235"/>
      <c r="X329" s="235"/>
      <c r="Y329" s="235"/>
      <c r="Z329" s="235"/>
      <c r="AA329" s="235"/>
      <c r="AB329" s="235"/>
      <c r="AC329" s="235"/>
      <c r="AD329" s="235"/>
      <c r="AE329" s="235"/>
      <c r="AR329" s="167" t="s">
        <v>165</v>
      </c>
      <c r="AT329" s="167" t="s">
        <v>161</v>
      </c>
      <c r="AU329" s="167" t="s">
        <v>90</v>
      </c>
      <c r="AY329" s="17" t="s">
        <v>159</v>
      </c>
      <c r="BE329" s="90">
        <f>IF(N329="základná",J329,0)</f>
        <v>0</v>
      </c>
      <c r="BF329" s="90">
        <f>IF(N329="znížená",J329,0)</f>
        <v>0</v>
      </c>
      <c r="BG329" s="90">
        <f>IF(N329="zákl. prenesená",J329,0)</f>
        <v>0</v>
      </c>
      <c r="BH329" s="90">
        <f>IF(N329="zníž. prenesená",J329,0)</f>
        <v>0</v>
      </c>
      <c r="BI329" s="90">
        <f>IF(N329="nulová",J329,0)</f>
        <v>0</v>
      </c>
      <c r="BJ329" s="17" t="s">
        <v>90</v>
      </c>
      <c r="BK329" s="90">
        <f>ROUND(I329*H329,2)</f>
        <v>0</v>
      </c>
      <c r="BL329" s="17" t="s">
        <v>165</v>
      </c>
      <c r="BM329" s="167" t="s">
        <v>581</v>
      </c>
    </row>
    <row r="330" spans="1:65" s="12" customFormat="1" ht="22.9" customHeight="1">
      <c r="B330" s="142"/>
      <c r="D330" s="143" t="s">
        <v>77</v>
      </c>
      <c r="E330" s="153" t="s">
        <v>582</v>
      </c>
      <c r="F330" s="153" t="s">
        <v>583</v>
      </c>
      <c r="I330" s="145"/>
      <c r="J330" s="154">
        <f>BK330</f>
        <v>0</v>
      </c>
      <c r="L330" s="142"/>
      <c r="M330" s="147"/>
      <c r="N330" s="148"/>
      <c r="O330" s="148"/>
      <c r="P330" s="149">
        <v>0</v>
      </c>
      <c r="Q330" s="148"/>
      <c r="R330" s="149">
        <v>0</v>
      </c>
      <c r="S330" s="148"/>
      <c r="T330" s="150">
        <v>0</v>
      </c>
      <c r="AR330" s="143" t="s">
        <v>84</v>
      </c>
      <c r="AT330" s="151" t="s">
        <v>77</v>
      </c>
      <c r="AU330" s="151" t="s">
        <v>84</v>
      </c>
      <c r="AY330" s="143" t="s">
        <v>159</v>
      </c>
      <c r="BK330" s="152">
        <v>0</v>
      </c>
    </row>
    <row r="331" spans="1:65" s="12" customFormat="1" ht="22.9" customHeight="1">
      <c r="B331" s="142"/>
      <c r="D331" s="143" t="s">
        <v>77</v>
      </c>
      <c r="E331" s="153" t="s">
        <v>584</v>
      </c>
      <c r="F331" s="153" t="s">
        <v>585</v>
      </c>
      <c r="I331" s="145"/>
      <c r="J331" s="154">
        <f>BK331</f>
        <v>0</v>
      </c>
      <c r="L331" s="142"/>
      <c r="M331" s="147"/>
      <c r="N331" s="148"/>
      <c r="O331" s="148"/>
      <c r="P331" s="149">
        <f>P332</f>
        <v>0</v>
      </c>
      <c r="Q331" s="148"/>
      <c r="R331" s="149">
        <f>R332</f>
        <v>0</v>
      </c>
      <c r="S331" s="148"/>
      <c r="T331" s="150">
        <f>T332</f>
        <v>0</v>
      </c>
      <c r="AR331" s="143" t="s">
        <v>165</v>
      </c>
      <c r="AT331" s="151" t="s">
        <v>77</v>
      </c>
      <c r="AU331" s="151" t="s">
        <v>84</v>
      </c>
      <c r="AY331" s="143" t="s">
        <v>159</v>
      </c>
      <c r="BK331" s="152">
        <f>BK332</f>
        <v>0</v>
      </c>
    </row>
    <row r="332" spans="1:65" s="2" customFormat="1" ht="16.5" customHeight="1">
      <c r="A332" s="235"/>
      <c r="B332" s="124"/>
      <c r="C332" s="155" t="s">
        <v>586</v>
      </c>
      <c r="D332" s="155" t="s">
        <v>161</v>
      </c>
      <c r="E332" s="156" t="s">
        <v>587</v>
      </c>
      <c r="F332" s="157" t="s">
        <v>588</v>
      </c>
      <c r="G332" s="158" t="s">
        <v>169</v>
      </c>
      <c r="H332" s="159">
        <v>1</v>
      </c>
      <c r="I332" s="160"/>
      <c r="J332" s="161">
        <f>ROUND(I332*H332,2)</f>
        <v>0</v>
      </c>
      <c r="K332" s="162"/>
      <c r="L332" s="28"/>
      <c r="M332" s="163" t="s">
        <v>1</v>
      </c>
      <c r="N332" s="164" t="s">
        <v>44</v>
      </c>
      <c r="O332" s="49"/>
      <c r="P332" s="165">
        <f>O332*H332</f>
        <v>0</v>
      </c>
      <c r="Q332" s="165">
        <v>0</v>
      </c>
      <c r="R332" s="165">
        <f>Q332*H332</f>
        <v>0</v>
      </c>
      <c r="S332" s="165">
        <v>0</v>
      </c>
      <c r="T332" s="166">
        <f>S332*H332</f>
        <v>0</v>
      </c>
      <c r="U332" s="235"/>
      <c r="V332" s="235"/>
      <c r="W332" s="235"/>
      <c r="X332" s="235"/>
      <c r="Y332" s="235"/>
      <c r="Z332" s="235"/>
      <c r="AA332" s="235"/>
      <c r="AB332" s="235"/>
      <c r="AC332" s="235"/>
      <c r="AD332" s="235"/>
      <c r="AE332" s="235"/>
      <c r="AR332" s="167" t="s">
        <v>165</v>
      </c>
      <c r="AT332" s="167" t="s">
        <v>161</v>
      </c>
      <c r="AU332" s="167" t="s">
        <v>90</v>
      </c>
      <c r="AY332" s="17" t="s">
        <v>159</v>
      </c>
      <c r="BE332" s="90">
        <f>IF(N332="základná",J332,0)</f>
        <v>0</v>
      </c>
      <c r="BF332" s="90">
        <f>IF(N332="znížená",J332,0)</f>
        <v>0</v>
      </c>
      <c r="BG332" s="90">
        <f>IF(N332="zákl. prenesená",J332,0)</f>
        <v>0</v>
      </c>
      <c r="BH332" s="90">
        <f>IF(N332="zníž. prenesená",J332,0)</f>
        <v>0</v>
      </c>
      <c r="BI332" s="90">
        <f>IF(N332="nulová",J332,0)</f>
        <v>0</v>
      </c>
      <c r="BJ332" s="17" t="s">
        <v>90</v>
      </c>
      <c r="BK332" s="90">
        <f>ROUND(I332*H332,2)</f>
        <v>0</v>
      </c>
      <c r="BL332" s="17" t="s">
        <v>165</v>
      </c>
      <c r="BM332" s="167" t="s">
        <v>589</v>
      </c>
    </row>
    <row r="333" spans="1:65" s="12" customFormat="1" ht="25.9" customHeight="1">
      <c r="B333" s="142"/>
      <c r="D333" s="143" t="s">
        <v>77</v>
      </c>
      <c r="E333" s="144" t="s">
        <v>590</v>
      </c>
      <c r="F333" s="144" t="s">
        <v>591</v>
      </c>
      <c r="I333" s="145"/>
      <c r="J333" s="146">
        <f>BK333</f>
        <v>0</v>
      </c>
      <c r="L333" s="142"/>
      <c r="M333" s="147"/>
      <c r="N333" s="148"/>
      <c r="O333" s="148"/>
      <c r="P333" s="149">
        <f>P334+P348</f>
        <v>0</v>
      </c>
      <c r="Q333" s="148"/>
      <c r="R333" s="149">
        <f>R334+R348</f>
        <v>185.34713810000002</v>
      </c>
      <c r="S333" s="148"/>
      <c r="T333" s="150">
        <f>T334+T348</f>
        <v>0</v>
      </c>
      <c r="AR333" s="143" t="s">
        <v>90</v>
      </c>
      <c r="AT333" s="151" t="s">
        <v>77</v>
      </c>
      <c r="AU333" s="151" t="s">
        <v>78</v>
      </c>
      <c r="AY333" s="143" t="s">
        <v>159</v>
      </c>
      <c r="BK333" s="152">
        <f>BK334+BK348</f>
        <v>0</v>
      </c>
    </row>
    <row r="334" spans="1:65" s="12" customFormat="1" ht="22.9" customHeight="1">
      <c r="B334" s="142"/>
      <c r="D334" s="143" t="s">
        <v>77</v>
      </c>
      <c r="E334" s="153" t="s">
        <v>592</v>
      </c>
      <c r="F334" s="153" t="s">
        <v>593</v>
      </c>
      <c r="I334" s="145"/>
      <c r="J334" s="154">
        <f>BK334</f>
        <v>0</v>
      </c>
      <c r="L334" s="142"/>
      <c r="M334" s="147"/>
      <c r="N334" s="148"/>
      <c r="O334" s="148"/>
      <c r="P334" s="149">
        <f>SUM(P335:P347)</f>
        <v>0</v>
      </c>
      <c r="Q334" s="148"/>
      <c r="R334" s="149">
        <f>SUM(R335:R347)</f>
        <v>185.34411640000002</v>
      </c>
      <c r="S334" s="148"/>
      <c r="T334" s="150">
        <f>SUM(T335:T347)</f>
        <v>0</v>
      </c>
      <c r="AR334" s="143" t="s">
        <v>90</v>
      </c>
      <c r="AT334" s="151" t="s">
        <v>77</v>
      </c>
      <c r="AU334" s="151" t="s">
        <v>84</v>
      </c>
      <c r="AY334" s="143" t="s">
        <v>159</v>
      </c>
      <c r="BK334" s="152">
        <f>SUM(BK335:BK347)</f>
        <v>0</v>
      </c>
    </row>
    <row r="335" spans="1:65" s="2" customFormat="1" ht="21.75" customHeight="1">
      <c r="A335" s="235"/>
      <c r="B335" s="124"/>
      <c r="C335" s="155" t="s">
        <v>594</v>
      </c>
      <c r="D335" s="155" t="s">
        <v>161</v>
      </c>
      <c r="E335" s="156" t="s">
        <v>595</v>
      </c>
      <c r="F335" s="157" t="s">
        <v>596</v>
      </c>
      <c r="G335" s="158" t="s">
        <v>164</v>
      </c>
      <c r="H335" s="159">
        <v>16</v>
      </c>
      <c r="I335" s="160"/>
      <c r="J335" s="161">
        <f>ROUND(I335*H335,2)</f>
        <v>0</v>
      </c>
      <c r="K335" s="162"/>
      <c r="L335" s="28"/>
      <c r="M335" s="163" t="s">
        <v>1</v>
      </c>
      <c r="N335" s="164" t="s">
        <v>44</v>
      </c>
      <c r="O335" s="49"/>
      <c r="P335" s="165">
        <f>O335*H335</f>
        <v>0</v>
      </c>
      <c r="Q335" s="165">
        <v>0</v>
      </c>
      <c r="R335" s="165">
        <f>Q335*H335</f>
        <v>0</v>
      </c>
      <c r="S335" s="165">
        <v>0</v>
      </c>
      <c r="T335" s="166">
        <f>S335*H335</f>
        <v>0</v>
      </c>
      <c r="U335" s="235"/>
      <c r="V335" s="235"/>
      <c r="W335" s="235"/>
      <c r="X335" s="235"/>
      <c r="Y335" s="235"/>
      <c r="Z335" s="235"/>
      <c r="AA335" s="235"/>
      <c r="AB335" s="235"/>
      <c r="AC335" s="235"/>
      <c r="AD335" s="235"/>
      <c r="AE335" s="235"/>
      <c r="AR335" s="167" t="s">
        <v>245</v>
      </c>
      <c r="AT335" s="167" t="s">
        <v>161</v>
      </c>
      <c r="AU335" s="167" t="s">
        <v>90</v>
      </c>
      <c r="AY335" s="17" t="s">
        <v>159</v>
      </c>
      <c r="BE335" s="90">
        <f>IF(N335="základná",J335,0)</f>
        <v>0</v>
      </c>
      <c r="BF335" s="90">
        <f>IF(N335="znížená",J335,0)</f>
        <v>0</v>
      </c>
      <c r="BG335" s="90">
        <f>IF(N335="zákl. prenesená",J335,0)</f>
        <v>0</v>
      </c>
      <c r="BH335" s="90">
        <f>IF(N335="zníž. prenesená",J335,0)</f>
        <v>0</v>
      </c>
      <c r="BI335" s="90">
        <f>IF(N335="nulová",J335,0)</f>
        <v>0</v>
      </c>
      <c r="BJ335" s="17" t="s">
        <v>90</v>
      </c>
      <c r="BK335" s="90">
        <f>ROUND(I335*H335,2)</f>
        <v>0</v>
      </c>
      <c r="BL335" s="17" t="s">
        <v>245</v>
      </c>
      <c r="BM335" s="167" t="s">
        <v>597</v>
      </c>
    </row>
    <row r="336" spans="1:65" s="2" customFormat="1" ht="21.75" customHeight="1">
      <c r="A336" s="235"/>
      <c r="B336" s="124"/>
      <c r="C336" s="192" t="s">
        <v>598</v>
      </c>
      <c r="D336" s="192" t="s">
        <v>323</v>
      </c>
      <c r="E336" s="193" t="s">
        <v>599</v>
      </c>
      <c r="F336" s="194" t="s">
        <v>600</v>
      </c>
      <c r="G336" s="195" t="s">
        <v>164</v>
      </c>
      <c r="H336" s="196">
        <v>14.815</v>
      </c>
      <c r="I336" s="197"/>
      <c r="J336" s="198">
        <f>ROUND(I336*H336,2)</f>
        <v>0</v>
      </c>
      <c r="K336" s="199"/>
      <c r="L336" s="200"/>
      <c r="M336" s="201" t="s">
        <v>1</v>
      </c>
      <c r="N336" s="202" t="s">
        <v>44</v>
      </c>
      <c r="O336" s="49"/>
      <c r="P336" s="165">
        <f>O336*H336</f>
        <v>0</v>
      </c>
      <c r="Q336" s="165">
        <v>1.4400000000000001E-3</v>
      </c>
      <c r="R336" s="165">
        <f>Q336*H336</f>
        <v>2.1333600000000001E-2</v>
      </c>
      <c r="S336" s="165">
        <v>0</v>
      </c>
      <c r="T336" s="166">
        <f>S336*H336</f>
        <v>0</v>
      </c>
      <c r="U336" s="235"/>
      <c r="V336" s="235"/>
      <c r="W336" s="235"/>
      <c r="X336" s="235"/>
      <c r="Y336" s="235"/>
      <c r="Z336" s="235"/>
      <c r="AA336" s="235"/>
      <c r="AB336" s="235"/>
      <c r="AC336" s="235"/>
      <c r="AD336" s="235"/>
      <c r="AE336" s="235"/>
      <c r="AR336" s="167" t="s">
        <v>327</v>
      </c>
      <c r="AT336" s="167" t="s">
        <v>323</v>
      </c>
      <c r="AU336" s="167" t="s">
        <v>90</v>
      </c>
      <c r="AY336" s="17" t="s">
        <v>159</v>
      </c>
      <c r="BE336" s="90">
        <f>IF(N336="základná",J336,0)</f>
        <v>0</v>
      </c>
      <c r="BF336" s="90">
        <f>IF(N336="znížená",J336,0)</f>
        <v>0</v>
      </c>
      <c r="BG336" s="90">
        <f>IF(N336="zákl. prenesená",J336,0)</f>
        <v>0</v>
      </c>
      <c r="BH336" s="90">
        <f>IF(N336="zníž. prenesená",J336,0)</f>
        <v>0</v>
      </c>
      <c r="BI336" s="90">
        <f>IF(N336="nulová",J336,0)</f>
        <v>0</v>
      </c>
      <c r="BJ336" s="17" t="s">
        <v>90</v>
      </c>
      <c r="BK336" s="90">
        <f>ROUND(I336*H336,2)</f>
        <v>0</v>
      </c>
      <c r="BL336" s="17" t="s">
        <v>245</v>
      </c>
      <c r="BM336" s="167" t="s">
        <v>601</v>
      </c>
    </row>
    <row r="337" spans="1:65" s="2" customFormat="1" ht="21.75" customHeight="1">
      <c r="A337" s="235"/>
      <c r="B337" s="124"/>
      <c r="C337" s="155" t="s">
        <v>602</v>
      </c>
      <c r="D337" s="155" t="s">
        <v>161</v>
      </c>
      <c r="E337" s="156" t="s">
        <v>603</v>
      </c>
      <c r="F337" s="157" t="s">
        <v>604</v>
      </c>
      <c r="G337" s="158" t="s">
        <v>164</v>
      </c>
      <c r="H337" s="159">
        <v>16</v>
      </c>
      <c r="I337" s="160"/>
      <c r="J337" s="161">
        <f>ROUND(I337*H337,2)</f>
        <v>0</v>
      </c>
      <c r="K337" s="162"/>
      <c r="L337" s="28"/>
      <c r="M337" s="163" t="s">
        <v>1</v>
      </c>
      <c r="N337" s="164" t="s">
        <v>44</v>
      </c>
      <c r="O337" s="49"/>
      <c r="P337" s="165">
        <f>O337*H337</f>
        <v>0</v>
      </c>
      <c r="Q337" s="165">
        <v>0</v>
      </c>
      <c r="R337" s="165">
        <f>Q337*H337</f>
        <v>0</v>
      </c>
      <c r="S337" s="165">
        <v>0</v>
      </c>
      <c r="T337" s="166">
        <f>S337*H337</f>
        <v>0</v>
      </c>
      <c r="U337" s="235"/>
      <c r="V337" s="235"/>
      <c r="W337" s="235"/>
      <c r="X337" s="235"/>
      <c r="Y337" s="235"/>
      <c r="Z337" s="235"/>
      <c r="AA337" s="235"/>
      <c r="AB337" s="235"/>
      <c r="AC337" s="235"/>
      <c r="AD337" s="235"/>
      <c r="AE337" s="235"/>
      <c r="AR337" s="167" t="s">
        <v>245</v>
      </c>
      <c r="AT337" s="167" t="s">
        <v>161</v>
      </c>
      <c r="AU337" s="167" t="s">
        <v>90</v>
      </c>
      <c r="AY337" s="17" t="s">
        <v>159</v>
      </c>
      <c r="BE337" s="90">
        <f>IF(N337="základná",J337,0)</f>
        <v>0</v>
      </c>
      <c r="BF337" s="90">
        <f>IF(N337="znížená",J337,0)</f>
        <v>0</v>
      </c>
      <c r="BG337" s="90">
        <f>IF(N337="zákl. prenesená",J337,0)</f>
        <v>0</v>
      </c>
      <c r="BH337" s="90">
        <f>IF(N337="zníž. prenesená",J337,0)</f>
        <v>0</v>
      </c>
      <c r="BI337" s="90">
        <f>IF(N337="nulová",J337,0)</f>
        <v>0</v>
      </c>
      <c r="BJ337" s="17" t="s">
        <v>90</v>
      </c>
      <c r="BK337" s="90">
        <f>ROUND(I337*H337,2)</f>
        <v>0</v>
      </c>
      <c r="BL337" s="17" t="s">
        <v>245</v>
      </c>
      <c r="BM337" s="167" t="s">
        <v>605</v>
      </c>
    </row>
    <row r="338" spans="1:65" s="2" customFormat="1" ht="16.5" customHeight="1">
      <c r="A338" s="235"/>
      <c r="B338" s="124"/>
      <c r="C338" s="192" t="s">
        <v>606</v>
      </c>
      <c r="D338" s="192" t="s">
        <v>323</v>
      </c>
      <c r="E338" s="193" t="s">
        <v>607</v>
      </c>
      <c r="F338" s="194" t="s">
        <v>608</v>
      </c>
      <c r="G338" s="195" t="s">
        <v>253</v>
      </c>
      <c r="H338" s="196">
        <v>0.85199999999999998</v>
      </c>
      <c r="I338" s="197"/>
      <c r="J338" s="198">
        <f>ROUND(I338*H338,2)</f>
        <v>0</v>
      </c>
      <c r="K338" s="199"/>
      <c r="L338" s="200"/>
      <c r="M338" s="201" t="s">
        <v>1</v>
      </c>
      <c r="N338" s="202" t="s">
        <v>44</v>
      </c>
      <c r="O338" s="49"/>
      <c r="P338" s="165">
        <f>O338*H338</f>
        <v>0</v>
      </c>
      <c r="Q338" s="165">
        <v>0.55000000000000004</v>
      </c>
      <c r="R338" s="165">
        <f>Q338*H338</f>
        <v>0.46860000000000002</v>
      </c>
      <c r="S338" s="165">
        <v>0</v>
      </c>
      <c r="T338" s="166">
        <f>S338*H338</f>
        <v>0</v>
      </c>
      <c r="U338" s="235"/>
      <c r="V338" s="235"/>
      <c r="W338" s="235"/>
      <c r="X338" s="235"/>
      <c r="Y338" s="235"/>
      <c r="Z338" s="235"/>
      <c r="AA338" s="235"/>
      <c r="AB338" s="235"/>
      <c r="AC338" s="235"/>
      <c r="AD338" s="235"/>
      <c r="AE338" s="235"/>
      <c r="AR338" s="167" t="s">
        <v>327</v>
      </c>
      <c r="AT338" s="167" t="s">
        <v>323</v>
      </c>
      <c r="AU338" s="167" t="s">
        <v>90</v>
      </c>
      <c r="AY338" s="17" t="s">
        <v>159</v>
      </c>
      <c r="BE338" s="90">
        <f>IF(N338="základná",J338,0)</f>
        <v>0</v>
      </c>
      <c r="BF338" s="90">
        <f>IF(N338="znížená",J338,0)</f>
        <v>0</v>
      </c>
      <c r="BG338" s="90">
        <f>IF(N338="zákl. prenesená",J338,0)</f>
        <v>0</v>
      </c>
      <c r="BH338" s="90">
        <f>IF(N338="zníž. prenesená",J338,0)</f>
        <v>0</v>
      </c>
      <c r="BI338" s="90">
        <f>IF(N338="nulová",J338,0)</f>
        <v>0</v>
      </c>
      <c r="BJ338" s="17" t="s">
        <v>90</v>
      </c>
      <c r="BK338" s="90">
        <f>ROUND(I338*H338,2)</f>
        <v>0</v>
      </c>
      <c r="BL338" s="17" t="s">
        <v>245</v>
      </c>
      <c r="BM338" s="167" t="s">
        <v>609</v>
      </c>
    </row>
    <row r="339" spans="1:65" s="14" customFormat="1">
      <c r="B339" s="176"/>
      <c r="D339" s="169" t="s">
        <v>171</v>
      </c>
      <c r="E339" s="177" t="s">
        <v>1</v>
      </c>
      <c r="F339" s="178" t="s">
        <v>610</v>
      </c>
      <c r="H339" s="179">
        <v>0.50700000000000001</v>
      </c>
      <c r="I339" s="180"/>
      <c r="L339" s="176"/>
      <c r="M339" s="181"/>
      <c r="N339" s="182"/>
      <c r="O339" s="182"/>
      <c r="P339" s="182"/>
      <c r="Q339" s="182"/>
      <c r="R339" s="182"/>
      <c r="S339" s="182"/>
      <c r="T339" s="183"/>
      <c r="AT339" s="177" t="s">
        <v>171</v>
      </c>
      <c r="AU339" s="177" t="s">
        <v>90</v>
      </c>
      <c r="AV339" s="14" t="s">
        <v>90</v>
      </c>
      <c r="AW339" s="14" t="s">
        <v>30</v>
      </c>
      <c r="AX339" s="14" t="s">
        <v>78</v>
      </c>
      <c r="AY339" s="177" t="s">
        <v>159</v>
      </c>
    </row>
    <row r="340" spans="1:65" s="14" customFormat="1">
      <c r="B340" s="176"/>
      <c r="D340" s="169" t="s">
        <v>171</v>
      </c>
      <c r="E340" s="177" t="s">
        <v>1</v>
      </c>
      <c r="F340" s="178" t="s">
        <v>611</v>
      </c>
      <c r="H340" s="179">
        <v>0.34499999999999997</v>
      </c>
      <c r="I340" s="180"/>
      <c r="L340" s="176"/>
      <c r="M340" s="181"/>
      <c r="N340" s="182"/>
      <c r="O340" s="182"/>
      <c r="P340" s="182"/>
      <c r="Q340" s="182"/>
      <c r="R340" s="182"/>
      <c r="S340" s="182"/>
      <c r="T340" s="183"/>
      <c r="AT340" s="177" t="s">
        <v>171</v>
      </c>
      <c r="AU340" s="177" t="s">
        <v>90</v>
      </c>
      <c r="AV340" s="14" t="s">
        <v>90</v>
      </c>
      <c r="AW340" s="14" t="s">
        <v>30</v>
      </c>
      <c r="AX340" s="14" t="s">
        <v>78</v>
      </c>
      <c r="AY340" s="177" t="s">
        <v>159</v>
      </c>
    </row>
    <row r="341" spans="1:65" s="15" customFormat="1">
      <c r="B341" s="184"/>
      <c r="D341" s="169" t="s">
        <v>171</v>
      </c>
      <c r="E341" s="185" t="s">
        <v>1</v>
      </c>
      <c r="F341" s="186" t="s">
        <v>178</v>
      </c>
      <c r="H341" s="187">
        <v>0.85199999999999998</v>
      </c>
      <c r="I341" s="188"/>
      <c r="L341" s="184"/>
      <c r="M341" s="189"/>
      <c r="N341" s="190"/>
      <c r="O341" s="190"/>
      <c r="P341" s="190"/>
      <c r="Q341" s="190"/>
      <c r="R341" s="190"/>
      <c r="S341" s="190"/>
      <c r="T341" s="191"/>
      <c r="AT341" s="185" t="s">
        <v>171</v>
      </c>
      <c r="AU341" s="185" t="s">
        <v>90</v>
      </c>
      <c r="AV341" s="15" t="s">
        <v>165</v>
      </c>
      <c r="AW341" s="15" t="s">
        <v>30</v>
      </c>
      <c r="AX341" s="15" t="s">
        <v>84</v>
      </c>
      <c r="AY341" s="185" t="s">
        <v>159</v>
      </c>
    </row>
    <row r="342" spans="1:65" s="2" customFormat="1" ht="21.75" customHeight="1">
      <c r="A342" s="235"/>
      <c r="B342" s="124"/>
      <c r="C342" s="155" t="s">
        <v>612</v>
      </c>
      <c r="D342" s="155" t="s">
        <v>161</v>
      </c>
      <c r="E342" s="156" t="s">
        <v>613</v>
      </c>
      <c r="F342" s="157" t="s">
        <v>614</v>
      </c>
      <c r="G342" s="158" t="s">
        <v>253</v>
      </c>
      <c r="H342" s="159">
        <v>0.92</v>
      </c>
      <c r="I342" s="160"/>
      <c r="J342" s="161">
        <f t="shared" ref="J342:J347" si="25">ROUND(I342*H342,2)</f>
        <v>0</v>
      </c>
      <c r="K342" s="162"/>
      <c r="L342" s="28"/>
      <c r="M342" s="163" t="s">
        <v>1</v>
      </c>
      <c r="N342" s="164" t="s">
        <v>44</v>
      </c>
      <c r="O342" s="49"/>
      <c r="P342" s="165">
        <f t="shared" ref="P342:P347" si="26">O342*H342</f>
        <v>0</v>
      </c>
      <c r="Q342" s="165">
        <v>2.5899999999999999E-3</v>
      </c>
      <c r="R342" s="165">
        <f t="shared" ref="R342:R347" si="27">Q342*H342</f>
        <v>2.3828E-3</v>
      </c>
      <c r="S342" s="165">
        <v>0</v>
      </c>
      <c r="T342" s="166">
        <f t="shared" ref="T342:T347" si="28">S342*H342</f>
        <v>0</v>
      </c>
      <c r="U342" s="235"/>
      <c r="V342" s="235"/>
      <c r="W342" s="235"/>
      <c r="X342" s="235"/>
      <c r="Y342" s="235"/>
      <c r="Z342" s="235"/>
      <c r="AA342" s="235"/>
      <c r="AB342" s="235"/>
      <c r="AC342" s="235"/>
      <c r="AD342" s="235"/>
      <c r="AE342" s="235"/>
      <c r="AR342" s="167" t="s">
        <v>245</v>
      </c>
      <c r="AT342" s="167" t="s">
        <v>161</v>
      </c>
      <c r="AU342" s="167" t="s">
        <v>90</v>
      </c>
      <c r="AY342" s="17" t="s">
        <v>159</v>
      </c>
      <c r="BE342" s="90">
        <f t="shared" ref="BE342:BE347" si="29">IF(N342="základná",J342,0)</f>
        <v>0</v>
      </c>
      <c r="BF342" s="90">
        <f t="shared" ref="BF342:BF347" si="30">IF(N342="znížená",J342,0)</f>
        <v>0</v>
      </c>
      <c r="BG342" s="90">
        <f t="shared" ref="BG342:BG347" si="31">IF(N342="zákl. prenesená",J342,0)</f>
        <v>0</v>
      </c>
      <c r="BH342" s="90">
        <f t="shared" ref="BH342:BH347" si="32">IF(N342="zníž. prenesená",J342,0)</f>
        <v>0</v>
      </c>
      <c r="BI342" s="90">
        <f t="shared" ref="BI342:BI347" si="33">IF(N342="nulová",J342,0)</f>
        <v>0</v>
      </c>
      <c r="BJ342" s="17" t="s">
        <v>90</v>
      </c>
      <c r="BK342" s="90">
        <f t="shared" ref="BK342:BK347" si="34">ROUND(I342*H342,2)</f>
        <v>0</v>
      </c>
      <c r="BL342" s="17" t="s">
        <v>245</v>
      </c>
      <c r="BM342" s="167" t="s">
        <v>615</v>
      </c>
    </row>
    <row r="343" spans="1:65" s="2" customFormat="1" ht="21.75" customHeight="1">
      <c r="A343" s="235"/>
      <c r="B343" s="124"/>
      <c r="C343" s="155" t="s">
        <v>616</v>
      </c>
      <c r="D343" s="155" t="s">
        <v>161</v>
      </c>
      <c r="E343" s="156" t="s">
        <v>617</v>
      </c>
      <c r="F343" s="157" t="s">
        <v>618</v>
      </c>
      <c r="G343" s="158" t="s">
        <v>169</v>
      </c>
      <c r="H343" s="159">
        <v>20</v>
      </c>
      <c r="I343" s="160"/>
      <c r="J343" s="161">
        <f t="shared" si="25"/>
        <v>0</v>
      </c>
      <c r="K343" s="162"/>
      <c r="L343" s="28"/>
      <c r="M343" s="163" t="s">
        <v>1</v>
      </c>
      <c r="N343" s="164" t="s">
        <v>44</v>
      </c>
      <c r="O343" s="49"/>
      <c r="P343" s="165">
        <f t="shared" si="26"/>
        <v>0</v>
      </c>
      <c r="Q343" s="165">
        <v>2.5899999999999999E-3</v>
      </c>
      <c r="R343" s="165">
        <f t="shared" si="27"/>
        <v>5.1799999999999999E-2</v>
      </c>
      <c r="S343" s="165">
        <v>0</v>
      </c>
      <c r="T343" s="166">
        <f t="shared" si="28"/>
        <v>0</v>
      </c>
      <c r="U343" s="235"/>
      <c r="V343" s="235"/>
      <c r="W343" s="235"/>
      <c r="X343" s="235"/>
      <c r="Y343" s="235"/>
      <c r="Z343" s="235"/>
      <c r="AA343" s="235"/>
      <c r="AB343" s="235"/>
      <c r="AC343" s="235"/>
      <c r="AD343" s="235"/>
      <c r="AE343" s="235"/>
      <c r="AR343" s="167" t="s">
        <v>245</v>
      </c>
      <c r="AT343" s="167" t="s">
        <v>161</v>
      </c>
      <c r="AU343" s="167" t="s">
        <v>90</v>
      </c>
      <c r="AY343" s="17" t="s">
        <v>159</v>
      </c>
      <c r="BE343" s="90">
        <f t="shared" si="29"/>
        <v>0</v>
      </c>
      <c r="BF343" s="90">
        <f t="shared" si="30"/>
        <v>0</v>
      </c>
      <c r="BG343" s="90">
        <f t="shared" si="31"/>
        <v>0</v>
      </c>
      <c r="BH343" s="90">
        <f t="shared" si="32"/>
        <v>0</v>
      </c>
      <c r="BI343" s="90">
        <f t="shared" si="33"/>
        <v>0</v>
      </c>
      <c r="BJ343" s="17" t="s">
        <v>90</v>
      </c>
      <c r="BK343" s="90">
        <f t="shared" si="34"/>
        <v>0</v>
      </c>
      <c r="BL343" s="17" t="s">
        <v>245</v>
      </c>
      <c r="BM343" s="167" t="s">
        <v>619</v>
      </c>
    </row>
    <row r="344" spans="1:65" s="2" customFormat="1" ht="21.75" customHeight="1">
      <c r="A344" s="235"/>
      <c r="B344" s="124"/>
      <c r="C344" s="155" t="s">
        <v>620</v>
      </c>
      <c r="D344" s="155" t="s">
        <v>161</v>
      </c>
      <c r="E344" s="156" t="s">
        <v>621</v>
      </c>
      <c r="F344" s="157" t="s">
        <v>622</v>
      </c>
      <c r="G344" s="158" t="s">
        <v>169</v>
      </c>
      <c r="H344" s="159">
        <v>84</v>
      </c>
      <c r="I344" s="160"/>
      <c r="J344" s="161">
        <f t="shared" si="25"/>
        <v>0</v>
      </c>
      <c r="K344" s="162"/>
      <c r="L344" s="28"/>
      <c r="M344" s="163" t="s">
        <v>1</v>
      </c>
      <c r="N344" s="164" t="s">
        <v>44</v>
      </c>
      <c r="O344" s="49"/>
      <c r="P344" s="165">
        <f t="shared" si="26"/>
        <v>0</v>
      </c>
      <c r="Q344" s="165">
        <v>0</v>
      </c>
      <c r="R344" s="165">
        <f t="shared" si="27"/>
        <v>0</v>
      </c>
      <c r="S344" s="165">
        <v>0</v>
      </c>
      <c r="T344" s="166">
        <f t="shared" si="28"/>
        <v>0</v>
      </c>
      <c r="U344" s="235"/>
      <c r="V344" s="235"/>
      <c r="W344" s="235"/>
      <c r="X344" s="235"/>
      <c r="Y344" s="235"/>
      <c r="Z344" s="235"/>
      <c r="AA344" s="235"/>
      <c r="AB344" s="235"/>
      <c r="AC344" s="235"/>
      <c r="AD344" s="235"/>
      <c r="AE344" s="235"/>
      <c r="AR344" s="167" t="s">
        <v>245</v>
      </c>
      <c r="AT344" s="167" t="s">
        <v>161</v>
      </c>
      <c r="AU344" s="167" t="s">
        <v>90</v>
      </c>
      <c r="AY344" s="17" t="s">
        <v>159</v>
      </c>
      <c r="BE344" s="90">
        <f t="shared" si="29"/>
        <v>0</v>
      </c>
      <c r="BF344" s="90">
        <f t="shared" si="30"/>
        <v>0</v>
      </c>
      <c r="BG344" s="90">
        <f t="shared" si="31"/>
        <v>0</v>
      </c>
      <c r="BH344" s="90">
        <f t="shared" si="32"/>
        <v>0</v>
      </c>
      <c r="BI344" s="90">
        <f t="shared" si="33"/>
        <v>0</v>
      </c>
      <c r="BJ344" s="17" t="s">
        <v>90</v>
      </c>
      <c r="BK344" s="90">
        <f t="shared" si="34"/>
        <v>0</v>
      </c>
      <c r="BL344" s="17" t="s">
        <v>245</v>
      </c>
      <c r="BM344" s="167" t="s">
        <v>623</v>
      </c>
    </row>
    <row r="345" spans="1:65" s="2" customFormat="1" ht="16.5" customHeight="1">
      <c r="A345" s="235"/>
      <c r="B345" s="124"/>
      <c r="C345" s="192" t="s">
        <v>624</v>
      </c>
      <c r="D345" s="192" t="s">
        <v>323</v>
      </c>
      <c r="E345" s="193" t="s">
        <v>625</v>
      </c>
      <c r="F345" s="194" t="s">
        <v>626</v>
      </c>
      <c r="G345" s="195" t="s">
        <v>169</v>
      </c>
      <c r="H345" s="196">
        <v>84</v>
      </c>
      <c r="I345" s="197"/>
      <c r="J345" s="198">
        <f t="shared" si="25"/>
        <v>0</v>
      </c>
      <c r="K345" s="199"/>
      <c r="L345" s="200"/>
      <c r="M345" s="201" t="s">
        <v>1</v>
      </c>
      <c r="N345" s="202" t="s">
        <v>44</v>
      </c>
      <c r="O345" s="49"/>
      <c r="P345" s="165">
        <f t="shared" si="26"/>
        <v>0</v>
      </c>
      <c r="Q345" s="165">
        <v>0.55000000000000004</v>
      </c>
      <c r="R345" s="165">
        <f t="shared" si="27"/>
        <v>46.2</v>
      </c>
      <c r="S345" s="165">
        <v>0</v>
      </c>
      <c r="T345" s="166">
        <f t="shared" si="28"/>
        <v>0</v>
      </c>
      <c r="U345" s="235"/>
      <c r="V345" s="235"/>
      <c r="W345" s="235"/>
      <c r="X345" s="235"/>
      <c r="Y345" s="235"/>
      <c r="Z345" s="235"/>
      <c r="AA345" s="235"/>
      <c r="AB345" s="235"/>
      <c r="AC345" s="235"/>
      <c r="AD345" s="235"/>
      <c r="AE345" s="235"/>
      <c r="AR345" s="167" t="s">
        <v>327</v>
      </c>
      <c r="AT345" s="167" t="s">
        <v>323</v>
      </c>
      <c r="AU345" s="167" t="s">
        <v>90</v>
      </c>
      <c r="AY345" s="17" t="s">
        <v>159</v>
      </c>
      <c r="BE345" s="90">
        <f t="shared" si="29"/>
        <v>0</v>
      </c>
      <c r="BF345" s="90">
        <f t="shared" si="30"/>
        <v>0</v>
      </c>
      <c r="BG345" s="90">
        <f t="shared" si="31"/>
        <v>0</v>
      </c>
      <c r="BH345" s="90">
        <f t="shared" si="32"/>
        <v>0</v>
      </c>
      <c r="BI345" s="90">
        <f t="shared" si="33"/>
        <v>0</v>
      </c>
      <c r="BJ345" s="17" t="s">
        <v>90</v>
      </c>
      <c r="BK345" s="90">
        <f t="shared" si="34"/>
        <v>0</v>
      </c>
      <c r="BL345" s="17" t="s">
        <v>245</v>
      </c>
      <c r="BM345" s="167" t="s">
        <v>627</v>
      </c>
    </row>
    <row r="346" spans="1:65" s="2" customFormat="1" ht="16.5" customHeight="1">
      <c r="A346" s="235"/>
      <c r="B346" s="124"/>
      <c r="C346" s="192" t="s">
        <v>628</v>
      </c>
      <c r="D346" s="192" t="s">
        <v>323</v>
      </c>
      <c r="E346" s="193" t="s">
        <v>629</v>
      </c>
      <c r="F346" s="194" t="s">
        <v>630</v>
      </c>
      <c r="G346" s="195" t="s">
        <v>169</v>
      </c>
      <c r="H346" s="196">
        <v>252</v>
      </c>
      <c r="I346" s="197"/>
      <c r="J346" s="198">
        <f t="shared" si="25"/>
        <v>0</v>
      </c>
      <c r="K346" s="199"/>
      <c r="L346" s="200"/>
      <c r="M346" s="201" t="s">
        <v>1</v>
      </c>
      <c r="N346" s="202" t="s">
        <v>44</v>
      </c>
      <c r="O346" s="49"/>
      <c r="P346" s="165">
        <f t="shared" si="26"/>
        <v>0</v>
      </c>
      <c r="Q346" s="165">
        <v>0.55000000000000004</v>
      </c>
      <c r="R346" s="165">
        <f t="shared" si="27"/>
        <v>138.60000000000002</v>
      </c>
      <c r="S346" s="165">
        <v>0</v>
      </c>
      <c r="T346" s="166">
        <f t="shared" si="28"/>
        <v>0</v>
      </c>
      <c r="U346" s="235"/>
      <c r="V346" s="235"/>
      <c r="W346" s="235"/>
      <c r="X346" s="235"/>
      <c r="Y346" s="235"/>
      <c r="Z346" s="235"/>
      <c r="AA346" s="235"/>
      <c r="AB346" s="235"/>
      <c r="AC346" s="235"/>
      <c r="AD346" s="235"/>
      <c r="AE346" s="235"/>
      <c r="AR346" s="167" t="s">
        <v>327</v>
      </c>
      <c r="AT346" s="167" t="s">
        <v>323</v>
      </c>
      <c r="AU346" s="167" t="s">
        <v>90</v>
      </c>
      <c r="AY346" s="17" t="s">
        <v>159</v>
      </c>
      <c r="BE346" s="90">
        <f t="shared" si="29"/>
        <v>0</v>
      </c>
      <c r="BF346" s="90">
        <f t="shared" si="30"/>
        <v>0</v>
      </c>
      <c r="BG346" s="90">
        <f t="shared" si="31"/>
        <v>0</v>
      </c>
      <c r="BH346" s="90">
        <f t="shared" si="32"/>
        <v>0</v>
      </c>
      <c r="BI346" s="90">
        <f t="shared" si="33"/>
        <v>0</v>
      </c>
      <c r="BJ346" s="17" t="s">
        <v>90</v>
      </c>
      <c r="BK346" s="90">
        <f t="shared" si="34"/>
        <v>0</v>
      </c>
      <c r="BL346" s="17" t="s">
        <v>245</v>
      </c>
      <c r="BM346" s="167" t="s">
        <v>631</v>
      </c>
    </row>
    <row r="347" spans="1:65" s="2" customFormat="1" ht="21.75" customHeight="1">
      <c r="A347" s="235"/>
      <c r="B347" s="124"/>
      <c r="C347" s="155" t="s">
        <v>632</v>
      </c>
      <c r="D347" s="155" t="s">
        <v>161</v>
      </c>
      <c r="E347" s="156" t="s">
        <v>633</v>
      </c>
      <c r="F347" s="157" t="s">
        <v>634</v>
      </c>
      <c r="G347" s="158" t="s">
        <v>635</v>
      </c>
      <c r="H347" s="203"/>
      <c r="I347" s="160"/>
      <c r="J347" s="161">
        <f t="shared" si="25"/>
        <v>0</v>
      </c>
      <c r="K347" s="162"/>
      <c r="L347" s="28"/>
      <c r="M347" s="163" t="s">
        <v>1</v>
      </c>
      <c r="N347" s="164" t="s">
        <v>44</v>
      </c>
      <c r="O347" s="49"/>
      <c r="P347" s="165">
        <f t="shared" si="26"/>
        <v>0</v>
      </c>
      <c r="Q347" s="165">
        <v>0</v>
      </c>
      <c r="R347" s="165">
        <f t="shared" si="27"/>
        <v>0</v>
      </c>
      <c r="S347" s="165">
        <v>0</v>
      </c>
      <c r="T347" s="166">
        <f t="shared" si="28"/>
        <v>0</v>
      </c>
      <c r="U347" s="235"/>
      <c r="V347" s="235"/>
      <c r="W347" s="235"/>
      <c r="X347" s="235"/>
      <c r="Y347" s="235"/>
      <c r="Z347" s="235"/>
      <c r="AA347" s="235"/>
      <c r="AB347" s="235"/>
      <c r="AC347" s="235"/>
      <c r="AD347" s="235"/>
      <c r="AE347" s="235"/>
      <c r="AR347" s="167" t="s">
        <v>245</v>
      </c>
      <c r="AT347" s="167" t="s">
        <v>161</v>
      </c>
      <c r="AU347" s="167" t="s">
        <v>90</v>
      </c>
      <c r="AY347" s="17" t="s">
        <v>159</v>
      </c>
      <c r="BE347" s="90">
        <f t="shared" si="29"/>
        <v>0</v>
      </c>
      <c r="BF347" s="90">
        <f t="shared" si="30"/>
        <v>0</v>
      </c>
      <c r="BG347" s="90">
        <f t="shared" si="31"/>
        <v>0</v>
      </c>
      <c r="BH347" s="90">
        <f t="shared" si="32"/>
        <v>0</v>
      </c>
      <c r="BI347" s="90">
        <f t="shared" si="33"/>
        <v>0</v>
      </c>
      <c r="BJ347" s="17" t="s">
        <v>90</v>
      </c>
      <c r="BK347" s="90">
        <f t="shared" si="34"/>
        <v>0</v>
      </c>
      <c r="BL347" s="17" t="s">
        <v>245</v>
      </c>
      <c r="BM347" s="167" t="s">
        <v>636</v>
      </c>
    </row>
    <row r="348" spans="1:65" s="12" customFormat="1" ht="22.9" customHeight="1">
      <c r="B348" s="142"/>
      <c r="D348" s="143" t="s">
        <v>77</v>
      </c>
      <c r="E348" s="153" t="s">
        <v>637</v>
      </c>
      <c r="F348" s="153" t="s">
        <v>638</v>
      </c>
      <c r="I348" s="145"/>
      <c r="J348" s="154">
        <f>BK348</f>
        <v>0</v>
      </c>
      <c r="L348" s="142"/>
      <c r="M348" s="147"/>
      <c r="N348" s="148"/>
      <c r="O348" s="148"/>
      <c r="P348" s="149">
        <f>SUM(P349:P356)</f>
        <v>0</v>
      </c>
      <c r="Q348" s="148"/>
      <c r="R348" s="149">
        <f>SUM(R349:R356)</f>
        <v>3.0217000000000004E-3</v>
      </c>
      <c r="S348" s="148"/>
      <c r="T348" s="150">
        <f>SUM(T349:T356)</f>
        <v>0</v>
      </c>
      <c r="AR348" s="143" t="s">
        <v>90</v>
      </c>
      <c r="AT348" s="151" t="s">
        <v>77</v>
      </c>
      <c r="AU348" s="151" t="s">
        <v>84</v>
      </c>
      <c r="AY348" s="143" t="s">
        <v>159</v>
      </c>
      <c r="BK348" s="152">
        <f>SUM(BK349:BK356)</f>
        <v>0</v>
      </c>
    </row>
    <row r="349" spans="1:65" s="2" customFormat="1" ht="33" customHeight="1">
      <c r="A349" s="235"/>
      <c r="B349" s="124"/>
      <c r="C349" s="155" t="s">
        <v>576</v>
      </c>
      <c r="D349" s="155" t="s">
        <v>161</v>
      </c>
      <c r="E349" s="156" t="s">
        <v>639</v>
      </c>
      <c r="F349" s="157" t="s">
        <v>640</v>
      </c>
      <c r="G349" s="158" t="s">
        <v>164</v>
      </c>
      <c r="H349" s="159">
        <v>151.08500000000001</v>
      </c>
      <c r="I349" s="160"/>
      <c r="J349" s="161">
        <f>ROUND(I349*H349,2)</f>
        <v>0</v>
      </c>
      <c r="K349" s="162"/>
      <c r="L349" s="28"/>
      <c r="M349" s="163" t="s">
        <v>1</v>
      </c>
      <c r="N349" s="164" t="s">
        <v>44</v>
      </c>
      <c r="O349" s="49"/>
      <c r="P349" s="165">
        <f>O349*H349</f>
        <v>0</v>
      </c>
      <c r="Q349" s="165">
        <v>2.0000000000000002E-5</v>
      </c>
      <c r="R349" s="165">
        <f>Q349*H349</f>
        <v>3.0217000000000004E-3</v>
      </c>
      <c r="S349" s="165">
        <v>0</v>
      </c>
      <c r="T349" s="166">
        <f>S349*H349</f>
        <v>0</v>
      </c>
      <c r="U349" s="235"/>
      <c r="V349" s="235"/>
      <c r="W349" s="235"/>
      <c r="X349" s="235"/>
      <c r="Y349" s="235"/>
      <c r="Z349" s="235"/>
      <c r="AA349" s="235"/>
      <c r="AB349" s="235"/>
      <c r="AC349" s="235"/>
      <c r="AD349" s="235"/>
      <c r="AE349" s="235"/>
      <c r="AR349" s="167" t="s">
        <v>245</v>
      </c>
      <c r="AT349" s="167" t="s">
        <v>161</v>
      </c>
      <c r="AU349" s="167" t="s">
        <v>90</v>
      </c>
      <c r="AY349" s="17" t="s">
        <v>159</v>
      </c>
      <c r="BE349" s="90">
        <f>IF(N349="základná",J349,0)</f>
        <v>0</v>
      </c>
      <c r="BF349" s="90">
        <f>IF(N349="znížená",J349,0)</f>
        <v>0</v>
      </c>
      <c r="BG349" s="90">
        <f>IF(N349="zákl. prenesená",J349,0)</f>
        <v>0</v>
      </c>
      <c r="BH349" s="90">
        <f>IF(N349="zníž. prenesená",J349,0)</f>
        <v>0</v>
      </c>
      <c r="BI349" s="90">
        <f>IF(N349="nulová",J349,0)</f>
        <v>0</v>
      </c>
      <c r="BJ349" s="17" t="s">
        <v>90</v>
      </c>
      <c r="BK349" s="90">
        <f>ROUND(I349*H349,2)</f>
        <v>0</v>
      </c>
      <c r="BL349" s="17" t="s">
        <v>245</v>
      </c>
      <c r="BM349" s="167" t="s">
        <v>641</v>
      </c>
    </row>
    <row r="350" spans="1:65" s="13" customFormat="1">
      <c r="B350" s="168"/>
      <c r="D350" s="169" t="s">
        <v>171</v>
      </c>
      <c r="E350" s="170" t="s">
        <v>1</v>
      </c>
      <c r="F350" s="171" t="s">
        <v>642</v>
      </c>
      <c r="H350" s="170" t="s">
        <v>1</v>
      </c>
      <c r="I350" s="172"/>
      <c r="L350" s="168"/>
      <c r="M350" s="173"/>
      <c r="N350" s="174"/>
      <c r="O350" s="174"/>
      <c r="P350" s="174"/>
      <c r="Q350" s="174"/>
      <c r="R350" s="174"/>
      <c r="S350" s="174"/>
      <c r="T350" s="175"/>
      <c r="AT350" s="170" t="s">
        <v>171</v>
      </c>
      <c r="AU350" s="170" t="s">
        <v>90</v>
      </c>
      <c r="AV350" s="13" t="s">
        <v>84</v>
      </c>
      <c r="AW350" s="13" t="s">
        <v>30</v>
      </c>
      <c r="AX350" s="13" t="s">
        <v>78</v>
      </c>
      <c r="AY350" s="170" t="s">
        <v>159</v>
      </c>
    </row>
    <row r="351" spans="1:65" s="14" customFormat="1">
      <c r="B351" s="176"/>
      <c r="D351" s="169" t="s">
        <v>171</v>
      </c>
      <c r="E351" s="177" t="s">
        <v>1</v>
      </c>
      <c r="F351" s="178" t="s">
        <v>643</v>
      </c>
      <c r="H351" s="179">
        <v>13.44</v>
      </c>
      <c r="I351" s="180"/>
      <c r="L351" s="176"/>
      <c r="M351" s="181"/>
      <c r="N351" s="182"/>
      <c r="O351" s="182"/>
      <c r="P351" s="182"/>
      <c r="Q351" s="182"/>
      <c r="R351" s="182"/>
      <c r="S351" s="182"/>
      <c r="T351" s="183"/>
      <c r="AT351" s="177" t="s">
        <v>171</v>
      </c>
      <c r="AU351" s="177" t="s">
        <v>90</v>
      </c>
      <c r="AV351" s="14" t="s">
        <v>90</v>
      </c>
      <c r="AW351" s="14" t="s">
        <v>30</v>
      </c>
      <c r="AX351" s="14" t="s">
        <v>78</v>
      </c>
      <c r="AY351" s="177" t="s">
        <v>159</v>
      </c>
    </row>
    <row r="352" spans="1:65" s="14" customFormat="1">
      <c r="B352" s="176"/>
      <c r="D352" s="169" t="s">
        <v>171</v>
      </c>
      <c r="E352" s="177" t="s">
        <v>1</v>
      </c>
      <c r="F352" s="178" t="s">
        <v>644</v>
      </c>
      <c r="H352" s="179">
        <v>11.04</v>
      </c>
      <c r="I352" s="180"/>
      <c r="L352" s="176"/>
      <c r="M352" s="181"/>
      <c r="N352" s="182"/>
      <c r="O352" s="182"/>
      <c r="P352" s="182"/>
      <c r="Q352" s="182"/>
      <c r="R352" s="182"/>
      <c r="S352" s="182"/>
      <c r="T352" s="183"/>
      <c r="AT352" s="177" t="s">
        <v>171</v>
      </c>
      <c r="AU352" s="177" t="s">
        <v>90</v>
      </c>
      <c r="AV352" s="14" t="s">
        <v>90</v>
      </c>
      <c r="AW352" s="14" t="s">
        <v>30</v>
      </c>
      <c r="AX352" s="14" t="s">
        <v>78</v>
      </c>
      <c r="AY352" s="177" t="s">
        <v>159</v>
      </c>
    </row>
    <row r="353" spans="1:51" s="13" customFormat="1">
      <c r="B353" s="168"/>
      <c r="D353" s="169" t="s">
        <v>171</v>
      </c>
      <c r="E353" s="170" t="s">
        <v>1</v>
      </c>
      <c r="F353" s="171" t="s">
        <v>645</v>
      </c>
      <c r="H353" s="170" t="s">
        <v>1</v>
      </c>
      <c r="I353" s="172"/>
      <c r="L353" s="168"/>
      <c r="M353" s="173"/>
      <c r="N353" s="174"/>
      <c r="O353" s="174"/>
      <c r="P353" s="174"/>
      <c r="Q353" s="174"/>
      <c r="R353" s="174"/>
      <c r="S353" s="174"/>
      <c r="T353" s="175"/>
      <c r="AT353" s="170" t="s">
        <v>171</v>
      </c>
      <c r="AU353" s="170" t="s">
        <v>90</v>
      </c>
      <c r="AV353" s="13" t="s">
        <v>84</v>
      </c>
      <c r="AW353" s="13" t="s">
        <v>30</v>
      </c>
      <c r="AX353" s="13" t="s">
        <v>78</v>
      </c>
      <c r="AY353" s="170" t="s">
        <v>159</v>
      </c>
    </row>
    <row r="354" spans="1:51" s="14" customFormat="1">
      <c r="B354" s="176"/>
      <c r="D354" s="169" t="s">
        <v>171</v>
      </c>
      <c r="E354" s="177" t="s">
        <v>1</v>
      </c>
      <c r="F354" s="178" t="s">
        <v>646</v>
      </c>
      <c r="H354" s="179">
        <v>47.476999999999997</v>
      </c>
      <c r="I354" s="180"/>
      <c r="L354" s="176"/>
      <c r="M354" s="181"/>
      <c r="N354" s="182"/>
      <c r="O354" s="182"/>
      <c r="P354" s="182"/>
      <c r="Q354" s="182"/>
      <c r="R354" s="182"/>
      <c r="S354" s="182"/>
      <c r="T354" s="183"/>
      <c r="AT354" s="177" t="s">
        <v>171</v>
      </c>
      <c r="AU354" s="177" t="s">
        <v>90</v>
      </c>
      <c r="AV354" s="14" t="s">
        <v>90</v>
      </c>
      <c r="AW354" s="14" t="s">
        <v>30</v>
      </c>
      <c r="AX354" s="14" t="s">
        <v>78</v>
      </c>
      <c r="AY354" s="177" t="s">
        <v>159</v>
      </c>
    </row>
    <row r="355" spans="1:51" s="14" customFormat="1">
      <c r="B355" s="176"/>
      <c r="D355" s="169" t="s">
        <v>171</v>
      </c>
      <c r="E355" s="177" t="s">
        <v>1</v>
      </c>
      <c r="F355" s="178" t="s">
        <v>647</v>
      </c>
      <c r="H355" s="179">
        <v>79.128</v>
      </c>
      <c r="I355" s="180"/>
      <c r="L355" s="176"/>
      <c r="M355" s="181"/>
      <c r="N355" s="182"/>
      <c r="O355" s="182"/>
      <c r="P355" s="182"/>
      <c r="Q355" s="182"/>
      <c r="R355" s="182"/>
      <c r="S355" s="182"/>
      <c r="T355" s="183"/>
      <c r="AT355" s="177" t="s">
        <v>171</v>
      </c>
      <c r="AU355" s="177" t="s">
        <v>90</v>
      </c>
      <c r="AV355" s="14" t="s">
        <v>90</v>
      </c>
      <c r="AW355" s="14" t="s">
        <v>30</v>
      </c>
      <c r="AX355" s="14" t="s">
        <v>78</v>
      </c>
      <c r="AY355" s="177" t="s">
        <v>159</v>
      </c>
    </row>
    <row r="356" spans="1:51" s="15" customFormat="1">
      <c r="B356" s="184"/>
      <c r="D356" s="169" t="s">
        <v>171</v>
      </c>
      <c r="E356" s="185" t="s">
        <v>1</v>
      </c>
      <c r="F356" s="186" t="s">
        <v>178</v>
      </c>
      <c r="H356" s="187">
        <v>151.08500000000001</v>
      </c>
      <c r="I356" s="188"/>
      <c r="L356" s="184"/>
      <c r="M356" s="204"/>
      <c r="N356" s="205"/>
      <c r="O356" s="205"/>
      <c r="P356" s="205"/>
      <c r="Q356" s="205"/>
      <c r="R356" s="205"/>
      <c r="S356" s="205"/>
      <c r="T356" s="206"/>
      <c r="AT356" s="185" t="s">
        <v>171</v>
      </c>
      <c r="AU356" s="185" t="s">
        <v>90</v>
      </c>
      <c r="AV356" s="15" t="s">
        <v>165</v>
      </c>
      <c r="AW356" s="15" t="s">
        <v>30</v>
      </c>
      <c r="AX356" s="15" t="s">
        <v>84</v>
      </c>
      <c r="AY356" s="185" t="s">
        <v>159</v>
      </c>
    </row>
    <row r="357" spans="1:51" s="2" customFormat="1" ht="6.95" customHeight="1">
      <c r="A357" s="235"/>
      <c r="B357" s="39"/>
      <c r="C357" s="40"/>
      <c r="D357" s="40"/>
      <c r="E357" s="40"/>
      <c r="F357" s="40"/>
      <c r="G357" s="40"/>
      <c r="H357" s="40"/>
      <c r="I357" s="40"/>
      <c r="J357" s="40"/>
      <c r="K357" s="40"/>
      <c r="L357" s="28"/>
      <c r="M357" s="235"/>
      <c r="O357" s="235"/>
      <c r="P357" s="235"/>
      <c r="Q357" s="235"/>
      <c r="R357" s="235"/>
      <c r="S357" s="235"/>
      <c r="T357" s="235"/>
      <c r="U357" s="235"/>
      <c r="V357" s="235"/>
      <c r="W357" s="235"/>
      <c r="X357" s="235"/>
      <c r="Y357" s="235"/>
      <c r="Z357" s="235"/>
      <c r="AA357" s="235"/>
      <c r="AB357" s="235"/>
      <c r="AC357" s="235"/>
      <c r="AD357" s="235"/>
      <c r="AE357" s="235"/>
    </row>
  </sheetData>
  <autoFilter ref="C142:K356" xr:uid="{00000000-0009-0000-0000-000001000000}"/>
  <mergeCells count="17">
    <mergeCell ref="L2:V2"/>
    <mergeCell ref="D117:F117"/>
    <mergeCell ref="D118:F118"/>
    <mergeCell ref="D119:F119"/>
    <mergeCell ref="E131:H131"/>
    <mergeCell ref="E86:H86"/>
    <mergeCell ref="E88:H88"/>
    <mergeCell ref="E90:H90"/>
    <mergeCell ref="D115:F115"/>
    <mergeCell ref="D116:F116"/>
    <mergeCell ref="E7:H7"/>
    <mergeCell ref="E9:H9"/>
    <mergeCell ref="E11:H11"/>
    <mergeCell ref="E20:H20"/>
    <mergeCell ref="E29:H29"/>
    <mergeCell ref="E135:H135"/>
    <mergeCell ref="E133:H13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56"/>
  <sheetViews>
    <sheetView showGridLines="0" topLeftCell="E141" workbookViewId="0">
      <selection activeCell="L133" sqref="L1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9.16406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62" t="s">
        <v>5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17" t="s">
        <v>94</v>
      </c>
    </row>
    <row r="3" spans="1:46" s="1" customFormat="1" ht="6.95" customHeight="1">
      <c r="A3" s="227"/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17" t="s">
        <v>78</v>
      </c>
    </row>
    <row r="4" spans="1:46" s="1" customFormat="1" ht="24.95" customHeight="1">
      <c r="A4" s="227"/>
      <c r="B4" s="20"/>
      <c r="C4" s="227"/>
      <c r="D4" s="21" t="s">
        <v>114</v>
      </c>
      <c r="E4" s="227"/>
      <c r="F4" s="227"/>
      <c r="G4" s="227"/>
      <c r="H4" s="227"/>
      <c r="I4" s="227"/>
      <c r="J4" s="227"/>
      <c r="K4" s="227"/>
      <c r="L4" s="20"/>
      <c r="M4" s="96" t="s">
        <v>9</v>
      </c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17" t="s">
        <v>3</v>
      </c>
    </row>
    <row r="5" spans="1:46" s="1" customFormat="1" ht="6.95" customHeight="1">
      <c r="A5" s="227"/>
      <c r="B5" s="20"/>
      <c r="C5" s="227"/>
      <c r="D5" s="227"/>
      <c r="E5" s="227"/>
      <c r="F5" s="227"/>
      <c r="G5" s="227"/>
      <c r="H5" s="227"/>
      <c r="I5" s="227"/>
      <c r="J5" s="227"/>
      <c r="K5" s="227"/>
      <c r="L5" s="20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</row>
    <row r="6" spans="1:46" s="1" customFormat="1" ht="12" customHeight="1">
      <c r="A6" s="227"/>
      <c r="B6" s="20"/>
      <c r="C6" s="227"/>
      <c r="D6" s="237" t="s">
        <v>14</v>
      </c>
      <c r="E6" s="227"/>
      <c r="F6" s="227"/>
      <c r="G6" s="227"/>
      <c r="H6" s="227"/>
      <c r="I6" s="227"/>
      <c r="J6" s="227"/>
      <c r="K6" s="227"/>
      <c r="L6" s="20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</row>
    <row r="7" spans="1:46" s="1" customFormat="1" ht="16.5" customHeight="1">
      <c r="A7" s="227"/>
      <c r="B7" s="20"/>
      <c r="C7" s="227"/>
      <c r="D7" s="227"/>
      <c r="E7" s="310" t="str">
        <f>'Rekapitulácia stavby'!K6</f>
        <v>Obnova sídliskového vnútrobloku Agátka v Trnave</v>
      </c>
      <c r="F7" s="315"/>
      <c r="G7" s="315"/>
      <c r="H7" s="315"/>
      <c r="I7" s="227"/>
      <c r="J7" s="227"/>
      <c r="K7" s="227"/>
      <c r="L7" s="20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</row>
    <row r="8" spans="1:46" s="1" customFormat="1" ht="12" customHeight="1">
      <c r="A8" s="227"/>
      <c r="B8" s="20"/>
      <c r="C8" s="227"/>
      <c r="D8" s="237" t="s">
        <v>115</v>
      </c>
      <c r="E8" s="227"/>
      <c r="F8" s="227"/>
      <c r="G8" s="227"/>
      <c r="H8" s="227"/>
      <c r="I8" s="227"/>
      <c r="J8" s="227"/>
      <c r="K8" s="227"/>
      <c r="L8" s="20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7"/>
      <c r="AL8" s="227"/>
      <c r="AM8" s="227"/>
      <c r="AN8" s="227"/>
      <c r="AO8" s="227"/>
      <c r="AP8" s="227"/>
      <c r="AQ8" s="227"/>
      <c r="AR8" s="227"/>
      <c r="AS8" s="227"/>
      <c r="AT8" s="227"/>
    </row>
    <row r="9" spans="1:46" s="2" customFormat="1" ht="16.5" customHeight="1">
      <c r="A9" s="235"/>
      <c r="B9" s="28"/>
      <c r="C9" s="235"/>
      <c r="D9" s="235"/>
      <c r="E9" s="310" t="s">
        <v>82</v>
      </c>
      <c r="F9" s="311"/>
      <c r="G9" s="311"/>
      <c r="H9" s="311"/>
      <c r="I9" s="235"/>
      <c r="J9" s="235"/>
      <c r="K9" s="235"/>
      <c r="L9" s="34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5"/>
      <c r="AD9" s="235"/>
      <c r="AE9" s="235"/>
    </row>
    <row r="10" spans="1:46" s="2" customFormat="1" ht="12" customHeight="1">
      <c r="A10" s="235"/>
      <c r="B10" s="28"/>
      <c r="C10" s="235"/>
      <c r="D10" s="237" t="s">
        <v>116</v>
      </c>
      <c r="E10" s="235"/>
      <c r="F10" s="235"/>
      <c r="G10" s="235"/>
      <c r="H10" s="235"/>
      <c r="I10" s="235"/>
      <c r="J10" s="235"/>
      <c r="K10" s="235"/>
      <c r="L10" s="34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</row>
    <row r="11" spans="1:46" s="2" customFormat="1" ht="16.5" customHeight="1">
      <c r="A11" s="235"/>
      <c r="B11" s="28"/>
      <c r="C11" s="235"/>
      <c r="D11" s="235"/>
      <c r="E11" s="301" t="s">
        <v>93</v>
      </c>
      <c r="F11" s="311"/>
      <c r="G11" s="311"/>
      <c r="H11" s="311"/>
      <c r="I11" s="235"/>
      <c r="J11" s="235"/>
      <c r="K11" s="235"/>
      <c r="L11" s="34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/>
    </row>
    <row r="12" spans="1:46" s="2" customFormat="1">
      <c r="A12" s="235"/>
      <c r="B12" s="28"/>
      <c r="C12" s="235"/>
      <c r="D12" s="235"/>
      <c r="E12" s="235"/>
      <c r="F12" s="235"/>
      <c r="G12" s="235"/>
      <c r="H12" s="235"/>
      <c r="I12" s="235"/>
      <c r="J12" s="235"/>
      <c r="K12" s="235"/>
      <c r="L12" s="34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</row>
    <row r="13" spans="1:46" s="2" customFormat="1" ht="12" customHeight="1">
      <c r="A13" s="235"/>
      <c r="B13" s="28"/>
      <c r="C13" s="235"/>
      <c r="D13" s="237" t="s">
        <v>16</v>
      </c>
      <c r="E13" s="235"/>
      <c r="F13" s="226" t="s">
        <v>1</v>
      </c>
      <c r="G13" s="235"/>
      <c r="H13" s="235"/>
      <c r="I13" s="237" t="s">
        <v>17</v>
      </c>
      <c r="J13" s="226" t="s">
        <v>1</v>
      </c>
      <c r="K13" s="235"/>
      <c r="L13" s="34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  <c r="AD13" s="235"/>
      <c r="AE13" s="235"/>
    </row>
    <row r="14" spans="1:46" s="2" customFormat="1" ht="12" customHeight="1">
      <c r="A14" s="235"/>
      <c r="B14" s="28"/>
      <c r="C14" s="235"/>
      <c r="D14" s="237" t="s">
        <v>18</v>
      </c>
      <c r="E14" s="235"/>
      <c r="F14" s="226" t="s">
        <v>19</v>
      </c>
      <c r="G14" s="235"/>
      <c r="H14" s="235"/>
      <c r="I14" s="237" t="s">
        <v>20</v>
      </c>
      <c r="J14" s="219" t="str">
        <f>'Rekapitulácia stavby'!AN8</f>
        <v>20. 4. 2021</v>
      </c>
      <c r="K14" s="235"/>
      <c r="L14" s="34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</row>
    <row r="15" spans="1:46" s="2" customFormat="1" ht="10.9" customHeight="1">
      <c r="A15" s="235"/>
      <c r="B15" s="28"/>
      <c r="C15" s="235"/>
      <c r="D15" s="235"/>
      <c r="E15" s="235"/>
      <c r="F15" s="235"/>
      <c r="G15" s="235"/>
      <c r="H15" s="235"/>
      <c r="I15" s="235"/>
      <c r="J15" s="235"/>
      <c r="K15" s="235"/>
      <c r="L15" s="34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235"/>
    </row>
    <row r="16" spans="1:46" s="2" customFormat="1" ht="12" customHeight="1">
      <c r="A16" s="235"/>
      <c r="B16" s="28"/>
      <c r="C16" s="235"/>
      <c r="D16" s="237" t="s">
        <v>22</v>
      </c>
      <c r="E16" s="235"/>
      <c r="F16" s="235"/>
      <c r="G16" s="235"/>
      <c r="H16" s="235"/>
      <c r="I16" s="237" t="s">
        <v>23</v>
      </c>
      <c r="J16" s="226" t="s">
        <v>1</v>
      </c>
      <c r="K16" s="235"/>
      <c r="L16" s="34"/>
      <c r="S16" s="235"/>
      <c r="T16" s="235"/>
      <c r="U16" s="235"/>
      <c r="V16" s="235"/>
      <c r="W16" s="235"/>
      <c r="X16" s="235"/>
      <c r="Y16" s="235"/>
      <c r="Z16" s="235"/>
      <c r="AA16" s="235"/>
      <c r="AB16" s="235"/>
      <c r="AC16" s="235"/>
      <c r="AD16" s="235"/>
      <c r="AE16" s="235"/>
    </row>
    <row r="17" spans="1:31" s="2" customFormat="1" ht="18" customHeight="1">
      <c r="A17" s="235"/>
      <c r="B17" s="28"/>
      <c r="C17" s="235"/>
      <c r="D17" s="235"/>
      <c r="E17" s="226" t="s">
        <v>24</v>
      </c>
      <c r="F17" s="235"/>
      <c r="G17" s="235"/>
      <c r="H17" s="235"/>
      <c r="I17" s="237" t="s">
        <v>25</v>
      </c>
      <c r="J17" s="226" t="s">
        <v>1</v>
      </c>
      <c r="K17" s="235"/>
      <c r="L17" s="34"/>
      <c r="S17" s="235"/>
      <c r="T17" s="235"/>
      <c r="U17" s="235"/>
      <c r="V17" s="235"/>
      <c r="W17" s="235"/>
      <c r="X17" s="235"/>
      <c r="Y17" s="235"/>
      <c r="Z17" s="235"/>
      <c r="AA17" s="235"/>
      <c r="AB17" s="235"/>
      <c r="AC17" s="235"/>
      <c r="AD17" s="235"/>
      <c r="AE17" s="235"/>
    </row>
    <row r="18" spans="1:31" s="2" customFormat="1" ht="6.95" customHeight="1">
      <c r="A18" s="235"/>
      <c r="B18" s="28"/>
      <c r="C18" s="235"/>
      <c r="D18" s="235"/>
      <c r="E18" s="235"/>
      <c r="F18" s="235"/>
      <c r="G18" s="235"/>
      <c r="H18" s="235"/>
      <c r="I18" s="235"/>
      <c r="J18" s="235"/>
      <c r="K18" s="235"/>
      <c r="L18" s="34"/>
      <c r="S18" s="235"/>
      <c r="T18" s="235"/>
      <c r="U18" s="235"/>
      <c r="V18" s="235"/>
      <c r="W18" s="235"/>
      <c r="X18" s="235"/>
      <c r="Y18" s="235"/>
      <c r="Z18" s="235"/>
      <c r="AA18" s="235"/>
      <c r="AB18" s="235"/>
      <c r="AC18" s="235"/>
      <c r="AD18" s="235"/>
      <c r="AE18" s="235"/>
    </row>
    <row r="19" spans="1:31" s="2" customFormat="1" ht="12" customHeight="1">
      <c r="A19" s="235"/>
      <c r="B19" s="28"/>
      <c r="C19" s="235"/>
      <c r="D19" s="237" t="s">
        <v>26</v>
      </c>
      <c r="E19" s="235"/>
      <c r="F19" s="235"/>
      <c r="G19" s="235"/>
      <c r="H19" s="235"/>
      <c r="I19" s="237" t="s">
        <v>23</v>
      </c>
      <c r="J19" s="238" t="str">
        <f>'Rekapitulácia stavby'!AN13</f>
        <v>Vyplň údaj</v>
      </c>
      <c r="K19" s="235"/>
      <c r="L19" s="34"/>
      <c r="S19" s="235"/>
      <c r="T19" s="235"/>
      <c r="U19" s="235"/>
      <c r="V19" s="235"/>
      <c r="W19" s="235"/>
      <c r="X19" s="235"/>
      <c r="Y19" s="235"/>
      <c r="Z19" s="235"/>
      <c r="AA19" s="235"/>
      <c r="AB19" s="235"/>
      <c r="AC19" s="235"/>
      <c r="AD19" s="235"/>
      <c r="AE19" s="235"/>
    </row>
    <row r="20" spans="1:31" s="2" customFormat="1" ht="18" customHeight="1">
      <c r="A20" s="235"/>
      <c r="B20" s="28"/>
      <c r="C20" s="235"/>
      <c r="D20" s="235"/>
      <c r="E20" s="312" t="str">
        <f>'Rekapitulácia stavby'!E14</f>
        <v>Vyplň údaj</v>
      </c>
      <c r="F20" s="277"/>
      <c r="G20" s="277"/>
      <c r="H20" s="277"/>
      <c r="I20" s="237" t="s">
        <v>25</v>
      </c>
      <c r="J20" s="238" t="str">
        <f>'Rekapitulácia stavby'!AN14</f>
        <v>Vyplň údaj</v>
      </c>
      <c r="K20" s="235"/>
      <c r="L20" s="34"/>
      <c r="S20" s="235"/>
      <c r="T20" s="235"/>
      <c r="U20" s="235"/>
      <c r="V20" s="235"/>
      <c r="W20" s="235"/>
      <c r="X20" s="235"/>
      <c r="Y20" s="235"/>
      <c r="Z20" s="235"/>
      <c r="AA20" s="235"/>
      <c r="AB20" s="235"/>
      <c r="AC20" s="235"/>
      <c r="AD20" s="235"/>
      <c r="AE20" s="235"/>
    </row>
    <row r="21" spans="1:31" s="2" customFormat="1" ht="6.95" customHeight="1">
      <c r="A21" s="235"/>
      <c r="B21" s="28"/>
      <c r="C21" s="235"/>
      <c r="D21" s="235"/>
      <c r="E21" s="235"/>
      <c r="F21" s="235"/>
      <c r="G21" s="235"/>
      <c r="H21" s="235"/>
      <c r="I21" s="235"/>
      <c r="J21" s="235"/>
      <c r="K21" s="235"/>
      <c r="L21" s="34"/>
      <c r="S21" s="235"/>
      <c r="T21" s="235"/>
      <c r="U21" s="235"/>
      <c r="V21" s="235"/>
      <c r="W21" s="235"/>
      <c r="X21" s="235"/>
      <c r="Y21" s="235"/>
      <c r="Z21" s="235"/>
      <c r="AA21" s="235"/>
      <c r="AB21" s="235"/>
      <c r="AC21" s="235"/>
      <c r="AD21" s="235"/>
      <c r="AE21" s="235"/>
    </row>
    <row r="22" spans="1:31" s="2" customFormat="1" ht="12" customHeight="1">
      <c r="A22" s="235"/>
      <c r="B22" s="28"/>
      <c r="C22" s="235"/>
      <c r="D22" s="237" t="s">
        <v>28</v>
      </c>
      <c r="E22" s="235"/>
      <c r="F22" s="235"/>
      <c r="G22" s="235"/>
      <c r="H22" s="235"/>
      <c r="I22" s="237" t="s">
        <v>23</v>
      </c>
      <c r="J22" s="226" t="s">
        <v>1</v>
      </c>
      <c r="K22" s="235"/>
      <c r="L22" s="34"/>
      <c r="S22" s="235"/>
      <c r="T22" s="235"/>
      <c r="U22" s="235"/>
      <c r="V22" s="235"/>
      <c r="W22" s="235"/>
      <c r="X22" s="235"/>
      <c r="Y22" s="235"/>
      <c r="Z22" s="235"/>
      <c r="AA22" s="235"/>
      <c r="AB22" s="235"/>
      <c r="AC22" s="235"/>
      <c r="AD22" s="235"/>
      <c r="AE22" s="235"/>
    </row>
    <row r="23" spans="1:31" s="2" customFormat="1" ht="18" customHeight="1">
      <c r="A23" s="235"/>
      <c r="B23" s="28"/>
      <c r="C23" s="235"/>
      <c r="D23" s="235"/>
      <c r="E23" s="226" t="s">
        <v>29</v>
      </c>
      <c r="F23" s="235"/>
      <c r="G23" s="235"/>
      <c r="H23" s="235"/>
      <c r="I23" s="237" t="s">
        <v>25</v>
      </c>
      <c r="J23" s="226" t="s">
        <v>1</v>
      </c>
      <c r="K23" s="235"/>
      <c r="L23" s="34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</row>
    <row r="24" spans="1:31" s="2" customFormat="1" ht="6.95" customHeight="1">
      <c r="A24" s="235"/>
      <c r="B24" s="28"/>
      <c r="C24" s="235"/>
      <c r="D24" s="235"/>
      <c r="E24" s="235"/>
      <c r="F24" s="235"/>
      <c r="G24" s="235"/>
      <c r="H24" s="235"/>
      <c r="I24" s="235"/>
      <c r="J24" s="235"/>
      <c r="K24" s="235"/>
      <c r="L24" s="34"/>
      <c r="S24" s="235"/>
      <c r="T24" s="235"/>
      <c r="U24" s="235"/>
      <c r="V24" s="235"/>
      <c r="W24" s="235"/>
      <c r="X24" s="235"/>
      <c r="Y24" s="235"/>
      <c r="Z24" s="235"/>
      <c r="AA24" s="235"/>
      <c r="AB24" s="235"/>
      <c r="AC24" s="235"/>
      <c r="AD24" s="235"/>
      <c r="AE24" s="235"/>
    </row>
    <row r="25" spans="1:31" s="2" customFormat="1" ht="12" customHeight="1">
      <c r="A25" s="235"/>
      <c r="B25" s="28"/>
      <c r="C25" s="235"/>
      <c r="D25" s="237" t="s">
        <v>31</v>
      </c>
      <c r="E25" s="235"/>
      <c r="F25" s="235"/>
      <c r="G25" s="235"/>
      <c r="H25" s="235"/>
      <c r="I25" s="237" t="s">
        <v>23</v>
      </c>
      <c r="J25" s="226" t="s">
        <v>1</v>
      </c>
      <c r="K25" s="235"/>
      <c r="L25" s="34"/>
      <c r="S25" s="235"/>
      <c r="T25" s="235"/>
      <c r="U25" s="235"/>
      <c r="V25" s="235"/>
      <c r="W25" s="235"/>
      <c r="X25" s="235"/>
      <c r="Y25" s="235"/>
      <c r="Z25" s="235"/>
      <c r="AA25" s="235"/>
      <c r="AB25" s="235"/>
      <c r="AC25" s="235"/>
      <c r="AD25" s="235"/>
      <c r="AE25" s="235"/>
    </row>
    <row r="26" spans="1:31" s="2" customFormat="1" ht="18" customHeight="1">
      <c r="A26" s="235"/>
      <c r="B26" s="28"/>
      <c r="C26" s="235"/>
      <c r="D26" s="235"/>
      <c r="E26" s="226" t="s">
        <v>32</v>
      </c>
      <c r="F26" s="235"/>
      <c r="G26" s="235"/>
      <c r="H26" s="235"/>
      <c r="I26" s="237" t="s">
        <v>25</v>
      </c>
      <c r="J26" s="226" t="s">
        <v>1</v>
      </c>
      <c r="K26" s="235"/>
      <c r="L26" s="34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</row>
    <row r="27" spans="1:31" s="2" customFormat="1" ht="6.95" customHeight="1">
      <c r="A27" s="235"/>
      <c r="B27" s="28"/>
      <c r="C27" s="235"/>
      <c r="D27" s="235"/>
      <c r="E27" s="235"/>
      <c r="F27" s="235"/>
      <c r="G27" s="235"/>
      <c r="H27" s="235"/>
      <c r="I27" s="235"/>
      <c r="J27" s="235"/>
      <c r="K27" s="235"/>
      <c r="L27" s="34"/>
      <c r="S27" s="235"/>
      <c r="T27" s="235"/>
      <c r="U27" s="235"/>
      <c r="V27" s="235"/>
      <c r="W27" s="235"/>
      <c r="X27" s="235"/>
      <c r="Y27" s="235"/>
      <c r="Z27" s="235"/>
      <c r="AA27" s="235"/>
      <c r="AB27" s="235"/>
      <c r="AC27" s="235"/>
      <c r="AD27" s="235"/>
      <c r="AE27" s="235"/>
    </row>
    <row r="28" spans="1:31" s="2" customFormat="1" ht="12" customHeight="1">
      <c r="A28" s="235"/>
      <c r="B28" s="28"/>
      <c r="C28" s="235"/>
      <c r="D28" s="237" t="s">
        <v>33</v>
      </c>
      <c r="E28" s="235"/>
      <c r="F28" s="235"/>
      <c r="G28" s="235"/>
      <c r="H28" s="235"/>
      <c r="I28" s="235"/>
      <c r="J28" s="235"/>
      <c r="K28" s="235"/>
      <c r="L28" s="34"/>
      <c r="S28" s="235"/>
      <c r="T28" s="235"/>
      <c r="U28" s="235"/>
      <c r="V28" s="235"/>
      <c r="W28" s="235"/>
      <c r="X28" s="235"/>
      <c r="Y28" s="235"/>
      <c r="Z28" s="235"/>
      <c r="AA28" s="235"/>
      <c r="AB28" s="235"/>
      <c r="AC28" s="235"/>
      <c r="AD28" s="235"/>
      <c r="AE28" s="235"/>
    </row>
    <row r="29" spans="1:31" s="8" customFormat="1" ht="16.5" customHeight="1">
      <c r="A29" s="97"/>
      <c r="B29" s="98"/>
      <c r="C29" s="97"/>
      <c r="D29" s="97"/>
      <c r="E29" s="313" t="s">
        <v>117</v>
      </c>
      <c r="F29" s="313"/>
      <c r="G29" s="313"/>
      <c r="H29" s="31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35"/>
      <c r="B30" s="28"/>
      <c r="C30" s="235"/>
      <c r="D30" s="235"/>
      <c r="E30" s="235"/>
      <c r="F30" s="235"/>
      <c r="G30" s="235"/>
      <c r="H30" s="235"/>
      <c r="I30" s="235"/>
      <c r="J30" s="235"/>
      <c r="K30" s="235"/>
      <c r="L30" s="34"/>
      <c r="S30" s="235"/>
      <c r="T30" s="235"/>
      <c r="U30" s="235"/>
      <c r="V30" s="235"/>
      <c r="W30" s="235"/>
      <c r="X30" s="235"/>
      <c r="Y30" s="235"/>
      <c r="Z30" s="235"/>
      <c r="AA30" s="235"/>
      <c r="AB30" s="235"/>
      <c r="AC30" s="235"/>
      <c r="AD30" s="235"/>
      <c r="AE30" s="235"/>
    </row>
    <row r="31" spans="1:31" s="2" customFormat="1" ht="6.95" customHeight="1">
      <c r="A31" s="235"/>
      <c r="B31" s="28"/>
      <c r="C31" s="235"/>
      <c r="D31" s="57"/>
      <c r="E31" s="57"/>
      <c r="F31" s="57"/>
      <c r="G31" s="57"/>
      <c r="H31" s="57"/>
      <c r="I31" s="57"/>
      <c r="J31" s="57"/>
      <c r="K31" s="57"/>
      <c r="L31" s="34"/>
      <c r="S31" s="235"/>
      <c r="T31" s="235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</row>
    <row r="32" spans="1:31" s="2" customFormat="1" ht="14.45" customHeight="1">
      <c r="A32" s="235"/>
      <c r="B32" s="28"/>
      <c r="C32" s="235"/>
      <c r="D32" s="226" t="s">
        <v>118</v>
      </c>
      <c r="J32" s="229">
        <f>J99-J34</f>
        <v>0</v>
      </c>
      <c r="K32" s="235"/>
      <c r="L32" s="34"/>
      <c r="S32" s="235"/>
      <c r="T32" s="235"/>
      <c r="U32" s="235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</row>
    <row r="33" spans="1:31" s="2" customFormat="1" ht="14.45" customHeight="1">
      <c r="A33" s="235"/>
      <c r="B33" s="28"/>
      <c r="C33" s="235"/>
      <c r="D33" s="27" t="s">
        <v>104</v>
      </c>
      <c r="J33" s="229">
        <f>J105</f>
        <v>0</v>
      </c>
      <c r="K33" s="235"/>
      <c r="L33" s="34"/>
      <c r="S33" s="235"/>
      <c r="T33" s="235"/>
      <c r="U33" s="235"/>
      <c r="V33" s="235"/>
      <c r="W33" s="235"/>
      <c r="X33" s="235"/>
      <c r="Y33" s="235"/>
      <c r="Z33" s="235"/>
      <c r="AA33" s="235"/>
      <c r="AB33" s="235"/>
      <c r="AC33" s="235"/>
      <c r="AD33" s="235"/>
      <c r="AE33" s="235"/>
    </row>
    <row r="34" spans="1:31" s="2" customFormat="1" ht="14.45" customHeight="1">
      <c r="A34" s="235"/>
      <c r="B34" s="28"/>
      <c r="C34" s="235"/>
      <c r="D34" s="213" t="s">
        <v>37</v>
      </c>
      <c r="J34" s="229">
        <v>0</v>
      </c>
      <c r="K34" s="235"/>
      <c r="L34" s="34"/>
      <c r="S34" s="235"/>
      <c r="T34" s="235"/>
      <c r="U34" s="235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</row>
    <row r="35" spans="1:31" s="2" customFormat="1" ht="25.35" customHeight="1">
      <c r="A35" s="235"/>
      <c r="B35" s="28"/>
      <c r="C35" s="235"/>
      <c r="D35" s="100" t="s">
        <v>38</v>
      </c>
      <c r="J35" s="222">
        <f>ROUND(J32 + J33+J34, 2)</f>
        <v>0</v>
      </c>
      <c r="K35" s="235"/>
      <c r="L35" s="34"/>
      <c r="S35" s="235"/>
      <c r="T35" s="235"/>
      <c r="U35" s="235"/>
      <c r="V35" s="235"/>
      <c r="W35" s="235"/>
      <c r="X35" s="235"/>
      <c r="Y35" s="235"/>
      <c r="Z35" s="235"/>
      <c r="AA35" s="235"/>
      <c r="AB35" s="235"/>
      <c r="AC35" s="235"/>
      <c r="AD35" s="235"/>
      <c r="AE35" s="235"/>
    </row>
    <row r="36" spans="1:31" s="2" customFormat="1" ht="6.95" customHeight="1">
      <c r="A36" s="235"/>
      <c r="B36" s="28"/>
      <c r="C36" s="235"/>
      <c r="D36" s="47"/>
      <c r="E36" s="47"/>
      <c r="F36" s="47"/>
      <c r="G36" s="47"/>
      <c r="H36" s="47"/>
      <c r="I36" s="47"/>
      <c r="J36" s="47"/>
      <c r="K36" s="57"/>
      <c r="L36" s="34"/>
      <c r="S36" s="235"/>
      <c r="T36" s="235"/>
      <c r="U36" s="235"/>
      <c r="V36" s="235"/>
      <c r="W36" s="235"/>
      <c r="X36" s="235"/>
      <c r="Y36" s="235"/>
      <c r="Z36" s="235"/>
      <c r="AA36" s="235"/>
      <c r="AB36" s="235"/>
      <c r="AC36" s="235"/>
      <c r="AD36" s="235"/>
      <c r="AE36" s="235"/>
    </row>
    <row r="37" spans="1:31" s="2" customFormat="1" ht="14.45" customHeight="1">
      <c r="A37" s="235"/>
      <c r="B37" s="28"/>
      <c r="C37" s="235"/>
      <c r="F37" s="231" t="s">
        <v>40</v>
      </c>
      <c r="I37" s="231" t="s">
        <v>39</v>
      </c>
      <c r="J37" s="231" t="s">
        <v>41</v>
      </c>
      <c r="K37" s="235"/>
      <c r="L37" s="34"/>
      <c r="S37" s="235"/>
      <c r="T37" s="235"/>
      <c r="U37" s="235"/>
      <c r="V37" s="235"/>
      <c r="W37" s="235"/>
      <c r="X37" s="235"/>
      <c r="Y37" s="235"/>
      <c r="Z37" s="235"/>
      <c r="AA37" s="235"/>
      <c r="AB37" s="235"/>
      <c r="AC37" s="235"/>
      <c r="AD37" s="235"/>
      <c r="AE37" s="235"/>
    </row>
    <row r="38" spans="1:31" s="2" customFormat="1" ht="14.45" customHeight="1">
      <c r="A38" s="235"/>
      <c r="B38" s="28"/>
      <c r="C38" s="235"/>
      <c r="D38" s="101" t="s">
        <v>42</v>
      </c>
      <c r="E38" s="237" t="s">
        <v>43</v>
      </c>
      <c r="F38" s="102">
        <f>ROUND((SUM(BE113:BE120) + SUM(BE142:BE420)),  2)</f>
        <v>0</v>
      </c>
      <c r="I38" s="103">
        <v>0.2</v>
      </c>
      <c r="J38" s="102">
        <f>ROUND(((SUM(BE113:BE120) + SUM(BE142:BE420))*I38),  2)</f>
        <v>0</v>
      </c>
      <c r="K38" s="235"/>
      <c r="L38" s="34"/>
      <c r="S38" s="235"/>
      <c r="T38" s="235"/>
      <c r="U38" s="235"/>
      <c r="V38" s="235"/>
      <c r="W38" s="235"/>
      <c r="X38" s="235"/>
      <c r="Y38" s="235"/>
      <c r="Z38" s="235"/>
      <c r="AA38" s="235"/>
      <c r="AB38" s="235"/>
      <c r="AC38" s="235"/>
      <c r="AD38" s="235"/>
      <c r="AE38" s="235"/>
    </row>
    <row r="39" spans="1:31" s="2" customFormat="1" ht="14.45" customHeight="1">
      <c r="A39" s="235"/>
      <c r="B39" s="28"/>
      <c r="C39" s="235"/>
      <c r="E39" s="237" t="s">
        <v>44</v>
      </c>
      <c r="F39" s="102">
        <f>J32</f>
        <v>0</v>
      </c>
      <c r="I39" s="103">
        <v>0.2</v>
      </c>
      <c r="J39" s="102">
        <f>F39*0.2</f>
        <v>0</v>
      </c>
      <c r="K39" s="235"/>
      <c r="L39" s="34"/>
      <c r="S39" s="235"/>
      <c r="T39" s="235"/>
      <c r="U39" s="235"/>
      <c r="V39" s="235"/>
      <c r="W39" s="235"/>
      <c r="X39" s="235"/>
      <c r="Y39" s="235"/>
      <c r="Z39" s="235"/>
      <c r="AA39" s="235"/>
      <c r="AB39" s="235"/>
      <c r="AC39" s="235"/>
      <c r="AD39" s="235"/>
      <c r="AE39" s="235"/>
    </row>
    <row r="40" spans="1:31" s="2" customFormat="1" ht="14.45" hidden="1" customHeight="1">
      <c r="A40" s="235"/>
      <c r="B40" s="28"/>
      <c r="C40" s="235"/>
      <c r="D40" s="235"/>
      <c r="E40" s="237" t="s">
        <v>45</v>
      </c>
      <c r="F40" s="102">
        <f>ROUND((SUM(BG104:BG111) + SUM(BG133:BG155)),  2)</f>
        <v>0</v>
      </c>
      <c r="G40" s="235"/>
      <c r="H40" s="235"/>
      <c r="I40" s="103">
        <v>0.2</v>
      </c>
      <c r="J40" s="102">
        <f>0</f>
        <v>0</v>
      </c>
      <c r="K40" s="235"/>
      <c r="L40" s="34"/>
      <c r="S40" s="235"/>
      <c r="T40" s="235"/>
      <c r="U40" s="235"/>
      <c r="V40" s="235"/>
      <c r="W40" s="235"/>
      <c r="X40" s="235"/>
      <c r="Y40" s="235"/>
      <c r="Z40" s="235"/>
      <c r="AA40" s="235"/>
      <c r="AB40" s="235"/>
      <c r="AC40" s="235"/>
      <c r="AD40" s="235"/>
      <c r="AE40" s="235"/>
    </row>
    <row r="41" spans="1:31" s="2" customFormat="1" ht="14.45" hidden="1" customHeight="1">
      <c r="A41" s="235"/>
      <c r="B41" s="28"/>
      <c r="C41" s="235"/>
      <c r="D41" s="235"/>
      <c r="E41" s="237" t="s">
        <v>46</v>
      </c>
      <c r="F41" s="102">
        <f>ROUND((SUM(BH104:BH111) + SUM(BH133:BH155)),  2)</f>
        <v>0</v>
      </c>
      <c r="G41" s="235"/>
      <c r="H41" s="235"/>
      <c r="I41" s="103">
        <v>0.2</v>
      </c>
      <c r="J41" s="102">
        <f>0</f>
        <v>0</v>
      </c>
      <c r="K41" s="235"/>
      <c r="L41" s="34"/>
      <c r="S41" s="235"/>
      <c r="T41" s="235"/>
      <c r="U41" s="235"/>
      <c r="V41" s="235"/>
      <c r="W41" s="235"/>
      <c r="X41" s="235"/>
      <c r="Y41" s="235"/>
      <c r="Z41" s="235"/>
      <c r="AA41" s="235"/>
      <c r="AB41" s="235"/>
      <c r="AC41" s="235"/>
      <c r="AD41" s="235"/>
      <c r="AE41" s="235"/>
    </row>
    <row r="42" spans="1:31" s="2" customFormat="1" ht="14.45" hidden="1" customHeight="1">
      <c r="A42" s="235"/>
      <c r="B42" s="28"/>
      <c r="C42" s="235"/>
      <c r="D42" s="235"/>
      <c r="E42" s="237" t="s">
        <v>47</v>
      </c>
      <c r="F42" s="102">
        <f>ROUND((SUM(BI104:BI111) + SUM(BI133:BI155)),  2)</f>
        <v>0</v>
      </c>
      <c r="G42" s="235"/>
      <c r="H42" s="235"/>
      <c r="I42" s="103">
        <v>0</v>
      </c>
      <c r="J42" s="102">
        <f>0</f>
        <v>0</v>
      </c>
      <c r="K42" s="235"/>
      <c r="L42" s="34"/>
      <c r="S42" s="235"/>
      <c r="T42" s="235"/>
      <c r="U42" s="235"/>
      <c r="V42" s="235"/>
      <c r="W42" s="235"/>
      <c r="X42" s="235"/>
      <c r="Y42" s="235"/>
      <c r="Z42" s="235"/>
      <c r="AA42" s="235"/>
      <c r="AB42" s="235"/>
      <c r="AC42" s="235"/>
      <c r="AD42" s="235"/>
      <c r="AE42" s="235"/>
    </row>
    <row r="43" spans="1:31" s="2" customFormat="1" ht="6.95" customHeight="1">
      <c r="A43" s="235"/>
      <c r="B43" s="28"/>
      <c r="C43" s="235"/>
      <c r="D43" s="235"/>
      <c r="E43" s="235"/>
      <c r="F43" s="235"/>
      <c r="G43" s="235"/>
      <c r="H43" s="235"/>
      <c r="I43" s="235"/>
      <c r="J43" s="235"/>
      <c r="K43" s="235"/>
      <c r="L43" s="34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</row>
    <row r="44" spans="1:31" s="2" customFormat="1" ht="25.35" customHeight="1">
      <c r="A44" s="235"/>
      <c r="B44" s="28"/>
      <c r="C44" s="94"/>
      <c r="D44" s="104" t="s">
        <v>48</v>
      </c>
      <c r="E44" s="51"/>
      <c r="F44" s="51"/>
      <c r="G44" s="105" t="s">
        <v>49</v>
      </c>
      <c r="H44" s="106" t="s">
        <v>50</v>
      </c>
      <c r="I44" s="51"/>
      <c r="J44" s="107">
        <f>SUM(J35:J42)</f>
        <v>0</v>
      </c>
      <c r="K44" s="108"/>
      <c r="L44" s="34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5"/>
      <c r="AD44" s="235"/>
      <c r="AE44" s="235"/>
    </row>
    <row r="45" spans="1:31" s="2" customFormat="1" ht="14.45" customHeight="1">
      <c r="A45" s="235"/>
      <c r="B45" s="28"/>
      <c r="C45" s="235"/>
      <c r="D45" s="235"/>
      <c r="E45" s="235"/>
      <c r="F45" s="235"/>
      <c r="G45" s="235"/>
      <c r="H45" s="235"/>
      <c r="I45" s="235"/>
      <c r="J45" s="235"/>
      <c r="K45" s="235"/>
      <c r="L45" s="34"/>
      <c r="S45" s="235"/>
      <c r="T45" s="235"/>
      <c r="U45" s="235"/>
      <c r="V45" s="235"/>
      <c r="W45" s="235"/>
      <c r="X45" s="235"/>
      <c r="Y45" s="235"/>
      <c r="Z45" s="235"/>
      <c r="AA45" s="235"/>
      <c r="AB45" s="235"/>
      <c r="AC45" s="235"/>
      <c r="AD45" s="235"/>
      <c r="AE45" s="235"/>
    </row>
    <row r="46" spans="1:31" s="1" customFormat="1" ht="14.45" customHeight="1">
      <c r="A46" s="227"/>
      <c r="B46" s="20"/>
      <c r="C46" s="227"/>
      <c r="D46" s="227"/>
      <c r="E46" s="227"/>
      <c r="F46" s="227"/>
      <c r="G46" s="227"/>
      <c r="H46" s="227"/>
      <c r="I46" s="227"/>
      <c r="J46" s="227"/>
      <c r="K46" s="227"/>
      <c r="L46" s="20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27"/>
      <c r="AE46" s="227"/>
    </row>
    <row r="47" spans="1:31" s="1" customFormat="1" ht="14.45" customHeight="1">
      <c r="A47" s="227"/>
      <c r="B47" s="20"/>
      <c r="C47" s="227"/>
      <c r="D47" s="227"/>
      <c r="E47" s="227"/>
      <c r="F47" s="227"/>
      <c r="G47" s="227"/>
      <c r="H47" s="227"/>
      <c r="I47" s="227"/>
      <c r="J47" s="227"/>
      <c r="K47" s="227"/>
      <c r="L47" s="20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227"/>
      <c r="AC47" s="227"/>
      <c r="AD47" s="227"/>
      <c r="AE47" s="227"/>
    </row>
    <row r="48" spans="1:31" s="1" customFormat="1" ht="14.45" customHeight="1">
      <c r="A48" s="227"/>
      <c r="B48" s="20"/>
      <c r="C48" s="227"/>
      <c r="D48" s="227"/>
      <c r="E48" s="227"/>
      <c r="F48" s="227"/>
      <c r="G48" s="227"/>
      <c r="H48" s="227"/>
      <c r="I48" s="227"/>
      <c r="J48" s="227"/>
      <c r="K48" s="227"/>
      <c r="L48" s="20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27"/>
      <c r="AE48" s="227"/>
    </row>
    <row r="49" spans="1:31" s="1" customFormat="1" ht="14.45" customHeight="1">
      <c r="A49" s="227"/>
      <c r="B49" s="20"/>
      <c r="C49" s="227"/>
      <c r="D49" s="227"/>
      <c r="E49" s="227"/>
      <c r="F49" s="227"/>
      <c r="G49" s="227"/>
      <c r="H49" s="227"/>
      <c r="I49" s="227"/>
      <c r="J49" s="227"/>
      <c r="K49" s="227"/>
      <c r="L49" s="20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7"/>
      <c r="AE49" s="227"/>
    </row>
    <row r="50" spans="1:31" s="1" customFormat="1" ht="14.45" customHeight="1">
      <c r="A50" s="227"/>
      <c r="B50" s="20"/>
      <c r="C50" s="227"/>
      <c r="D50" s="227"/>
      <c r="E50" s="227"/>
      <c r="F50" s="227"/>
      <c r="G50" s="227"/>
      <c r="H50" s="227"/>
      <c r="I50" s="227"/>
      <c r="J50" s="227"/>
      <c r="K50" s="227"/>
      <c r="L50" s="20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227"/>
      <c r="AD50" s="227"/>
      <c r="AE50" s="227"/>
    </row>
    <row r="51" spans="1:31" s="2" customFormat="1" ht="14.45" customHeight="1">
      <c r="B51" s="34"/>
      <c r="D51" s="35" t="s">
        <v>51</v>
      </c>
      <c r="E51" s="36"/>
      <c r="F51" s="36"/>
      <c r="G51" s="35" t="s">
        <v>52</v>
      </c>
      <c r="H51" s="36"/>
      <c r="I51" s="36"/>
      <c r="J51" s="36"/>
      <c r="K51" s="36"/>
      <c r="L51" s="34"/>
    </row>
    <row r="52" spans="1:31">
      <c r="A52" s="227"/>
      <c r="B52" s="20"/>
      <c r="C52" s="227"/>
      <c r="D52" s="227"/>
      <c r="E52" s="227"/>
      <c r="F52" s="227"/>
      <c r="G52" s="227"/>
      <c r="H52" s="227"/>
      <c r="I52" s="227"/>
      <c r="J52" s="227"/>
      <c r="K52" s="227"/>
      <c r="L52" s="20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</row>
    <row r="53" spans="1:31">
      <c r="A53" s="227"/>
      <c r="B53" s="20"/>
      <c r="C53" s="227"/>
      <c r="D53" s="227"/>
      <c r="E53" s="227"/>
      <c r="F53" s="227"/>
      <c r="G53" s="227"/>
      <c r="H53" s="227"/>
      <c r="I53" s="227"/>
      <c r="J53" s="227"/>
      <c r="K53" s="227"/>
      <c r="L53" s="20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  <c r="AC53" s="227"/>
      <c r="AD53" s="227"/>
      <c r="AE53" s="227"/>
    </row>
    <row r="54" spans="1:31">
      <c r="A54" s="227"/>
      <c r="B54" s="20"/>
      <c r="C54" s="227"/>
      <c r="D54" s="227"/>
      <c r="E54" s="227"/>
      <c r="F54" s="227"/>
      <c r="G54" s="227"/>
      <c r="H54" s="227"/>
      <c r="I54" s="227"/>
      <c r="J54" s="227"/>
      <c r="K54" s="227"/>
      <c r="L54" s="20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  <c r="AC54" s="227"/>
      <c r="AD54" s="227"/>
      <c r="AE54" s="227"/>
    </row>
    <row r="55" spans="1:31">
      <c r="A55" s="227"/>
      <c r="B55" s="20"/>
      <c r="C55" s="227"/>
      <c r="D55" s="227"/>
      <c r="E55" s="227"/>
      <c r="F55" s="227"/>
      <c r="G55" s="227"/>
      <c r="H55" s="227"/>
      <c r="I55" s="227"/>
      <c r="J55" s="227"/>
      <c r="K55" s="227"/>
      <c r="L55" s="20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27"/>
      <c r="Z55" s="227"/>
      <c r="AA55" s="227"/>
      <c r="AB55" s="227"/>
      <c r="AC55" s="227"/>
      <c r="AD55" s="227"/>
      <c r="AE55" s="227"/>
    </row>
    <row r="56" spans="1:31">
      <c r="A56" s="227"/>
      <c r="B56" s="20"/>
      <c r="C56" s="227"/>
      <c r="D56" s="227"/>
      <c r="E56" s="227"/>
      <c r="F56" s="227"/>
      <c r="G56" s="227"/>
      <c r="H56" s="227"/>
      <c r="I56" s="227"/>
      <c r="J56" s="227"/>
      <c r="K56" s="227"/>
      <c r="L56" s="20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</row>
    <row r="57" spans="1:31">
      <c r="A57" s="227"/>
      <c r="B57" s="20"/>
      <c r="C57" s="227"/>
      <c r="D57" s="227"/>
      <c r="E57" s="227"/>
      <c r="F57" s="227"/>
      <c r="G57" s="227"/>
      <c r="H57" s="227"/>
      <c r="I57" s="227"/>
      <c r="J57" s="227"/>
      <c r="K57" s="227"/>
      <c r="L57" s="20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27"/>
      <c r="Y57" s="227"/>
      <c r="Z57" s="227"/>
      <c r="AA57" s="227"/>
      <c r="AB57" s="227"/>
      <c r="AC57" s="227"/>
      <c r="AD57" s="227"/>
      <c r="AE57" s="227"/>
    </row>
    <row r="58" spans="1:31">
      <c r="A58" s="227"/>
      <c r="B58" s="20"/>
      <c r="C58" s="227"/>
      <c r="D58" s="227"/>
      <c r="E58" s="227"/>
      <c r="F58" s="227"/>
      <c r="G58" s="227"/>
      <c r="H58" s="227"/>
      <c r="I58" s="227"/>
      <c r="J58" s="227"/>
      <c r="K58" s="227"/>
      <c r="L58" s="20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</row>
    <row r="59" spans="1:31">
      <c r="A59" s="227"/>
      <c r="B59" s="20"/>
      <c r="C59" s="227"/>
      <c r="D59" s="227"/>
      <c r="E59" s="227"/>
      <c r="F59" s="227"/>
      <c r="G59" s="227"/>
      <c r="H59" s="227"/>
      <c r="I59" s="227"/>
      <c r="J59" s="227"/>
      <c r="K59" s="227"/>
      <c r="L59" s="20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27"/>
      <c r="Y59" s="227"/>
      <c r="Z59" s="227"/>
      <c r="AA59" s="227"/>
      <c r="AB59" s="227"/>
      <c r="AC59" s="227"/>
      <c r="AD59" s="227"/>
      <c r="AE59" s="227"/>
    </row>
    <row r="60" spans="1:31">
      <c r="A60" s="227"/>
      <c r="B60" s="20"/>
      <c r="C60" s="227"/>
      <c r="D60" s="227"/>
      <c r="E60" s="227"/>
      <c r="F60" s="227"/>
      <c r="G60" s="227"/>
      <c r="H60" s="227"/>
      <c r="I60" s="227"/>
      <c r="J60" s="227"/>
      <c r="K60" s="227"/>
      <c r="L60" s="20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7"/>
      <c r="Y60" s="227"/>
      <c r="Z60" s="227"/>
      <c r="AA60" s="227"/>
      <c r="AB60" s="227"/>
      <c r="AC60" s="227"/>
      <c r="AD60" s="227"/>
      <c r="AE60" s="227"/>
    </row>
    <row r="61" spans="1:31">
      <c r="A61" s="227"/>
      <c r="B61" s="20"/>
      <c r="C61" s="227"/>
      <c r="D61" s="227"/>
      <c r="E61" s="227"/>
      <c r="F61" s="227"/>
      <c r="G61" s="227"/>
      <c r="H61" s="227"/>
      <c r="I61" s="227"/>
      <c r="J61" s="227"/>
      <c r="K61" s="227"/>
      <c r="L61" s="20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7"/>
      <c r="Y61" s="227"/>
      <c r="Z61" s="227"/>
      <c r="AA61" s="227"/>
      <c r="AB61" s="227"/>
      <c r="AC61" s="227"/>
      <c r="AD61" s="227"/>
      <c r="AE61" s="227"/>
    </row>
    <row r="62" spans="1:31" s="2" customFormat="1" ht="12.75">
      <c r="A62" s="235"/>
      <c r="B62" s="28"/>
      <c r="C62" s="235"/>
      <c r="D62" s="37" t="s">
        <v>53</v>
      </c>
      <c r="E62" s="230"/>
      <c r="F62" s="109" t="s">
        <v>54</v>
      </c>
      <c r="G62" s="37" t="s">
        <v>53</v>
      </c>
      <c r="H62" s="230"/>
      <c r="I62" s="230"/>
      <c r="J62" s="110" t="s">
        <v>54</v>
      </c>
      <c r="K62" s="230"/>
      <c r="L62" s="34"/>
      <c r="S62" s="235"/>
      <c r="T62" s="235"/>
      <c r="U62" s="235"/>
      <c r="V62" s="235"/>
      <c r="W62" s="235"/>
      <c r="X62" s="235"/>
      <c r="Y62" s="235"/>
      <c r="Z62" s="235"/>
      <c r="AA62" s="235"/>
      <c r="AB62" s="235"/>
      <c r="AC62" s="235"/>
      <c r="AD62" s="235"/>
      <c r="AE62" s="235"/>
    </row>
    <row r="63" spans="1:31">
      <c r="A63" s="227"/>
      <c r="B63" s="20"/>
      <c r="C63" s="227"/>
      <c r="D63" s="227"/>
      <c r="E63" s="227"/>
      <c r="F63" s="227"/>
      <c r="G63" s="227"/>
      <c r="H63" s="227"/>
      <c r="I63" s="227"/>
      <c r="J63" s="227"/>
      <c r="K63" s="227"/>
      <c r="L63" s="20"/>
      <c r="M63" s="227"/>
      <c r="N63" s="227"/>
      <c r="O63" s="227"/>
      <c r="P63" s="227"/>
      <c r="Q63" s="227"/>
      <c r="R63" s="227"/>
      <c r="S63" s="227"/>
      <c r="T63" s="227"/>
      <c r="U63" s="227"/>
      <c r="V63" s="227"/>
      <c r="W63" s="227"/>
      <c r="X63" s="227"/>
      <c r="Y63" s="227"/>
      <c r="Z63" s="227"/>
      <c r="AA63" s="227"/>
      <c r="AB63" s="227"/>
      <c r="AC63" s="227"/>
      <c r="AD63" s="227"/>
      <c r="AE63" s="227"/>
    </row>
    <row r="64" spans="1:31">
      <c r="A64" s="227"/>
      <c r="B64" s="20"/>
      <c r="C64" s="227"/>
      <c r="D64" s="227"/>
      <c r="E64" s="227"/>
      <c r="F64" s="227"/>
      <c r="G64" s="227"/>
      <c r="H64" s="227"/>
      <c r="I64" s="227"/>
      <c r="J64" s="227"/>
      <c r="K64" s="227"/>
      <c r="L64" s="20"/>
      <c r="M64" s="227"/>
      <c r="N64" s="227"/>
      <c r="O64" s="227"/>
      <c r="P64" s="227"/>
      <c r="Q64" s="227"/>
      <c r="R64" s="227"/>
      <c r="S64" s="227"/>
      <c r="T64" s="227"/>
      <c r="U64" s="227"/>
      <c r="V64" s="227"/>
      <c r="W64" s="227"/>
      <c r="X64" s="227"/>
      <c r="Y64" s="227"/>
      <c r="Z64" s="227"/>
      <c r="AA64" s="227"/>
      <c r="AB64" s="227"/>
      <c r="AC64" s="227"/>
      <c r="AD64" s="227"/>
      <c r="AE64" s="227"/>
    </row>
    <row r="65" spans="1:31">
      <c r="A65" s="227"/>
      <c r="B65" s="20"/>
      <c r="C65" s="227"/>
      <c r="D65" s="227"/>
      <c r="E65" s="227"/>
      <c r="F65" s="227"/>
      <c r="G65" s="227"/>
      <c r="H65" s="227"/>
      <c r="I65" s="227"/>
      <c r="J65" s="227"/>
      <c r="K65" s="227"/>
      <c r="L65" s="20"/>
      <c r="M65" s="227"/>
      <c r="N65" s="227"/>
      <c r="O65" s="227"/>
      <c r="P65" s="227"/>
      <c r="Q65" s="227"/>
      <c r="R65" s="227"/>
      <c r="S65" s="227"/>
      <c r="T65" s="227"/>
      <c r="U65" s="227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</row>
    <row r="66" spans="1:31" s="2" customFormat="1" ht="12.75">
      <c r="A66" s="235"/>
      <c r="B66" s="28"/>
      <c r="C66" s="235"/>
      <c r="D66" s="35" t="s">
        <v>55</v>
      </c>
      <c r="E66" s="38"/>
      <c r="F66" s="38"/>
      <c r="G66" s="35" t="s">
        <v>56</v>
      </c>
      <c r="H66" s="38"/>
      <c r="I66" s="38"/>
      <c r="J66" s="38"/>
      <c r="K66" s="38"/>
      <c r="L66" s="34"/>
      <c r="S66" s="235"/>
      <c r="T66" s="235"/>
      <c r="U66" s="235"/>
      <c r="V66" s="235"/>
      <c r="W66" s="235"/>
      <c r="X66" s="235"/>
      <c r="Y66" s="235"/>
      <c r="Z66" s="235"/>
      <c r="AA66" s="235"/>
      <c r="AB66" s="235"/>
      <c r="AC66" s="235"/>
      <c r="AD66" s="235"/>
      <c r="AE66" s="235"/>
    </row>
    <row r="67" spans="1:31">
      <c r="A67" s="227"/>
      <c r="B67" s="20"/>
      <c r="C67" s="227"/>
      <c r="D67" s="227"/>
      <c r="E67" s="227"/>
      <c r="F67" s="227"/>
      <c r="G67" s="227"/>
      <c r="H67" s="227"/>
      <c r="I67" s="227"/>
      <c r="J67" s="227"/>
      <c r="K67" s="227"/>
      <c r="L67" s="20"/>
      <c r="M67" s="227"/>
      <c r="N67" s="227"/>
      <c r="O67" s="227"/>
      <c r="P67" s="227"/>
      <c r="Q67" s="227"/>
      <c r="R67" s="227"/>
      <c r="S67" s="227"/>
      <c r="T67" s="227"/>
      <c r="U67" s="227"/>
      <c r="V67" s="227"/>
      <c r="W67" s="227"/>
      <c r="X67" s="227"/>
      <c r="Y67" s="227"/>
      <c r="Z67" s="227"/>
      <c r="AA67" s="227"/>
      <c r="AB67" s="227"/>
      <c r="AC67" s="227"/>
      <c r="AD67" s="227"/>
      <c r="AE67" s="227"/>
    </row>
    <row r="68" spans="1:31">
      <c r="A68" s="227"/>
      <c r="B68" s="20"/>
      <c r="C68" s="227"/>
      <c r="D68" s="227"/>
      <c r="E68" s="227"/>
      <c r="F68" s="227"/>
      <c r="G68" s="227"/>
      <c r="H68" s="227"/>
      <c r="I68" s="227"/>
      <c r="J68" s="227"/>
      <c r="K68" s="227"/>
      <c r="L68" s="20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W68" s="227"/>
      <c r="X68" s="227"/>
      <c r="Y68" s="227"/>
      <c r="Z68" s="227"/>
      <c r="AA68" s="227"/>
      <c r="AB68" s="227"/>
      <c r="AC68" s="227"/>
      <c r="AD68" s="227"/>
      <c r="AE68" s="227"/>
    </row>
    <row r="69" spans="1:31">
      <c r="A69" s="227"/>
      <c r="B69" s="20"/>
      <c r="C69" s="227"/>
      <c r="D69" s="227"/>
      <c r="E69" s="227"/>
      <c r="F69" s="227"/>
      <c r="G69" s="227"/>
      <c r="H69" s="227"/>
      <c r="I69" s="227"/>
      <c r="J69" s="227"/>
      <c r="K69" s="227"/>
      <c r="L69" s="20"/>
      <c r="M69" s="227"/>
      <c r="N69" s="227"/>
      <c r="O69" s="227"/>
      <c r="P69" s="227"/>
      <c r="Q69" s="227"/>
      <c r="R69" s="227"/>
      <c r="S69" s="227"/>
      <c r="T69" s="227"/>
      <c r="U69" s="227"/>
      <c r="V69" s="227"/>
      <c r="W69" s="227"/>
      <c r="X69" s="227"/>
      <c r="Y69" s="227"/>
      <c r="Z69" s="227"/>
      <c r="AA69" s="227"/>
      <c r="AB69" s="227"/>
      <c r="AC69" s="227"/>
      <c r="AD69" s="227"/>
      <c r="AE69" s="227"/>
    </row>
    <row r="70" spans="1:31">
      <c r="A70" s="227"/>
      <c r="B70" s="20"/>
      <c r="C70" s="227"/>
      <c r="D70" s="227"/>
      <c r="E70" s="227"/>
      <c r="F70" s="227"/>
      <c r="G70" s="227"/>
      <c r="H70" s="227"/>
      <c r="I70" s="227"/>
      <c r="J70" s="227"/>
      <c r="K70" s="227"/>
      <c r="L70" s="20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W70" s="227"/>
      <c r="X70" s="227"/>
      <c r="Y70" s="227"/>
      <c r="Z70" s="227"/>
      <c r="AA70" s="227"/>
      <c r="AB70" s="227"/>
      <c r="AC70" s="227"/>
      <c r="AD70" s="227"/>
      <c r="AE70" s="227"/>
    </row>
    <row r="71" spans="1:31">
      <c r="A71" s="227"/>
      <c r="B71" s="20"/>
      <c r="C71" s="227"/>
      <c r="D71" s="227"/>
      <c r="E71" s="227"/>
      <c r="F71" s="227"/>
      <c r="G71" s="227"/>
      <c r="H71" s="227"/>
      <c r="I71" s="227"/>
      <c r="J71" s="227"/>
      <c r="K71" s="227"/>
      <c r="L71" s="20"/>
      <c r="M71" s="227"/>
      <c r="N71" s="227"/>
      <c r="O71" s="227"/>
      <c r="P71" s="227"/>
      <c r="Q71" s="227"/>
      <c r="R71" s="227"/>
      <c r="S71" s="227"/>
      <c r="T71" s="227"/>
      <c r="U71" s="227"/>
      <c r="V71" s="227"/>
      <c r="W71" s="227"/>
      <c r="X71" s="227"/>
      <c r="Y71" s="227"/>
      <c r="Z71" s="227"/>
      <c r="AA71" s="227"/>
      <c r="AB71" s="227"/>
      <c r="AC71" s="227"/>
      <c r="AD71" s="227"/>
      <c r="AE71" s="227"/>
    </row>
    <row r="72" spans="1:31">
      <c r="A72" s="227"/>
      <c r="B72" s="20"/>
      <c r="C72" s="227"/>
      <c r="D72" s="227"/>
      <c r="E72" s="227"/>
      <c r="F72" s="227"/>
      <c r="G72" s="227"/>
      <c r="H72" s="227"/>
      <c r="I72" s="227"/>
      <c r="J72" s="227"/>
      <c r="K72" s="227"/>
      <c r="L72" s="20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27"/>
      <c r="Y72" s="227"/>
      <c r="Z72" s="227"/>
      <c r="AA72" s="227"/>
      <c r="AB72" s="227"/>
      <c r="AC72" s="227"/>
      <c r="AD72" s="227"/>
      <c r="AE72" s="227"/>
    </row>
    <row r="73" spans="1:31">
      <c r="A73" s="227"/>
      <c r="B73" s="20"/>
      <c r="C73" s="227"/>
      <c r="D73" s="227"/>
      <c r="E73" s="227"/>
      <c r="F73" s="227"/>
      <c r="G73" s="227"/>
      <c r="H73" s="227"/>
      <c r="I73" s="227"/>
      <c r="J73" s="227"/>
      <c r="K73" s="227"/>
      <c r="L73" s="20"/>
      <c r="M73" s="227"/>
      <c r="N73" s="227"/>
      <c r="O73" s="227"/>
      <c r="P73" s="227"/>
      <c r="Q73" s="227"/>
      <c r="R73" s="227"/>
      <c r="S73" s="227"/>
      <c r="T73" s="227"/>
      <c r="U73" s="227"/>
      <c r="V73" s="227"/>
      <c r="W73" s="227"/>
      <c r="X73" s="227"/>
      <c r="Y73" s="227"/>
      <c r="Z73" s="227"/>
      <c r="AA73" s="227"/>
      <c r="AB73" s="227"/>
      <c r="AC73" s="227"/>
      <c r="AD73" s="227"/>
      <c r="AE73" s="227"/>
    </row>
    <row r="74" spans="1:31">
      <c r="A74" s="227"/>
      <c r="B74" s="20"/>
      <c r="C74" s="227"/>
      <c r="D74" s="227"/>
      <c r="E74" s="227"/>
      <c r="F74" s="227"/>
      <c r="G74" s="227"/>
      <c r="H74" s="227"/>
      <c r="I74" s="227"/>
      <c r="J74" s="227"/>
      <c r="K74" s="227"/>
      <c r="L74" s="20"/>
      <c r="M74" s="227"/>
      <c r="N74" s="227"/>
      <c r="O74" s="227"/>
      <c r="P74" s="227"/>
      <c r="Q74" s="227"/>
      <c r="R74" s="227"/>
      <c r="S74" s="227"/>
      <c r="T74" s="227"/>
      <c r="U74" s="227"/>
      <c r="V74" s="227"/>
      <c r="W74" s="227"/>
      <c r="X74" s="227"/>
      <c r="Y74" s="227"/>
      <c r="Z74" s="227"/>
      <c r="AA74" s="227"/>
      <c r="AB74" s="227"/>
      <c r="AC74" s="227"/>
      <c r="AD74" s="227"/>
      <c r="AE74" s="227"/>
    </row>
    <row r="75" spans="1:31">
      <c r="A75" s="227"/>
      <c r="B75" s="20"/>
      <c r="C75" s="227"/>
      <c r="D75" s="227"/>
      <c r="E75" s="227"/>
      <c r="F75" s="227"/>
      <c r="G75" s="227"/>
      <c r="H75" s="227"/>
      <c r="I75" s="227"/>
      <c r="J75" s="227"/>
      <c r="K75" s="227"/>
      <c r="L75" s="20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7"/>
      <c r="AD75" s="227"/>
      <c r="AE75" s="227"/>
    </row>
    <row r="76" spans="1:31">
      <c r="A76" s="227"/>
      <c r="B76" s="20"/>
      <c r="C76" s="227"/>
      <c r="D76" s="227"/>
      <c r="E76" s="227"/>
      <c r="F76" s="227"/>
      <c r="G76" s="227"/>
      <c r="H76" s="227"/>
      <c r="I76" s="227"/>
      <c r="J76" s="227"/>
      <c r="K76" s="227"/>
      <c r="L76" s="20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</row>
    <row r="77" spans="1:31" s="2" customFormat="1" ht="12.75">
      <c r="A77" s="235"/>
      <c r="B77" s="28"/>
      <c r="C77" s="235"/>
      <c r="D77" s="37" t="s">
        <v>53</v>
      </c>
      <c r="E77" s="230"/>
      <c r="F77" s="109" t="s">
        <v>54</v>
      </c>
      <c r="G77" s="37" t="s">
        <v>53</v>
      </c>
      <c r="H77" s="230"/>
      <c r="I77" s="230"/>
      <c r="J77" s="110" t="s">
        <v>54</v>
      </c>
      <c r="K77" s="230"/>
      <c r="L77" s="34"/>
      <c r="S77" s="235"/>
      <c r="T77" s="235"/>
      <c r="U77" s="235"/>
      <c r="V77" s="235"/>
      <c r="W77" s="235"/>
      <c r="X77" s="235"/>
      <c r="Y77" s="235"/>
      <c r="Z77" s="235"/>
      <c r="AA77" s="235"/>
      <c r="AB77" s="235"/>
      <c r="AC77" s="235"/>
      <c r="AD77" s="235"/>
      <c r="AE77" s="235"/>
    </row>
    <row r="78" spans="1:31" s="2" customFormat="1" ht="14.45" customHeight="1">
      <c r="A78" s="235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34"/>
      <c r="S78" s="235"/>
      <c r="T78" s="235"/>
      <c r="U78" s="235"/>
      <c r="V78" s="235"/>
      <c r="W78" s="235"/>
      <c r="X78" s="235"/>
      <c r="Y78" s="235"/>
      <c r="Z78" s="235"/>
      <c r="AA78" s="235"/>
      <c r="AB78" s="235"/>
      <c r="AC78" s="235"/>
      <c r="AD78" s="235"/>
      <c r="AE78" s="235"/>
    </row>
    <row r="82" spans="1:31" s="2" customFormat="1" ht="6.95" customHeight="1">
      <c r="A82" s="235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34"/>
      <c r="S82" s="235"/>
      <c r="T82" s="235"/>
      <c r="U82" s="235"/>
      <c r="V82" s="235"/>
      <c r="W82" s="235"/>
      <c r="X82" s="235"/>
      <c r="Y82" s="235"/>
      <c r="Z82" s="235"/>
      <c r="AA82" s="235"/>
      <c r="AB82" s="235"/>
      <c r="AC82" s="235"/>
      <c r="AD82" s="235"/>
      <c r="AE82" s="235"/>
    </row>
    <row r="83" spans="1:31" s="2" customFormat="1" ht="24.95" customHeight="1">
      <c r="A83" s="235"/>
      <c r="B83" s="28"/>
      <c r="C83" s="21" t="s">
        <v>119</v>
      </c>
      <c r="D83" s="235"/>
      <c r="E83" s="235"/>
      <c r="F83" s="235"/>
      <c r="G83" s="235"/>
      <c r="H83" s="235"/>
      <c r="I83" s="235"/>
      <c r="J83" s="235"/>
      <c r="K83" s="235"/>
      <c r="L83" s="34"/>
      <c r="S83" s="235"/>
      <c r="T83" s="235"/>
      <c r="U83" s="235"/>
      <c r="V83" s="235"/>
      <c r="W83" s="235"/>
      <c r="X83" s="235"/>
      <c r="Y83" s="235"/>
      <c r="Z83" s="235"/>
      <c r="AA83" s="235"/>
      <c r="AB83" s="235"/>
      <c r="AC83" s="235"/>
      <c r="AD83" s="235"/>
      <c r="AE83" s="235"/>
    </row>
    <row r="84" spans="1:31" s="2" customFormat="1" ht="6.95" customHeight="1">
      <c r="A84" s="235"/>
      <c r="B84" s="28"/>
      <c r="C84" s="235"/>
      <c r="D84" s="235"/>
      <c r="E84" s="235"/>
      <c r="F84" s="235"/>
      <c r="G84" s="235"/>
      <c r="H84" s="235"/>
      <c r="I84" s="235"/>
      <c r="J84" s="235"/>
      <c r="K84" s="235"/>
      <c r="L84" s="34"/>
      <c r="S84" s="235"/>
      <c r="T84" s="235"/>
      <c r="U84" s="235"/>
      <c r="V84" s="235"/>
      <c r="W84" s="235"/>
      <c r="X84" s="235"/>
      <c r="Y84" s="235"/>
      <c r="Z84" s="235"/>
      <c r="AA84" s="235"/>
      <c r="AB84" s="235"/>
      <c r="AC84" s="235"/>
      <c r="AD84" s="235"/>
      <c r="AE84" s="235"/>
    </row>
    <row r="85" spans="1:31" s="2" customFormat="1" ht="12" customHeight="1">
      <c r="A85" s="235"/>
      <c r="B85" s="28"/>
      <c r="C85" s="237" t="s">
        <v>14</v>
      </c>
      <c r="D85" s="235"/>
      <c r="E85" s="235"/>
      <c r="F85" s="235"/>
      <c r="G85" s="235"/>
      <c r="H85" s="235"/>
      <c r="I85" s="235"/>
      <c r="J85" s="235"/>
      <c r="K85" s="235"/>
      <c r="L85" s="34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</row>
    <row r="86" spans="1:31" s="2" customFormat="1" ht="16.5" customHeight="1">
      <c r="A86" s="235"/>
      <c r="B86" s="28"/>
      <c r="C86" s="235"/>
      <c r="D86" s="235"/>
      <c r="E86" s="310" t="str">
        <f>E7</f>
        <v>Obnova sídliskového vnútrobloku Agátka v Trnave</v>
      </c>
      <c r="F86" s="315"/>
      <c r="G86" s="315"/>
      <c r="H86" s="315"/>
      <c r="I86" s="235"/>
      <c r="J86" s="235"/>
      <c r="K86" s="235"/>
      <c r="L86" s="34"/>
      <c r="S86" s="235"/>
      <c r="T86" s="235"/>
      <c r="U86" s="235"/>
      <c r="V86" s="235"/>
      <c r="W86" s="235"/>
      <c r="X86" s="235"/>
      <c r="Y86" s="235"/>
      <c r="Z86" s="235"/>
      <c r="AA86" s="235"/>
      <c r="AB86" s="235"/>
      <c r="AC86" s="235"/>
      <c r="AD86" s="235"/>
      <c r="AE86" s="235"/>
    </row>
    <row r="87" spans="1:31" s="1" customFormat="1" ht="12" customHeight="1">
      <c r="A87" s="227"/>
      <c r="B87" s="20"/>
      <c r="C87" s="237" t="s">
        <v>115</v>
      </c>
      <c r="D87" s="227"/>
      <c r="E87" s="227"/>
      <c r="F87" s="227"/>
      <c r="G87" s="227"/>
      <c r="H87" s="227"/>
      <c r="I87" s="227"/>
      <c r="J87" s="227"/>
      <c r="K87" s="227"/>
      <c r="L87" s="20"/>
      <c r="M87" s="227"/>
      <c r="N87" s="227"/>
      <c r="O87" s="227"/>
      <c r="P87" s="227"/>
      <c r="Q87" s="227"/>
      <c r="R87" s="227"/>
      <c r="S87" s="227"/>
      <c r="T87" s="227"/>
      <c r="U87" s="227"/>
      <c r="V87" s="227"/>
      <c r="W87" s="227"/>
      <c r="X87" s="227"/>
      <c r="Y87" s="227"/>
      <c r="Z87" s="227"/>
      <c r="AA87" s="227"/>
      <c r="AB87" s="227"/>
      <c r="AC87" s="227"/>
      <c r="AD87" s="227"/>
      <c r="AE87" s="227"/>
    </row>
    <row r="88" spans="1:31" s="2" customFormat="1" ht="16.5" customHeight="1">
      <c r="A88" s="235"/>
      <c r="B88" s="28"/>
      <c r="C88" s="235"/>
      <c r="D88" s="235"/>
      <c r="E88" s="310" t="s">
        <v>82</v>
      </c>
      <c r="F88" s="311"/>
      <c r="G88" s="311"/>
      <c r="H88" s="311"/>
      <c r="I88" s="235"/>
      <c r="J88" s="235"/>
      <c r="K88" s="235"/>
      <c r="L88" s="34"/>
      <c r="S88" s="235"/>
      <c r="T88" s="235"/>
      <c r="U88" s="235"/>
      <c r="V88" s="235"/>
      <c r="W88" s="235"/>
      <c r="X88" s="235"/>
      <c r="Y88" s="235"/>
      <c r="Z88" s="235"/>
      <c r="AA88" s="235"/>
      <c r="AB88" s="235"/>
      <c r="AC88" s="235"/>
      <c r="AD88" s="235"/>
      <c r="AE88" s="235"/>
    </row>
    <row r="89" spans="1:31" s="2" customFormat="1" ht="12" customHeight="1">
      <c r="A89" s="235"/>
      <c r="B89" s="28"/>
      <c r="C89" s="237" t="s">
        <v>116</v>
      </c>
      <c r="D89" s="235"/>
      <c r="E89" s="235"/>
      <c r="F89" s="235"/>
      <c r="G89" s="235"/>
      <c r="H89" s="235"/>
      <c r="I89" s="235"/>
      <c r="J89" s="235"/>
      <c r="K89" s="235"/>
      <c r="L89" s="34"/>
      <c r="S89" s="235"/>
      <c r="T89" s="235"/>
      <c r="U89" s="235"/>
      <c r="V89" s="235"/>
      <c r="W89" s="235"/>
      <c r="X89" s="235"/>
      <c r="Y89" s="235"/>
      <c r="Z89" s="235"/>
      <c r="AA89" s="235"/>
      <c r="AB89" s="235"/>
      <c r="AC89" s="235"/>
      <c r="AD89" s="235"/>
      <c r="AE89" s="235"/>
    </row>
    <row r="90" spans="1:31" s="2" customFormat="1" ht="16.5" customHeight="1">
      <c r="A90" s="235"/>
      <c r="B90" s="28"/>
      <c r="C90" s="235"/>
      <c r="D90" s="235"/>
      <c r="E90" s="301" t="str">
        <f>E11</f>
        <v>SO 02 Rekonštrukcia herných prvkov</v>
      </c>
      <c r="F90" s="311"/>
      <c r="G90" s="311"/>
      <c r="H90" s="311"/>
      <c r="I90" s="235"/>
      <c r="J90" s="235"/>
      <c r="K90" s="235"/>
      <c r="L90" s="34"/>
      <c r="S90" s="235"/>
      <c r="T90" s="235"/>
      <c r="U90" s="235"/>
      <c r="V90" s="235"/>
      <c r="W90" s="235"/>
      <c r="X90" s="235"/>
      <c r="Y90" s="235"/>
      <c r="Z90" s="235"/>
      <c r="AA90" s="235"/>
      <c r="AB90" s="235"/>
      <c r="AC90" s="235"/>
      <c r="AD90" s="235"/>
      <c r="AE90" s="235"/>
    </row>
    <row r="91" spans="1:31" s="2" customFormat="1" ht="6.95" customHeight="1">
      <c r="A91" s="235"/>
      <c r="B91" s="28"/>
      <c r="C91" s="235"/>
      <c r="D91" s="235"/>
      <c r="E91" s="235"/>
      <c r="F91" s="235"/>
      <c r="G91" s="235"/>
      <c r="H91" s="235"/>
      <c r="I91" s="235"/>
      <c r="J91" s="235"/>
      <c r="K91" s="235"/>
      <c r="L91" s="34"/>
      <c r="S91" s="235"/>
      <c r="T91" s="235"/>
      <c r="U91" s="235"/>
      <c r="V91" s="235"/>
      <c r="W91" s="235"/>
      <c r="X91" s="235"/>
      <c r="Y91" s="235"/>
      <c r="Z91" s="235"/>
      <c r="AA91" s="235"/>
      <c r="AB91" s="235"/>
      <c r="AC91" s="235"/>
      <c r="AD91" s="235"/>
      <c r="AE91" s="235"/>
    </row>
    <row r="92" spans="1:31" s="2" customFormat="1" ht="12" customHeight="1">
      <c r="A92" s="235"/>
      <c r="B92" s="28"/>
      <c r="C92" s="237" t="s">
        <v>18</v>
      </c>
      <c r="D92" s="235"/>
      <c r="E92" s="235"/>
      <c r="F92" s="226" t="str">
        <f>F14</f>
        <v xml:space="preserve"> </v>
      </c>
      <c r="G92" s="235"/>
      <c r="H92" s="235"/>
      <c r="I92" s="237" t="s">
        <v>20</v>
      </c>
      <c r="J92" s="219" t="str">
        <f>IF(J14="","",J14)</f>
        <v>20. 4. 2021</v>
      </c>
      <c r="K92" s="235"/>
      <c r="L92" s="34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</row>
    <row r="93" spans="1:31" s="2" customFormat="1" ht="6.95" customHeight="1">
      <c r="A93" s="235"/>
      <c r="B93" s="28"/>
      <c r="C93" s="235"/>
      <c r="D93" s="235"/>
      <c r="E93" s="235"/>
      <c r="F93" s="235"/>
      <c r="G93" s="235"/>
      <c r="H93" s="235"/>
      <c r="I93" s="235"/>
      <c r="J93" s="235"/>
      <c r="K93" s="235"/>
      <c r="L93" s="34"/>
      <c r="S93" s="235"/>
      <c r="T93" s="235"/>
      <c r="U93" s="235"/>
      <c r="V93" s="235"/>
      <c r="W93" s="235"/>
      <c r="X93" s="235"/>
      <c r="Y93" s="235"/>
      <c r="Z93" s="235"/>
      <c r="AA93" s="235"/>
      <c r="AB93" s="235"/>
      <c r="AC93" s="235"/>
      <c r="AD93" s="235"/>
      <c r="AE93" s="235"/>
    </row>
    <row r="94" spans="1:31" s="2" customFormat="1" ht="25.7" customHeight="1">
      <c r="A94" s="235"/>
      <c r="B94" s="28"/>
      <c r="C94" s="237" t="s">
        <v>22</v>
      </c>
      <c r="D94" s="235"/>
      <c r="E94" s="235"/>
      <c r="F94" s="226" t="str">
        <f>E17</f>
        <v>Mesto Trnava</v>
      </c>
      <c r="G94" s="235"/>
      <c r="H94" s="235"/>
      <c r="I94" s="237" t="s">
        <v>28</v>
      </c>
      <c r="J94" s="234" t="str">
        <f>E23</f>
        <v>Ing. Ivana Štigová Kučírková, MSc.</v>
      </c>
      <c r="K94" s="235"/>
      <c r="L94" s="34"/>
      <c r="S94" s="235"/>
      <c r="T94" s="235"/>
      <c r="U94" s="235"/>
      <c r="V94" s="235"/>
      <c r="W94" s="235"/>
      <c r="X94" s="235"/>
      <c r="Y94" s="235"/>
      <c r="Z94" s="235"/>
      <c r="AA94" s="235"/>
      <c r="AB94" s="235"/>
      <c r="AC94" s="235"/>
      <c r="AD94" s="235"/>
      <c r="AE94" s="235"/>
    </row>
    <row r="95" spans="1:31" s="2" customFormat="1" ht="15.2" customHeight="1">
      <c r="A95" s="235"/>
      <c r="B95" s="28"/>
      <c r="C95" s="237" t="s">
        <v>26</v>
      </c>
      <c r="D95" s="235"/>
      <c r="E95" s="235"/>
      <c r="F95" s="226" t="str">
        <f>IF(E20="","",E20)</f>
        <v>Vyplň údaj</v>
      </c>
      <c r="G95" s="235"/>
      <c r="H95" s="235"/>
      <c r="I95" s="237" t="s">
        <v>31</v>
      </c>
      <c r="J95" s="234" t="str">
        <f>E26</f>
        <v>Rosoft, s.r.o.</v>
      </c>
      <c r="K95" s="235"/>
      <c r="L95" s="34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</row>
    <row r="96" spans="1:31" s="2" customFormat="1" ht="10.35" customHeight="1">
      <c r="A96" s="235"/>
      <c r="B96" s="28"/>
      <c r="C96" s="235"/>
      <c r="D96" s="235"/>
      <c r="E96" s="235"/>
      <c r="F96" s="235"/>
      <c r="G96" s="235"/>
      <c r="H96" s="235"/>
      <c r="I96" s="235"/>
      <c r="J96" s="235"/>
      <c r="K96" s="235"/>
      <c r="L96" s="34"/>
      <c r="S96" s="235"/>
      <c r="T96" s="235"/>
      <c r="U96" s="235"/>
      <c r="V96" s="235"/>
      <c r="W96" s="235"/>
      <c r="X96" s="235"/>
      <c r="Y96" s="235"/>
      <c r="Z96" s="235"/>
      <c r="AA96" s="235"/>
      <c r="AB96" s="235"/>
      <c r="AC96" s="235"/>
      <c r="AD96" s="235"/>
      <c r="AE96" s="235"/>
    </row>
    <row r="97" spans="1:65" s="2" customFormat="1" ht="29.25" customHeight="1">
      <c r="A97" s="235"/>
      <c r="B97" s="28"/>
      <c r="C97" s="111" t="s">
        <v>120</v>
      </c>
      <c r="D97" s="94"/>
      <c r="E97" s="94"/>
      <c r="F97" s="94"/>
      <c r="G97" s="94"/>
      <c r="H97" s="94"/>
      <c r="I97" s="94"/>
      <c r="J97" s="112" t="s">
        <v>121</v>
      </c>
      <c r="K97" s="94"/>
      <c r="L97" s="34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  <c r="AD97" s="235"/>
      <c r="AE97" s="235"/>
    </row>
    <row r="98" spans="1:65" s="2" customFormat="1" ht="10.35" customHeight="1">
      <c r="A98" s="235"/>
      <c r="B98" s="28"/>
      <c r="C98" s="235"/>
      <c r="D98" s="235"/>
      <c r="E98" s="235"/>
      <c r="F98" s="235"/>
      <c r="G98" s="235"/>
      <c r="H98" s="235"/>
      <c r="I98" s="235"/>
      <c r="J98" s="235"/>
      <c r="K98" s="235"/>
      <c r="L98" s="34"/>
      <c r="S98" s="235"/>
      <c r="T98" s="235"/>
      <c r="U98" s="235"/>
      <c r="V98" s="235"/>
      <c r="W98" s="235"/>
      <c r="X98" s="235"/>
      <c r="Y98" s="235"/>
      <c r="Z98" s="235"/>
      <c r="AA98" s="235"/>
      <c r="AB98" s="235"/>
      <c r="AC98" s="235"/>
      <c r="AD98" s="235"/>
      <c r="AE98" s="235"/>
    </row>
    <row r="99" spans="1:65" s="2" customFormat="1" ht="22.9" customHeight="1">
      <c r="A99" s="235"/>
      <c r="B99" s="28"/>
      <c r="C99" s="113" t="s">
        <v>122</v>
      </c>
      <c r="D99" s="235"/>
      <c r="E99" s="235"/>
      <c r="F99" s="235"/>
      <c r="G99" s="235"/>
      <c r="H99" s="235"/>
      <c r="I99" s="235"/>
      <c r="J99" s="222">
        <f>J133</f>
        <v>0</v>
      </c>
      <c r="K99" s="235"/>
      <c r="L99" s="34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/>
      <c r="AU99" s="17" t="s">
        <v>123</v>
      </c>
    </row>
    <row r="100" spans="1:65" s="9" customFormat="1" ht="24.95" customHeight="1">
      <c r="B100" s="114"/>
      <c r="D100" s="115" t="s">
        <v>133</v>
      </c>
      <c r="E100" s="116"/>
      <c r="F100" s="116"/>
      <c r="G100" s="116"/>
      <c r="H100" s="116"/>
      <c r="I100" s="116"/>
      <c r="J100" s="117">
        <f>J134</f>
        <v>0</v>
      </c>
      <c r="L100" s="114"/>
    </row>
    <row r="101" spans="1:65" s="10" customFormat="1" ht="19.899999999999999" customHeight="1">
      <c r="A101" s="223"/>
      <c r="B101" s="118"/>
      <c r="C101" s="223"/>
      <c r="D101" s="119" t="s">
        <v>648</v>
      </c>
      <c r="E101" s="120"/>
      <c r="F101" s="120"/>
      <c r="G101" s="120"/>
      <c r="H101" s="120"/>
      <c r="I101" s="120"/>
      <c r="J101" s="121">
        <f>J135</f>
        <v>0</v>
      </c>
      <c r="K101" s="223"/>
      <c r="L101" s="118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23"/>
      <c r="Z101" s="223"/>
      <c r="AA101" s="223"/>
      <c r="AB101" s="223"/>
      <c r="AC101" s="223"/>
      <c r="AD101" s="223"/>
      <c r="AE101" s="223"/>
      <c r="AF101" s="223"/>
      <c r="AG101" s="223"/>
      <c r="AH101" s="223"/>
      <c r="AI101" s="223"/>
      <c r="AJ101" s="223"/>
      <c r="AK101" s="223"/>
      <c r="AL101" s="223"/>
      <c r="AM101" s="223"/>
      <c r="AN101" s="223"/>
      <c r="AO101" s="223"/>
      <c r="AP101" s="223"/>
      <c r="AQ101" s="223"/>
      <c r="AR101" s="223"/>
      <c r="AS101" s="223"/>
      <c r="AT101" s="223"/>
      <c r="AU101" s="223"/>
      <c r="AV101" s="223"/>
      <c r="AW101" s="223"/>
      <c r="AX101" s="223"/>
      <c r="AY101" s="223"/>
      <c r="AZ101" s="223"/>
      <c r="BA101" s="223"/>
      <c r="BB101" s="223"/>
      <c r="BC101" s="223"/>
      <c r="BD101" s="223"/>
      <c r="BE101" s="223"/>
      <c r="BF101" s="223"/>
      <c r="BG101" s="223"/>
      <c r="BH101" s="223"/>
      <c r="BI101" s="223"/>
      <c r="BJ101" s="223"/>
      <c r="BK101" s="223"/>
      <c r="BL101" s="223"/>
      <c r="BM101" s="223"/>
    </row>
    <row r="102" spans="1:65" s="2" customFormat="1" ht="21.75" customHeight="1">
      <c r="A102" s="235"/>
      <c r="B102" s="28"/>
      <c r="C102" s="235"/>
      <c r="D102" s="235"/>
      <c r="E102" s="235"/>
      <c r="F102" s="235"/>
      <c r="G102" s="235"/>
      <c r="H102" s="235"/>
      <c r="I102" s="235"/>
      <c r="J102" s="235"/>
      <c r="K102" s="235"/>
      <c r="L102" s="34"/>
      <c r="S102" s="235"/>
      <c r="T102" s="235"/>
      <c r="U102" s="235"/>
      <c r="V102" s="235"/>
      <c r="W102" s="235"/>
      <c r="X102" s="235"/>
      <c r="Y102" s="235"/>
      <c r="Z102" s="235"/>
      <c r="AA102" s="235"/>
      <c r="AB102" s="235"/>
      <c r="AC102" s="235"/>
      <c r="AD102" s="235"/>
      <c r="AE102" s="235"/>
    </row>
    <row r="103" spans="1:65" s="2" customFormat="1" ht="6.95" customHeight="1">
      <c r="A103" s="235"/>
      <c r="B103" s="28"/>
      <c r="C103" s="235"/>
      <c r="D103" s="235"/>
      <c r="E103" s="235"/>
      <c r="F103" s="235"/>
      <c r="G103" s="235"/>
      <c r="H103" s="235"/>
      <c r="I103" s="235"/>
      <c r="J103" s="235"/>
      <c r="K103" s="235"/>
      <c r="L103" s="34"/>
      <c r="S103" s="235"/>
      <c r="T103" s="235"/>
      <c r="U103" s="235"/>
      <c r="V103" s="235"/>
      <c r="W103" s="235"/>
      <c r="X103" s="235"/>
      <c r="Y103" s="235"/>
      <c r="Z103" s="235"/>
      <c r="AA103" s="235"/>
      <c r="AB103" s="235"/>
      <c r="AC103" s="235"/>
      <c r="AD103" s="235"/>
      <c r="AE103" s="235"/>
    </row>
    <row r="104" spans="1:65" s="2" customFormat="1" ht="29.25" customHeight="1">
      <c r="A104" s="235"/>
      <c r="B104" s="28"/>
      <c r="C104" s="113" t="s">
        <v>136</v>
      </c>
      <c r="D104" s="235"/>
      <c r="E104" s="235"/>
      <c r="F104" s="235"/>
      <c r="G104" s="235"/>
      <c r="H104" s="235"/>
      <c r="I104" s="235"/>
      <c r="J104" s="122">
        <f>ROUND(J105 + J106 + J107 + J108 + J109 + J110,2)</f>
        <v>0</v>
      </c>
      <c r="K104" s="235"/>
      <c r="L104" s="34"/>
      <c r="N104" s="123" t="s">
        <v>42</v>
      </c>
      <c r="S104" s="235"/>
      <c r="T104" s="235"/>
      <c r="U104" s="235"/>
      <c r="V104" s="235"/>
      <c r="W104" s="235"/>
      <c r="X104" s="235"/>
      <c r="Y104" s="235"/>
      <c r="Z104" s="235"/>
      <c r="AA104" s="235"/>
      <c r="AB104" s="235"/>
      <c r="AC104" s="235"/>
      <c r="AD104" s="235"/>
      <c r="AE104" s="235"/>
    </row>
    <row r="105" spans="1:65" s="2" customFormat="1" ht="18" customHeight="1">
      <c r="A105" s="235"/>
      <c r="B105" s="124"/>
      <c r="C105" s="125"/>
      <c r="D105" s="285" t="s">
        <v>137</v>
      </c>
      <c r="E105" s="314"/>
      <c r="F105" s="314"/>
      <c r="G105" s="125"/>
      <c r="H105" s="125"/>
      <c r="I105" s="125"/>
      <c r="J105" s="224">
        <v>0</v>
      </c>
      <c r="K105" s="125"/>
      <c r="L105" s="126"/>
      <c r="M105" s="127"/>
      <c r="N105" s="128" t="s">
        <v>44</v>
      </c>
      <c r="O105" s="127"/>
      <c r="P105" s="127"/>
      <c r="Q105" s="127"/>
      <c r="R105" s="127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27"/>
      <c r="AG105" s="127"/>
      <c r="AH105" s="127"/>
      <c r="AI105" s="127"/>
      <c r="AJ105" s="127"/>
      <c r="AK105" s="127"/>
      <c r="AL105" s="127"/>
      <c r="AM105" s="127"/>
      <c r="AN105" s="127"/>
      <c r="AO105" s="127"/>
      <c r="AP105" s="127"/>
      <c r="AQ105" s="127"/>
      <c r="AR105" s="127"/>
      <c r="AS105" s="127"/>
      <c r="AT105" s="127"/>
      <c r="AU105" s="127"/>
      <c r="AV105" s="127"/>
      <c r="AW105" s="127"/>
      <c r="AX105" s="127"/>
      <c r="AY105" s="129" t="s">
        <v>138</v>
      </c>
      <c r="AZ105" s="127"/>
      <c r="BA105" s="127"/>
      <c r="BB105" s="127"/>
      <c r="BC105" s="127"/>
      <c r="BD105" s="127"/>
      <c r="BE105" s="130">
        <f t="shared" ref="BE105:BE110" si="0">IF(N105="základná",J105,0)</f>
        <v>0</v>
      </c>
      <c r="BF105" s="130">
        <f t="shared" ref="BF105:BF110" si="1">IF(N105="znížená",J105,0)</f>
        <v>0</v>
      </c>
      <c r="BG105" s="130">
        <f t="shared" ref="BG105:BG110" si="2">IF(N105="zákl. prenesená",J105,0)</f>
        <v>0</v>
      </c>
      <c r="BH105" s="130">
        <f t="shared" ref="BH105:BH110" si="3">IF(N105="zníž. prenesená",J105,0)</f>
        <v>0</v>
      </c>
      <c r="BI105" s="130">
        <f t="shared" ref="BI105:BI110" si="4">IF(N105="nulová",J105,0)</f>
        <v>0</v>
      </c>
      <c r="BJ105" s="129" t="s">
        <v>90</v>
      </c>
      <c r="BK105" s="127"/>
      <c r="BL105" s="127"/>
      <c r="BM105" s="127"/>
    </row>
    <row r="106" spans="1:65" s="2" customFormat="1" ht="18" customHeight="1">
      <c r="A106" s="235"/>
      <c r="B106" s="124"/>
      <c r="C106" s="125"/>
      <c r="D106" s="285" t="s">
        <v>139</v>
      </c>
      <c r="E106" s="314"/>
      <c r="F106" s="314"/>
      <c r="G106" s="125"/>
      <c r="H106" s="125"/>
      <c r="I106" s="125"/>
      <c r="J106" s="224">
        <v>0</v>
      </c>
      <c r="K106" s="125"/>
      <c r="L106" s="126"/>
      <c r="M106" s="127"/>
      <c r="N106" s="128" t="s">
        <v>44</v>
      </c>
      <c r="O106" s="127"/>
      <c r="P106" s="127"/>
      <c r="Q106" s="127"/>
      <c r="R106" s="127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7"/>
      <c r="AG106" s="127"/>
      <c r="AH106" s="127"/>
      <c r="AI106" s="127"/>
      <c r="AJ106" s="127"/>
      <c r="AK106" s="127"/>
      <c r="AL106" s="127"/>
      <c r="AM106" s="127"/>
      <c r="AN106" s="127"/>
      <c r="AO106" s="127"/>
      <c r="AP106" s="127"/>
      <c r="AQ106" s="127"/>
      <c r="AR106" s="127"/>
      <c r="AS106" s="127"/>
      <c r="AT106" s="127"/>
      <c r="AU106" s="127"/>
      <c r="AV106" s="127"/>
      <c r="AW106" s="127"/>
      <c r="AX106" s="127"/>
      <c r="AY106" s="129" t="s">
        <v>138</v>
      </c>
      <c r="AZ106" s="127"/>
      <c r="BA106" s="127"/>
      <c r="BB106" s="127"/>
      <c r="BC106" s="127"/>
      <c r="BD106" s="127"/>
      <c r="BE106" s="130">
        <f t="shared" si="0"/>
        <v>0</v>
      </c>
      <c r="BF106" s="130">
        <f t="shared" si="1"/>
        <v>0</v>
      </c>
      <c r="BG106" s="130">
        <f t="shared" si="2"/>
        <v>0</v>
      </c>
      <c r="BH106" s="130">
        <f t="shared" si="3"/>
        <v>0</v>
      </c>
      <c r="BI106" s="130">
        <f t="shared" si="4"/>
        <v>0</v>
      </c>
      <c r="BJ106" s="129" t="s">
        <v>90</v>
      </c>
      <c r="BK106" s="127"/>
      <c r="BL106" s="127"/>
      <c r="BM106" s="127"/>
    </row>
    <row r="107" spans="1:65" s="2" customFormat="1" ht="18" customHeight="1">
      <c r="A107" s="235"/>
      <c r="B107" s="124"/>
      <c r="C107" s="125"/>
      <c r="D107" s="285" t="s">
        <v>140</v>
      </c>
      <c r="E107" s="314"/>
      <c r="F107" s="314"/>
      <c r="G107" s="125"/>
      <c r="H107" s="125"/>
      <c r="I107" s="125"/>
      <c r="J107" s="224">
        <v>0</v>
      </c>
      <c r="K107" s="125"/>
      <c r="L107" s="126"/>
      <c r="M107" s="127"/>
      <c r="N107" s="128" t="s">
        <v>44</v>
      </c>
      <c r="O107" s="127"/>
      <c r="P107" s="127"/>
      <c r="Q107" s="127"/>
      <c r="R107" s="127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7"/>
      <c r="AG107" s="127"/>
      <c r="AH107" s="127"/>
      <c r="AI107" s="127"/>
      <c r="AJ107" s="127"/>
      <c r="AK107" s="127"/>
      <c r="AL107" s="127"/>
      <c r="AM107" s="127"/>
      <c r="AN107" s="127"/>
      <c r="AO107" s="127"/>
      <c r="AP107" s="127"/>
      <c r="AQ107" s="127"/>
      <c r="AR107" s="127"/>
      <c r="AS107" s="127"/>
      <c r="AT107" s="127"/>
      <c r="AU107" s="127"/>
      <c r="AV107" s="127"/>
      <c r="AW107" s="127"/>
      <c r="AX107" s="127"/>
      <c r="AY107" s="129" t="s">
        <v>138</v>
      </c>
      <c r="AZ107" s="127"/>
      <c r="BA107" s="127"/>
      <c r="BB107" s="127"/>
      <c r="BC107" s="127"/>
      <c r="BD107" s="127"/>
      <c r="BE107" s="130">
        <f t="shared" si="0"/>
        <v>0</v>
      </c>
      <c r="BF107" s="130">
        <f t="shared" si="1"/>
        <v>0</v>
      </c>
      <c r="BG107" s="130">
        <f t="shared" si="2"/>
        <v>0</v>
      </c>
      <c r="BH107" s="130">
        <f t="shared" si="3"/>
        <v>0</v>
      </c>
      <c r="BI107" s="130">
        <f t="shared" si="4"/>
        <v>0</v>
      </c>
      <c r="BJ107" s="129" t="s">
        <v>90</v>
      </c>
      <c r="BK107" s="127"/>
      <c r="BL107" s="127"/>
      <c r="BM107" s="127"/>
    </row>
    <row r="108" spans="1:65" s="2" customFormat="1" ht="18" customHeight="1">
      <c r="A108" s="235"/>
      <c r="B108" s="124"/>
      <c r="C108" s="125"/>
      <c r="D108" s="285" t="s">
        <v>141</v>
      </c>
      <c r="E108" s="314"/>
      <c r="F108" s="314"/>
      <c r="G108" s="125"/>
      <c r="H108" s="125"/>
      <c r="I108" s="125"/>
      <c r="J108" s="224">
        <v>0</v>
      </c>
      <c r="K108" s="125"/>
      <c r="L108" s="126"/>
      <c r="M108" s="127"/>
      <c r="N108" s="128" t="s">
        <v>44</v>
      </c>
      <c r="O108" s="127"/>
      <c r="P108" s="127"/>
      <c r="Q108" s="127"/>
      <c r="R108" s="127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7"/>
      <c r="AG108" s="127"/>
      <c r="AH108" s="127"/>
      <c r="AI108" s="127"/>
      <c r="AJ108" s="127"/>
      <c r="AK108" s="127"/>
      <c r="AL108" s="127"/>
      <c r="AM108" s="127"/>
      <c r="AN108" s="127"/>
      <c r="AO108" s="127"/>
      <c r="AP108" s="127"/>
      <c r="AQ108" s="127"/>
      <c r="AR108" s="127"/>
      <c r="AS108" s="127"/>
      <c r="AT108" s="127"/>
      <c r="AU108" s="127"/>
      <c r="AV108" s="127"/>
      <c r="AW108" s="127"/>
      <c r="AX108" s="127"/>
      <c r="AY108" s="129" t="s">
        <v>138</v>
      </c>
      <c r="AZ108" s="127"/>
      <c r="BA108" s="127"/>
      <c r="BB108" s="127"/>
      <c r="BC108" s="127"/>
      <c r="BD108" s="127"/>
      <c r="BE108" s="130">
        <f t="shared" si="0"/>
        <v>0</v>
      </c>
      <c r="BF108" s="130">
        <f t="shared" si="1"/>
        <v>0</v>
      </c>
      <c r="BG108" s="130">
        <f t="shared" si="2"/>
        <v>0</v>
      </c>
      <c r="BH108" s="130">
        <f t="shared" si="3"/>
        <v>0</v>
      </c>
      <c r="BI108" s="130">
        <f t="shared" si="4"/>
        <v>0</v>
      </c>
      <c r="BJ108" s="129" t="s">
        <v>90</v>
      </c>
      <c r="BK108" s="127"/>
      <c r="BL108" s="127"/>
      <c r="BM108" s="127"/>
    </row>
    <row r="109" spans="1:65" s="2" customFormat="1" ht="18" customHeight="1">
      <c r="A109" s="235"/>
      <c r="B109" s="124"/>
      <c r="C109" s="125"/>
      <c r="D109" s="285" t="s">
        <v>142</v>
      </c>
      <c r="E109" s="314"/>
      <c r="F109" s="314"/>
      <c r="G109" s="125"/>
      <c r="H109" s="125"/>
      <c r="I109" s="125"/>
      <c r="J109" s="224">
        <v>0</v>
      </c>
      <c r="K109" s="125"/>
      <c r="L109" s="126"/>
      <c r="M109" s="127"/>
      <c r="N109" s="128" t="s">
        <v>44</v>
      </c>
      <c r="O109" s="127"/>
      <c r="P109" s="127"/>
      <c r="Q109" s="127"/>
      <c r="R109" s="127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5"/>
      <c r="AF109" s="127"/>
      <c r="AG109" s="127"/>
      <c r="AH109" s="127"/>
      <c r="AI109" s="127"/>
      <c r="AJ109" s="127"/>
      <c r="AK109" s="127"/>
      <c r="AL109" s="127"/>
      <c r="AM109" s="127"/>
      <c r="AN109" s="127"/>
      <c r="AO109" s="127"/>
      <c r="AP109" s="127"/>
      <c r="AQ109" s="127"/>
      <c r="AR109" s="127"/>
      <c r="AS109" s="127"/>
      <c r="AT109" s="127"/>
      <c r="AU109" s="127"/>
      <c r="AV109" s="127"/>
      <c r="AW109" s="127"/>
      <c r="AX109" s="127"/>
      <c r="AY109" s="129" t="s">
        <v>138</v>
      </c>
      <c r="AZ109" s="127"/>
      <c r="BA109" s="127"/>
      <c r="BB109" s="127"/>
      <c r="BC109" s="127"/>
      <c r="BD109" s="127"/>
      <c r="BE109" s="130">
        <f t="shared" si="0"/>
        <v>0</v>
      </c>
      <c r="BF109" s="130">
        <f t="shared" si="1"/>
        <v>0</v>
      </c>
      <c r="BG109" s="130">
        <f t="shared" si="2"/>
        <v>0</v>
      </c>
      <c r="BH109" s="130">
        <f t="shared" si="3"/>
        <v>0</v>
      </c>
      <c r="BI109" s="130">
        <f t="shared" si="4"/>
        <v>0</v>
      </c>
      <c r="BJ109" s="129" t="s">
        <v>90</v>
      </c>
      <c r="BK109" s="127"/>
      <c r="BL109" s="127"/>
      <c r="BM109" s="127"/>
    </row>
    <row r="110" spans="1:65" s="2" customFormat="1" ht="18" customHeight="1">
      <c r="A110" s="235"/>
      <c r="B110" s="124"/>
      <c r="C110" s="125"/>
      <c r="D110" s="236" t="s">
        <v>143</v>
      </c>
      <c r="E110" s="125"/>
      <c r="F110" s="125"/>
      <c r="G110" s="125"/>
      <c r="H110" s="125"/>
      <c r="I110" s="125"/>
      <c r="J110" s="224">
        <f>ROUND(J32*T110,2)</f>
        <v>0</v>
      </c>
      <c r="K110" s="125"/>
      <c r="L110" s="126"/>
      <c r="M110" s="127"/>
      <c r="N110" s="128" t="s">
        <v>44</v>
      </c>
      <c r="O110" s="127"/>
      <c r="P110" s="127"/>
      <c r="Q110" s="127"/>
      <c r="R110" s="127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7"/>
      <c r="AG110" s="127"/>
      <c r="AH110" s="127"/>
      <c r="AI110" s="127"/>
      <c r="AJ110" s="127"/>
      <c r="AK110" s="127"/>
      <c r="AL110" s="127"/>
      <c r="AM110" s="127"/>
      <c r="AN110" s="127"/>
      <c r="AO110" s="127"/>
      <c r="AP110" s="127"/>
      <c r="AQ110" s="127"/>
      <c r="AR110" s="127"/>
      <c r="AS110" s="127"/>
      <c r="AT110" s="127"/>
      <c r="AU110" s="127"/>
      <c r="AV110" s="127"/>
      <c r="AW110" s="127"/>
      <c r="AX110" s="127"/>
      <c r="AY110" s="129" t="s">
        <v>144</v>
      </c>
      <c r="AZ110" s="127"/>
      <c r="BA110" s="127"/>
      <c r="BB110" s="127"/>
      <c r="BC110" s="127"/>
      <c r="BD110" s="127"/>
      <c r="BE110" s="130">
        <f t="shared" si="0"/>
        <v>0</v>
      </c>
      <c r="BF110" s="130">
        <f t="shared" si="1"/>
        <v>0</v>
      </c>
      <c r="BG110" s="130">
        <f t="shared" si="2"/>
        <v>0</v>
      </c>
      <c r="BH110" s="130">
        <f t="shared" si="3"/>
        <v>0</v>
      </c>
      <c r="BI110" s="130">
        <f t="shared" si="4"/>
        <v>0</v>
      </c>
      <c r="BJ110" s="129" t="s">
        <v>90</v>
      </c>
      <c r="BK110" s="127"/>
      <c r="BL110" s="127"/>
      <c r="BM110" s="127"/>
    </row>
    <row r="111" spans="1:65" s="2" customFormat="1">
      <c r="A111" s="235"/>
      <c r="B111" s="28"/>
      <c r="C111" s="235"/>
      <c r="D111" s="235"/>
      <c r="E111" s="235"/>
      <c r="F111" s="235"/>
      <c r="G111" s="235"/>
      <c r="H111" s="235"/>
      <c r="I111" s="235"/>
      <c r="J111" s="235"/>
      <c r="K111" s="235"/>
      <c r="L111" s="34"/>
      <c r="S111" s="235"/>
      <c r="T111" s="235"/>
      <c r="U111" s="235"/>
      <c r="V111" s="235"/>
      <c r="W111" s="235"/>
      <c r="X111" s="235"/>
      <c r="Y111" s="235"/>
      <c r="Z111" s="235"/>
      <c r="AA111" s="235"/>
      <c r="AB111" s="235"/>
      <c r="AC111" s="235"/>
      <c r="AD111" s="235"/>
      <c r="AE111" s="235"/>
    </row>
    <row r="112" spans="1:65" s="2" customFormat="1" ht="29.25" customHeight="1">
      <c r="A112" s="235"/>
      <c r="B112" s="28"/>
      <c r="C112" s="93" t="s">
        <v>109</v>
      </c>
      <c r="D112" s="94"/>
      <c r="E112" s="94"/>
      <c r="F112" s="94"/>
      <c r="G112" s="94"/>
      <c r="H112" s="94"/>
      <c r="I112" s="94"/>
      <c r="J112" s="225">
        <f>ROUND(J99+J104,2)</f>
        <v>0</v>
      </c>
      <c r="K112" s="94"/>
      <c r="L112" s="34"/>
      <c r="S112" s="235"/>
      <c r="T112" s="235"/>
      <c r="U112" s="235"/>
      <c r="V112" s="235"/>
      <c r="W112" s="235"/>
      <c r="X112" s="235"/>
      <c r="Y112" s="235"/>
      <c r="Z112" s="235"/>
      <c r="AA112" s="235"/>
      <c r="AB112" s="235"/>
      <c r="AC112" s="235"/>
      <c r="AD112" s="235"/>
      <c r="AE112" s="235"/>
    </row>
    <row r="113" spans="1:31" s="2" customFormat="1" ht="6.95" customHeight="1">
      <c r="A113" s="235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34"/>
      <c r="S113" s="235"/>
      <c r="T113" s="235"/>
      <c r="U113" s="235"/>
      <c r="V113" s="235"/>
      <c r="W113" s="235"/>
      <c r="X113" s="235"/>
      <c r="Y113" s="235"/>
      <c r="Z113" s="235"/>
      <c r="AA113" s="235"/>
      <c r="AB113" s="235"/>
      <c r="AC113" s="235"/>
      <c r="AD113" s="235"/>
      <c r="AE113" s="235"/>
    </row>
    <row r="117" spans="1:31" s="2" customFormat="1" ht="6.95" customHeight="1">
      <c r="A117" s="235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34"/>
      <c r="S117" s="235"/>
      <c r="T117" s="235"/>
      <c r="U117" s="235"/>
      <c r="V117" s="235"/>
      <c r="W117" s="235"/>
      <c r="X117" s="235"/>
      <c r="Y117" s="235"/>
      <c r="Z117" s="235"/>
      <c r="AA117" s="235"/>
      <c r="AB117" s="235"/>
      <c r="AC117" s="235"/>
      <c r="AD117" s="235"/>
      <c r="AE117" s="235"/>
    </row>
    <row r="118" spans="1:31" s="2" customFormat="1" ht="24.95" customHeight="1">
      <c r="A118" s="235"/>
      <c r="B118" s="28"/>
      <c r="C118" s="21" t="s">
        <v>145</v>
      </c>
      <c r="D118" s="235"/>
      <c r="E118" s="235"/>
      <c r="F118" s="235"/>
      <c r="G118" s="235"/>
      <c r="H118" s="235"/>
      <c r="I118" s="235"/>
      <c r="J118" s="235"/>
      <c r="K118" s="235"/>
      <c r="L118" s="34"/>
      <c r="S118" s="235"/>
      <c r="T118" s="235"/>
      <c r="U118" s="235"/>
      <c r="V118" s="235"/>
      <c r="W118" s="235"/>
      <c r="X118" s="235"/>
      <c r="Y118" s="235"/>
      <c r="Z118" s="235"/>
      <c r="AA118" s="235"/>
      <c r="AB118" s="235"/>
      <c r="AC118" s="235"/>
      <c r="AD118" s="235"/>
      <c r="AE118" s="235"/>
    </row>
    <row r="119" spans="1:31" s="2" customFormat="1" ht="6.95" customHeight="1">
      <c r="A119" s="235"/>
      <c r="B119" s="28"/>
      <c r="C119" s="235"/>
      <c r="D119" s="235"/>
      <c r="E119" s="235"/>
      <c r="F119" s="235"/>
      <c r="G119" s="235"/>
      <c r="H119" s="235"/>
      <c r="I119" s="235"/>
      <c r="J119" s="235"/>
      <c r="K119" s="235"/>
      <c r="L119" s="34"/>
      <c r="S119" s="235"/>
      <c r="T119" s="235"/>
      <c r="U119" s="235"/>
      <c r="V119" s="235"/>
      <c r="W119" s="235"/>
      <c r="X119" s="235"/>
      <c r="Y119" s="235"/>
      <c r="Z119" s="235"/>
      <c r="AA119" s="235"/>
      <c r="AB119" s="235"/>
      <c r="AC119" s="235"/>
      <c r="AD119" s="235"/>
      <c r="AE119" s="235"/>
    </row>
    <row r="120" spans="1:31" s="2" customFormat="1" ht="12" customHeight="1">
      <c r="A120" s="235"/>
      <c r="B120" s="28"/>
      <c r="C120" s="237" t="s">
        <v>14</v>
      </c>
      <c r="D120" s="235"/>
      <c r="E120" s="235"/>
      <c r="F120" s="235"/>
      <c r="G120" s="235"/>
      <c r="H120" s="235"/>
      <c r="I120" s="235"/>
      <c r="J120" s="235"/>
      <c r="K120" s="235"/>
      <c r="L120" s="34"/>
      <c r="S120" s="235"/>
      <c r="T120" s="235"/>
      <c r="U120" s="235"/>
      <c r="V120" s="235"/>
      <c r="W120" s="235"/>
      <c r="X120" s="235"/>
      <c r="Y120" s="235"/>
      <c r="Z120" s="235"/>
      <c r="AA120" s="235"/>
      <c r="AB120" s="235"/>
      <c r="AC120" s="235"/>
      <c r="AD120" s="235"/>
      <c r="AE120" s="235"/>
    </row>
    <row r="121" spans="1:31" s="2" customFormat="1" ht="16.5" customHeight="1">
      <c r="A121" s="235"/>
      <c r="B121" s="28"/>
      <c r="C121" s="235"/>
      <c r="D121" s="235"/>
      <c r="E121" s="310" t="str">
        <f>E7</f>
        <v>Obnova sídliskového vnútrobloku Agátka v Trnave</v>
      </c>
      <c r="F121" s="315"/>
      <c r="G121" s="315"/>
      <c r="H121" s="315"/>
      <c r="I121" s="235"/>
      <c r="J121" s="235"/>
      <c r="K121" s="235"/>
      <c r="L121" s="34"/>
      <c r="S121" s="235"/>
      <c r="T121" s="235"/>
      <c r="U121" s="235"/>
      <c r="V121" s="235"/>
      <c r="W121" s="235"/>
      <c r="X121" s="235"/>
      <c r="Y121" s="235"/>
      <c r="Z121" s="235"/>
      <c r="AA121" s="235"/>
      <c r="AB121" s="235"/>
      <c r="AC121" s="235"/>
      <c r="AD121" s="235"/>
      <c r="AE121" s="235"/>
    </row>
    <row r="122" spans="1:31" s="1" customFormat="1" ht="12" customHeight="1">
      <c r="A122" s="227"/>
      <c r="B122" s="20"/>
      <c r="C122" s="237" t="s">
        <v>115</v>
      </c>
      <c r="D122" s="227"/>
      <c r="E122" s="227"/>
      <c r="F122" s="227"/>
      <c r="G122" s="227"/>
      <c r="H122" s="227"/>
      <c r="I122" s="227"/>
      <c r="J122" s="227"/>
      <c r="K122" s="227"/>
      <c r="L122" s="20"/>
      <c r="M122" s="227"/>
      <c r="N122" s="227"/>
      <c r="O122" s="227"/>
      <c r="P122" s="227"/>
      <c r="Q122" s="227"/>
      <c r="R122" s="227"/>
      <c r="S122" s="227"/>
      <c r="T122" s="227"/>
      <c r="U122" s="227"/>
      <c r="V122" s="227"/>
      <c r="W122" s="227"/>
      <c r="X122" s="227"/>
      <c r="Y122" s="227"/>
      <c r="Z122" s="227"/>
      <c r="AA122" s="227"/>
      <c r="AB122" s="227"/>
      <c r="AC122" s="227"/>
      <c r="AD122" s="227"/>
      <c r="AE122" s="227"/>
    </row>
    <row r="123" spans="1:31" s="2" customFormat="1" ht="16.5" customHeight="1">
      <c r="A123" s="235"/>
      <c r="B123" s="28"/>
      <c r="C123" s="235"/>
      <c r="D123" s="235"/>
      <c r="E123" s="310" t="s">
        <v>82</v>
      </c>
      <c r="F123" s="311"/>
      <c r="G123" s="311"/>
      <c r="H123" s="311"/>
      <c r="I123" s="235"/>
      <c r="J123" s="235"/>
      <c r="K123" s="235"/>
      <c r="L123" s="34"/>
      <c r="S123" s="235"/>
      <c r="T123" s="235"/>
      <c r="U123" s="235"/>
      <c r="V123" s="235"/>
      <c r="W123" s="235"/>
      <c r="X123" s="235"/>
      <c r="Y123" s="235"/>
      <c r="Z123" s="235"/>
      <c r="AA123" s="235"/>
      <c r="AB123" s="235"/>
      <c r="AC123" s="235"/>
      <c r="AD123" s="235"/>
      <c r="AE123" s="235"/>
    </row>
    <row r="124" spans="1:31" s="2" customFormat="1" ht="12" customHeight="1">
      <c r="A124" s="235"/>
      <c r="B124" s="28"/>
      <c r="C124" s="237" t="s">
        <v>116</v>
      </c>
      <c r="D124" s="235"/>
      <c r="E124" s="235"/>
      <c r="F124" s="235"/>
      <c r="G124" s="235"/>
      <c r="H124" s="235"/>
      <c r="I124" s="235"/>
      <c r="J124" s="235"/>
      <c r="K124" s="235"/>
      <c r="L124" s="34"/>
      <c r="S124" s="235"/>
      <c r="T124" s="235"/>
      <c r="U124" s="235"/>
      <c r="V124" s="235"/>
      <c r="W124" s="235"/>
      <c r="X124" s="235"/>
      <c r="Y124" s="235"/>
      <c r="Z124" s="235"/>
      <c r="AA124" s="235"/>
      <c r="AB124" s="235"/>
      <c r="AC124" s="235"/>
      <c r="AD124" s="235"/>
      <c r="AE124" s="235"/>
    </row>
    <row r="125" spans="1:31" s="2" customFormat="1" ht="16.5" customHeight="1">
      <c r="A125" s="235"/>
      <c r="B125" s="28"/>
      <c r="C125" s="235"/>
      <c r="D125" s="235"/>
      <c r="E125" s="301" t="str">
        <f>E11</f>
        <v>SO 02 Rekonštrukcia herných prvkov</v>
      </c>
      <c r="F125" s="311"/>
      <c r="G125" s="311"/>
      <c r="H125" s="311"/>
      <c r="I125" s="235"/>
      <c r="J125" s="235"/>
      <c r="K125" s="235"/>
      <c r="L125" s="34"/>
      <c r="S125" s="235"/>
      <c r="T125" s="235"/>
      <c r="U125" s="235"/>
      <c r="V125" s="235"/>
      <c r="W125" s="235"/>
      <c r="X125" s="235"/>
      <c r="Y125" s="235"/>
      <c r="Z125" s="235"/>
      <c r="AA125" s="235"/>
      <c r="AB125" s="235"/>
      <c r="AC125" s="235"/>
      <c r="AD125" s="235"/>
      <c r="AE125" s="235"/>
    </row>
    <row r="126" spans="1:31" s="2" customFormat="1" ht="6.95" customHeight="1">
      <c r="A126" s="235"/>
      <c r="B126" s="28"/>
      <c r="C126" s="235"/>
      <c r="D126" s="235"/>
      <c r="E126" s="235"/>
      <c r="F126" s="235"/>
      <c r="G126" s="235"/>
      <c r="H126" s="235"/>
      <c r="I126" s="235"/>
      <c r="J126" s="235"/>
      <c r="K126" s="235"/>
      <c r="L126" s="34"/>
      <c r="S126" s="235"/>
      <c r="T126" s="235"/>
      <c r="U126" s="235"/>
      <c r="V126" s="235"/>
      <c r="W126" s="235"/>
      <c r="X126" s="235"/>
      <c r="Y126" s="235"/>
      <c r="Z126" s="235"/>
      <c r="AA126" s="235"/>
      <c r="AB126" s="235"/>
      <c r="AC126" s="235"/>
      <c r="AD126" s="235"/>
      <c r="AE126" s="235"/>
    </row>
    <row r="127" spans="1:31" s="2" customFormat="1" ht="12" customHeight="1">
      <c r="A127" s="235"/>
      <c r="B127" s="28"/>
      <c r="C127" s="237" t="s">
        <v>18</v>
      </c>
      <c r="D127" s="235"/>
      <c r="E127" s="235"/>
      <c r="F127" s="226" t="str">
        <f>F14</f>
        <v xml:space="preserve"> </v>
      </c>
      <c r="G127" s="235"/>
      <c r="H127" s="235"/>
      <c r="I127" s="237" t="s">
        <v>20</v>
      </c>
      <c r="J127" s="219" t="str">
        <f>IF(J14="","",J14)</f>
        <v>20. 4. 2021</v>
      </c>
      <c r="K127" s="235"/>
      <c r="L127" s="34"/>
      <c r="S127" s="235"/>
      <c r="T127" s="235"/>
      <c r="U127" s="235"/>
      <c r="V127" s="235"/>
      <c r="W127" s="235"/>
      <c r="X127" s="235"/>
      <c r="Y127" s="235"/>
      <c r="Z127" s="235"/>
      <c r="AA127" s="235"/>
      <c r="AB127" s="235"/>
      <c r="AC127" s="235"/>
      <c r="AD127" s="235"/>
      <c r="AE127" s="235"/>
    </row>
    <row r="128" spans="1:31" s="2" customFormat="1" ht="6.95" customHeight="1">
      <c r="A128" s="235"/>
      <c r="B128" s="28"/>
      <c r="C128" s="235"/>
      <c r="D128" s="235"/>
      <c r="E128" s="235"/>
      <c r="F128" s="235"/>
      <c r="G128" s="235"/>
      <c r="H128" s="235"/>
      <c r="I128" s="235"/>
      <c r="J128" s="235"/>
      <c r="K128" s="235"/>
      <c r="L128" s="34"/>
      <c r="S128" s="235"/>
      <c r="T128" s="235"/>
      <c r="U128" s="235"/>
      <c r="V128" s="235"/>
      <c r="W128" s="235"/>
      <c r="X128" s="235"/>
      <c r="Y128" s="235"/>
      <c r="Z128" s="235"/>
      <c r="AA128" s="235"/>
      <c r="AB128" s="235"/>
      <c r="AC128" s="235"/>
      <c r="AD128" s="235"/>
      <c r="AE128" s="235"/>
    </row>
    <row r="129" spans="1:65" s="2" customFormat="1" ht="25.7" customHeight="1">
      <c r="A129" s="235"/>
      <c r="B129" s="28"/>
      <c r="C129" s="237" t="s">
        <v>22</v>
      </c>
      <c r="D129" s="235"/>
      <c r="E129" s="235"/>
      <c r="F129" s="226" t="str">
        <f>E17</f>
        <v>Mesto Trnava</v>
      </c>
      <c r="G129" s="235"/>
      <c r="H129" s="235"/>
      <c r="I129" s="237" t="s">
        <v>28</v>
      </c>
      <c r="J129" s="234" t="str">
        <f>E23</f>
        <v>Ing. Ivana Štigová Kučírková, MSc.</v>
      </c>
      <c r="K129" s="235"/>
      <c r="L129" s="34"/>
      <c r="S129" s="235"/>
      <c r="T129" s="235"/>
      <c r="U129" s="235"/>
      <c r="V129" s="235"/>
      <c r="W129" s="235"/>
      <c r="X129" s="235"/>
      <c r="Y129" s="235"/>
      <c r="Z129" s="235"/>
      <c r="AA129" s="235"/>
      <c r="AB129" s="235"/>
      <c r="AC129" s="235"/>
      <c r="AD129" s="235"/>
      <c r="AE129" s="235"/>
    </row>
    <row r="130" spans="1:65" s="2" customFormat="1" ht="15.2" customHeight="1">
      <c r="A130" s="235"/>
      <c r="B130" s="28"/>
      <c r="C130" s="237" t="s">
        <v>26</v>
      </c>
      <c r="D130" s="235"/>
      <c r="E130" s="235"/>
      <c r="F130" s="226" t="str">
        <f>IF(E20="","",E20)</f>
        <v>Vyplň údaj</v>
      </c>
      <c r="G130" s="235"/>
      <c r="H130" s="235"/>
      <c r="I130" s="237" t="s">
        <v>31</v>
      </c>
      <c r="J130" s="234" t="str">
        <f>E26</f>
        <v>Rosoft, s.r.o.</v>
      </c>
      <c r="K130" s="235"/>
      <c r="L130" s="34"/>
      <c r="S130" s="235"/>
      <c r="T130" s="235"/>
      <c r="U130" s="235"/>
      <c r="V130" s="235"/>
      <c r="W130" s="235"/>
      <c r="X130" s="235"/>
      <c r="Y130" s="235"/>
      <c r="Z130" s="235"/>
      <c r="AA130" s="235"/>
      <c r="AB130" s="235"/>
      <c r="AC130" s="235"/>
      <c r="AD130" s="235"/>
      <c r="AE130" s="235"/>
    </row>
    <row r="131" spans="1:65" s="2" customFormat="1" ht="10.35" customHeight="1">
      <c r="A131" s="235"/>
      <c r="B131" s="28"/>
      <c r="C131" s="235"/>
      <c r="D131" s="235"/>
      <c r="E131" s="235"/>
      <c r="F131" s="235"/>
      <c r="G131" s="235"/>
      <c r="H131" s="235"/>
      <c r="I131" s="235"/>
      <c r="J131" s="235"/>
      <c r="K131" s="235"/>
      <c r="L131" s="34"/>
      <c r="S131" s="235"/>
      <c r="T131" s="235"/>
      <c r="U131" s="235"/>
      <c r="V131" s="235"/>
      <c r="W131" s="235"/>
      <c r="X131" s="235"/>
      <c r="Y131" s="235"/>
      <c r="Z131" s="235"/>
      <c r="AA131" s="235"/>
      <c r="AB131" s="235"/>
      <c r="AC131" s="235"/>
      <c r="AD131" s="235"/>
      <c r="AE131" s="235"/>
    </row>
    <row r="132" spans="1:65" s="11" customFormat="1" ht="29.25" customHeight="1">
      <c r="A132" s="131"/>
      <c r="B132" s="132"/>
      <c r="C132" s="133" t="s">
        <v>146</v>
      </c>
      <c r="D132" s="134" t="s">
        <v>63</v>
      </c>
      <c r="E132" s="134" t="s">
        <v>59</v>
      </c>
      <c r="F132" s="134" t="s">
        <v>60</v>
      </c>
      <c r="G132" s="134" t="s">
        <v>147</v>
      </c>
      <c r="H132" s="134" t="s">
        <v>148</v>
      </c>
      <c r="I132" s="134" t="s">
        <v>149</v>
      </c>
      <c r="J132" s="135" t="s">
        <v>121</v>
      </c>
      <c r="K132" s="136" t="s">
        <v>150</v>
      </c>
      <c r="L132" s="137"/>
      <c r="M132" s="53" t="s">
        <v>1</v>
      </c>
      <c r="N132" s="54" t="s">
        <v>42</v>
      </c>
      <c r="O132" s="54" t="s">
        <v>151</v>
      </c>
      <c r="P132" s="54" t="s">
        <v>152</v>
      </c>
      <c r="Q132" s="54" t="s">
        <v>153</v>
      </c>
      <c r="R132" s="54" t="s">
        <v>154</v>
      </c>
      <c r="S132" s="54" t="s">
        <v>155</v>
      </c>
      <c r="T132" s="55" t="s">
        <v>156</v>
      </c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131"/>
    </row>
    <row r="133" spans="1:65" s="2" customFormat="1" ht="22.9" customHeight="1">
      <c r="A133" s="235"/>
      <c r="B133" s="28"/>
      <c r="C133" s="60" t="s">
        <v>118</v>
      </c>
      <c r="D133" s="235"/>
      <c r="E133" s="235"/>
      <c r="F133" s="235"/>
      <c r="G133" s="235"/>
      <c r="H133" s="235"/>
      <c r="I133" s="235"/>
      <c r="J133" s="138">
        <f>BK133</f>
        <v>0</v>
      </c>
      <c r="K133" s="235"/>
      <c r="L133" s="252" t="s">
        <v>1074</v>
      </c>
      <c r="M133" s="57"/>
      <c r="N133" s="47"/>
      <c r="O133" s="57"/>
      <c r="P133" s="139">
        <f>P134</f>
        <v>0</v>
      </c>
      <c r="Q133" s="57"/>
      <c r="R133" s="139">
        <f>R134</f>
        <v>0</v>
      </c>
      <c r="S133" s="57"/>
      <c r="T133" s="140">
        <f>T134</f>
        <v>0</v>
      </c>
      <c r="U133" s="235"/>
      <c r="V133" s="235"/>
      <c r="W133" s="235"/>
      <c r="X133" s="235"/>
      <c r="Y133" s="235"/>
      <c r="Z133" s="235"/>
      <c r="AA133" s="235"/>
      <c r="AB133" s="235"/>
      <c r="AC133" s="235"/>
      <c r="AD133" s="235"/>
      <c r="AE133" s="235"/>
      <c r="AT133" s="17" t="s">
        <v>77</v>
      </c>
      <c r="AU133" s="17" t="s">
        <v>123</v>
      </c>
      <c r="BK133" s="141">
        <f>BK134</f>
        <v>0</v>
      </c>
    </row>
    <row r="134" spans="1:65" s="12" customFormat="1" ht="25.9" customHeight="1">
      <c r="B134" s="142"/>
      <c r="D134" s="143" t="s">
        <v>77</v>
      </c>
      <c r="E134" s="144" t="s">
        <v>590</v>
      </c>
      <c r="F134" s="144" t="s">
        <v>591</v>
      </c>
      <c r="I134" s="145"/>
      <c r="J134" s="146">
        <f>BK134</f>
        <v>0</v>
      </c>
      <c r="L134" s="142"/>
      <c r="M134" s="147"/>
      <c r="N134" s="148"/>
      <c r="O134" s="148"/>
      <c r="P134" s="149">
        <f>P135</f>
        <v>0</v>
      </c>
      <c r="Q134" s="148"/>
      <c r="R134" s="149">
        <f>R135</f>
        <v>0</v>
      </c>
      <c r="S134" s="148"/>
      <c r="T134" s="150">
        <f>T135</f>
        <v>0</v>
      </c>
      <c r="AR134" s="143" t="s">
        <v>90</v>
      </c>
      <c r="AT134" s="151" t="s">
        <v>77</v>
      </c>
      <c r="AU134" s="151" t="s">
        <v>78</v>
      </c>
      <c r="AY134" s="143" t="s">
        <v>159</v>
      </c>
      <c r="BK134" s="152">
        <f>BK135</f>
        <v>0</v>
      </c>
    </row>
    <row r="135" spans="1:65" s="12" customFormat="1" ht="22.9" customHeight="1">
      <c r="B135" s="142"/>
      <c r="D135" s="143" t="s">
        <v>77</v>
      </c>
      <c r="E135" s="153" t="s">
        <v>649</v>
      </c>
      <c r="F135" s="153" t="s">
        <v>650</v>
      </c>
      <c r="I135" s="145"/>
      <c r="J135" s="154">
        <f>BK135</f>
        <v>0</v>
      </c>
      <c r="L135" s="142"/>
      <c r="M135" s="147"/>
      <c r="N135" s="148"/>
      <c r="O135" s="148"/>
      <c r="P135" s="149">
        <f>SUM(P136:P155)</f>
        <v>0</v>
      </c>
      <c r="Q135" s="148"/>
      <c r="R135" s="149">
        <f>SUM(R136:R155)</f>
        <v>0</v>
      </c>
      <c r="S135" s="148"/>
      <c r="T135" s="150">
        <f>SUM(T136:T155)</f>
        <v>0</v>
      </c>
      <c r="AR135" s="143" t="s">
        <v>90</v>
      </c>
      <c r="AT135" s="151" t="s">
        <v>77</v>
      </c>
      <c r="AU135" s="151" t="s">
        <v>84</v>
      </c>
      <c r="AY135" s="143" t="s">
        <v>159</v>
      </c>
      <c r="BK135" s="152">
        <f>SUM(BK136:BK155)</f>
        <v>0</v>
      </c>
    </row>
    <row r="136" spans="1:65" s="2" customFormat="1" ht="55.5" customHeight="1">
      <c r="A136" s="235"/>
      <c r="B136" s="124"/>
      <c r="C136" s="155" t="s">
        <v>84</v>
      </c>
      <c r="D136" s="155" t="s">
        <v>161</v>
      </c>
      <c r="E136" s="241" t="s">
        <v>651</v>
      </c>
      <c r="F136" s="242" t="s">
        <v>652</v>
      </c>
      <c r="G136" s="243" t="s">
        <v>169</v>
      </c>
      <c r="H136" s="244">
        <v>2</v>
      </c>
      <c r="I136" s="245"/>
      <c r="J136" s="245">
        <f t="shared" ref="J136:J155" si="5">ROUND(I136*H136,2)</f>
        <v>0</v>
      </c>
      <c r="K136" s="253"/>
      <c r="L136" s="256"/>
      <c r="M136" s="254" t="s">
        <v>1</v>
      </c>
      <c r="N136" s="164" t="s">
        <v>44</v>
      </c>
      <c r="O136" s="49"/>
      <c r="P136" s="165">
        <f t="shared" ref="P136:P155" si="6">O136*H136</f>
        <v>0</v>
      </c>
      <c r="Q136" s="165">
        <v>0</v>
      </c>
      <c r="R136" s="165">
        <f t="shared" ref="R136:R155" si="7">Q136*H136</f>
        <v>0</v>
      </c>
      <c r="S136" s="165">
        <v>0</v>
      </c>
      <c r="T136" s="166">
        <f t="shared" ref="T136:T155" si="8">S136*H136</f>
        <v>0</v>
      </c>
      <c r="U136" s="235"/>
      <c r="V136" s="235"/>
      <c r="W136" s="235"/>
      <c r="X136" s="235"/>
      <c r="Y136" s="235"/>
      <c r="Z136" s="235"/>
      <c r="AA136" s="235"/>
      <c r="AB136" s="235"/>
      <c r="AC136" s="235"/>
      <c r="AD136" s="235"/>
      <c r="AE136" s="235"/>
      <c r="AR136" s="167" t="s">
        <v>245</v>
      </c>
      <c r="AT136" s="167" t="s">
        <v>161</v>
      </c>
      <c r="AU136" s="167" t="s">
        <v>90</v>
      </c>
      <c r="AY136" s="17" t="s">
        <v>159</v>
      </c>
      <c r="BE136" s="90">
        <f t="shared" ref="BE136:BE155" si="9">IF(N136="základná",J136,0)</f>
        <v>0</v>
      </c>
      <c r="BF136" s="90">
        <f t="shared" ref="BF136:BF155" si="10">IF(N136="znížená",J136,0)</f>
        <v>0</v>
      </c>
      <c r="BG136" s="90">
        <f t="shared" ref="BG136:BG155" si="11">IF(N136="zákl. prenesená",J136,0)</f>
        <v>0</v>
      </c>
      <c r="BH136" s="90">
        <f t="shared" ref="BH136:BH155" si="12">IF(N136="zníž. prenesená",J136,0)</f>
        <v>0</v>
      </c>
      <c r="BI136" s="90">
        <f t="shared" ref="BI136:BI155" si="13">IF(N136="nulová",J136,0)</f>
        <v>0</v>
      </c>
      <c r="BJ136" s="17" t="s">
        <v>90</v>
      </c>
      <c r="BK136" s="90">
        <f t="shared" ref="BK136:BK155" si="14">ROUND(I136*H136,2)</f>
        <v>0</v>
      </c>
      <c r="BL136" s="17" t="s">
        <v>245</v>
      </c>
      <c r="BM136" s="167" t="s">
        <v>653</v>
      </c>
    </row>
    <row r="137" spans="1:65" s="2" customFormat="1" ht="44.25" customHeight="1">
      <c r="A137" s="235"/>
      <c r="B137" s="124"/>
      <c r="C137" s="155" t="s">
        <v>90</v>
      </c>
      <c r="D137" s="155" t="s">
        <v>161</v>
      </c>
      <c r="E137" s="241" t="s">
        <v>654</v>
      </c>
      <c r="F137" s="242" t="s">
        <v>655</v>
      </c>
      <c r="G137" s="243" t="s">
        <v>169</v>
      </c>
      <c r="H137" s="244">
        <v>1</v>
      </c>
      <c r="I137" s="245"/>
      <c r="J137" s="245">
        <f t="shared" si="5"/>
        <v>0</v>
      </c>
      <c r="K137" s="253"/>
      <c r="L137" s="256"/>
      <c r="M137" s="254" t="s">
        <v>1</v>
      </c>
      <c r="N137" s="164" t="s">
        <v>44</v>
      </c>
      <c r="O137" s="49"/>
      <c r="P137" s="165">
        <f t="shared" si="6"/>
        <v>0</v>
      </c>
      <c r="Q137" s="165">
        <v>0</v>
      </c>
      <c r="R137" s="165">
        <f t="shared" si="7"/>
        <v>0</v>
      </c>
      <c r="S137" s="165">
        <v>0</v>
      </c>
      <c r="T137" s="166">
        <f t="shared" si="8"/>
        <v>0</v>
      </c>
      <c r="U137" s="235"/>
      <c r="V137" s="235"/>
      <c r="W137" s="235"/>
      <c r="X137" s="235"/>
      <c r="Y137" s="235"/>
      <c r="Z137" s="235"/>
      <c r="AA137" s="235"/>
      <c r="AB137" s="235"/>
      <c r="AC137" s="235"/>
      <c r="AD137" s="235"/>
      <c r="AE137" s="235"/>
      <c r="AR137" s="167" t="s">
        <v>245</v>
      </c>
      <c r="AT137" s="167" t="s">
        <v>161</v>
      </c>
      <c r="AU137" s="167" t="s">
        <v>90</v>
      </c>
      <c r="AY137" s="17" t="s">
        <v>159</v>
      </c>
      <c r="BE137" s="90">
        <f t="shared" si="9"/>
        <v>0</v>
      </c>
      <c r="BF137" s="90">
        <f t="shared" si="10"/>
        <v>0</v>
      </c>
      <c r="BG137" s="90">
        <f t="shared" si="11"/>
        <v>0</v>
      </c>
      <c r="BH137" s="90">
        <f t="shared" si="12"/>
        <v>0</v>
      </c>
      <c r="BI137" s="90">
        <f t="shared" si="13"/>
        <v>0</v>
      </c>
      <c r="BJ137" s="17" t="s">
        <v>90</v>
      </c>
      <c r="BK137" s="90">
        <f t="shared" si="14"/>
        <v>0</v>
      </c>
      <c r="BL137" s="17" t="s">
        <v>245</v>
      </c>
      <c r="BM137" s="167" t="s">
        <v>656</v>
      </c>
    </row>
    <row r="138" spans="1:65" s="2" customFormat="1" ht="44.25" customHeight="1">
      <c r="A138" s="235"/>
      <c r="B138" s="124"/>
      <c r="C138" s="155" t="s">
        <v>183</v>
      </c>
      <c r="D138" s="155" t="s">
        <v>161</v>
      </c>
      <c r="E138" s="241" t="s">
        <v>657</v>
      </c>
      <c r="F138" s="242" t="s">
        <v>658</v>
      </c>
      <c r="G138" s="243" t="s">
        <v>169</v>
      </c>
      <c r="H138" s="244">
        <v>1</v>
      </c>
      <c r="I138" s="245"/>
      <c r="J138" s="245">
        <f t="shared" si="5"/>
        <v>0</v>
      </c>
      <c r="K138" s="253"/>
      <c r="L138" s="256"/>
      <c r="M138" s="254" t="s">
        <v>1</v>
      </c>
      <c r="N138" s="164" t="s">
        <v>44</v>
      </c>
      <c r="O138" s="49"/>
      <c r="P138" s="165">
        <f t="shared" si="6"/>
        <v>0</v>
      </c>
      <c r="Q138" s="165">
        <v>0</v>
      </c>
      <c r="R138" s="165">
        <f t="shared" si="7"/>
        <v>0</v>
      </c>
      <c r="S138" s="165">
        <v>0</v>
      </c>
      <c r="T138" s="166">
        <f t="shared" si="8"/>
        <v>0</v>
      </c>
      <c r="U138" s="235"/>
      <c r="V138" s="235"/>
      <c r="W138" s="235"/>
      <c r="X138" s="235"/>
      <c r="Y138" s="235"/>
      <c r="Z138" s="235"/>
      <c r="AA138" s="235"/>
      <c r="AB138" s="235"/>
      <c r="AC138" s="235"/>
      <c r="AD138" s="235"/>
      <c r="AE138" s="235"/>
      <c r="AR138" s="167" t="s">
        <v>245</v>
      </c>
      <c r="AT138" s="167" t="s">
        <v>161</v>
      </c>
      <c r="AU138" s="167" t="s">
        <v>90</v>
      </c>
      <c r="AY138" s="17" t="s">
        <v>159</v>
      </c>
      <c r="BE138" s="90">
        <f t="shared" si="9"/>
        <v>0</v>
      </c>
      <c r="BF138" s="90">
        <f t="shared" si="10"/>
        <v>0</v>
      </c>
      <c r="BG138" s="90">
        <f t="shared" si="11"/>
        <v>0</v>
      </c>
      <c r="BH138" s="90">
        <f t="shared" si="12"/>
        <v>0</v>
      </c>
      <c r="BI138" s="90">
        <f t="shared" si="13"/>
        <v>0</v>
      </c>
      <c r="BJ138" s="17" t="s">
        <v>90</v>
      </c>
      <c r="BK138" s="90">
        <f t="shared" si="14"/>
        <v>0</v>
      </c>
      <c r="BL138" s="17" t="s">
        <v>245</v>
      </c>
      <c r="BM138" s="167" t="s">
        <v>659</v>
      </c>
    </row>
    <row r="139" spans="1:65" s="2" customFormat="1" ht="44.25" customHeight="1">
      <c r="A139" s="235"/>
      <c r="B139" s="124"/>
      <c r="C139" s="155" t="s">
        <v>165</v>
      </c>
      <c r="D139" s="155" t="s">
        <v>161</v>
      </c>
      <c r="E139" s="241" t="s">
        <v>660</v>
      </c>
      <c r="F139" s="242" t="s">
        <v>661</v>
      </c>
      <c r="G139" s="243" t="s">
        <v>169</v>
      </c>
      <c r="H139" s="244">
        <v>2</v>
      </c>
      <c r="I139" s="245"/>
      <c r="J139" s="245">
        <f t="shared" si="5"/>
        <v>0</v>
      </c>
      <c r="K139" s="253"/>
      <c r="L139" s="256"/>
      <c r="M139" s="254" t="s">
        <v>1</v>
      </c>
      <c r="N139" s="164" t="s">
        <v>44</v>
      </c>
      <c r="O139" s="49"/>
      <c r="P139" s="165">
        <f t="shared" si="6"/>
        <v>0</v>
      </c>
      <c r="Q139" s="165">
        <v>0</v>
      </c>
      <c r="R139" s="165">
        <f t="shared" si="7"/>
        <v>0</v>
      </c>
      <c r="S139" s="165">
        <v>0</v>
      </c>
      <c r="T139" s="166">
        <f t="shared" si="8"/>
        <v>0</v>
      </c>
      <c r="U139" s="235"/>
      <c r="V139" s="235"/>
      <c r="W139" s="235"/>
      <c r="X139" s="235"/>
      <c r="Y139" s="235"/>
      <c r="Z139" s="235"/>
      <c r="AA139" s="235"/>
      <c r="AB139" s="235"/>
      <c r="AC139" s="235"/>
      <c r="AD139" s="235"/>
      <c r="AE139" s="235"/>
      <c r="AR139" s="167" t="s">
        <v>245</v>
      </c>
      <c r="AT139" s="167" t="s">
        <v>161</v>
      </c>
      <c r="AU139" s="167" t="s">
        <v>90</v>
      </c>
      <c r="AY139" s="17" t="s">
        <v>159</v>
      </c>
      <c r="BE139" s="90">
        <f t="shared" si="9"/>
        <v>0</v>
      </c>
      <c r="BF139" s="90">
        <f t="shared" si="10"/>
        <v>0</v>
      </c>
      <c r="BG139" s="90">
        <f t="shared" si="11"/>
        <v>0</v>
      </c>
      <c r="BH139" s="90">
        <f t="shared" si="12"/>
        <v>0</v>
      </c>
      <c r="BI139" s="90">
        <f t="shared" si="13"/>
        <v>0</v>
      </c>
      <c r="BJ139" s="17" t="s">
        <v>90</v>
      </c>
      <c r="BK139" s="90">
        <f t="shared" si="14"/>
        <v>0</v>
      </c>
      <c r="BL139" s="17" t="s">
        <v>245</v>
      </c>
      <c r="BM139" s="167" t="s">
        <v>662</v>
      </c>
    </row>
    <row r="140" spans="1:65" s="2" customFormat="1" ht="44.25" customHeight="1">
      <c r="A140" s="235"/>
      <c r="B140" s="124"/>
      <c r="C140" s="155" t="s">
        <v>190</v>
      </c>
      <c r="D140" s="155" t="s">
        <v>161</v>
      </c>
      <c r="E140" s="241" t="s">
        <v>663</v>
      </c>
      <c r="F140" s="242" t="s">
        <v>664</v>
      </c>
      <c r="G140" s="243" t="s">
        <v>169</v>
      </c>
      <c r="H140" s="244">
        <v>1</v>
      </c>
      <c r="I140" s="245"/>
      <c r="J140" s="245">
        <f t="shared" si="5"/>
        <v>0</v>
      </c>
      <c r="K140" s="253"/>
      <c r="L140" s="256"/>
      <c r="M140" s="254" t="s">
        <v>1</v>
      </c>
      <c r="N140" s="164" t="s">
        <v>44</v>
      </c>
      <c r="O140" s="49"/>
      <c r="P140" s="165">
        <f t="shared" si="6"/>
        <v>0</v>
      </c>
      <c r="Q140" s="165">
        <v>0</v>
      </c>
      <c r="R140" s="165">
        <f t="shared" si="7"/>
        <v>0</v>
      </c>
      <c r="S140" s="165">
        <v>0</v>
      </c>
      <c r="T140" s="166">
        <f t="shared" si="8"/>
        <v>0</v>
      </c>
      <c r="U140" s="235"/>
      <c r="V140" s="235"/>
      <c r="W140" s="235"/>
      <c r="X140" s="235"/>
      <c r="Y140" s="235"/>
      <c r="Z140" s="235"/>
      <c r="AA140" s="235"/>
      <c r="AB140" s="235"/>
      <c r="AC140" s="235"/>
      <c r="AD140" s="235"/>
      <c r="AE140" s="235"/>
      <c r="AR140" s="167" t="s">
        <v>245</v>
      </c>
      <c r="AT140" s="167" t="s">
        <v>161</v>
      </c>
      <c r="AU140" s="167" t="s">
        <v>90</v>
      </c>
      <c r="AY140" s="17" t="s">
        <v>159</v>
      </c>
      <c r="BE140" s="90">
        <f t="shared" si="9"/>
        <v>0</v>
      </c>
      <c r="BF140" s="90">
        <f t="shared" si="10"/>
        <v>0</v>
      </c>
      <c r="BG140" s="90">
        <f t="shared" si="11"/>
        <v>0</v>
      </c>
      <c r="BH140" s="90">
        <f t="shared" si="12"/>
        <v>0</v>
      </c>
      <c r="BI140" s="90">
        <f t="shared" si="13"/>
        <v>0</v>
      </c>
      <c r="BJ140" s="17" t="s">
        <v>90</v>
      </c>
      <c r="BK140" s="90">
        <f t="shared" si="14"/>
        <v>0</v>
      </c>
      <c r="BL140" s="17" t="s">
        <v>245</v>
      </c>
      <c r="BM140" s="167" t="s">
        <v>665</v>
      </c>
    </row>
    <row r="141" spans="1:65" s="2" customFormat="1" ht="44.25" customHeight="1">
      <c r="A141" s="235"/>
      <c r="B141" s="124"/>
      <c r="C141" s="155" t="s">
        <v>194</v>
      </c>
      <c r="D141" s="155" t="s">
        <v>161</v>
      </c>
      <c r="E141" s="241" t="s">
        <v>666</v>
      </c>
      <c r="F141" s="242" t="s">
        <v>667</v>
      </c>
      <c r="G141" s="243" t="s">
        <v>169</v>
      </c>
      <c r="H141" s="244">
        <v>1</v>
      </c>
      <c r="I141" s="245"/>
      <c r="J141" s="245">
        <f t="shared" si="5"/>
        <v>0</v>
      </c>
      <c r="K141" s="253"/>
      <c r="L141" s="256"/>
      <c r="M141" s="254" t="s">
        <v>1</v>
      </c>
      <c r="N141" s="164" t="s">
        <v>44</v>
      </c>
      <c r="O141" s="49"/>
      <c r="P141" s="165">
        <f t="shared" si="6"/>
        <v>0</v>
      </c>
      <c r="Q141" s="165">
        <v>0</v>
      </c>
      <c r="R141" s="165">
        <f t="shared" si="7"/>
        <v>0</v>
      </c>
      <c r="S141" s="165">
        <v>0</v>
      </c>
      <c r="T141" s="166">
        <f t="shared" si="8"/>
        <v>0</v>
      </c>
      <c r="U141" s="235"/>
      <c r="V141" s="235"/>
      <c r="W141" s="235"/>
      <c r="X141" s="235"/>
      <c r="Y141" s="235"/>
      <c r="Z141" s="235"/>
      <c r="AA141" s="235"/>
      <c r="AB141" s="235"/>
      <c r="AC141" s="235"/>
      <c r="AD141" s="235"/>
      <c r="AE141" s="235"/>
      <c r="AR141" s="167" t="s">
        <v>245</v>
      </c>
      <c r="AT141" s="167" t="s">
        <v>161</v>
      </c>
      <c r="AU141" s="167" t="s">
        <v>90</v>
      </c>
      <c r="AY141" s="17" t="s">
        <v>159</v>
      </c>
      <c r="BE141" s="90">
        <f t="shared" si="9"/>
        <v>0</v>
      </c>
      <c r="BF141" s="90">
        <f t="shared" si="10"/>
        <v>0</v>
      </c>
      <c r="BG141" s="90">
        <f t="shared" si="11"/>
        <v>0</v>
      </c>
      <c r="BH141" s="90">
        <f t="shared" si="12"/>
        <v>0</v>
      </c>
      <c r="BI141" s="90">
        <f t="shared" si="13"/>
        <v>0</v>
      </c>
      <c r="BJ141" s="17" t="s">
        <v>90</v>
      </c>
      <c r="BK141" s="90">
        <f t="shared" si="14"/>
        <v>0</v>
      </c>
      <c r="BL141" s="17" t="s">
        <v>245</v>
      </c>
      <c r="BM141" s="167" t="s">
        <v>668</v>
      </c>
    </row>
    <row r="142" spans="1:65" s="2" customFormat="1" ht="21.75" customHeight="1">
      <c r="A142" s="235"/>
      <c r="B142" s="124"/>
      <c r="C142" s="155" t="s">
        <v>198</v>
      </c>
      <c r="D142" s="155" t="s">
        <v>161</v>
      </c>
      <c r="E142" s="156" t="s">
        <v>669</v>
      </c>
      <c r="F142" s="157" t="s">
        <v>670</v>
      </c>
      <c r="G142" s="158" t="s">
        <v>169</v>
      </c>
      <c r="H142" s="159">
        <v>7</v>
      </c>
      <c r="I142" s="160"/>
      <c r="J142" s="161">
        <f t="shared" si="5"/>
        <v>0</v>
      </c>
      <c r="K142" s="253"/>
      <c r="L142" s="256"/>
      <c r="M142" s="254" t="s">
        <v>1</v>
      </c>
      <c r="N142" s="164" t="s">
        <v>44</v>
      </c>
      <c r="O142" s="49"/>
      <c r="P142" s="165">
        <f t="shared" si="6"/>
        <v>0</v>
      </c>
      <c r="Q142" s="165">
        <v>0</v>
      </c>
      <c r="R142" s="165">
        <f t="shared" si="7"/>
        <v>0</v>
      </c>
      <c r="S142" s="165">
        <v>0</v>
      </c>
      <c r="T142" s="166">
        <f t="shared" si="8"/>
        <v>0</v>
      </c>
      <c r="U142" s="235"/>
      <c r="V142" s="235"/>
      <c r="W142" s="235"/>
      <c r="X142" s="235"/>
      <c r="Y142" s="235"/>
      <c r="Z142" s="235"/>
      <c r="AA142" s="235"/>
      <c r="AB142" s="235"/>
      <c r="AC142" s="235"/>
      <c r="AD142" s="235"/>
      <c r="AE142" s="235"/>
      <c r="AR142" s="167" t="s">
        <v>245</v>
      </c>
      <c r="AT142" s="167" t="s">
        <v>161</v>
      </c>
      <c r="AU142" s="167" t="s">
        <v>90</v>
      </c>
      <c r="AY142" s="17" t="s">
        <v>159</v>
      </c>
      <c r="BE142" s="90">
        <f t="shared" si="9"/>
        <v>0</v>
      </c>
      <c r="BF142" s="90">
        <f t="shared" si="10"/>
        <v>0</v>
      </c>
      <c r="BG142" s="90">
        <f t="shared" si="11"/>
        <v>0</v>
      </c>
      <c r="BH142" s="90">
        <f t="shared" si="12"/>
        <v>0</v>
      </c>
      <c r="BI142" s="90">
        <f t="shared" si="13"/>
        <v>0</v>
      </c>
      <c r="BJ142" s="17" t="s">
        <v>90</v>
      </c>
      <c r="BK142" s="90">
        <f t="shared" si="14"/>
        <v>0</v>
      </c>
      <c r="BL142" s="17" t="s">
        <v>245</v>
      </c>
      <c r="BM142" s="167" t="s">
        <v>671</v>
      </c>
    </row>
    <row r="143" spans="1:65" s="2" customFormat="1" ht="33" customHeight="1">
      <c r="A143" s="235"/>
      <c r="B143" s="124"/>
      <c r="C143" s="155" t="s">
        <v>206</v>
      </c>
      <c r="D143" s="155" t="s">
        <v>161</v>
      </c>
      <c r="E143" s="156" t="s">
        <v>672</v>
      </c>
      <c r="F143" s="157" t="s">
        <v>673</v>
      </c>
      <c r="G143" s="158" t="s">
        <v>169</v>
      </c>
      <c r="H143" s="159">
        <v>2</v>
      </c>
      <c r="I143" s="160"/>
      <c r="J143" s="161">
        <f t="shared" si="5"/>
        <v>0</v>
      </c>
      <c r="K143" s="253"/>
      <c r="L143" s="256"/>
      <c r="M143" s="254" t="s">
        <v>1</v>
      </c>
      <c r="N143" s="164" t="s">
        <v>44</v>
      </c>
      <c r="O143" s="49"/>
      <c r="P143" s="165">
        <f t="shared" si="6"/>
        <v>0</v>
      </c>
      <c r="Q143" s="165">
        <v>0</v>
      </c>
      <c r="R143" s="165">
        <f t="shared" si="7"/>
        <v>0</v>
      </c>
      <c r="S143" s="165">
        <v>0</v>
      </c>
      <c r="T143" s="166">
        <f t="shared" si="8"/>
        <v>0</v>
      </c>
      <c r="U143" s="235"/>
      <c r="V143" s="235"/>
      <c r="W143" s="235"/>
      <c r="X143" s="235"/>
      <c r="Y143" s="235"/>
      <c r="Z143" s="235"/>
      <c r="AA143" s="235"/>
      <c r="AB143" s="235"/>
      <c r="AC143" s="235"/>
      <c r="AD143" s="235"/>
      <c r="AE143" s="235"/>
      <c r="AR143" s="167" t="s">
        <v>245</v>
      </c>
      <c r="AT143" s="167" t="s">
        <v>161</v>
      </c>
      <c r="AU143" s="167" t="s">
        <v>90</v>
      </c>
      <c r="AY143" s="17" t="s">
        <v>159</v>
      </c>
      <c r="BE143" s="90">
        <f t="shared" si="9"/>
        <v>0</v>
      </c>
      <c r="BF143" s="90">
        <f t="shared" si="10"/>
        <v>0</v>
      </c>
      <c r="BG143" s="90">
        <f t="shared" si="11"/>
        <v>0</v>
      </c>
      <c r="BH143" s="90">
        <f t="shared" si="12"/>
        <v>0</v>
      </c>
      <c r="BI143" s="90">
        <f t="shared" si="13"/>
        <v>0</v>
      </c>
      <c r="BJ143" s="17" t="s">
        <v>90</v>
      </c>
      <c r="BK143" s="90">
        <f t="shared" si="14"/>
        <v>0</v>
      </c>
      <c r="BL143" s="17" t="s">
        <v>245</v>
      </c>
      <c r="BM143" s="167" t="s">
        <v>674</v>
      </c>
    </row>
    <row r="144" spans="1:65" s="2" customFormat="1" ht="21.75" customHeight="1">
      <c r="A144" s="235"/>
      <c r="B144" s="124"/>
      <c r="C144" s="155" t="s">
        <v>210</v>
      </c>
      <c r="D144" s="155" t="s">
        <v>161</v>
      </c>
      <c r="E144" s="156" t="s">
        <v>675</v>
      </c>
      <c r="F144" s="157" t="s">
        <v>676</v>
      </c>
      <c r="G144" s="158" t="s">
        <v>169</v>
      </c>
      <c r="H144" s="159">
        <v>1</v>
      </c>
      <c r="I144" s="160"/>
      <c r="J144" s="161">
        <f t="shared" si="5"/>
        <v>0</v>
      </c>
      <c r="K144" s="253"/>
      <c r="L144" s="256"/>
      <c r="M144" s="254" t="s">
        <v>1</v>
      </c>
      <c r="N144" s="164" t="s">
        <v>44</v>
      </c>
      <c r="O144" s="49"/>
      <c r="P144" s="165">
        <f t="shared" si="6"/>
        <v>0</v>
      </c>
      <c r="Q144" s="165">
        <v>0</v>
      </c>
      <c r="R144" s="165">
        <f t="shared" si="7"/>
        <v>0</v>
      </c>
      <c r="S144" s="165">
        <v>0</v>
      </c>
      <c r="T144" s="166">
        <f t="shared" si="8"/>
        <v>0</v>
      </c>
      <c r="U144" s="235"/>
      <c r="V144" s="235"/>
      <c r="W144" s="235"/>
      <c r="X144" s="235"/>
      <c r="Y144" s="235"/>
      <c r="Z144" s="235"/>
      <c r="AA144" s="235"/>
      <c r="AB144" s="235"/>
      <c r="AC144" s="235"/>
      <c r="AD144" s="235"/>
      <c r="AE144" s="235"/>
      <c r="AR144" s="167" t="s">
        <v>245</v>
      </c>
      <c r="AT144" s="167" t="s">
        <v>161</v>
      </c>
      <c r="AU144" s="167" t="s">
        <v>90</v>
      </c>
      <c r="AY144" s="17" t="s">
        <v>159</v>
      </c>
      <c r="BE144" s="90">
        <f t="shared" si="9"/>
        <v>0</v>
      </c>
      <c r="BF144" s="90">
        <f t="shared" si="10"/>
        <v>0</v>
      </c>
      <c r="BG144" s="90">
        <f t="shared" si="11"/>
        <v>0</v>
      </c>
      <c r="BH144" s="90">
        <f t="shared" si="12"/>
        <v>0</v>
      </c>
      <c r="BI144" s="90">
        <f t="shared" si="13"/>
        <v>0</v>
      </c>
      <c r="BJ144" s="17" t="s">
        <v>90</v>
      </c>
      <c r="BK144" s="90">
        <f t="shared" si="14"/>
        <v>0</v>
      </c>
      <c r="BL144" s="17" t="s">
        <v>245</v>
      </c>
      <c r="BM144" s="167" t="s">
        <v>677</v>
      </c>
    </row>
    <row r="145" spans="1:65" s="2" customFormat="1" ht="33" customHeight="1">
      <c r="A145" s="235"/>
      <c r="B145" s="124"/>
      <c r="C145" s="155" t="s">
        <v>214</v>
      </c>
      <c r="D145" s="155" t="s">
        <v>161</v>
      </c>
      <c r="E145" s="156" t="s">
        <v>678</v>
      </c>
      <c r="F145" s="157" t="s">
        <v>679</v>
      </c>
      <c r="G145" s="158" t="s">
        <v>169</v>
      </c>
      <c r="H145" s="159">
        <v>1</v>
      </c>
      <c r="I145" s="160"/>
      <c r="J145" s="161">
        <f t="shared" si="5"/>
        <v>0</v>
      </c>
      <c r="K145" s="253"/>
      <c r="L145" s="256"/>
      <c r="M145" s="254" t="s">
        <v>1</v>
      </c>
      <c r="N145" s="164" t="s">
        <v>44</v>
      </c>
      <c r="O145" s="49"/>
      <c r="P145" s="165">
        <f t="shared" si="6"/>
        <v>0</v>
      </c>
      <c r="Q145" s="165">
        <v>0</v>
      </c>
      <c r="R145" s="165">
        <f t="shared" si="7"/>
        <v>0</v>
      </c>
      <c r="S145" s="165">
        <v>0</v>
      </c>
      <c r="T145" s="166">
        <f t="shared" si="8"/>
        <v>0</v>
      </c>
      <c r="U145" s="235"/>
      <c r="V145" s="235"/>
      <c r="W145" s="235"/>
      <c r="X145" s="235"/>
      <c r="Y145" s="235"/>
      <c r="Z145" s="235"/>
      <c r="AA145" s="235"/>
      <c r="AB145" s="235"/>
      <c r="AC145" s="235"/>
      <c r="AD145" s="235"/>
      <c r="AE145" s="235"/>
      <c r="AR145" s="167" t="s">
        <v>245</v>
      </c>
      <c r="AT145" s="167" t="s">
        <v>161</v>
      </c>
      <c r="AU145" s="167" t="s">
        <v>90</v>
      </c>
      <c r="AY145" s="17" t="s">
        <v>159</v>
      </c>
      <c r="BE145" s="90">
        <f t="shared" si="9"/>
        <v>0</v>
      </c>
      <c r="BF145" s="90">
        <f t="shared" si="10"/>
        <v>0</v>
      </c>
      <c r="BG145" s="90">
        <f t="shared" si="11"/>
        <v>0</v>
      </c>
      <c r="BH145" s="90">
        <f t="shared" si="12"/>
        <v>0</v>
      </c>
      <c r="BI145" s="90">
        <f t="shared" si="13"/>
        <v>0</v>
      </c>
      <c r="BJ145" s="17" t="s">
        <v>90</v>
      </c>
      <c r="BK145" s="90">
        <f t="shared" si="14"/>
        <v>0</v>
      </c>
      <c r="BL145" s="17" t="s">
        <v>245</v>
      </c>
      <c r="BM145" s="167" t="s">
        <v>680</v>
      </c>
    </row>
    <row r="146" spans="1:65" s="2" customFormat="1" ht="44.25" customHeight="1">
      <c r="A146" s="235"/>
      <c r="B146" s="124"/>
      <c r="C146" s="155" t="s">
        <v>219</v>
      </c>
      <c r="D146" s="155" t="s">
        <v>161</v>
      </c>
      <c r="E146" s="156" t="s">
        <v>681</v>
      </c>
      <c r="F146" s="157" t="s">
        <v>682</v>
      </c>
      <c r="G146" s="158" t="s">
        <v>169</v>
      </c>
      <c r="H146" s="159">
        <v>1</v>
      </c>
      <c r="I146" s="160"/>
      <c r="J146" s="161">
        <f t="shared" si="5"/>
        <v>0</v>
      </c>
      <c r="K146" s="253"/>
      <c r="L146" s="256"/>
      <c r="M146" s="254" t="s">
        <v>1</v>
      </c>
      <c r="N146" s="164" t="s">
        <v>44</v>
      </c>
      <c r="O146" s="49"/>
      <c r="P146" s="165">
        <f t="shared" si="6"/>
        <v>0</v>
      </c>
      <c r="Q146" s="165">
        <v>0</v>
      </c>
      <c r="R146" s="165">
        <f t="shared" si="7"/>
        <v>0</v>
      </c>
      <c r="S146" s="165">
        <v>0</v>
      </c>
      <c r="T146" s="166">
        <f t="shared" si="8"/>
        <v>0</v>
      </c>
      <c r="U146" s="235"/>
      <c r="V146" s="235"/>
      <c r="W146" s="235"/>
      <c r="X146" s="235"/>
      <c r="Y146" s="235"/>
      <c r="Z146" s="235"/>
      <c r="AA146" s="235"/>
      <c r="AB146" s="235"/>
      <c r="AC146" s="235"/>
      <c r="AD146" s="235"/>
      <c r="AE146" s="235"/>
      <c r="AR146" s="167" t="s">
        <v>245</v>
      </c>
      <c r="AT146" s="167" t="s">
        <v>161</v>
      </c>
      <c r="AU146" s="167" t="s">
        <v>90</v>
      </c>
      <c r="AY146" s="17" t="s">
        <v>159</v>
      </c>
      <c r="BE146" s="90">
        <f t="shared" si="9"/>
        <v>0</v>
      </c>
      <c r="BF146" s="90">
        <f t="shared" si="10"/>
        <v>0</v>
      </c>
      <c r="BG146" s="90">
        <f t="shared" si="11"/>
        <v>0</v>
      </c>
      <c r="BH146" s="90">
        <f t="shared" si="12"/>
        <v>0</v>
      </c>
      <c r="BI146" s="90">
        <f t="shared" si="13"/>
        <v>0</v>
      </c>
      <c r="BJ146" s="17" t="s">
        <v>90</v>
      </c>
      <c r="BK146" s="90">
        <f t="shared" si="14"/>
        <v>0</v>
      </c>
      <c r="BL146" s="17" t="s">
        <v>245</v>
      </c>
      <c r="BM146" s="167" t="s">
        <v>683</v>
      </c>
    </row>
    <row r="147" spans="1:65" s="2" customFormat="1" ht="21.75" customHeight="1">
      <c r="A147" s="235"/>
      <c r="B147" s="124"/>
      <c r="C147" s="155" t="s">
        <v>223</v>
      </c>
      <c r="D147" s="155" t="s">
        <v>161</v>
      </c>
      <c r="E147" s="156" t="s">
        <v>684</v>
      </c>
      <c r="F147" s="157" t="s">
        <v>685</v>
      </c>
      <c r="G147" s="158" t="s">
        <v>169</v>
      </c>
      <c r="H147" s="159">
        <v>1</v>
      </c>
      <c r="I147" s="160"/>
      <c r="J147" s="161">
        <f t="shared" si="5"/>
        <v>0</v>
      </c>
      <c r="K147" s="253"/>
      <c r="L147" s="256"/>
      <c r="M147" s="254" t="s">
        <v>1</v>
      </c>
      <c r="N147" s="164" t="s">
        <v>44</v>
      </c>
      <c r="O147" s="49"/>
      <c r="P147" s="165">
        <f t="shared" si="6"/>
        <v>0</v>
      </c>
      <c r="Q147" s="165">
        <v>0</v>
      </c>
      <c r="R147" s="165">
        <f t="shared" si="7"/>
        <v>0</v>
      </c>
      <c r="S147" s="165">
        <v>0</v>
      </c>
      <c r="T147" s="166">
        <f t="shared" si="8"/>
        <v>0</v>
      </c>
      <c r="U147" s="235"/>
      <c r="V147" s="235"/>
      <c r="W147" s="235"/>
      <c r="X147" s="235"/>
      <c r="Y147" s="235"/>
      <c r="Z147" s="235"/>
      <c r="AA147" s="235"/>
      <c r="AB147" s="235"/>
      <c r="AC147" s="235"/>
      <c r="AD147" s="235"/>
      <c r="AE147" s="235"/>
      <c r="AR147" s="167" t="s">
        <v>245</v>
      </c>
      <c r="AT147" s="167" t="s">
        <v>161</v>
      </c>
      <c r="AU147" s="167" t="s">
        <v>90</v>
      </c>
      <c r="AY147" s="17" t="s">
        <v>159</v>
      </c>
      <c r="BE147" s="90">
        <f t="shared" si="9"/>
        <v>0</v>
      </c>
      <c r="BF147" s="90">
        <f t="shared" si="10"/>
        <v>0</v>
      </c>
      <c r="BG147" s="90">
        <f t="shared" si="11"/>
        <v>0</v>
      </c>
      <c r="BH147" s="90">
        <f t="shared" si="12"/>
        <v>0</v>
      </c>
      <c r="BI147" s="90">
        <f t="shared" si="13"/>
        <v>0</v>
      </c>
      <c r="BJ147" s="17" t="s">
        <v>90</v>
      </c>
      <c r="BK147" s="90">
        <f t="shared" si="14"/>
        <v>0</v>
      </c>
      <c r="BL147" s="17" t="s">
        <v>245</v>
      </c>
      <c r="BM147" s="167" t="s">
        <v>686</v>
      </c>
    </row>
    <row r="148" spans="1:65" s="2" customFormat="1" ht="21.75" customHeight="1">
      <c r="A148" s="235"/>
      <c r="B148" s="124"/>
      <c r="C148" s="155" t="s">
        <v>227</v>
      </c>
      <c r="D148" s="155" t="s">
        <v>161</v>
      </c>
      <c r="E148" s="156" t="s">
        <v>687</v>
      </c>
      <c r="F148" s="157" t="s">
        <v>688</v>
      </c>
      <c r="G148" s="158" t="s">
        <v>169</v>
      </c>
      <c r="H148" s="159">
        <v>1</v>
      </c>
      <c r="I148" s="160"/>
      <c r="J148" s="161">
        <f t="shared" si="5"/>
        <v>0</v>
      </c>
      <c r="K148" s="253"/>
      <c r="L148" s="256"/>
      <c r="M148" s="254" t="s">
        <v>1</v>
      </c>
      <c r="N148" s="164" t="s">
        <v>44</v>
      </c>
      <c r="O148" s="49"/>
      <c r="P148" s="165">
        <f t="shared" si="6"/>
        <v>0</v>
      </c>
      <c r="Q148" s="165">
        <v>0</v>
      </c>
      <c r="R148" s="165">
        <f t="shared" si="7"/>
        <v>0</v>
      </c>
      <c r="S148" s="165">
        <v>0</v>
      </c>
      <c r="T148" s="166">
        <f t="shared" si="8"/>
        <v>0</v>
      </c>
      <c r="U148" s="235"/>
      <c r="V148" s="235"/>
      <c r="W148" s="235"/>
      <c r="X148" s="235"/>
      <c r="Y148" s="235"/>
      <c r="Z148" s="235"/>
      <c r="AA148" s="235"/>
      <c r="AB148" s="235"/>
      <c r="AC148" s="235"/>
      <c r="AD148" s="235"/>
      <c r="AE148" s="235"/>
      <c r="AR148" s="167" t="s">
        <v>245</v>
      </c>
      <c r="AT148" s="167" t="s">
        <v>161</v>
      </c>
      <c r="AU148" s="167" t="s">
        <v>90</v>
      </c>
      <c r="AY148" s="17" t="s">
        <v>159</v>
      </c>
      <c r="BE148" s="90">
        <f t="shared" si="9"/>
        <v>0</v>
      </c>
      <c r="BF148" s="90">
        <f t="shared" si="10"/>
        <v>0</v>
      </c>
      <c r="BG148" s="90">
        <f t="shared" si="11"/>
        <v>0</v>
      </c>
      <c r="BH148" s="90">
        <f t="shared" si="12"/>
        <v>0</v>
      </c>
      <c r="BI148" s="90">
        <f t="shared" si="13"/>
        <v>0</v>
      </c>
      <c r="BJ148" s="17" t="s">
        <v>90</v>
      </c>
      <c r="BK148" s="90">
        <f t="shared" si="14"/>
        <v>0</v>
      </c>
      <c r="BL148" s="17" t="s">
        <v>245</v>
      </c>
      <c r="BM148" s="167" t="s">
        <v>689</v>
      </c>
    </row>
    <row r="149" spans="1:65" s="2" customFormat="1" ht="44.25" customHeight="1">
      <c r="A149" s="235"/>
      <c r="B149" s="124"/>
      <c r="C149" s="155" t="s">
        <v>233</v>
      </c>
      <c r="D149" s="155" t="s">
        <v>161</v>
      </c>
      <c r="E149" s="156" t="s">
        <v>690</v>
      </c>
      <c r="F149" s="157" t="s">
        <v>691</v>
      </c>
      <c r="G149" s="158" t="s">
        <v>169</v>
      </c>
      <c r="H149" s="159">
        <v>1</v>
      </c>
      <c r="I149" s="160"/>
      <c r="J149" s="161">
        <f t="shared" si="5"/>
        <v>0</v>
      </c>
      <c r="K149" s="253"/>
      <c r="L149" s="256"/>
      <c r="M149" s="254" t="s">
        <v>1</v>
      </c>
      <c r="N149" s="164" t="s">
        <v>44</v>
      </c>
      <c r="O149" s="49"/>
      <c r="P149" s="165">
        <f t="shared" si="6"/>
        <v>0</v>
      </c>
      <c r="Q149" s="165">
        <v>0</v>
      </c>
      <c r="R149" s="165">
        <f t="shared" si="7"/>
        <v>0</v>
      </c>
      <c r="S149" s="165">
        <v>0</v>
      </c>
      <c r="T149" s="166">
        <f t="shared" si="8"/>
        <v>0</v>
      </c>
      <c r="U149" s="235"/>
      <c r="V149" s="235"/>
      <c r="W149" s="235"/>
      <c r="X149" s="235"/>
      <c r="Y149" s="235"/>
      <c r="Z149" s="235"/>
      <c r="AA149" s="235"/>
      <c r="AB149" s="235"/>
      <c r="AC149" s="235"/>
      <c r="AD149" s="235"/>
      <c r="AE149" s="235"/>
      <c r="AR149" s="167" t="s">
        <v>245</v>
      </c>
      <c r="AT149" s="167" t="s">
        <v>161</v>
      </c>
      <c r="AU149" s="167" t="s">
        <v>90</v>
      </c>
      <c r="AY149" s="17" t="s">
        <v>159</v>
      </c>
      <c r="BE149" s="90">
        <f t="shared" si="9"/>
        <v>0</v>
      </c>
      <c r="BF149" s="90">
        <f t="shared" si="10"/>
        <v>0</v>
      </c>
      <c r="BG149" s="90">
        <f t="shared" si="11"/>
        <v>0</v>
      </c>
      <c r="BH149" s="90">
        <f t="shared" si="12"/>
        <v>0</v>
      </c>
      <c r="BI149" s="90">
        <f t="shared" si="13"/>
        <v>0</v>
      </c>
      <c r="BJ149" s="17" t="s">
        <v>90</v>
      </c>
      <c r="BK149" s="90">
        <f t="shared" si="14"/>
        <v>0</v>
      </c>
      <c r="BL149" s="17" t="s">
        <v>245</v>
      </c>
      <c r="BM149" s="167" t="s">
        <v>692</v>
      </c>
    </row>
    <row r="150" spans="1:65" s="2" customFormat="1" ht="21.75" customHeight="1">
      <c r="A150" s="235"/>
      <c r="B150" s="124"/>
      <c r="C150" s="155" t="s">
        <v>239</v>
      </c>
      <c r="D150" s="155" t="s">
        <v>161</v>
      </c>
      <c r="E150" s="156" t="s">
        <v>693</v>
      </c>
      <c r="F150" s="157" t="s">
        <v>694</v>
      </c>
      <c r="G150" s="158" t="s">
        <v>169</v>
      </c>
      <c r="H150" s="159">
        <v>1</v>
      </c>
      <c r="I150" s="160"/>
      <c r="J150" s="161">
        <f t="shared" si="5"/>
        <v>0</v>
      </c>
      <c r="K150" s="253"/>
      <c r="L150" s="256"/>
      <c r="M150" s="254" t="s">
        <v>1</v>
      </c>
      <c r="N150" s="164" t="s">
        <v>44</v>
      </c>
      <c r="O150" s="49"/>
      <c r="P150" s="165">
        <f t="shared" si="6"/>
        <v>0</v>
      </c>
      <c r="Q150" s="165">
        <v>0</v>
      </c>
      <c r="R150" s="165">
        <f t="shared" si="7"/>
        <v>0</v>
      </c>
      <c r="S150" s="165">
        <v>0</v>
      </c>
      <c r="T150" s="166">
        <f t="shared" si="8"/>
        <v>0</v>
      </c>
      <c r="U150" s="235"/>
      <c r="V150" s="235"/>
      <c r="W150" s="235"/>
      <c r="X150" s="235"/>
      <c r="Y150" s="235"/>
      <c r="Z150" s="235"/>
      <c r="AA150" s="235"/>
      <c r="AB150" s="235"/>
      <c r="AC150" s="235"/>
      <c r="AD150" s="235"/>
      <c r="AE150" s="235"/>
      <c r="AR150" s="167" t="s">
        <v>245</v>
      </c>
      <c r="AT150" s="167" t="s">
        <v>161</v>
      </c>
      <c r="AU150" s="167" t="s">
        <v>90</v>
      </c>
      <c r="AY150" s="17" t="s">
        <v>159</v>
      </c>
      <c r="BE150" s="90">
        <f t="shared" si="9"/>
        <v>0</v>
      </c>
      <c r="BF150" s="90">
        <f t="shared" si="10"/>
        <v>0</v>
      </c>
      <c r="BG150" s="90">
        <f t="shared" si="11"/>
        <v>0</v>
      </c>
      <c r="BH150" s="90">
        <f t="shared" si="12"/>
        <v>0</v>
      </c>
      <c r="BI150" s="90">
        <f t="shared" si="13"/>
        <v>0</v>
      </c>
      <c r="BJ150" s="17" t="s">
        <v>90</v>
      </c>
      <c r="BK150" s="90">
        <f t="shared" si="14"/>
        <v>0</v>
      </c>
      <c r="BL150" s="17" t="s">
        <v>245</v>
      </c>
      <c r="BM150" s="167" t="s">
        <v>695</v>
      </c>
    </row>
    <row r="151" spans="1:65" s="2" customFormat="1" ht="21.75" customHeight="1">
      <c r="A151" s="235"/>
      <c r="B151" s="124"/>
      <c r="C151" s="155" t="s">
        <v>245</v>
      </c>
      <c r="D151" s="155" t="s">
        <v>161</v>
      </c>
      <c r="E151" s="156" t="s">
        <v>696</v>
      </c>
      <c r="F151" s="157" t="s">
        <v>697</v>
      </c>
      <c r="G151" s="158" t="s">
        <v>169</v>
      </c>
      <c r="H151" s="159">
        <v>1</v>
      </c>
      <c r="I151" s="160"/>
      <c r="J151" s="161">
        <f t="shared" si="5"/>
        <v>0</v>
      </c>
      <c r="K151" s="253"/>
      <c r="L151" s="256"/>
      <c r="M151" s="254" t="s">
        <v>1</v>
      </c>
      <c r="N151" s="164" t="s">
        <v>44</v>
      </c>
      <c r="O151" s="49"/>
      <c r="P151" s="165">
        <f t="shared" si="6"/>
        <v>0</v>
      </c>
      <c r="Q151" s="165">
        <v>0</v>
      </c>
      <c r="R151" s="165">
        <f t="shared" si="7"/>
        <v>0</v>
      </c>
      <c r="S151" s="165">
        <v>0</v>
      </c>
      <c r="T151" s="166">
        <f t="shared" si="8"/>
        <v>0</v>
      </c>
      <c r="U151" s="235"/>
      <c r="V151" s="235"/>
      <c r="W151" s="235"/>
      <c r="X151" s="235"/>
      <c r="Y151" s="235"/>
      <c r="Z151" s="235"/>
      <c r="AA151" s="235"/>
      <c r="AB151" s="235"/>
      <c r="AC151" s="235"/>
      <c r="AD151" s="235"/>
      <c r="AE151" s="235"/>
      <c r="AR151" s="167" t="s">
        <v>245</v>
      </c>
      <c r="AT151" s="167" t="s">
        <v>161</v>
      </c>
      <c r="AU151" s="167" t="s">
        <v>90</v>
      </c>
      <c r="AY151" s="17" t="s">
        <v>159</v>
      </c>
      <c r="BE151" s="90">
        <f t="shared" si="9"/>
        <v>0</v>
      </c>
      <c r="BF151" s="90">
        <f t="shared" si="10"/>
        <v>0</v>
      </c>
      <c r="BG151" s="90">
        <f t="shared" si="11"/>
        <v>0</v>
      </c>
      <c r="BH151" s="90">
        <f t="shared" si="12"/>
        <v>0</v>
      </c>
      <c r="BI151" s="90">
        <f t="shared" si="13"/>
        <v>0</v>
      </c>
      <c r="BJ151" s="17" t="s">
        <v>90</v>
      </c>
      <c r="BK151" s="90">
        <f t="shared" si="14"/>
        <v>0</v>
      </c>
      <c r="BL151" s="17" t="s">
        <v>245</v>
      </c>
      <c r="BM151" s="167" t="s">
        <v>698</v>
      </c>
    </row>
    <row r="152" spans="1:65" s="2" customFormat="1" ht="33" customHeight="1">
      <c r="A152" s="235"/>
      <c r="B152" s="124"/>
      <c r="C152" s="155" t="s">
        <v>250</v>
      </c>
      <c r="D152" s="155" t="s">
        <v>161</v>
      </c>
      <c r="E152" s="156" t="s">
        <v>699</v>
      </c>
      <c r="F152" s="157" t="s">
        <v>700</v>
      </c>
      <c r="G152" s="158" t="s">
        <v>169</v>
      </c>
      <c r="H152" s="159">
        <v>1</v>
      </c>
      <c r="I152" s="160"/>
      <c r="J152" s="161">
        <f t="shared" si="5"/>
        <v>0</v>
      </c>
      <c r="K152" s="253"/>
      <c r="L152" s="256"/>
      <c r="M152" s="254" t="s">
        <v>1</v>
      </c>
      <c r="N152" s="164" t="s">
        <v>44</v>
      </c>
      <c r="O152" s="49"/>
      <c r="P152" s="165">
        <f t="shared" si="6"/>
        <v>0</v>
      </c>
      <c r="Q152" s="165">
        <v>0</v>
      </c>
      <c r="R152" s="165">
        <f t="shared" si="7"/>
        <v>0</v>
      </c>
      <c r="S152" s="165">
        <v>0</v>
      </c>
      <c r="T152" s="166">
        <f t="shared" si="8"/>
        <v>0</v>
      </c>
      <c r="U152" s="235"/>
      <c r="V152" s="235"/>
      <c r="W152" s="235"/>
      <c r="X152" s="235"/>
      <c r="Y152" s="235"/>
      <c r="Z152" s="235"/>
      <c r="AA152" s="235"/>
      <c r="AB152" s="235"/>
      <c r="AC152" s="235"/>
      <c r="AD152" s="235"/>
      <c r="AE152" s="235"/>
      <c r="AR152" s="167" t="s">
        <v>245</v>
      </c>
      <c r="AT152" s="167" t="s">
        <v>161</v>
      </c>
      <c r="AU152" s="167" t="s">
        <v>90</v>
      </c>
      <c r="AY152" s="17" t="s">
        <v>159</v>
      </c>
      <c r="BE152" s="90">
        <f t="shared" si="9"/>
        <v>0</v>
      </c>
      <c r="BF152" s="90">
        <f t="shared" si="10"/>
        <v>0</v>
      </c>
      <c r="BG152" s="90">
        <f t="shared" si="11"/>
        <v>0</v>
      </c>
      <c r="BH152" s="90">
        <f t="shared" si="12"/>
        <v>0</v>
      </c>
      <c r="BI152" s="90">
        <f t="shared" si="13"/>
        <v>0</v>
      </c>
      <c r="BJ152" s="17" t="s">
        <v>90</v>
      </c>
      <c r="BK152" s="90">
        <f t="shared" si="14"/>
        <v>0</v>
      </c>
      <c r="BL152" s="17" t="s">
        <v>245</v>
      </c>
      <c r="BM152" s="167" t="s">
        <v>701</v>
      </c>
    </row>
    <row r="153" spans="1:65" s="2" customFormat="1" ht="21.75" customHeight="1">
      <c r="A153" s="235"/>
      <c r="B153" s="124"/>
      <c r="C153" s="155" t="s">
        <v>257</v>
      </c>
      <c r="D153" s="155" t="s">
        <v>161</v>
      </c>
      <c r="E153" s="156" t="s">
        <v>702</v>
      </c>
      <c r="F153" s="157" t="s">
        <v>703</v>
      </c>
      <c r="G153" s="158" t="s">
        <v>169</v>
      </c>
      <c r="H153" s="159">
        <v>3</v>
      </c>
      <c r="I153" s="160"/>
      <c r="J153" s="161">
        <f t="shared" si="5"/>
        <v>0</v>
      </c>
      <c r="K153" s="253"/>
      <c r="L153" s="256"/>
      <c r="M153" s="254" t="s">
        <v>1</v>
      </c>
      <c r="N153" s="164" t="s">
        <v>44</v>
      </c>
      <c r="O153" s="49"/>
      <c r="P153" s="165">
        <f t="shared" si="6"/>
        <v>0</v>
      </c>
      <c r="Q153" s="165">
        <v>0</v>
      </c>
      <c r="R153" s="165">
        <f t="shared" si="7"/>
        <v>0</v>
      </c>
      <c r="S153" s="165">
        <v>0</v>
      </c>
      <c r="T153" s="166">
        <f t="shared" si="8"/>
        <v>0</v>
      </c>
      <c r="U153" s="235"/>
      <c r="V153" s="235"/>
      <c r="W153" s="235"/>
      <c r="X153" s="235"/>
      <c r="Y153" s="235"/>
      <c r="Z153" s="235"/>
      <c r="AA153" s="235"/>
      <c r="AB153" s="235"/>
      <c r="AC153" s="235"/>
      <c r="AD153" s="235"/>
      <c r="AE153" s="235"/>
      <c r="AR153" s="167" t="s">
        <v>245</v>
      </c>
      <c r="AT153" s="167" t="s">
        <v>161</v>
      </c>
      <c r="AU153" s="167" t="s">
        <v>90</v>
      </c>
      <c r="AY153" s="17" t="s">
        <v>159</v>
      </c>
      <c r="BE153" s="90">
        <f t="shared" si="9"/>
        <v>0</v>
      </c>
      <c r="BF153" s="90">
        <f t="shared" si="10"/>
        <v>0</v>
      </c>
      <c r="BG153" s="90">
        <f t="shared" si="11"/>
        <v>0</v>
      </c>
      <c r="BH153" s="90">
        <f t="shared" si="12"/>
        <v>0</v>
      </c>
      <c r="BI153" s="90">
        <f t="shared" si="13"/>
        <v>0</v>
      </c>
      <c r="BJ153" s="17" t="s">
        <v>90</v>
      </c>
      <c r="BK153" s="90">
        <f t="shared" si="14"/>
        <v>0</v>
      </c>
      <c r="BL153" s="17" t="s">
        <v>245</v>
      </c>
      <c r="BM153" s="167" t="s">
        <v>704</v>
      </c>
    </row>
    <row r="154" spans="1:65" s="2" customFormat="1" ht="16.5" customHeight="1">
      <c r="A154" s="235"/>
      <c r="B154" s="124"/>
      <c r="C154" s="155" t="s">
        <v>262</v>
      </c>
      <c r="D154" s="155" t="s">
        <v>161</v>
      </c>
      <c r="E154" s="156" t="s">
        <v>705</v>
      </c>
      <c r="F154" s="157" t="s">
        <v>706</v>
      </c>
      <c r="G154" s="158" t="s">
        <v>707</v>
      </c>
      <c r="H154" s="159">
        <v>25</v>
      </c>
      <c r="I154" s="160"/>
      <c r="J154" s="161">
        <f t="shared" si="5"/>
        <v>0</v>
      </c>
      <c r="K154" s="253"/>
      <c r="L154" s="256"/>
      <c r="M154" s="254" t="s">
        <v>1</v>
      </c>
      <c r="N154" s="164" t="s">
        <v>44</v>
      </c>
      <c r="O154" s="49"/>
      <c r="P154" s="165">
        <f t="shared" si="6"/>
        <v>0</v>
      </c>
      <c r="Q154" s="165">
        <v>0</v>
      </c>
      <c r="R154" s="165">
        <f t="shared" si="7"/>
        <v>0</v>
      </c>
      <c r="S154" s="165">
        <v>0</v>
      </c>
      <c r="T154" s="166">
        <f t="shared" si="8"/>
        <v>0</v>
      </c>
      <c r="U154" s="235"/>
      <c r="V154" s="235"/>
      <c r="W154" s="235"/>
      <c r="X154" s="235"/>
      <c r="Y154" s="235"/>
      <c r="Z154" s="235"/>
      <c r="AA154" s="235"/>
      <c r="AB154" s="235"/>
      <c r="AC154" s="235"/>
      <c r="AD154" s="235"/>
      <c r="AE154" s="235"/>
      <c r="AR154" s="167" t="s">
        <v>245</v>
      </c>
      <c r="AT154" s="167" t="s">
        <v>161</v>
      </c>
      <c r="AU154" s="167" t="s">
        <v>90</v>
      </c>
      <c r="AY154" s="17" t="s">
        <v>159</v>
      </c>
      <c r="BE154" s="90">
        <f t="shared" si="9"/>
        <v>0</v>
      </c>
      <c r="BF154" s="90">
        <f t="shared" si="10"/>
        <v>0</v>
      </c>
      <c r="BG154" s="90">
        <f t="shared" si="11"/>
        <v>0</v>
      </c>
      <c r="BH154" s="90">
        <f t="shared" si="12"/>
        <v>0</v>
      </c>
      <c r="BI154" s="90">
        <f t="shared" si="13"/>
        <v>0</v>
      </c>
      <c r="BJ154" s="17" t="s">
        <v>90</v>
      </c>
      <c r="BK154" s="90">
        <f t="shared" si="14"/>
        <v>0</v>
      </c>
      <c r="BL154" s="17" t="s">
        <v>245</v>
      </c>
      <c r="BM154" s="167" t="s">
        <v>708</v>
      </c>
    </row>
    <row r="155" spans="1:65" s="2" customFormat="1" ht="21.75" customHeight="1">
      <c r="A155" s="235"/>
      <c r="B155" s="124"/>
      <c r="C155" s="155" t="s">
        <v>7</v>
      </c>
      <c r="D155" s="155" t="s">
        <v>161</v>
      </c>
      <c r="E155" s="156" t="s">
        <v>709</v>
      </c>
      <c r="F155" s="157" t="s">
        <v>710</v>
      </c>
      <c r="G155" s="158" t="s">
        <v>635</v>
      </c>
      <c r="H155" s="203"/>
      <c r="I155" s="160"/>
      <c r="J155" s="161">
        <f t="shared" si="5"/>
        <v>0</v>
      </c>
      <c r="K155" s="253"/>
      <c r="L155" s="256"/>
      <c r="M155" s="255" t="s">
        <v>1</v>
      </c>
      <c r="N155" s="208" t="s">
        <v>44</v>
      </c>
      <c r="O155" s="209"/>
      <c r="P155" s="210">
        <f t="shared" si="6"/>
        <v>0</v>
      </c>
      <c r="Q155" s="210">
        <v>0</v>
      </c>
      <c r="R155" s="210">
        <f t="shared" si="7"/>
        <v>0</v>
      </c>
      <c r="S155" s="210">
        <v>0</v>
      </c>
      <c r="T155" s="211">
        <f t="shared" si="8"/>
        <v>0</v>
      </c>
      <c r="U155" s="235"/>
      <c r="V155" s="235"/>
      <c r="W155" s="235"/>
      <c r="X155" s="235"/>
      <c r="Y155" s="235"/>
      <c r="Z155" s="235"/>
      <c r="AA155" s="235"/>
      <c r="AB155" s="235"/>
      <c r="AC155" s="235"/>
      <c r="AD155" s="235"/>
      <c r="AE155" s="235"/>
      <c r="AR155" s="167" t="s">
        <v>245</v>
      </c>
      <c r="AT155" s="167" t="s">
        <v>161</v>
      </c>
      <c r="AU155" s="167" t="s">
        <v>90</v>
      </c>
      <c r="AY155" s="17" t="s">
        <v>159</v>
      </c>
      <c r="BE155" s="90">
        <f t="shared" si="9"/>
        <v>0</v>
      </c>
      <c r="BF155" s="90">
        <f t="shared" si="10"/>
        <v>0</v>
      </c>
      <c r="BG155" s="90">
        <f t="shared" si="11"/>
        <v>0</v>
      </c>
      <c r="BH155" s="90">
        <f t="shared" si="12"/>
        <v>0</v>
      </c>
      <c r="BI155" s="90">
        <f t="shared" si="13"/>
        <v>0</v>
      </c>
      <c r="BJ155" s="17" t="s">
        <v>90</v>
      </c>
      <c r="BK155" s="90">
        <f t="shared" si="14"/>
        <v>0</v>
      </c>
      <c r="BL155" s="17" t="s">
        <v>245</v>
      </c>
      <c r="BM155" s="167" t="s">
        <v>711</v>
      </c>
    </row>
    <row r="156" spans="1:65" s="2" customFormat="1" ht="6.95" customHeight="1">
      <c r="A156" s="235"/>
      <c r="B156" s="39"/>
      <c r="C156" s="40"/>
      <c r="D156" s="40"/>
      <c r="E156" s="40"/>
      <c r="F156" s="40"/>
      <c r="G156" s="40"/>
      <c r="H156" s="40"/>
      <c r="I156" s="40"/>
      <c r="J156" s="40"/>
      <c r="K156" s="40"/>
      <c r="L156" s="256"/>
      <c r="M156" s="235"/>
      <c r="O156" s="235"/>
      <c r="P156" s="235"/>
      <c r="Q156" s="235"/>
      <c r="R156" s="235"/>
      <c r="S156" s="235"/>
      <c r="T156" s="235"/>
      <c r="U156" s="235"/>
      <c r="V156" s="235"/>
      <c r="W156" s="235"/>
      <c r="X156" s="235"/>
      <c r="Y156" s="235"/>
      <c r="Z156" s="235"/>
      <c r="AA156" s="235"/>
      <c r="AB156" s="235"/>
      <c r="AC156" s="235"/>
      <c r="AD156" s="235"/>
      <c r="AE156" s="235"/>
    </row>
  </sheetData>
  <autoFilter ref="C132:K155" xr:uid="{00000000-0009-0000-0000-000002000000}"/>
  <mergeCells count="17">
    <mergeCell ref="L2:V2"/>
    <mergeCell ref="D107:F107"/>
    <mergeCell ref="D108:F108"/>
    <mergeCell ref="D109:F109"/>
    <mergeCell ref="E121:H121"/>
    <mergeCell ref="E86:H86"/>
    <mergeCell ref="E88:H88"/>
    <mergeCell ref="E90:H90"/>
    <mergeCell ref="D105:F105"/>
    <mergeCell ref="D106:F106"/>
    <mergeCell ref="E7:H7"/>
    <mergeCell ref="E9:H9"/>
    <mergeCell ref="E11:H11"/>
    <mergeCell ref="E20:H20"/>
    <mergeCell ref="E29:H29"/>
    <mergeCell ref="E125:H125"/>
    <mergeCell ref="E123:H12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95"/>
  <sheetViews>
    <sheetView showGridLines="0" topLeftCell="E277" workbookViewId="0">
      <selection activeCell="L138" sqref="L13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9.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62" t="s">
        <v>5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17" t="s">
        <v>97</v>
      </c>
      <c r="AU2" s="227"/>
      <c r="AV2" s="227"/>
      <c r="AW2" s="227"/>
      <c r="AX2" s="227"/>
      <c r="AY2" s="227"/>
      <c r="AZ2" s="95" t="s">
        <v>712</v>
      </c>
      <c r="BA2" s="95" t="s">
        <v>1</v>
      </c>
      <c r="BB2" s="95" t="s">
        <v>1</v>
      </c>
      <c r="BC2" s="95" t="s">
        <v>713</v>
      </c>
      <c r="BD2" s="95" t="s">
        <v>90</v>
      </c>
    </row>
    <row r="3" spans="1:56" s="1" customFormat="1" ht="6.95" customHeight="1">
      <c r="A3" s="227"/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17" t="s">
        <v>78</v>
      </c>
      <c r="AU3" s="227"/>
      <c r="AV3" s="227"/>
      <c r="AW3" s="227"/>
      <c r="AX3" s="227"/>
      <c r="AY3" s="227"/>
      <c r="AZ3" s="227"/>
      <c r="BA3" s="227"/>
      <c r="BB3" s="227"/>
      <c r="BC3" s="227"/>
      <c r="BD3" s="227"/>
    </row>
    <row r="4" spans="1:56" s="1" customFormat="1" ht="24.95" customHeight="1">
      <c r="A4" s="227"/>
      <c r="B4" s="20"/>
      <c r="C4" s="227"/>
      <c r="D4" s="21" t="s">
        <v>114</v>
      </c>
      <c r="E4" s="227"/>
      <c r="F4" s="227"/>
      <c r="G4" s="227"/>
      <c r="H4" s="227"/>
      <c r="I4" s="227"/>
      <c r="J4" s="227"/>
      <c r="K4" s="227"/>
      <c r="L4" s="20"/>
      <c r="M4" s="96" t="s">
        <v>9</v>
      </c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17" t="s">
        <v>3</v>
      </c>
      <c r="AU4" s="227"/>
      <c r="AV4" s="227"/>
      <c r="AW4" s="227"/>
      <c r="AX4" s="227"/>
      <c r="AY4" s="227"/>
      <c r="AZ4" s="227"/>
      <c r="BA4" s="227"/>
      <c r="BB4" s="227"/>
      <c r="BC4" s="227"/>
      <c r="BD4" s="227"/>
    </row>
    <row r="5" spans="1:56" s="1" customFormat="1" ht="6.95" customHeight="1">
      <c r="A5" s="227"/>
      <c r="B5" s="20"/>
      <c r="C5" s="227"/>
      <c r="D5" s="227"/>
      <c r="E5" s="227"/>
      <c r="F5" s="227"/>
      <c r="G5" s="227"/>
      <c r="H5" s="227"/>
      <c r="I5" s="227"/>
      <c r="J5" s="227"/>
      <c r="K5" s="227"/>
      <c r="L5" s="20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</row>
    <row r="6" spans="1:56" s="1" customFormat="1" ht="12" customHeight="1">
      <c r="A6" s="227"/>
      <c r="B6" s="20"/>
      <c r="C6" s="227"/>
      <c r="D6" s="237" t="s">
        <v>14</v>
      </c>
      <c r="E6" s="227"/>
      <c r="F6" s="227"/>
      <c r="G6" s="227"/>
      <c r="H6" s="227"/>
      <c r="I6" s="227"/>
      <c r="J6" s="227"/>
      <c r="K6" s="227"/>
      <c r="L6" s="20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227"/>
    </row>
    <row r="7" spans="1:56" s="1" customFormat="1" ht="16.5" customHeight="1">
      <c r="A7" s="227"/>
      <c r="B7" s="20"/>
      <c r="C7" s="227"/>
      <c r="D7" s="227"/>
      <c r="E7" s="310" t="str">
        <f>'Rekapitulácia stavby'!K6</f>
        <v>Obnova sídliskového vnútrobloku Agátka v Trnave</v>
      </c>
      <c r="F7" s="315"/>
      <c r="G7" s="315"/>
      <c r="H7" s="315"/>
      <c r="I7" s="227"/>
      <c r="J7" s="227"/>
      <c r="K7" s="227"/>
      <c r="L7" s="20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227"/>
      <c r="AZ7" s="227"/>
      <c r="BA7" s="227"/>
      <c r="BB7" s="227"/>
      <c r="BC7" s="227"/>
      <c r="BD7" s="227"/>
    </row>
    <row r="8" spans="1:56" s="1" customFormat="1" ht="12" customHeight="1">
      <c r="A8" s="227"/>
      <c r="B8" s="20"/>
      <c r="C8" s="227"/>
      <c r="D8" s="237" t="s">
        <v>115</v>
      </c>
      <c r="E8" s="227"/>
      <c r="F8" s="227"/>
      <c r="G8" s="227"/>
      <c r="H8" s="227"/>
      <c r="I8" s="227"/>
      <c r="J8" s="227"/>
      <c r="K8" s="227"/>
      <c r="L8" s="20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7"/>
      <c r="AL8" s="227"/>
      <c r="AM8" s="227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7"/>
      <c r="AZ8" s="227"/>
      <c r="BA8" s="227"/>
      <c r="BB8" s="227"/>
      <c r="BC8" s="227"/>
      <c r="BD8" s="227"/>
    </row>
    <row r="9" spans="1:56" s="2" customFormat="1" ht="16.5" customHeight="1">
      <c r="A9" s="235"/>
      <c r="B9" s="28"/>
      <c r="C9" s="235"/>
      <c r="D9" s="235"/>
      <c r="E9" s="310" t="s">
        <v>82</v>
      </c>
      <c r="F9" s="311"/>
      <c r="G9" s="311"/>
      <c r="H9" s="311"/>
      <c r="I9" s="235"/>
      <c r="J9" s="235"/>
      <c r="K9" s="235"/>
      <c r="L9" s="34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5"/>
      <c r="AD9" s="235"/>
      <c r="AE9" s="235"/>
    </row>
    <row r="10" spans="1:56" s="2" customFormat="1" ht="12" customHeight="1">
      <c r="A10" s="235"/>
      <c r="B10" s="28"/>
      <c r="C10" s="235"/>
      <c r="D10" s="237" t="s">
        <v>116</v>
      </c>
      <c r="E10" s="235"/>
      <c r="F10" s="235"/>
      <c r="G10" s="235"/>
      <c r="H10" s="235"/>
      <c r="I10" s="235"/>
      <c r="J10" s="235"/>
      <c r="K10" s="235"/>
      <c r="L10" s="34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</row>
    <row r="11" spans="1:56" s="2" customFormat="1" ht="16.5" customHeight="1">
      <c r="A11" s="235"/>
      <c r="B11" s="28"/>
      <c r="C11" s="235"/>
      <c r="D11" s="235"/>
      <c r="E11" s="301" t="s">
        <v>96</v>
      </c>
      <c r="F11" s="311"/>
      <c r="G11" s="311"/>
      <c r="H11" s="311"/>
      <c r="I11" s="235"/>
      <c r="J11" s="235"/>
      <c r="K11" s="235"/>
      <c r="L11" s="34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/>
    </row>
    <row r="12" spans="1:56" s="2" customFormat="1">
      <c r="A12" s="235"/>
      <c r="B12" s="28"/>
      <c r="C12" s="235"/>
      <c r="D12" s="235"/>
      <c r="E12" s="235"/>
      <c r="F12" s="235"/>
      <c r="G12" s="235"/>
      <c r="H12" s="235"/>
      <c r="I12" s="235"/>
      <c r="J12" s="235"/>
      <c r="K12" s="235"/>
      <c r="L12" s="34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</row>
    <row r="13" spans="1:56" s="2" customFormat="1" ht="12" customHeight="1">
      <c r="A13" s="235"/>
      <c r="B13" s="28"/>
      <c r="C13" s="235"/>
      <c r="D13" s="237" t="s">
        <v>16</v>
      </c>
      <c r="E13" s="235"/>
      <c r="F13" s="226" t="s">
        <v>1</v>
      </c>
      <c r="G13" s="235"/>
      <c r="H13" s="235"/>
      <c r="I13" s="237" t="s">
        <v>17</v>
      </c>
      <c r="J13" s="226" t="s">
        <v>1</v>
      </c>
      <c r="K13" s="235"/>
      <c r="L13" s="34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  <c r="AD13" s="235"/>
      <c r="AE13" s="235"/>
    </row>
    <row r="14" spans="1:56" s="2" customFormat="1" ht="12" customHeight="1">
      <c r="A14" s="235"/>
      <c r="B14" s="28"/>
      <c r="C14" s="235"/>
      <c r="D14" s="237" t="s">
        <v>18</v>
      </c>
      <c r="E14" s="235"/>
      <c r="F14" s="226" t="s">
        <v>19</v>
      </c>
      <c r="G14" s="235"/>
      <c r="H14" s="235"/>
      <c r="I14" s="237" t="s">
        <v>20</v>
      </c>
      <c r="J14" s="219" t="str">
        <f>'Rekapitulácia stavby'!AN8</f>
        <v>20. 4. 2021</v>
      </c>
      <c r="K14" s="235"/>
      <c r="L14" s="34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</row>
    <row r="15" spans="1:56" s="2" customFormat="1" ht="10.9" customHeight="1">
      <c r="A15" s="235"/>
      <c r="B15" s="28"/>
      <c r="C15" s="235"/>
      <c r="D15" s="235"/>
      <c r="E15" s="235"/>
      <c r="F15" s="235"/>
      <c r="G15" s="235"/>
      <c r="H15" s="235"/>
      <c r="I15" s="235"/>
      <c r="J15" s="235"/>
      <c r="K15" s="235"/>
      <c r="L15" s="34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235"/>
    </row>
    <row r="16" spans="1:56" s="2" customFormat="1" ht="12" customHeight="1">
      <c r="A16" s="235"/>
      <c r="B16" s="28"/>
      <c r="C16" s="235"/>
      <c r="D16" s="237" t="s">
        <v>22</v>
      </c>
      <c r="E16" s="235"/>
      <c r="F16" s="235"/>
      <c r="G16" s="235"/>
      <c r="H16" s="235"/>
      <c r="I16" s="237" t="s">
        <v>23</v>
      </c>
      <c r="J16" s="226" t="s">
        <v>1</v>
      </c>
      <c r="K16" s="235"/>
      <c r="L16" s="34"/>
      <c r="S16" s="235"/>
      <c r="T16" s="235"/>
      <c r="U16" s="235"/>
      <c r="V16" s="235"/>
      <c r="W16" s="235"/>
      <c r="X16" s="235"/>
      <c r="Y16" s="235"/>
      <c r="Z16" s="235"/>
      <c r="AA16" s="235"/>
      <c r="AB16" s="235"/>
      <c r="AC16" s="235"/>
      <c r="AD16" s="235"/>
      <c r="AE16" s="235"/>
    </row>
    <row r="17" spans="1:31" s="2" customFormat="1" ht="18" customHeight="1">
      <c r="A17" s="235"/>
      <c r="B17" s="28"/>
      <c r="C17" s="235"/>
      <c r="D17" s="235"/>
      <c r="E17" s="226" t="s">
        <v>24</v>
      </c>
      <c r="F17" s="235"/>
      <c r="G17" s="235"/>
      <c r="H17" s="235"/>
      <c r="I17" s="237" t="s">
        <v>25</v>
      </c>
      <c r="J17" s="226" t="s">
        <v>1</v>
      </c>
      <c r="K17" s="235"/>
      <c r="L17" s="34"/>
      <c r="S17" s="235"/>
      <c r="T17" s="235"/>
      <c r="U17" s="235"/>
      <c r="V17" s="235"/>
      <c r="W17" s="235"/>
      <c r="X17" s="235"/>
      <c r="Y17" s="235"/>
      <c r="Z17" s="235"/>
      <c r="AA17" s="235"/>
      <c r="AB17" s="235"/>
      <c r="AC17" s="235"/>
      <c r="AD17" s="235"/>
      <c r="AE17" s="235"/>
    </row>
    <row r="18" spans="1:31" s="2" customFormat="1" ht="6.95" customHeight="1">
      <c r="A18" s="235"/>
      <c r="B18" s="28"/>
      <c r="C18" s="235"/>
      <c r="D18" s="235"/>
      <c r="E18" s="235"/>
      <c r="F18" s="235"/>
      <c r="G18" s="235"/>
      <c r="H18" s="235"/>
      <c r="I18" s="235"/>
      <c r="J18" s="235"/>
      <c r="K18" s="235"/>
      <c r="L18" s="34"/>
      <c r="S18" s="235"/>
      <c r="T18" s="235"/>
      <c r="U18" s="235"/>
      <c r="V18" s="235"/>
      <c r="W18" s="235"/>
      <c r="X18" s="235"/>
      <c r="Y18" s="235"/>
      <c r="Z18" s="235"/>
      <c r="AA18" s="235"/>
      <c r="AB18" s="235"/>
      <c r="AC18" s="235"/>
      <c r="AD18" s="235"/>
      <c r="AE18" s="235"/>
    </row>
    <row r="19" spans="1:31" s="2" customFormat="1" ht="12" customHeight="1">
      <c r="A19" s="235"/>
      <c r="B19" s="28"/>
      <c r="C19" s="235"/>
      <c r="D19" s="237" t="s">
        <v>26</v>
      </c>
      <c r="E19" s="235"/>
      <c r="F19" s="235"/>
      <c r="G19" s="235"/>
      <c r="H19" s="235"/>
      <c r="I19" s="237" t="s">
        <v>23</v>
      </c>
      <c r="J19" s="238" t="str">
        <f>'Rekapitulácia stavby'!AN13</f>
        <v>Vyplň údaj</v>
      </c>
      <c r="K19" s="235"/>
      <c r="L19" s="34"/>
      <c r="S19" s="235"/>
      <c r="T19" s="235"/>
      <c r="U19" s="235"/>
      <c r="V19" s="235"/>
      <c r="W19" s="235"/>
      <c r="X19" s="235"/>
      <c r="Y19" s="235"/>
      <c r="Z19" s="235"/>
      <c r="AA19" s="235"/>
      <c r="AB19" s="235"/>
      <c r="AC19" s="235"/>
      <c r="AD19" s="235"/>
      <c r="AE19" s="235"/>
    </row>
    <row r="20" spans="1:31" s="2" customFormat="1" ht="18" customHeight="1">
      <c r="A20" s="235"/>
      <c r="B20" s="28"/>
      <c r="C20" s="235"/>
      <c r="D20" s="235"/>
      <c r="E20" s="312" t="str">
        <f>'Rekapitulácia stavby'!E14</f>
        <v>Vyplň údaj</v>
      </c>
      <c r="F20" s="277"/>
      <c r="G20" s="277"/>
      <c r="H20" s="277"/>
      <c r="I20" s="237" t="s">
        <v>25</v>
      </c>
      <c r="J20" s="238" t="str">
        <f>'Rekapitulácia stavby'!AN14</f>
        <v>Vyplň údaj</v>
      </c>
      <c r="K20" s="235"/>
      <c r="L20" s="34"/>
      <c r="S20" s="235"/>
      <c r="T20" s="235"/>
      <c r="U20" s="235"/>
      <c r="V20" s="235"/>
      <c r="W20" s="235"/>
      <c r="X20" s="235"/>
      <c r="Y20" s="235"/>
      <c r="Z20" s="235"/>
      <c r="AA20" s="235"/>
      <c r="AB20" s="235"/>
      <c r="AC20" s="235"/>
      <c r="AD20" s="235"/>
      <c r="AE20" s="235"/>
    </row>
    <row r="21" spans="1:31" s="2" customFormat="1" ht="6.95" customHeight="1">
      <c r="A21" s="235"/>
      <c r="B21" s="28"/>
      <c r="C21" s="235"/>
      <c r="D21" s="235"/>
      <c r="E21" s="235"/>
      <c r="F21" s="235"/>
      <c r="G21" s="235"/>
      <c r="H21" s="235"/>
      <c r="I21" s="235"/>
      <c r="J21" s="235"/>
      <c r="K21" s="235"/>
      <c r="L21" s="34"/>
      <c r="S21" s="235"/>
      <c r="T21" s="235"/>
      <c r="U21" s="235"/>
      <c r="V21" s="235"/>
      <c r="W21" s="235"/>
      <c r="X21" s="235"/>
      <c r="Y21" s="235"/>
      <c r="Z21" s="235"/>
      <c r="AA21" s="235"/>
      <c r="AB21" s="235"/>
      <c r="AC21" s="235"/>
      <c r="AD21" s="235"/>
      <c r="AE21" s="235"/>
    </row>
    <row r="22" spans="1:31" s="2" customFormat="1" ht="12" customHeight="1">
      <c r="A22" s="235"/>
      <c r="B22" s="28"/>
      <c r="C22" s="235"/>
      <c r="D22" s="237" t="s">
        <v>28</v>
      </c>
      <c r="E22" s="235"/>
      <c r="F22" s="235"/>
      <c r="G22" s="235"/>
      <c r="H22" s="235"/>
      <c r="I22" s="237" t="s">
        <v>23</v>
      </c>
      <c r="J22" s="226" t="s">
        <v>1</v>
      </c>
      <c r="K22" s="235"/>
      <c r="L22" s="34"/>
      <c r="S22" s="235"/>
      <c r="T22" s="235"/>
      <c r="U22" s="235"/>
      <c r="V22" s="235"/>
      <c r="W22" s="235"/>
      <c r="X22" s="235"/>
      <c r="Y22" s="235"/>
      <c r="Z22" s="235"/>
      <c r="AA22" s="235"/>
      <c r="AB22" s="235"/>
      <c r="AC22" s="235"/>
      <c r="AD22" s="235"/>
      <c r="AE22" s="235"/>
    </row>
    <row r="23" spans="1:31" s="2" customFormat="1" ht="18" customHeight="1">
      <c r="A23" s="235"/>
      <c r="B23" s="28"/>
      <c r="C23" s="235"/>
      <c r="D23" s="235"/>
      <c r="E23" s="226" t="s">
        <v>29</v>
      </c>
      <c r="F23" s="235"/>
      <c r="G23" s="235"/>
      <c r="H23" s="235"/>
      <c r="I23" s="237" t="s">
        <v>25</v>
      </c>
      <c r="J23" s="226" t="s">
        <v>1</v>
      </c>
      <c r="K23" s="235"/>
      <c r="L23" s="34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</row>
    <row r="24" spans="1:31" s="2" customFormat="1" ht="6.95" customHeight="1">
      <c r="A24" s="235"/>
      <c r="B24" s="28"/>
      <c r="C24" s="235"/>
      <c r="D24" s="235"/>
      <c r="E24" s="235"/>
      <c r="F24" s="235"/>
      <c r="G24" s="235"/>
      <c r="H24" s="235"/>
      <c r="I24" s="235"/>
      <c r="J24" s="235"/>
      <c r="K24" s="235"/>
      <c r="L24" s="34"/>
      <c r="S24" s="235"/>
      <c r="T24" s="235"/>
      <c r="U24" s="235"/>
      <c r="V24" s="235"/>
      <c r="W24" s="235"/>
      <c r="X24" s="235"/>
      <c r="Y24" s="235"/>
      <c r="Z24" s="235"/>
      <c r="AA24" s="235"/>
      <c r="AB24" s="235"/>
      <c r="AC24" s="235"/>
      <c r="AD24" s="235"/>
      <c r="AE24" s="235"/>
    </row>
    <row r="25" spans="1:31" s="2" customFormat="1" ht="12" customHeight="1">
      <c r="A25" s="235"/>
      <c r="B25" s="28"/>
      <c r="C25" s="235"/>
      <c r="D25" s="237" t="s">
        <v>31</v>
      </c>
      <c r="E25" s="235"/>
      <c r="F25" s="235"/>
      <c r="G25" s="235"/>
      <c r="H25" s="235"/>
      <c r="I25" s="237" t="s">
        <v>23</v>
      </c>
      <c r="J25" s="226" t="s">
        <v>1</v>
      </c>
      <c r="K25" s="235"/>
      <c r="L25" s="34"/>
      <c r="S25" s="235"/>
      <c r="T25" s="235"/>
      <c r="U25" s="235"/>
      <c r="V25" s="235"/>
      <c r="W25" s="235"/>
      <c r="X25" s="235"/>
      <c r="Y25" s="235"/>
      <c r="Z25" s="235"/>
      <c r="AA25" s="235"/>
      <c r="AB25" s="235"/>
      <c r="AC25" s="235"/>
      <c r="AD25" s="235"/>
      <c r="AE25" s="235"/>
    </row>
    <row r="26" spans="1:31" s="2" customFormat="1" ht="18" customHeight="1">
      <c r="A26" s="235"/>
      <c r="B26" s="28"/>
      <c r="C26" s="235"/>
      <c r="D26" s="235"/>
      <c r="E26" s="226" t="s">
        <v>32</v>
      </c>
      <c r="F26" s="235"/>
      <c r="G26" s="235"/>
      <c r="H26" s="235"/>
      <c r="I26" s="237" t="s">
        <v>25</v>
      </c>
      <c r="J26" s="226" t="s">
        <v>1</v>
      </c>
      <c r="K26" s="235"/>
      <c r="L26" s="34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</row>
    <row r="27" spans="1:31" s="2" customFormat="1" ht="6.95" customHeight="1">
      <c r="A27" s="235"/>
      <c r="B27" s="28"/>
      <c r="C27" s="235"/>
      <c r="D27" s="235"/>
      <c r="E27" s="235"/>
      <c r="F27" s="235"/>
      <c r="G27" s="235"/>
      <c r="H27" s="235"/>
      <c r="I27" s="235"/>
      <c r="J27" s="235"/>
      <c r="K27" s="235"/>
      <c r="L27" s="34"/>
      <c r="S27" s="235"/>
      <c r="T27" s="235"/>
      <c r="U27" s="235"/>
      <c r="V27" s="235"/>
      <c r="W27" s="235"/>
      <c r="X27" s="235"/>
      <c r="Y27" s="235"/>
      <c r="Z27" s="235"/>
      <c r="AA27" s="235"/>
      <c r="AB27" s="235"/>
      <c r="AC27" s="235"/>
      <c r="AD27" s="235"/>
      <c r="AE27" s="235"/>
    </row>
    <row r="28" spans="1:31" s="2" customFormat="1" ht="12" customHeight="1">
      <c r="A28" s="235"/>
      <c r="B28" s="28"/>
      <c r="C28" s="235"/>
      <c r="D28" s="237" t="s">
        <v>33</v>
      </c>
      <c r="E28" s="235"/>
      <c r="F28" s="235"/>
      <c r="G28" s="235"/>
      <c r="H28" s="235"/>
      <c r="I28" s="235"/>
      <c r="J28" s="235"/>
      <c r="K28" s="235"/>
      <c r="L28" s="34"/>
      <c r="S28" s="235"/>
      <c r="T28" s="235"/>
      <c r="U28" s="235"/>
      <c r="V28" s="235"/>
      <c r="W28" s="235"/>
      <c r="X28" s="235"/>
      <c r="Y28" s="235"/>
      <c r="Z28" s="235"/>
      <c r="AA28" s="235"/>
      <c r="AB28" s="235"/>
      <c r="AC28" s="235"/>
      <c r="AD28" s="235"/>
      <c r="AE28" s="235"/>
    </row>
    <row r="29" spans="1:31" s="8" customFormat="1" ht="16.5" customHeight="1">
      <c r="A29" s="97"/>
      <c r="B29" s="98"/>
      <c r="C29" s="97"/>
      <c r="D29" s="97"/>
      <c r="E29" s="313" t="s">
        <v>117</v>
      </c>
      <c r="F29" s="313"/>
      <c r="G29" s="313"/>
      <c r="H29" s="31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35"/>
      <c r="B30" s="28"/>
      <c r="C30" s="235"/>
      <c r="D30" s="235"/>
      <c r="E30" s="235"/>
      <c r="F30" s="235"/>
      <c r="G30" s="235"/>
      <c r="H30" s="235"/>
      <c r="I30" s="235"/>
      <c r="J30" s="235"/>
      <c r="K30" s="235"/>
      <c r="L30" s="34"/>
      <c r="S30" s="235"/>
      <c r="T30" s="235"/>
      <c r="U30" s="235"/>
      <c r="V30" s="235"/>
      <c r="W30" s="235"/>
      <c r="X30" s="235"/>
      <c r="Y30" s="235"/>
      <c r="Z30" s="235"/>
      <c r="AA30" s="235"/>
      <c r="AB30" s="235"/>
      <c r="AC30" s="235"/>
      <c r="AD30" s="235"/>
      <c r="AE30" s="235"/>
    </row>
    <row r="31" spans="1:31" s="2" customFormat="1" ht="6.95" customHeight="1">
      <c r="A31" s="235"/>
      <c r="B31" s="28"/>
      <c r="C31" s="235"/>
      <c r="D31" s="57"/>
      <c r="E31" s="57"/>
      <c r="F31" s="57"/>
      <c r="G31" s="57"/>
      <c r="H31" s="57"/>
      <c r="I31" s="57"/>
      <c r="J31" s="57"/>
      <c r="K31" s="57"/>
      <c r="L31" s="34"/>
      <c r="S31" s="235"/>
      <c r="T31" s="235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</row>
    <row r="32" spans="1:31" s="2" customFormat="1" ht="14.45" customHeight="1">
      <c r="A32" s="235"/>
      <c r="B32" s="28"/>
      <c r="C32" s="235"/>
      <c r="D32" s="226" t="s">
        <v>118</v>
      </c>
      <c r="J32" s="229">
        <f>J99-J34</f>
        <v>0</v>
      </c>
      <c r="K32" s="235"/>
      <c r="L32" s="34"/>
      <c r="S32" s="235"/>
      <c r="T32" s="235"/>
      <c r="U32" s="235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</row>
    <row r="33" spans="1:31" s="2" customFormat="1" ht="14.45" customHeight="1">
      <c r="A33" s="235"/>
      <c r="B33" s="28"/>
      <c r="C33" s="235"/>
      <c r="D33" s="27" t="s">
        <v>104</v>
      </c>
      <c r="J33" s="229">
        <f>J105</f>
        <v>0</v>
      </c>
      <c r="K33" s="235"/>
      <c r="L33" s="34"/>
      <c r="S33" s="235"/>
      <c r="T33" s="235"/>
      <c r="U33" s="235"/>
      <c r="V33" s="235"/>
      <c r="W33" s="235"/>
      <c r="X33" s="235"/>
      <c r="Y33" s="235"/>
      <c r="Z33" s="235"/>
      <c r="AA33" s="235"/>
      <c r="AB33" s="235"/>
      <c r="AC33" s="235"/>
      <c r="AD33" s="235"/>
      <c r="AE33" s="235"/>
    </row>
    <row r="34" spans="1:31" s="2" customFormat="1" ht="14.45" customHeight="1">
      <c r="A34" s="235"/>
      <c r="B34" s="28"/>
      <c r="C34" s="235"/>
      <c r="D34" s="213" t="s">
        <v>37</v>
      </c>
      <c r="J34" s="229">
        <v>0</v>
      </c>
      <c r="K34" s="235"/>
      <c r="L34" s="34"/>
      <c r="S34" s="235"/>
      <c r="T34" s="235"/>
      <c r="U34" s="235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</row>
    <row r="35" spans="1:31" s="2" customFormat="1" ht="25.35" customHeight="1">
      <c r="A35" s="235"/>
      <c r="B35" s="28"/>
      <c r="C35" s="235"/>
      <c r="D35" s="100" t="s">
        <v>38</v>
      </c>
      <c r="J35" s="222">
        <f>ROUND(J32 + J33+J34, 2)</f>
        <v>0</v>
      </c>
      <c r="K35" s="235"/>
      <c r="L35" s="34"/>
      <c r="S35" s="235"/>
      <c r="T35" s="235"/>
      <c r="U35" s="235"/>
      <c r="V35" s="235"/>
      <c r="W35" s="235"/>
      <c r="X35" s="235"/>
      <c r="Y35" s="235"/>
      <c r="Z35" s="235"/>
      <c r="AA35" s="235"/>
      <c r="AB35" s="235"/>
      <c r="AC35" s="235"/>
      <c r="AD35" s="235"/>
      <c r="AE35" s="235"/>
    </row>
    <row r="36" spans="1:31" s="2" customFormat="1" ht="6.95" customHeight="1">
      <c r="A36" s="235"/>
      <c r="B36" s="28"/>
      <c r="C36" s="235"/>
      <c r="D36" s="47"/>
      <c r="E36" s="47"/>
      <c r="F36" s="47"/>
      <c r="G36" s="47"/>
      <c r="H36" s="47"/>
      <c r="I36" s="47"/>
      <c r="J36" s="47"/>
      <c r="K36" s="57"/>
      <c r="L36" s="34"/>
      <c r="S36" s="235"/>
      <c r="T36" s="235"/>
      <c r="U36" s="235"/>
      <c r="V36" s="235"/>
      <c r="W36" s="235"/>
      <c r="X36" s="235"/>
      <c r="Y36" s="235"/>
      <c r="Z36" s="235"/>
      <c r="AA36" s="235"/>
      <c r="AB36" s="235"/>
      <c r="AC36" s="235"/>
      <c r="AD36" s="235"/>
      <c r="AE36" s="235"/>
    </row>
    <row r="37" spans="1:31" s="2" customFormat="1" ht="14.45" customHeight="1">
      <c r="A37" s="235"/>
      <c r="B37" s="28"/>
      <c r="C37" s="235"/>
      <c r="F37" s="231" t="s">
        <v>40</v>
      </c>
      <c r="I37" s="231" t="s">
        <v>39</v>
      </c>
      <c r="J37" s="231" t="s">
        <v>41</v>
      </c>
      <c r="K37" s="235"/>
      <c r="L37" s="34"/>
      <c r="S37" s="235"/>
      <c r="T37" s="235"/>
      <c r="U37" s="235"/>
      <c r="V37" s="235"/>
      <c r="W37" s="235"/>
      <c r="X37" s="235"/>
      <c r="Y37" s="235"/>
      <c r="Z37" s="235"/>
      <c r="AA37" s="235"/>
      <c r="AB37" s="235"/>
      <c r="AC37" s="235"/>
      <c r="AD37" s="235"/>
      <c r="AE37" s="235"/>
    </row>
    <row r="38" spans="1:31" s="2" customFormat="1" ht="14.45" customHeight="1">
      <c r="A38" s="235"/>
      <c r="B38" s="28"/>
      <c r="C38" s="235"/>
      <c r="D38" s="101" t="s">
        <v>42</v>
      </c>
      <c r="E38" s="237" t="s">
        <v>43</v>
      </c>
      <c r="F38" s="102">
        <f>ROUND((SUM(BE113:BE120) + SUM(BE142:BE420)),  2)</f>
        <v>0</v>
      </c>
      <c r="I38" s="103">
        <v>0.2</v>
      </c>
      <c r="J38" s="102">
        <f>ROUND(((SUM(BE113:BE120) + SUM(BE142:BE420))*I38),  2)</f>
        <v>0</v>
      </c>
      <c r="K38" s="235"/>
      <c r="L38" s="34"/>
      <c r="S38" s="235"/>
      <c r="T38" s="235"/>
      <c r="U38" s="235"/>
      <c r="V38" s="235"/>
      <c r="W38" s="235"/>
      <c r="X38" s="235"/>
      <c r="Y38" s="235"/>
      <c r="Z38" s="235"/>
      <c r="AA38" s="235"/>
      <c r="AB38" s="235"/>
      <c r="AC38" s="235"/>
      <c r="AD38" s="235"/>
      <c r="AE38" s="235"/>
    </row>
    <row r="39" spans="1:31" s="2" customFormat="1" ht="14.45" customHeight="1">
      <c r="A39" s="235"/>
      <c r="B39" s="28"/>
      <c r="C39" s="235"/>
      <c r="E39" s="237" t="s">
        <v>44</v>
      </c>
      <c r="F39" s="102">
        <f>J32</f>
        <v>0</v>
      </c>
      <c r="I39" s="103">
        <v>0.2</v>
      </c>
      <c r="J39" s="102">
        <f>F39*0.2</f>
        <v>0</v>
      </c>
      <c r="K39" s="235"/>
      <c r="L39" s="34"/>
      <c r="S39" s="235"/>
      <c r="T39" s="235"/>
      <c r="U39" s="235"/>
      <c r="V39" s="235"/>
      <c r="W39" s="235"/>
      <c r="X39" s="235"/>
      <c r="Y39" s="235"/>
      <c r="Z39" s="235"/>
      <c r="AA39" s="235"/>
      <c r="AB39" s="235"/>
      <c r="AC39" s="235"/>
      <c r="AD39" s="235"/>
      <c r="AE39" s="235"/>
    </row>
    <row r="40" spans="1:31" s="2" customFormat="1" ht="14.45" hidden="1" customHeight="1">
      <c r="A40" s="235"/>
      <c r="B40" s="28"/>
      <c r="C40" s="235"/>
      <c r="D40" s="235"/>
      <c r="E40" s="237" t="s">
        <v>45</v>
      </c>
      <c r="F40" s="102">
        <f>ROUND((SUM(BG107:BG114) + SUM(BG136:BG294)),  2)</f>
        <v>0</v>
      </c>
      <c r="G40" s="235"/>
      <c r="H40" s="235"/>
      <c r="I40" s="103">
        <v>0.2</v>
      </c>
      <c r="J40" s="102">
        <f>0</f>
        <v>0</v>
      </c>
      <c r="K40" s="235"/>
      <c r="L40" s="34"/>
      <c r="S40" s="235"/>
      <c r="T40" s="235"/>
      <c r="U40" s="235"/>
      <c r="V40" s="235"/>
      <c r="W40" s="235"/>
      <c r="X40" s="235"/>
      <c r="Y40" s="235"/>
      <c r="Z40" s="235"/>
      <c r="AA40" s="235"/>
      <c r="AB40" s="235"/>
      <c r="AC40" s="235"/>
      <c r="AD40" s="235"/>
      <c r="AE40" s="235"/>
    </row>
    <row r="41" spans="1:31" s="2" customFormat="1" ht="14.45" hidden="1" customHeight="1">
      <c r="A41" s="235"/>
      <c r="B41" s="28"/>
      <c r="C41" s="235"/>
      <c r="D41" s="235"/>
      <c r="E41" s="237" t="s">
        <v>46</v>
      </c>
      <c r="F41" s="102">
        <f>ROUND((SUM(BH107:BH114) + SUM(BH136:BH294)),  2)</f>
        <v>0</v>
      </c>
      <c r="G41" s="235"/>
      <c r="H41" s="235"/>
      <c r="I41" s="103">
        <v>0.2</v>
      </c>
      <c r="J41" s="102">
        <f>0</f>
        <v>0</v>
      </c>
      <c r="K41" s="235"/>
      <c r="L41" s="34"/>
      <c r="S41" s="235"/>
      <c r="T41" s="235"/>
      <c r="U41" s="235"/>
      <c r="V41" s="235"/>
      <c r="W41" s="235"/>
      <c r="X41" s="235"/>
      <c r="Y41" s="235"/>
      <c r="Z41" s="235"/>
      <c r="AA41" s="235"/>
      <c r="AB41" s="235"/>
      <c r="AC41" s="235"/>
      <c r="AD41" s="235"/>
      <c r="AE41" s="235"/>
    </row>
    <row r="42" spans="1:31" s="2" customFormat="1" ht="14.45" hidden="1" customHeight="1">
      <c r="A42" s="235"/>
      <c r="B42" s="28"/>
      <c r="C42" s="235"/>
      <c r="D42" s="235"/>
      <c r="E42" s="237" t="s">
        <v>47</v>
      </c>
      <c r="F42" s="102">
        <f>ROUND((SUM(BI107:BI114) + SUM(BI136:BI294)),  2)</f>
        <v>0</v>
      </c>
      <c r="G42" s="235"/>
      <c r="H42" s="235"/>
      <c r="I42" s="103">
        <v>0</v>
      </c>
      <c r="J42" s="102">
        <f>0</f>
        <v>0</v>
      </c>
      <c r="K42" s="235"/>
      <c r="L42" s="34"/>
      <c r="S42" s="235"/>
      <c r="T42" s="235"/>
      <c r="U42" s="235"/>
      <c r="V42" s="235"/>
      <c r="W42" s="235"/>
      <c r="X42" s="235"/>
      <c r="Y42" s="235"/>
      <c r="Z42" s="235"/>
      <c r="AA42" s="235"/>
      <c r="AB42" s="235"/>
      <c r="AC42" s="235"/>
      <c r="AD42" s="235"/>
      <c r="AE42" s="235"/>
    </row>
    <row r="43" spans="1:31" s="2" customFormat="1" ht="6.95" customHeight="1">
      <c r="A43" s="235"/>
      <c r="B43" s="28"/>
      <c r="C43" s="235"/>
      <c r="D43" s="235"/>
      <c r="E43" s="235"/>
      <c r="F43" s="235"/>
      <c r="G43" s="235"/>
      <c r="H43" s="235"/>
      <c r="I43" s="235"/>
      <c r="J43" s="235"/>
      <c r="K43" s="235"/>
      <c r="L43" s="34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</row>
    <row r="44" spans="1:31" s="2" customFormat="1" ht="25.35" customHeight="1">
      <c r="A44" s="235"/>
      <c r="B44" s="28"/>
      <c r="C44" s="94"/>
      <c r="D44" s="104" t="s">
        <v>48</v>
      </c>
      <c r="E44" s="51"/>
      <c r="F44" s="51"/>
      <c r="G44" s="105" t="s">
        <v>49</v>
      </c>
      <c r="H44" s="106" t="s">
        <v>50</v>
      </c>
      <c r="I44" s="51"/>
      <c r="J44" s="107">
        <f>SUM(J35:J42)</f>
        <v>0</v>
      </c>
      <c r="K44" s="108"/>
      <c r="L44" s="34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5"/>
      <c r="AD44" s="235"/>
      <c r="AE44" s="235"/>
    </row>
    <row r="45" spans="1:31" s="2" customFormat="1" ht="14.45" customHeight="1">
      <c r="A45" s="235"/>
      <c r="B45" s="28"/>
      <c r="C45" s="235"/>
      <c r="D45" s="235"/>
      <c r="E45" s="235"/>
      <c r="F45" s="235"/>
      <c r="G45" s="235"/>
      <c r="H45" s="235"/>
      <c r="I45" s="235"/>
      <c r="J45" s="235"/>
      <c r="K45" s="235"/>
      <c r="L45" s="34"/>
      <c r="S45" s="235"/>
      <c r="T45" s="235"/>
      <c r="U45" s="235"/>
      <c r="V45" s="235"/>
      <c r="W45" s="235"/>
      <c r="X45" s="235"/>
      <c r="Y45" s="235"/>
      <c r="Z45" s="235"/>
      <c r="AA45" s="235"/>
      <c r="AB45" s="235"/>
      <c r="AC45" s="235"/>
      <c r="AD45" s="235"/>
      <c r="AE45" s="235"/>
    </row>
    <row r="46" spans="1:31" s="1" customFormat="1" ht="14.45" customHeight="1">
      <c r="A46" s="227"/>
      <c r="B46" s="20"/>
      <c r="C46" s="227"/>
      <c r="D46" s="227"/>
      <c r="E46" s="227"/>
      <c r="F46" s="227"/>
      <c r="G46" s="227"/>
      <c r="H46" s="227"/>
      <c r="I46" s="227"/>
      <c r="J46" s="227"/>
      <c r="K46" s="227"/>
      <c r="L46" s="20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27"/>
      <c r="AE46" s="227"/>
    </row>
    <row r="47" spans="1:31" s="1" customFormat="1" ht="14.45" customHeight="1">
      <c r="A47" s="227"/>
      <c r="B47" s="20"/>
      <c r="C47" s="227"/>
      <c r="D47" s="227"/>
      <c r="E47" s="227"/>
      <c r="F47" s="227"/>
      <c r="G47" s="227"/>
      <c r="H47" s="227"/>
      <c r="I47" s="227"/>
      <c r="J47" s="227"/>
      <c r="K47" s="227"/>
      <c r="L47" s="20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227"/>
      <c r="AC47" s="227"/>
      <c r="AD47" s="227"/>
      <c r="AE47" s="227"/>
    </row>
    <row r="48" spans="1:31" s="1" customFormat="1" ht="14.45" customHeight="1">
      <c r="A48" s="227"/>
      <c r="B48" s="20"/>
      <c r="C48" s="227"/>
      <c r="D48" s="227"/>
      <c r="E48" s="227"/>
      <c r="F48" s="227"/>
      <c r="G48" s="227"/>
      <c r="H48" s="227"/>
      <c r="I48" s="227"/>
      <c r="J48" s="227"/>
      <c r="K48" s="227"/>
      <c r="L48" s="20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27"/>
      <c r="AE48" s="227"/>
    </row>
    <row r="49" spans="1:31" s="1" customFormat="1" ht="14.45" customHeight="1">
      <c r="A49" s="227"/>
      <c r="B49" s="20"/>
      <c r="C49" s="227"/>
      <c r="D49" s="227"/>
      <c r="E49" s="227"/>
      <c r="F49" s="227"/>
      <c r="G49" s="227"/>
      <c r="H49" s="227"/>
      <c r="I49" s="227"/>
      <c r="J49" s="227"/>
      <c r="K49" s="227"/>
      <c r="L49" s="20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7"/>
      <c r="AE49" s="227"/>
    </row>
    <row r="50" spans="1:31" s="1" customFormat="1" ht="14.45" customHeight="1">
      <c r="A50" s="227"/>
      <c r="B50" s="20"/>
      <c r="C50" s="227"/>
      <c r="D50" s="227"/>
      <c r="E50" s="227"/>
      <c r="F50" s="227"/>
      <c r="G50" s="227"/>
      <c r="H50" s="227"/>
      <c r="I50" s="227"/>
      <c r="J50" s="227"/>
      <c r="K50" s="227"/>
      <c r="L50" s="20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227"/>
      <c r="AD50" s="227"/>
      <c r="AE50" s="227"/>
    </row>
    <row r="51" spans="1:31" s="2" customFormat="1" ht="14.45" customHeight="1">
      <c r="B51" s="34"/>
      <c r="D51" s="35" t="s">
        <v>51</v>
      </c>
      <c r="E51" s="36"/>
      <c r="F51" s="36"/>
      <c r="G51" s="35" t="s">
        <v>52</v>
      </c>
      <c r="H51" s="36"/>
      <c r="I51" s="36"/>
      <c r="J51" s="36"/>
      <c r="K51" s="36"/>
      <c r="L51" s="34"/>
    </row>
    <row r="52" spans="1:31">
      <c r="A52" s="227"/>
      <c r="B52" s="20"/>
      <c r="C52" s="227"/>
      <c r="D52" s="227"/>
      <c r="E52" s="227"/>
      <c r="F52" s="227"/>
      <c r="G52" s="227"/>
      <c r="H52" s="227"/>
      <c r="I52" s="227"/>
      <c r="J52" s="227"/>
      <c r="K52" s="227"/>
      <c r="L52" s="20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</row>
    <row r="53" spans="1:31">
      <c r="A53" s="227"/>
      <c r="B53" s="20"/>
      <c r="C53" s="227"/>
      <c r="D53" s="227"/>
      <c r="E53" s="227"/>
      <c r="F53" s="227"/>
      <c r="G53" s="227"/>
      <c r="H53" s="227"/>
      <c r="I53" s="227"/>
      <c r="J53" s="227"/>
      <c r="K53" s="227"/>
      <c r="L53" s="20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  <c r="AC53" s="227"/>
      <c r="AD53" s="227"/>
      <c r="AE53" s="227"/>
    </row>
    <row r="54" spans="1:31">
      <c r="A54" s="227"/>
      <c r="B54" s="20"/>
      <c r="C54" s="227"/>
      <c r="D54" s="227"/>
      <c r="E54" s="227"/>
      <c r="F54" s="227"/>
      <c r="G54" s="227"/>
      <c r="H54" s="227"/>
      <c r="I54" s="227"/>
      <c r="J54" s="227"/>
      <c r="K54" s="227"/>
      <c r="L54" s="20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  <c r="AC54" s="227"/>
      <c r="AD54" s="227"/>
      <c r="AE54" s="227"/>
    </row>
    <row r="55" spans="1:31">
      <c r="A55" s="227"/>
      <c r="B55" s="20"/>
      <c r="C55" s="227"/>
      <c r="D55" s="227"/>
      <c r="E55" s="227"/>
      <c r="F55" s="227"/>
      <c r="G55" s="227"/>
      <c r="H55" s="227"/>
      <c r="I55" s="227"/>
      <c r="J55" s="227"/>
      <c r="K55" s="227"/>
      <c r="L55" s="20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27"/>
      <c r="Z55" s="227"/>
      <c r="AA55" s="227"/>
      <c r="AB55" s="227"/>
      <c r="AC55" s="227"/>
      <c r="AD55" s="227"/>
      <c r="AE55" s="227"/>
    </row>
    <row r="56" spans="1:31">
      <c r="A56" s="227"/>
      <c r="B56" s="20"/>
      <c r="C56" s="227"/>
      <c r="D56" s="227"/>
      <c r="E56" s="227"/>
      <c r="F56" s="227"/>
      <c r="G56" s="227"/>
      <c r="H56" s="227"/>
      <c r="I56" s="227"/>
      <c r="J56" s="227"/>
      <c r="K56" s="227"/>
      <c r="L56" s="20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</row>
    <row r="57" spans="1:31">
      <c r="A57" s="227"/>
      <c r="B57" s="20"/>
      <c r="C57" s="227"/>
      <c r="D57" s="227"/>
      <c r="E57" s="227"/>
      <c r="F57" s="227"/>
      <c r="G57" s="227"/>
      <c r="H57" s="227"/>
      <c r="I57" s="227"/>
      <c r="J57" s="227"/>
      <c r="K57" s="227"/>
      <c r="L57" s="20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27"/>
      <c r="Y57" s="227"/>
      <c r="Z57" s="227"/>
      <c r="AA57" s="227"/>
      <c r="AB57" s="227"/>
      <c r="AC57" s="227"/>
      <c r="AD57" s="227"/>
      <c r="AE57" s="227"/>
    </row>
    <row r="58" spans="1:31">
      <c r="A58" s="227"/>
      <c r="B58" s="20"/>
      <c r="C58" s="227"/>
      <c r="D58" s="227"/>
      <c r="E58" s="227"/>
      <c r="F58" s="227"/>
      <c r="G58" s="227"/>
      <c r="H58" s="227"/>
      <c r="I58" s="227"/>
      <c r="J58" s="227"/>
      <c r="K58" s="227"/>
      <c r="L58" s="20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</row>
    <row r="59" spans="1:31">
      <c r="A59" s="227"/>
      <c r="B59" s="20"/>
      <c r="C59" s="227"/>
      <c r="D59" s="227"/>
      <c r="E59" s="227"/>
      <c r="F59" s="227"/>
      <c r="G59" s="227"/>
      <c r="H59" s="227"/>
      <c r="I59" s="227"/>
      <c r="J59" s="227"/>
      <c r="K59" s="227"/>
      <c r="L59" s="20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27"/>
      <c r="Y59" s="227"/>
      <c r="Z59" s="227"/>
      <c r="AA59" s="227"/>
      <c r="AB59" s="227"/>
      <c r="AC59" s="227"/>
      <c r="AD59" s="227"/>
      <c r="AE59" s="227"/>
    </row>
    <row r="60" spans="1:31">
      <c r="A60" s="227"/>
      <c r="B60" s="20"/>
      <c r="C60" s="227"/>
      <c r="D60" s="227"/>
      <c r="E60" s="227"/>
      <c r="F60" s="227"/>
      <c r="G60" s="227"/>
      <c r="H60" s="227"/>
      <c r="I60" s="227"/>
      <c r="J60" s="227"/>
      <c r="K60" s="227"/>
      <c r="L60" s="20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7"/>
      <c r="Y60" s="227"/>
      <c r="Z60" s="227"/>
      <c r="AA60" s="227"/>
      <c r="AB60" s="227"/>
      <c r="AC60" s="227"/>
      <c r="AD60" s="227"/>
      <c r="AE60" s="227"/>
    </row>
    <row r="61" spans="1:31">
      <c r="A61" s="227"/>
      <c r="B61" s="20"/>
      <c r="C61" s="227"/>
      <c r="D61" s="227"/>
      <c r="E61" s="227"/>
      <c r="F61" s="227"/>
      <c r="G61" s="227"/>
      <c r="H61" s="227"/>
      <c r="I61" s="227"/>
      <c r="J61" s="227"/>
      <c r="K61" s="227"/>
      <c r="L61" s="20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7"/>
      <c r="Y61" s="227"/>
      <c r="Z61" s="227"/>
      <c r="AA61" s="227"/>
      <c r="AB61" s="227"/>
      <c r="AC61" s="227"/>
      <c r="AD61" s="227"/>
      <c r="AE61" s="227"/>
    </row>
    <row r="62" spans="1:31" s="2" customFormat="1" ht="12.75">
      <c r="A62" s="235"/>
      <c r="B62" s="28"/>
      <c r="C62" s="235"/>
      <c r="D62" s="37" t="s">
        <v>53</v>
      </c>
      <c r="E62" s="230"/>
      <c r="F62" s="109" t="s">
        <v>54</v>
      </c>
      <c r="G62" s="37" t="s">
        <v>53</v>
      </c>
      <c r="H62" s="230"/>
      <c r="I62" s="230"/>
      <c r="J62" s="110" t="s">
        <v>54</v>
      </c>
      <c r="K62" s="230"/>
      <c r="L62" s="34"/>
      <c r="S62" s="235"/>
      <c r="T62" s="235"/>
      <c r="U62" s="235"/>
      <c r="V62" s="235"/>
      <c r="W62" s="235"/>
      <c r="X62" s="235"/>
      <c r="Y62" s="235"/>
      <c r="Z62" s="235"/>
      <c r="AA62" s="235"/>
      <c r="AB62" s="235"/>
      <c r="AC62" s="235"/>
      <c r="AD62" s="235"/>
      <c r="AE62" s="235"/>
    </row>
    <row r="63" spans="1:31">
      <c r="A63" s="227"/>
      <c r="B63" s="20"/>
      <c r="C63" s="227"/>
      <c r="D63" s="227"/>
      <c r="E63" s="227"/>
      <c r="F63" s="227"/>
      <c r="G63" s="227"/>
      <c r="H63" s="227"/>
      <c r="I63" s="227"/>
      <c r="J63" s="227"/>
      <c r="K63" s="227"/>
      <c r="L63" s="20"/>
      <c r="M63" s="227"/>
      <c r="N63" s="227"/>
      <c r="O63" s="227"/>
      <c r="P63" s="227"/>
      <c r="Q63" s="227"/>
      <c r="R63" s="227"/>
      <c r="S63" s="227"/>
      <c r="T63" s="227"/>
      <c r="U63" s="227"/>
      <c r="V63" s="227"/>
      <c r="W63" s="227"/>
      <c r="X63" s="227"/>
      <c r="Y63" s="227"/>
      <c r="Z63" s="227"/>
      <c r="AA63" s="227"/>
      <c r="AB63" s="227"/>
      <c r="AC63" s="227"/>
      <c r="AD63" s="227"/>
      <c r="AE63" s="227"/>
    </row>
    <row r="64" spans="1:31">
      <c r="A64" s="227"/>
      <c r="B64" s="20"/>
      <c r="C64" s="227"/>
      <c r="D64" s="227"/>
      <c r="E64" s="227"/>
      <c r="F64" s="227"/>
      <c r="G64" s="227"/>
      <c r="H64" s="227"/>
      <c r="I64" s="227"/>
      <c r="J64" s="227"/>
      <c r="K64" s="227"/>
      <c r="L64" s="20"/>
      <c r="M64" s="227"/>
      <c r="N64" s="227"/>
      <c r="O64" s="227"/>
      <c r="P64" s="227"/>
      <c r="Q64" s="227"/>
      <c r="R64" s="227"/>
      <c r="S64" s="227"/>
      <c r="T64" s="227"/>
      <c r="U64" s="227"/>
      <c r="V64" s="227"/>
      <c r="W64" s="227"/>
      <c r="X64" s="227"/>
      <c r="Y64" s="227"/>
      <c r="Z64" s="227"/>
      <c r="AA64" s="227"/>
      <c r="AB64" s="227"/>
      <c r="AC64" s="227"/>
      <c r="AD64" s="227"/>
      <c r="AE64" s="227"/>
    </row>
    <row r="65" spans="1:31">
      <c r="A65" s="227"/>
      <c r="B65" s="20"/>
      <c r="C65" s="227"/>
      <c r="D65" s="227"/>
      <c r="E65" s="227"/>
      <c r="F65" s="227"/>
      <c r="G65" s="227"/>
      <c r="H65" s="227"/>
      <c r="I65" s="227"/>
      <c r="J65" s="227"/>
      <c r="K65" s="227"/>
      <c r="L65" s="20"/>
      <c r="M65" s="227"/>
      <c r="N65" s="227"/>
      <c r="O65" s="227"/>
      <c r="P65" s="227"/>
      <c r="Q65" s="227"/>
      <c r="R65" s="227"/>
      <c r="S65" s="227"/>
      <c r="T65" s="227"/>
      <c r="U65" s="227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</row>
    <row r="66" spans="1:31" s="2" customFormat="1" ht="12.75">
      <c r="A66" s="235"/>
      <c r="B66" s="28"/>
      <c r="C66" s="235"/>
      <c r="D66" s="35" t="s">
        <v>55</v>
      </c>
      <c r="E66" s="38"/>
      <c r="F66" s="38"/>
      <c r="G66" s="35" t="s">
        <v>56</v>
      </c>
      <c r="H66" s="38"/>
      <c r="I66" s="38"/>
      <c r="J66" s="38"/>
      <c r="K66" s="38"/>
      <c r="L66" s="34"/>
      <c r="S66" s="235"/>
      <c r="T66" s="235"/>
      <c r="U66" s="235"/>
      <c r="V66" s="235"/>
      <c r="W66" s="235"/>
      <c r="X66" s="235"/>
      <c r="Y66" s="235"/>
      <c r="Z66" s="235"/>
      <c r="AA66" s="235"/>
      <c r="AB66" s="235"/>
      <c r="AC66" s="235"/>
      <c r="AD66" s="235"/>
      <c r="AE66" s="235"/>
    </row>
    <row r="67" spans="1:31">
      <c r="A67" s="227"/>
      <c r="B67" s="20"/>
      <c r="C67" s="227"/>
      <c r="D67" s="227"/>
      <c r="E67" s="227"/>
      <c r="F67" s="227"/>
      <c r="G67" s="227"/>
      <c r="H67" s="227"/>
      <c r="I67" s="227"/>
      <c r="J67" s="227"/>
      <c r="K67" s="227"/>
      <c r="L67" s="20"/>
      <c r="M67" s="227"/>
      <c r="N67" s="227"/>
      <c r="O67" s="227"/>
      <c r="P67" s="227"/>
      <c r="Q67" s="227"/>
      <c r="R67" s="227"/>
      <c r="S67" s="227"/>
      <c r="T67" s="227"/>
      <c r="U67" s="227"/>
      <c r="V67" s="227"/>
      <c r="W67" s="227"/>
      <c r="X67" s="227"/>
      <c r="Y67" s="227"/>
      <c r="Z67" s="227"/>
      <c r="AA67" s="227"/>
      <c r="AB67" s="227"/>
      <c r="AC67" s="227"/>
      <c r="AD67" s="227"/>
      <c r="AE67" s="227"/>
    </row>
    <row r="68" spans="1:31">
      <c r="A68" s="227"/>
      <c r="B68" s="20"/>
      <c r="C68" s="227"/>
      <c r="D68" s="227"/>
      <c r="E68" s="227"/>
      <c r="F68" s="227"/>
      <c r="G68" s="227"/>
      <c r="H68" s="227"/>
      <c r="I68" s="227"/>
      <c r="J68" s="227"/>
      <c r="K68" s="227"/>
      <c r="L68" s="20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W68" s="227"/>
      <c r="X68" s="227"/>
      <c r="Y68" s="227"/>
      <c r="Z68" s="227"/>
      <c r="AA68" s="227"/>
      <c r="AB68" s="227"/>
      <c r="AC68" s="227"/>
      <c r="AD68" s="227"/>
      <c r="AE68" s="227"/>
    </row>
    <row r="69" spans="1:31">
      <c r="A69" s="227"/>
      <c r="B69" s="20"/>
      <c r="C69" s="227"/>
      <c r="D69" s="227"/>
      <c r="E69" s="227"/>
      <c r="F69" s="227"/>
      <c r="G69" s="227"/>
      <c r="H69" s="227"/>
      <c r="I69" s="227"/>
      <c r="J69" s="227"/>
      <c r="K69" s="227"/>
      <c r="L69" s="20"/>
      <c r="M69" s="227"/>
      <c r="N69" s="227"/>
      <c r="O69" s="227"/>
      <c r="P69" s="227"/>
      <c r="Q69" s="227"/>
      <c r="R69" s="227"/>
      <c r="S69" s="227"/>
      <c r="T69" s="227"/>
      <c r="U69" s="227"/>
      <c r="V69" s="227"/>
      <c r="W69" s="227"/>
      <c r="X69" s="227"/>
      <c r="Y69" s="227"/>
      <c r="Z69" s="227"/>
      <c r="AA69" s="227"/>
      <c r="AB69" s="227"/>
      <c r="AC69" s="227"/>
      <c r="AD69" s="227"/>
      <c r="AE69" s="227"/>
    </row>
    <row r="70" spans="1:31">
      <c r="A70" s="227"/>
      <c r="B70" s="20"/>
      <c r="C70" s="227"/>
      <c r="D70" s="227"/>
      <c r="E70" s="227"/>
      <c r="F70" s="227"/>
      <c r="G70" s="227"/>
      <c r="H70" s="227"/>
      <c r="I70" s="227"/>
      <c r="J70" s="227"/>
      <c r="K70" s="227"/>
      <c r="L70" s="20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W70" s="227"/>
      <c r="X70" s="227"/>
      <c r="Y70" s="227"/>
      <c r="Z70" s="227"/>
      <c r="AA70" s="227"/>
      <c r="AB70" s="227"/>
      <c r="AC70" s="227"/>
      <c r="AD70" s="227"/>
      <c r="AE70" s="227"/>
    </row>
    <row r="71" spans="1:31">
      <c r="A71" s="227"/>
      <c r="B71" s="20"/>
      <c r="C71" s="227"/>
      <c r="D71" s="227"/>
      <c r="E71" s="227"/>
      <c r="F71" s="227"/>
      <c r="G71" s="227"/>
      <c r="H71" s="227"/>
      <c r="I71" s="227"/>
      <c r="J71" s="227"/>
      <c r="K71" s="227"/>
      <c r="L71" s="20"/>
      <c r="M71" s="227"/>
      <c r="N71" s="227"/>
      <c r="O71" s="227"/>
      <c r="P71" s="227"/>
      <c r="Q71" s="227"/>
      <c r="R71" s="227"/>
      <c r="S71" s="227"/>
      <c r="T71" s="227"/>
      <c r="U71" s="227"/>
      <c r="V71" s="227"/>
      <c r="W71" s="227"/>
      <c r="X71" s="227"/>
      <c r="Y71" s="227"/>
      <c r="Z71" s="227"/>
      <c r="AA71" s="227"/>
      <c r="AB71" s="227"/>
      <c r="AC71" s="227"/>
      <c r="AD71" s="227"/>
      <c r="AE71" s="227"/>
    </row>
    <row r="72" spans="1:31">
      <c r="A72" s="227"/>
      <c r="B72" s="20"/>
      <c r="C72" s="227"/>
      <c r="D72" s="227"/>
      <c r="E72" s="227"/>
      <c r="F72" s="227"/>
      <c r="G72" s="227"/>
      <c r="H72" s="227"/>
      <c r="I72" s="227"/>
      <c r="J72" s="227"/>
      <c r="K72" s="227"/>
      <c r="L72" s="20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27"/>
      <c r="Y72" s="227"/>
      <c r="Z72" s="227"/>
      <c r="AA72" s="227"/>
      <c r="AB72" s="227"/>
      <c r="AC72" s="227"/>
      <c r="AD72" s="227"/>
      <c r="AE72" s="227"/>
    </row>
    <row r="73" spans="1:31">
      <c r="A73" s="227"/>
      <c r="B73" s="20"/>
      <c r="C73" s="227"/>
      <c r="D73" s="227"/>
      <c r="E73" s="227"/>
      <c r="F73" s="227"/>
      <c r="G73" s="227"/>
      <c r="H73" s="227"/>
      <c r="I73" s="227"/>
      <c r="J73" s="227"/>
      <c r="K73" s="227"/>
      <c r="L73" s="20"/>
      <c r="M73" s="227"/>
      <c r="N73" s="227"/>
      <c r="O73" s="227"/>
      <c r="P73" s="227"/>
      <c r="Q73" s="227"/>
      <c r="R73" s="227"/>
      <c r="S73" s="227"/>
      <c r="T73" s="227"/>
      <c r="U73" s="227"/>
      <c r="V73" s="227"/>
      <c r="W73" s="227"/>
      <c r="X73" s="227"/>
      <c r="Y73" s="227"/>
      <c r="Z73" s="227"/>
      <c r="AA73" s="227"/>
      <c r="AB73" s="227"/>
      <c r="AC73" s="227"/>
      <c r="AD73" s="227"/>
      <c r="AE73" s="227"/>
    </row>
    <row r="74" spans="1:31">
      <c r="A74" s="227"/>
      <c r="B74" s="20"/>
      <c r="C74" s="227"/>
      <c r="D74" s="227"/>
      <c r="E74" s="227"/>
      <c r="F74" s="227"/>
      <c r="G74" s="227"/>
      <c r="H74" s="227"/>
      <c r="I74" s="227"/>
      <c r="J74" s="227"/>
      <c r="K74" s="227"/>
      <c r="L74" s="20"/>
      <c r="M74" s="227"/>
      <c r="N74" s="227"/>
      <c r="O74" s="227"/>
      <c r="P74" s="227"/>
      <c r="Q74" s="227"/>
      <c r="R74" s="227"/>
      <c r="S74" s="227"/>
      <c r="T74" s="227"/>
      <c r="U74" s="227"/>
      <c r="V74" s="227"/>
      <c r="W74" s="227"/>
      <c r="X74" s="227"/>
      <c r="Y74" s="227"/>
      <c r="Z74" s="227"/>
      <c r="AA74" s="227"/>
      <c r="AB74" s="227"/>
      <c r="AC74" s="227"/>
      <c r="AD74" s="227"/>
      <c r="AE74" s="227"/>
    </row>
    <row r="75" spans="1:31">
      <c r="A75" s="227"/>
      <c r="B75" s="20"/>
      <c r="C75" s="227"/>
      <c r="D75" s="227"/>
      <c r="E75" s="227"/>
      <c r="F75" s="227"/>
      <c r="G75" s="227"/>
      <c r="H75" s="227"/>
      <c r="I75" s="227"/>
      <c r="J75" s="227"/>
      <c r="K75" s="227"/>
      <c r="L75" s="20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7"/>
      <c r="AD75" s="227"/>
      <c r="AE75" s="227"/>
    </row>
    <row r="76" spans="1:31">
      <c r="A76" s="227"/>
      <c r="B76" s="20"/>
      <c r="C76" s="227"/>
      <c r="D76" s="227"/>
      <c r="E76" s="227"/>
      <c r="F76" s="227"/>
      <c r="G76" s="227"/>
      <c r="H76" s="227"/>
      <c r="I76" s="227"/>
      <c r="J76" s="227"/>
      <c r="K76" s="227"/>
      <c r="L76" s="20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</row>
    <row r="77" spans="1:31" s="2" customFormat="1" ht="12.75">
      <c r="A77" s="235"/>
      <c r="B77" s="28"/>
      <c r="C77" s="235"/>
      <c r="D77" s="37" t="s">
        <v>53</v>
      </c>
      <c r="E77" s="230"/>
      <c r="F77" s="109" t="s">
        <v>54</v>
      </c>
      <c r="G77" s="37" t="s">
        <v>53</v>
      </c>
      <c r="H77" s="230"/>
      <c r="I77" s="230"/>
      <c r="J77" s="110" t="s">
        <v>54</v>
      </c>
      <c r="K77" s="230"/>
      <c r="L77" s="34"/>
      <c r="S77" s="235"/>
      <c r="T77" s="235"/>
      <c r="U77" s="235"/>
      <c r="V77" s="235"/>
      <c r="W77" s="235"/>
      <c r="X77" s="235"/>
      <c r="Y77" s="235"/>
      <c r="Z77" s="235"/>
      <c r="AA77" s="235"/>
      <c r="AB77" s="235"/>
      <c r="AC77" s="235"/>
      <c r="AD77" s="235"/>
      <c r="AE77" s="235"/>
    </row>
    <row r="78" spans="1:31" s="2" customFormat="1" ht="14.45" customHeight="1">
      <c r="A78" s="235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34"/>
      <c r="S78" s="235"/>
      <c r="T78" s="235"/>
      <c r="U78" s="235"/>
      <c r="V78" s="235"/>
      <c r="W78" s="235"/>
      <c r="X78" s="235"/>
      <c r="Y78" s="235"/>
      <c r="Z78" s="235"/>
      <c r="AA78" s="235"/>
      <c r="AB78" s="235"/>
      <c r="AC78" s="235"/>
      <c r="AD78" s="235"/>
      <c r="AE78" s="235"/>
    </row>
    <row r="82" spans="1:31" s="2" customFormat="1" ht="6.95" customHeight="1">
      <c r="A82" s="235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34"/>
      <c r="S82" s="235"/>
      <c r="T82" s="235"/>
      <c r="U82" s="235"/>
      <c r="V82" s="235"/>
      <c r="W82" s="235"/>
      <c r="X82" s="235"/>
      <c r="Y82" s="235"/>
      <c r="Z82" s="235"/>
      <c r="AA82" s="235"/>
      <c r="AB82" s="235"/>
      <c r="AC82" s="235"/>
      <c r="AD82" s="235"/>
      <c r="AE82" s="235"/>
    </row>
    <row r="83" spans="1:31" s="2" customFormat="1" ht="24.95" customHeight="1">
      <c r="A83" s="235"/>
      <c r="B83" s="28"/>
      <c r="C83" s="21" t="s">
        <v>119</v>
      </c>
      <c r="D83" s="235"/>
      <c r="E83" s="235"/>
      <c r="F83" s="235"/>
      <c r="G83" s="235"/>
      <c r="H83" s="235"/>
      <c r="I83" s="235"/>
      <c r="J83" s="235"/>
      <c r="K83" s="235"/>
      <c r="L83" s="34"/>
      <c r="S83" s="235"/>
      <c r="T83" s="235"/>
      <c r="U83" s="235"/>
      <c r="V83" s="235"/>
      <c r="W83" s="235"/>
      <c r="X83" s="235"/>
      <c r="Y83" s="235"/>
      <c r="Z83" s="235"/>
      <c r="AA83" s="235"/>
      <c r="AB83" s="235"/>
      <c r="AC83" s="235"/>
      <c r="AD83" s="235"/>
      <c r="AE83" s="235"/>
    </row>
    <row r="84" spans="1:31" s="2" customFormat="1" ht="6.95" customHeight="1">
      <c r="A84" s="235"/>
      <c r="B84" s="28"/>
      <c r="C84" s="235"/>
      <c r="D84" s="235"/>
      <c r="E84" s="235"/>
      <c r="F84" s="235"/>
      <c r="G84" s="235"/>
      <c r="H84" s="235"/>
      <c r="I84" s="235"/>
      <c r="J84" s="235"/>
      <c r="K84" s="235"/>
      <c r="L84" s="34"/>
      <c r="S84" s="235"/>
      <c r="T84" s="235"/>
      <c r="U84" s="235"/>
      <c r="V84" s="235"/>
      <c r="W84" s="235"/>
      <c r="X84" s="235"/>
      <c r="Y84" s="235"/>
      <c r="Z84" s="235"/>
      <c r="AA84" s="235"/>
      <c r="AB84" s="235"/>
      <c r="AC84" s="235"/>
      <c r="AD84" s="235"/>
      <c r="AE84" s="235"/>
    </row>
    <row r="85" spans="1:31" s="2" customFormat="1" ht="12" customHeight="1">
      <c r="A85" s="235"/>
      <c r="B85" s="28"/>
      <c r="C85" s="237" t="s">
        <v>14</v>
      </c>
      <c r="D85" s="235"/>
      <c r="E85" s="235"/>
      <c r="F85" s="235"/>
      <c r="G85" s="235"/>
      <c r="H85" s="235"/>
      <c r="I85" s="235"/>
      <c r="J85" s="235"/>
      <c r="K85" s="235"/>
      <c r="L85" s="34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</row>
    <row r="86" spans="1:31" s="2" customFormat="1" ht="16.5" customHeight="1">
      <c r="A86" s="235"/>
      <c r="B86" s="28"/>
      <c r="C86" s="235"/>
      <c r="D86" s="235"/>
      <c r="E86" s="310" t="str">
        <f>E7</f>
        <v>Obnova sídliskového vnútrobloku Agátka v Trnave</v>
      </c>
      <c r="F86" s="315"/>
      <c r="G86" s="315"/>
      <c r="H86" s="315"/>
      <c r="I86" s="235"/>
      <c r="J86" s="235"/>
      <c r="K86" s="235"/>
      <c r="L86" s="34"/>
      <c r="S86" s="235"/>
      <c r="T86" s="235"/>
      <c r="U86" s="235"/>
      <c r="V86" s="235"/>
      <c r="W86" s="235"/>
      <c r="X86" s="235"/>
      <c r="Y86" s="235"/>
      <c r="Z86" s="235"/>
      <c r="AA86" s="235"/>
      <c r="AB86" s="235"/>
      <c r="AC86" s="235"/>
      <c r="AD86" s="235"/>
      <c r="AE86" s="235"/>
    </row>
    <row r="87" spans="1:31" s="1" customFormat="1" ht="12" customHeight="1">
      <c r="A87" s="227"/>
      <c r="B87" s="20"/>
      <c r="C87" s="237" t="s">
        <v>115</v>
      </c>
      <c r="D87" s="227"/>
      <c r="E87" s="227"/>
      <c r="F87" s="227"/>
      <c r="G87" s="227"/>
      <c r="H87" s="227"/>
      <c r="I87" s="227"/>
      <c r="J87" s="227"/>
      <c r="K87" s="227"/>
      <c r="L87" s="20"/>
      <c r="M87" s="227"/>
      <c r="N87" s="227"/>
      <c r="O87" s="227"/>
      <c r="P87" s="227"/>
      <c r="Q87" s="227"/>
      <c r="R87" s="227"/>
      <c r="S87" s="227"/>
      <c r="T87" s="227"/>
      <c r="U87" s="227"/>
      <c r="V87" s="227"/>
      <c r="W87" s="227"/>
      <c r="X87" s="227"/>
      <c r="Y87" s="227"/>
      <c r="Z87" s="227"/>
      <c r="AA87" s="227"/>
      <c r="AB87" s="227"/>
      <c r="AC87" s="227"/>
      <c r="AD87" s="227"/>
      <c r="AE87" s="227"/>
    </row>
    <row r="88" spans="1:31" s="2" customFormat="1" ht="16.5" customHeight="1">
      <c r="A88" s="235"/>
      <c r="B88" s="28"/>
      <c r="C88" s="235"/>
      <c r="D88" s="235"/>
      <c r="E88" s="310" t="s">
        <v>82</v>
      </c>
      <c r="F88" s="311"/>
      <c r="G88" s="311"/>
      <c r="H88" s="311"/>
      <c r="I88" s="235"/>
      <c r="J88" s="235"/>
      <c r="K88" s="235"/>
      <c r="L88" s="34"/>
      <c r="S88" s="235"/>
      <c r="T88" s="235"/>
      <c r="U88" s="235"/>
      <c r="V88" s="235"/>
      <c r="W88" s="235"/>
      <c r="X88" s="235"/>
      <c r="Y88" s="235"/>
      <c r="Z88" s="235"/>
      <c r="AA88" s="235"/>
      <c r="AB88" s="235"/>
      <c r="AC88" s="235"/>
      <c r="AD88" s="235"/>
      <c r="AE88" s="235"/>
    </row>
    <row r="89" spans="1:31" s="2" customFormat="1" ht="12" customHeight="1">
      <c r="A89" s="235"/>
      <c r="B89" s="28"/>
      <c r="C89" s="237" t="s">
        <v>116</v>
      </c>
      <c r="D89" s="235"/>
      <c r="E89" s="235"/>
      <c r="F89" s="235"/>
      <c r="G89" s="235"/>
      <c r="H89" s="235"/>
      <c r="I89" s="235"/>
      <c r="J89" s="235"/>
      <c r="K89" s="235"/>
      <c r="L89" s="34"/>
      <c r="S89" s="235"/>
      <c r="T89" s="235"/>
      <c r="U89" s="235"/>
      <c r="V89" s="235"/>
      <c r="W89" s="235"/>
      <c r="X89" s="235"/>
      <c r="Y89" s="235"/>
      <c r="Z89" s="235"/>
      <c r="AA89" s="235"/>
      <c r="AB89" s="235"/>
      <c r="AC89" s="235"/>
      <c r="AD89" s="235"/>
      <c r="AE89" s="235"/>
    </row>
    <row r="90" spans="1:31" s="2" customFormat="1" ht="16.5" customHeight="1">
      <c r="A90" s="235"/>
      <c r="B90" s="28"/>
      <c r="C90" s="235"/>
      <c r="D90" s="235"/>
      <c r="E90" s="301" t="str">
        <f>E11</f>
        <v>SO 03 Výstavba cyklistického chodníka</v>
      </c>
      <c r="F90" s="311"/>
      <c r="G90" s="311"/>
      <c r="H90" s="311"/>
      <c r="I90" s="235"/>
      <c r="J90" s="235"/>
      <c r="K90" s="235"/>
      <c r="L90" s="34"/>
      <c r="S90" s="235"/>
      <c r="T90" s="235"/>
      <c r="U90" s="235"/>
      <c r="V90" s="235"/>
      <c r="W90" s="235"/>
      <c r="X90" s="235"/>
      <c r="Y90" s="235"/>
      <c r="Z90" s="235"/>
      <c r="AA90" s="235"/>
      <c r="AB90" s="235"/>
      <c r="AC90" s="235"/>
      <c r="AD90" s="235"/>
      <c r="AE90" s="235"/>
    </row>
    <row r="91" spans="1:31" s="2" customFormat="1" ht="6.95" customHeight="1">
      <c r="A91" s="235"/>
      <c r="B91" s="28"/>
      <c r="C91" s="235"/>
      <c r="D91" s="235"/>
      <c r="E91" s="235"/>
      <c r="F91" s="235"/>
      <c r="G91" s="235"/>
      <c r="H91" s="235"/>
      <c r="I91" s="235"/>
      <c r="J91" s="235"/>
      <c r="K91" s="235"/>
      <c r="L91" s="34"/>
      <c r="S91" s="235"/>
      <c r="T91" s="235"/>
      <c r="U91" s="235"/>
      <c r="V91" s="235"/>
      <c r="W91" s="235"/>
      <c r="X91" s="235"/>
      <c r="Y91" s="235"/>
      <c r="Z91" s="235"/>
      <c r="AA91" s="235"/>
      <c r="AB91" s="235"/>
      <c r="AC91" s="235"/>
      <c r="AD91" s="235"/>
      <c r="AE91" s="235"/>
    </row>
    <row r="92" spans="1:31" s="2" customFormat="1" ht="12" customHeight="1">
      <c r="A92" s="235"/>
      <c r="B92" s="28"/>
      <c r="C92" s="237" t="s">
        <v>18</v>
      </c>
      <c r="D92" s="235"/>
      <c r="E92" s="235"/>
      <c r="F92" s="226" t="str">
        <f>F14</f>
        <v xml:space="preserve"> </v>
      </c>
      <c r="G92" s="235"/>
      <c r="H92" s="235"/>
      <c r="I92" s="237" t="s">
        <v>20</v>
      </c>
      <c r="J92" s="219" t="str">
        <f>IF(J14="","",J14)</f>
        <v>20. 4. 2021</v>
      </c>
      <c r="K92" s="235"/>
      <c r="L92" s="34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</row>
    <row r="93" spans="1:31" s="2" customFormat="1" ht="6.95" customHeight="1">
      <c r="A93" s="235"/>
      <c r="B93" s="28"/>
      <c r="C93" s="235"/>
      <c r="D93" s="235"/>
      <c r="E93" s="235"/>
      <c r="F93" s="235"/>
      <c r="G93" s="235"/>
      <c r="H93" s="235"/>
      <c r="I93" s="235"/>
      <c r="J93" s="235"/>
      <c r="K93" s="235"/>
      <c r="L93" s="34"/>
      <c r="S93" s="235"/>
      <c r="T93" s="235"/>
      <c r="U93" s="235"/>
      <c r="V93" s="235"/>
      <c r="W93" s="235"/>
      <c r="X93" s="235"/>
      <c r="Y93" s="235"/>
      <c r="Z93" s="235"/>
      <c r="AA93" s="235"/>
      <c r="AB93" s="235"/>
      <c r="AC93" s="235"/>
      <c r="AD93" s="235"/>
      <c r="AE93" s="235"/>
    </row>
    <row r="94" spans="1:31" s="2" customFormat="1" ht="25.7" customHeight="1">
      <c r="A94" s="235"/>
      <c r="B94" s="28"/>
      <c r="C94" s="237" t="s">
        <v>22</v>
      </c>
      <c r="D94" s="235"/>
      <c r="E94" s="235"/>
      <c r="F94" s="226" t="str">
        <f>E17</f>
        <v>Mesto Trnava</v>
      </c>
      <c r="G94" s="235"/>
      <c r="H94" s="235"/>
      <c r="I94" s="237" t="s">
        <v>28</v>
      </c>
      <c r="J94" s="234" t="str">
        <f>E23</f>
        <v>Ing. Ivana Štigová Kučírková, MSc.</v>
      </c>
      <c r="K94" s="235"/>
      <c r="L94" s="34"/>
      <c r="S94" s="235"/>
      <c r="T94" s="235"/>
      <c r="U94" s="235"/>
      <c r="V94" s="235"/>
      <c r="W94" s="235"/>
      <c r="X94" s="235"/>
      <c r="Y94" s="235"/>
      <c r="Z94" s="235"/>
      <c r="AA94" s="235"/>
      <c r="AB94" s="235"/>
      <c r="AC94" s="235"/>
      <c r="AD94" s="235"/>
      <c r="AE94" s="235"/>
    </row>
    <row r="95" spans="1:31" s="2" customFormat="1" ht="15.2" customHeight="1">
      <c r="A95" s="235"/>
      <c r="B95" s="28"/>
      <c r="C95" s="237" t="s">
        <v>26</v>
      </c>
      <c r="D95" s="235"/>
      <c r="E95" s="235"/>
      <c r="F95" s="226" t="str">
        <f>IF(E20="","",E20)</f>
        <v>Vyplň údaj</v>
      </c>
      <c r="G95" s="235"/>
      <c r="H95" s="235"/>
      <c r="I95" s="237" t="s">
        <v>31</v>
      </c>
      <c r="J95" s="234" t="str">
        <f>E26</f>
        <v>Rosoft, s.r.o.</v>
      </c>
      <c r="K95" s="235"/>
      <c r="L95" s="34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</row>
    <row r="96" spans="1:31" s="2" customFormat="1" ht="10.35" customHeight="1">
      <c r="A96" s="235"/>
      <c r="B96" s="28"/>
      <c r="C96" s="235"/>
      <c r="D96" s="235"/>
      <c r="E96" s="235"/>
      <c r="F96" s="235"/>
      <c r="G96" s="235"/>
      <c r="H96" s="235"/>
      <c r="I96" s="235"/>
      <c r="J96" s="235"/>
      <c r="K96" s="235"/>
      <c r="L96" s="34"/>
      <c r="S96" s="235"/>
      <c r="T96" s="235"/>
      <c r="U96" s="235"/>
      <c r="V96" s="235"/>
      <c r="W96" s="235"/>
      <c r="X96" s="235"/>
      <c r="Y96" s="235"/>
      <c r="Z96" s="235"/>
      <c r="AA96" s="235"/>
      <c r="AB96" s="235"/>
      <c r="AC96" s="235"/>
      <c r="AD96" s="235"/>
      <c r="AE96" s="235"/>
    </row>
    <row r="97" spans="1:65" s="2" customFormat="1" ht="29.25" customHeight="1">
      <c r="A97" s="235"/>
      <c r="B97" s="28"/>
      <c r="C97" s="111" t="s">
        <v>120</v>
      </c>
      <c r="D97" s="94"/>
      <c r="E97" s="94"/>
      <c r="F97" s="94"/>
      <c r="G97" s="94"/>
      <c r="H97" s="94"/>
      <c r="I97" s="94"/>
      <c r="J97" s="112" t="s">
        <v>121</v>
      </c>
      <c r="K97" s="94"/>
      <c r="L97" s="34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  <c r="AD97" s="235"/>
      <c r="AE97" s="235"/>
    </row>
    <row r="98" spans="1:65" s="2" customFormat="1" ht="10.35" customHeight="1">
      <c r="A98" s="235"/>
      <c r="B98" s="28"/>
      <c r="C98" s="235"/>
      <c r="D98" s="235"/>
      <c r="E98" s="235"/>
      <c r="F98" s="235"/>
      <c r="G98" s="235"/>
      <c r="H98" s="235"/>
      <c r="I98" s="235"/>
      <c r="J98" s="235"/>
      <c r="K98" s="235"/>
      <c r="L98" s="34"/>
      <c r="S98" s="235"/>
      <c r="T98" s="235"/>
      <c r="U98" s="235"/>
      <c r="V98" s="235"/>
      <c r="W98" s="235"/>
      <c r="X98" s="235"/>
      <c r="Y98" s="235"/>
      <c r="Z98" s="235"/>
      <c r="AA98" s="235"/>
      <c r="AB98" s="235"/>
      <c r="AC98" s="235"/>
      <c r="AD98" s="235"/>
      <c r="AE98" s="235"/>
    </row>
    <row r="99" spans="1:65" s="2" customFormat="1" ht="22.9" customHeight="1">
      <c r="A99" s="235"/>
      <c r="B99" s="28"/>
      <c r="C99" s="113" t="s">
        <v>122</v>
      </c>
      <c r="D99" s="235"/>
      <c r="E99" s="235"/>
      <c r="F99" s="235"/>
      <c r="G99" s="235"/>
      <c r="H99" s="235"/>
      <c r="I99" s="235"/>
      <c r="J99" s="222">
        <f>J136</f>
        <v>0</v>
      </c>
      <c r="K99" s="235"/>
      <c r="L99" s="34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/>
      <c r="AU99" s="17" t="s">
        <v>123</v>
      </c>
    </row>
    <row r="100" spans="1:65" s="9" customFormat="1" ht="24.95" customHeight="1">
      <c r="B100" s="114"/>
      <c r="D100" s="115" t="s">
        <v>124</v>
      </c>
      <c r="E100" s="116"/>
      <c r="F100" s="116"/>
      <c r="G100" s="116"/>
      <c r="H100" s="116"/>
      <c r="I100" s="116"/>
      <c r="J100" s="117">
        <f>J137</f>
        <v>0</v>
      </c>
      <c r="L100" s="114"/>
    </row>
    <row r="101" spans="1:65" s="10" customFormat="1" ht="19.899999999999999" customHeight="1">
      <c r="A101" s="223"/>
      <c r="B101" s="118"/>
      <c r="C101" s="223"/>
      <c r="D101" s="119" t="s">
        <v>125</v>
      </c>
      <c r="E101" s="120"/>
      <c r="F101" s="120"/>
      <c r="G101" s="120"/>
      <c r="H101" s="120"/>
      <c r="I101" s="120"/>
      <c r="J101" s="121">
        <f>J138</f>
        <v>0</v>
      </c>
      <c r="K101" s="223"/>
      <c r="L101" s="118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23"/>
      <c r="Z101" s="223"/>
      <c r="AA101" s="223"/>
      <c r="AB101" s="223"/>
      <c r="AC101" s="223"/>
      <c r="AD101" s="223"/>
      <c r="AE101" s="223"/>
      <c r="AF101" s="223"/>
      <c r="AG101" s="223"/>
      <c r="AH101" s="223"/>
      <c r="AI101" s="223"/>
      <c r="AJ101" s="223"/>
      <c r="AK101" s="223"/>
      <c r="AL101" s="223"/>
      <c r="AM101" s="223"/>
      <c r="AN101" s="223"/>
      <c r="AO101" s="223"/>
      <c r="AP101" s="223"/>
      <c r="AQ101" s="223"/>
      <c r="AR101" s="223"/>
      <c r="AS101" s="223"/>
      <c r="AT101" s="223"/>
      <c r="AU101" s="223"/>
      <c r="AV101" s="223"/>
      <c r="AW101" s="223"/>
      <c r="AX101" s="223"/>
      <c r="AY101" s="223"/>
      <c r="AZ101" s="223"/>
      <c r="BA101" s="223"/>
      <c r="BB101" s="223"/>
      <c r="BC101" s="223"/>
      <c r="BD101" s="223"/>
      <c r="BE101" s="223"/>
      <c r="BF101" s="223"/>
      <c r="BG101" s="223"/>
      <c r="BH101" s="223"/>
      <c r="BI101" s="223"/>
      <c r="BJ101" s="223"/>
      <c r="BK101" s="223"/>
      <c r="BL101" s="223"/>
      <c r="BM101" s="223"/>
    </row>
    <row r="102" spans="1:65" s="10" customFormat="1" ht="19.899999999999999" customHeight="1">
      <c r="A102" s="223"/>
      <c r="B102" s="118"/>
      <c r="C102" s="223"/>
      <c r="D102" s="119" t="s">
        <v>127</v>
      </c>
      <c r="E102" s="120"/>
      <c r="F102" s="120"/>
      <c r="G102" s="120"/>
      <c r="H102" s="120"/>
      <c r="I102" s="120"/>
      <c r="J102" s="121">
        <f>J192</f>
        <v>0</v>
      </c>
      <c r="K102" s="223"/>
      <c r="L102" s="118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23"/>
      <c r="Z102" s="223"/>
      <c r="AA102" s="223"/>
      <c r="AB102" s="223"/>
      <c r="AC102" s="223"/>
      <c r="AD102" s="223"/>
      <c r="AE102" s="223"/>
      <c r="AF102" s="223"/>
      <c r="AG102" s="223"/>
      <c r="AH102" s="223"/>
      <c r="AI102" s="223"/>
      <c r="AJ102" s="223"/>
      <c r="AK102" s="223"/>
      <c r="AL102" s="223"/>
      <c r="AM102" s="223"/>
      <c r="AN102" s="223"/>
      <c r="AO102" s="223"/>
      <c r="AP102" s="223"/>
      <c r="AQ102" s="223"/>
      <c r="AR102" s="223"/>
      <c r="AS102" s="223"/>
      <c r="AT102" s="223"/>
      <c r="AU102" s="223"/>
      <c r="AV102" s="223"/>
      <c r="AW102" s="223"/>
      <c r="AX102" s="223"/>
      <c r="AY102" s="223"/>
      <c r="AZ102" s="223"/>
      <c r="BA102" s="223"/>
      <c r="BB102" s="223"/>
      <c r="BC102" s="223"/>
      <c r="BD102" s="223"/>
      <c r="BE102" s="223"/>
      <c r="BF102" s="223"/>
      <c r="BG102" s="223"/>
      <c r="BH102" s="223"/>
      <c r="BI102" s="223"/>
      <c r="BJ102" s="223"/>
      <c r="BK102" s="223"/>
      <c r="BL102" s="223"/>
      <c r="BM102" s="223"/>
    </row>
    <row r="103" spans="1:65" s="10" customFormat="1" ht="19.899999999999999" customHeight="1">
      <c r="A103" s="223"/>
      <c r="B103" s="118"/>
      <c r="C103" s="223"/>
      <c r="D103" s="119" t="s">
        <v>129</v>
      </c>
      <c r="E103" s="120"/>
      <c r="F103" s="120"/>
      <c r="G103" s="120"/>
      <c r="H103" s="120"/>
      <c r="I103" s="120"/>
      <c r="J103" s="121">
        <f>J237</f>
        <v>0</v>
      </c>
      <c r="K103" s="223"/>
      <c r="L103" s="118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23"/>
      <c r="Z103" s="223"/>
      <c r="AA103" s="223"/>
      <c r="AB103" s="223"/>
      <c r="AC103" s="223"/>
      <c r="AD103" s="223"/>
      <c r="AE103" s="223"/>
      <c r="AF103" s="223"/>
      <c r="AG103" s="223"/>
      <c r="AH103" s="223"/>
      <c r="AI103" s="223"/>
      <c r="AJ103" s="223"/>
      <c r="AK103" s="223"/>
      <c r="AL103" s="223"/>
      <c r="AM103" s="223"/>
      <c r="AN103" s="223"/>
      <c r="AO103" s="223"/>
      <c r="AP103" s="223"/>
      <c r="AQ103" s="223"/>
      <c r="AR103" s="223"/>
      <c r="AS103" s="223"/>
      <c r="AT103" s="223"/>
      <c r="AU103" s="223"/>
      <c r="AV103" s="223"/>
      <c r="AW103" s="223"/>
      <c r="AX103" s="223"/>
      <c r="AY103" s="223"/>
      <c r="AZ103" s="223"/>
      <c r="BA103" s="223"/>
      <c r="BB103" s="223"/>
      <c r="BC103" s="223"/>
      <c r="BD103" s="223"/>
      <c r="BE103" s="223"/>
      <c r="BF103" s="223"/>
      <c r="BG103" s="223"/>
      <c r="BH103" s="223"/>
      <c r="BI103" s="223"/>
      <c r="BJ103" s="223"/>
      <c r="BK103" s="223"/>
      <c r="BL103" s="223"/>
      <c r="BM103" s="223"/>
    </row>
    <row r="104" spans="1:65" s="10" customFormat="1" ht="19.899999999999999" customHeight="1">
      <c r="A104" s="223"/>
      <c r="B104" s="118"/>
      <c r="C104" s="223"/>
      <c r="D104" s="119" t="s">
        <v>130</v>
      </c>
      <c r="E104" s="120"/>
      <c r="F104" s="120"/>
      <c r="G104" s="120"/>
      <c r="H104" s="120"/>
      <c r="I104" s="120"/>
      <c r="J104" s="121">
        <f>J293</f>
        <v>0</v>
      </c>
      <c r="K104" s="223"/>
      <c r="L104" s="118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23"/>
      <c r="Z104" s="223"/>
      <c r="AA104" s="223"/>
      <c r="AB104" s="223"/>
      <c r="AC104" s="223"/>
      <c r="AD104" s="223"/>
      <c r="AE104" s="223"/>
      <c r="AF104" s="223"/>
      <c r="AG104" s="223"/>
      <c r="AH104" s="223"/>
      <c r="AI104" s="223"/>
      <c r="AJ104" s="223"/>
      <c r="AK104" s="223"/>
      <c r="AL104" s="223"/>
      <c r="AM104" s="223"/>
      <c r="AN104" s="223"/>
      <c r="AO104" s="223"/>
      <c r="AP104" s="223"/>
      <c r="AQ104" s="223"/>
      <c r="AR104" s="223"/>
      <c r="AS104" s="223"/>
      <c r="AT104" s="223"/>
      <c r="AU104" s="223"/>
      <c r="AV104" s="223"/>
      <c r="AW104" s="223"/>
      <c r="AX104" s="223"/>
      <c r="AY104" s="223"/>
      <c r="AZ104" s="223"/>
      <c r="BA104" s="223"/>
      <c r="BB104" s="223"/>
      <c r="BC104" s="223"/>
      <c r="BD104" s="223"/>
      <c r="BE104" s="223"/>
      <c r="BF104" s="223"/>
      <c r="BG104" s="223"/>
      <c r="BH104" s="223"/>
      <c r="BI104" s="223"/>
      <c r="BJ104" s="223"/>
      <c r="BK104" s="223"/>
      <c r="BL104" s="223"/>
      <c r="BM104" s="223"/>
    </row>
    <row r="105" spans="1:65" s="2" customFormat="1" ht="21.75" customHeight="1">
      <c r="A105" s="235"/>
      <c r="B105" s="28"/>
      <c r="C105" s="235"/>
      <c r="D105" s="235"/>
      <c r="E105" s="235"/>
      <c r="F105" s="235"/>
      <c r="G105" s="235"/>
      <c r="H105" s="235"/>
      <c r="I105" s="235"/>
      <c r="J105" s="235"/>
      <c r="K105" s="235"/>
      <c r="L105" s="34"/>
      <c r="S105" s="235"/>
      <c r="T105" s="235"/>
      <c r="U105" s="235"/>
      <c r="V105" s="235"/>
      <c r="W105" s="235"/>
      <c r="X105" s="235"/>
      <c r="Y105" s="235"/>
      <c r="Z105" s="235"/>
      <c r="AA105" s="235"/>
      <c r="AB105" s="235"/>
      <c r="AC105" s="235"/>
      <c r="AD105" s="235"/>
      <c r="AE105" s="235"/>
    </row>
    <row r="106" spans="1:65" s="2" customFormat="1" ht="6.95" customHeight="1">
      <c r="A106" s="235"/>
      <c r="B106" s="28"/>
      <c r="C106" s="235"/>
      <c r="D106" s="235"/>
      <c r="E106" s="235"/>
      <c r="F106" s="235"/>
      <c r="G106" s="235"/>
      <c r="H106" s="235"/>
      <c r="I106" s="235"/>
      <c r="J106" s="235"/>
      <c r="K106" s="235"/>
      <c r="L106" s="34"/>
      <c r="S106" s="235"/>
      <c r="T106" s="235"/>
      <c r="U106" s="235"/>
      <c r="V106" s="235"/>
      <c r="W106" s="235"/>
      <c r="X106" s="235"/>
      <c r="Y106" s="235"/>
      <c r="Z106" s="235"/>
      <c r="AA106" s="235"/>
      <c r="AB106" s="235"/>
      <c r="AC106" s="235"/>
      <c r="AD106" s="235"/>
      <c r="AE106" s="235"/>
    </row>
    <row r="107" spans="1:65" s="2" customFormat="1" ht="29.25" customHeight="1">
      <c r="A107" s="235"/>
      <c r="B107" s="28"/>
      <c r="C107" s="113" t="s">
        <v>136</v>
      </c>
      <c r="D107" s="235"/>
      <c r="E107" s="235"/>
      <c r="F107" s="235"/>
      <c r="G107" s="235"/>
      <c r="H107" s="235"/>
      <c r="I107" s="235"/>
      <c r="J107" s="122">
        <f>ROUND(J108 + J109 + J110 + J111 + J112 + J113,2)</f>
        <v>0</v>
      </c>
      <c r="K107" s="235"/>
      <c r="L107" s="34"/>
      <c r="N107" s="123" t="s">
        <v>42</v>
      </c>
      <c r="S107" s="235"/>
      <c r="T107" s="235"/>
      <c r="U107" s="235"/>
      <c r="V107" s="235"/>
      <c r="W107" s="235"/>
      <c r="X107" s="235"/>
      <c r="Y107" s="235"/>
      <c r="Z107" s="235"/>
      <c r="AA107" s="235"/>
      <c r="AB107" s="235"/>
      <c r="AC107" s="235"/>
      <c r="AD107" s="235"/>
      <c r="AE107" s="235"/>
    </row>
    <row r="108" spans="1:65" s="2" customFormat="1" ht="18" customHeight="1">
      <c r="A108" s="235"/>
      <c r="B108" s="124"/>
      <c r="C108" s="125"/>
      <c r="D108" s="285" t="s">
        <v>137</v>
      </c>
      <c r="E108" s="314"/>
      <c r="F108" s="314"/>
      <c r="G108" s="125"/>
      <c r="H108" s="125"/>
      <c r="I108" s="125"/>
      <c r="J108" s="224">
        <v>0</v>
      </c>
      <c r="K108" s="125"/>
      <c r="L108" s="126"/>
      <c r="M108" s="127"/>
      <c r="N108" s="128" t="s">
        <v>44</v>
      </c>
      <c r="O108" s="127"/>
      <c r="P108" s="127"/>
      <c r="Q108" s="127"/>
      <c r="R108" s="127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7"/>
      <c r="AG108" s="127"/>
      <c r="AH108" s="127"/>
      <c r="AI108" s="127"/>
      <c r="AJ108" s="127"/>
      <c r="AK108" s="127"/>
      <c r="AL108" s="127"/>
      <c r="AM108" s="127"/>
      <c r="AN108" s="127"/>
      <c r="AO108" s="127"/>
      <c r="AP108" s="127"/>
      <c r="AQ108" s="127"/>
      <c r="AR108" s="127"/>
      <c r="AS108" s="127"/>
      <c r="AT108" s="127"/>
      <c r="AU108" s="127"/>
      <c r="AV108" s="127"/>
      <c r="AW108" s="127"/>
      <c r="AX108" s="127"/>
      <c r="AY108" s="129" t="s">
        <v>138</v>
      </c>
      <c r="AZ108" s="127"/>
      <c r="BA108" s="127"/>
      <c r="BB108" s="127"/>
      <c r="BC108" s="127"/>
      <c r="BD108" s="127"/>
      <c r="BE108" s="130">
        <f t="shared" ref="BE108:BE113" si="0">IF(N108="základná",J108,0)</f>
        <v>0</v>
      </c>
      <c r="BF108" s="130">
        <f t="shared" ref="BF108:BF113" si="1">IF(N108="znížená",J108,0)</f>
        <v>0</v>
      </c>
      <c r="BG108" s="130">
        <f t="shared" ref="BG108:BG113" si="2">IF(N108="zákl. prenesená",J108,0)</f>
        <v>0</v>
      </c>
      <c r="BH108" s="130">
        <f t="shared" ref="BH108:BH113" si="3">IF(N108="zníž. prenesená",J108,0)</f>
        <v>0</v>
      </c>
      <c r="BI108" s="130">
        <f t="shared" ref="BI108:BI113" si="4">IF(N108="nulová",J108,0)</f>
        <v>0</v>
      </c>
      <c r="BJ108" s="129" t="s">
        <v>90</v>
      </c>
      <c r="BK108" s="127"/>
      <c r="BL108" s="127"/>
      <c r="BM108" s="127"/>
    </row>
    <row r="109" spans="1:65" s="2" customFormat="1" ht="18" customHeight="1">
      <c r="A109" s="235"/>
      <c r="B109" s="124"/>
      <c r="C109" s="125"/>
      <c r="D109" s="285" t="s">
        <v>139</v>
      </c>
      <c r="E109" s="314"/>
      <c r="F109" s="314"/>
      <c r="G109" s="125"/>
      <c r="H109" s="125"/>
      <c r="I109" s="125"/>
      <c r="J109" s="224">
        <v>0</v>
      </c>
      <c r="K109" s="125"/>
      <c r="L109" s="126"/>
      <c r="M109" s="127"/>
      <c r="N109" s="128" t="s">
        <v>44</v>
      </c>
      <c r="O109" s="127"/>
      <c r="P109" s="127"/>
      <c r="Q109" s="127"/>
      <c r="R109" s="127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5"/>
      <c r="AF109" s="127"/>
      <c r="AG109" s="127"/>
      <c r="AH109" s="127"/>
      <c r="AI109" s="127"/>
      <c r="AJ109" s="127"/>
      <c r="AK109" s="127"/>
      <c r="AL109" s="127"/>
      <c r="AM109" s="127"/>
      <c r="AN109" s="127"/>
      <c r="AO109" s="127"/>
      <c r="AP109" s="127"/>
      <c r="AQ109" s="127"/>
      <c r="AR109" s="127"/>
      <c r="AS109" s="127"/>
      <c r="AT109" s="127"/>
      <c r="AU109" s="127"/>
      <c r="AV109" s="127"/>
      <c r="AW109" s="127"/>
      <c r="AX109" s="127"/>
      <c r="AY109" s="129" t="s">
        <v>138</v>
      </c>
      <c r="AZ109" s="127"/>
      <c r="BA109" s="127"/>
      <c r="BB109" s="127"/>
      <c r="BC109" s="127"/>
      <c r="BD109" s="127"/>
      <c r="BE109" s="130">
        <f t="shared" si="0"/>
        <v>0</v>
      </c>
      <c r="BF109" s="130">
        <f t="shared" si="1"/>
        <v>0</v>
      </c>
      <c r="BG109" s="130">
        <f t="shared" si="2"/>
        <v>0</v>
      </c>
      <c r="BH109" s="130">
        <f t="shared" si="3"/>
        <v>0</v>
      </c>
      <c r="BI109" s="130">
        <f t="shared" si="4"/>
        <v>0</v>
      </c>
      <c r="BJ109" s="129" t="s">
        <v>90</v>
      </c>
      <c r="BK109" s="127"/>
      <c r="BL109" s="127"/>
      <c r="BM109" s="127"/>
    </row>
    <row r="110" spans="1:65" s="2" customFormat="1" ht="18" customHeight="1">
      <c r="A110" s="235"/>
      <c r="B110" s="124"/>
      <c r="C110" s="125"/>
      <c r="D110" s="285" t="s">
        <v>140</v>
      </c>
      <c r="E110" s="314"/>
      <c r="F110" s="314"/>
      <c r="G110" s="125"/>
      <c r="H110" s="125"/>
      <c r="I110" s="125"/>
      <c r="J110" s="224">
        <v>0</v>
      </c>
      <c r="K110" s="125"/>
      <c r="L110" s="126"/>
      <c r="M110" s="127"/>
      <c r="N110" s="128" t="s">
        <v>44</v>
      </c>
      <c r="O110" s="127"/>
      <c r="P110" s="127"/>
      <c r="Q110" s="127"/>
      <c r="R110" s="127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7"/>
      <c r="AG110" s="127"/>
      <c r="AH110" s="127"/>
      <c r="AI110" s="127"/>
      <c r="AJ110" s="127"/>
      <c r="AK110" s="127"/>
      <c r="AL110" s="127"/>
      <c r="AM110" s="127"/>
      <c r="AN110" s="127"/>
      <c r="AO110" s="127"/>
      <c r="AP110" s="127"/>
      <c r="AQ110" s="127"/>
      <c r="AR110" s="127"/>
      <c r="AS110" s="127"/>
      <c r="AT110" s="127"/>
      <c r="AU110" s="127"/>
      <c r="AV110" s="127"/>
      <c r="AW110" s="127"/>
      <c r="AX110" s="127"/>
      <c r="AY110" s="129" t="s">
        <v>138</v>
      </c>
      <c r="AZ110" s="127"/>
      <c r="BA110" s="127"/>
      <c r="BB110" s="127"/>
      <c r="BC110" s="127"/>
      <c r="BD110" s="127"/>
      <c r="BE110" s="130">
        <f t="shared" si="0"/>
        <v>0</v>
      </c>
      <c r="BF110" s="130">
        <f t="shared" si="1"/>
        <v>0</v>
      </c>
      <c r="BG110" s="130">
        <f t="shared" si="2"/>
        <v>0</v>
      </c>
      <c r="BH110" s="130">
        <f t="shared" si="3"/>
        <v>0</v>
      </c>
      <c r="BI110" s="130">
        <f t="shared" si="4"/>
        <v>0</v>
      </c>
      <c r="BJ110" s="129" t="s">
        <v>90</v>
      </c>
      <c r="BK110" s="127"/>
      <c r="BL110" s="127"/>
      <c r="BM110" s="127"/>
    </row>
    <row r="111" spans="1:65" s="2" customFormat="1" ht="18" customHeight="1">
      <c r="A111" s="235"/>
      <c r="B111" s="124"/>
      <c r="C111" s="125"/>
      <c r="D111" s="285" t="s">
        <v>141</v>
      </c>
      <c r="E111" s="314"/>
      <c r="F111" s="314"/>
      <c r="G111" s="125"/>
      <c r="H111" s="125"/>
      <c r="I111" s="125"/>
      <c r="J111" s="224">
        <v>0</v>
      </c>
      <c r="K111" s="125"/>
      <c r="L111" s="126"/>
      <c r="M111" s="127"/>
      <c r="N111" s="128" t="s">
        <v>44</v>
      </c>
      <c r="O111" s="127"/>
      <c r="P111" s="127"/>
      <c r="Q111" s="127"/>
      <c r="R111" s="127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7"/>
      <c r="AG111" s="127"/>
      <c r="AH111" s="127"/>
      <c r="AI111" s="127"/>
      <c r="AJ111" s="127"/>
      <c r="AK111" s="127"/>
      <c r="AL111" s="127"/>
      <c r="AM111" s="127"/>
      <c r="AN111" s="127"/>
      <c r="AO111" s="127"/>
      <c r="AP111" s="127"/>
      <c r="AQ111" s="127"/>
      <c r="AR111" s="127"/>
      <c r="AS111" s="127"/>
      <c r="AT111" s="127"/>
      <c r="AU111" s="127"/>
      <c r="AV111" s="127"/>
      <c r="AW111" s="127"/>
      <c r="AX111" s="127"/>
      <c r="AY111" s="129" t="s">
        <v>138</v>
      </c>
      <c r="AZ111" s="127"/>
      <c r="BA111" s="127"/>
      <c r="BB111" s="127"/>
      <c r="BC111" s="127"/>
      <c r="BD111" s="127"/>
      <c r="BE111" s="130">
        <f t="shared" si="0"/>
        <v>0</v>
      </c>
      <c r="BF111" s="130">
        <f t="shared" si="1"/>
        <v>0</v>
      </c>
      <c r="BG111" s="130">
        <f t="shared" si="2"/>
        <v>0</v>
      </c>
      <c r="BH111" s="130">
        <f t="shared" si="3"/>
        <v>0</v>
      </c>
      <c r="BI111" s="130">
        <f t="shared" si="4"/>
        <v>0</v>
      </c>
      <c r="BJ111" s="129" t="s">
        <v>90</v>
      </c>
      <c r="BK111" s="127"/>
      <c r="BL111" s="127"/>
      <c r="BM111" s="127"/>
    </row>
    <row r="112" spans="1:65" s="2" customFormat="1" ht="18" customHeight="1">
      <c r="A112" s="235"/>
      <c r="B112" s="124"/>
      <c r="C112" s="125"/>
      <c r="D112" s="285" t="s">
        <v>142</v>
      </c>
      <c r="E112" s="314"/>
      <c r="F112" s="314"/>
      <c r="G112" s="125"/>
      <c r="H112" s="125"/>
      <c r="I112" s="125"/>
      <c r="J112" s="224">
        <v>0</v>
      </c>
      <c r="K112" s="125"/>
      <c r="L112" s="126"/>
      <c r="M112" s="127"/>
      <c r="N112" s="128" t="s">
        <v>44</v>
      </c>
      <c r="O112" s="127"/>
      <c r="P112" s="127"/>
      <c r="Q112" s="127"/>
      <c r="R112" s="127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E112" s="125"/>
      <c r="AF112" s="127"/>
      <c r="AG112" s="127"/>
      <c r="AH112" s="127"/>
      <c r="AI112" s="127"/>
      <c r="AJ112" s="127"/>
      <c r="AK112" s="127"/>
      <c r="AL112" s="127"/>
      <c r="AM112" s="127"/>
      <c r="AN112" s="127"/>
      <c r="AO112" s="127"/>
      <c r="AP112" s="127"/>
      <c r="AQ112" s="127"/>
      <c r="AR112" s="127"/>
      <c r="AS112" s="127"/>
      <c r="AT112" s="127"/>
      <c r="AU112" s="127"/>
      <c r="AV112" s="127"/>
      <c r="AW112" s="127"/>
      <c r="AX112" s="127"/>
      <c r="AY112" s="129" t="s">
        <v>138</v>
      </c>
      <c r="AZ112" s="127"/>
      <c r="BA112" s="127"/>
      <c r="BB112" s="127"/>
      <c r="BC112" s="127"/>
      <c r="BD112" s="127"/>
      <c r="BE112" s="130">
        <f t="shared" si="0"/>
        <v>0</v>
      </c>
      <c r="BF112" s="130">
        <f t="shared" si="1"/>
        <v>0</v>
      </c>
      <c r="BG112" s="130">
        <f t="shared" si="2"/>
        <v>0</v>
      </c>
      <c r="BH112" s="130">
        <f t="shared" si="3"/>
        <v>0</v>
      </c>
      <c r="BI112" s="130">
        <f t="shared" si="4"/>
        <v>0</v>
      </c>
      <c r="BJ112" s="129" t="s">
        <v>90</v>
      </c>
      <c r="BK112" s="127"/>
      <c r="BL112" s="127"/>
      <c r="BM112" s="127"/>
    </row>
    <row r="113" spans="1:65" s="2" customFormat="1" ht="18" customHeight="1">
      <c r="A113" s="235"/>
      <c r="B113" s="124"/>
      <c r="C113" s="125"/>
      <c r="D113" s="236" t="s">
        <v>143</v>
      </c>
      <c r="E113" s="125"/>
      <c r="F113" s="125"/>
      <c r="G113" s="125"/>
      <c r="H113" s="125"/>
      <c r="I113" s="125"/>
      <c r="J113" s="224">
        <f>ROUND(J32*T113,2)</f>
        <v>0</v>
      </c>
      <c r="K113" s="125"/>
      <c r="L113" s="126"/>
      <c r="M113" s="127"/>
      <c r="N113" s="128" t="s">
        <v>44</v>
      </c>
      <c r="O113" s="127"/>
      <c r="P113" s="127"/>
      <c r="Q113" s="127"/>
      <c r="R113" s="127"/>
      <c r="S113" s="125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E113" s="125"/>
      <c r="AF113" s="127"/>
      <c r="AG113" s="127"/>
      <c r="AH113" s="127"/>
      <c r="AI113" s="127"/>
      <c r="AJ113" s="127"/>
      <c r="AK113" s="127"/>
      <c r="AL113" s="127"/>
      <c r="AM113" s="127"/>
      <c r="AN113" s="127"/>
      <c r="AO113" s="127"/>
      <c r="AP113" s="127"/>
      <c r="AQ113" s="127"/>
      <c r="AR113" s="127"/>
      <c r="AS113" s="127"/>
      <c r="AT113" s="127"/>
      <c r="AU113" s="127"/>
      <c r="AV113" s="127"/>
      <c r="AW113" s="127"/>
      <c r="AX113" s="127"/>
      <c r="AY113" s="129" t="s">
        <v>144</v>
      </c>
      <c r="AZ113" s="127"/>
      <c r="BA113" s="127"/>
      <c r="BB113" s="127"/>
      <c r="BC113" s="127"/>
      <c r="BD113" s="127"/>
      <c r="BE113" s="130">
        <f t="shared" si="0"/>
        <v>0</v>
      </c>
      <c r="BF113" s="130">
        <f t="shared" si="1"/>
        <v>0</v>
      </c>
      <c r="BG113" s="130">
        <f t="shared" si="2"/>
        <v>0</v>
      </c>
      <c r="BH113" s="130">
        <f t="shared" si="3"/>
        <v>0</v>
      </c>
      <c r="BI113" s="130">
        <f t="shared" si="4"/>
        <v>0</v>
      </c>
      <c r="BJ113" s="129" t="s">
        <v>90</v>
      </c>
      <c r="BK113" s="127"/>
      <c r="BL113" s="127"/>
      <c r="BM113" s="127"/>
    </row>
    <row r="114" spans="1:65" s="2" customFormat="1">
      <c r="A114" s="235"/>
      <c r="B114" s="28"/>
      <c r="C114" s="235"/>
      <c r="D114" s="235"/>
      <c r="E114" s="235"/>
      <c r="F114" s="235"/>
      <c r="G114" s="235"/>
      <c r="H114" s="235"/>
      <c r="I114" s="235"/>
      <c r="J114" s="235"/>
      <c r="K114" s="235"/>
      <c r="L114" s="34"/>
      <c r="S114" s="235"/>
      <c r="T114" s="235"/>
      <c r="U114" s="235"/>
      <c r="V114" s="235"/>
      <c r="W114" s="235"/>
      <c r="X114" s="235"/>
      <c r="Y114" s="235"/>
      <c r="Z114" s="235"/>
      <c r="AA114" s="235"/>
      <c r="AB114" s="235"/>
      <c r="AC114" s="235"/>
      <c r="AD114" s="235"/>
      <c r="AE114" s="235"/>
    </row>
    <row r="115" spans="1:65" s="2" customFormat="1" ht="29.25" customHeight="1">
      <c r="A115" s="235"/>
      <c r="B115" s="28"/>
      <c r="C115" s="93" t="s">
        <v>109</v>
      </c>
      <c r="D115" s="94"/>
      <c r="E115" s="94"/>
      <c r="F115" s="94"/>
      <c r="G115" s="94"/>
      <c r="H115" s="94"/>
      <c r="I115" s="94"/>
      <c r="J115" s="225">
        <f>ROUND(J99+J107,2)</f>
        <v>0</v>
      </c>
      <c r="K115" s="94"/>
      <c r="L115" s="34"/>
      <c r="S115" s="235"/>
      <c r="T115" s="235"/>
      <c r="U115" s="235"/>
      <c r="V115" s="235"/>
      <c r="W115" s="235"/>
      <c r="X115" s="235"/>
      <c r="Y115" s="235"/>
      <c r="Z115" s="235"/>
      <c r="AA115" s="235"/>
      <c r="AB115" s="235"/>
      <c r="AC115" s="235"/>
      <c r="AD115" s="235"/>
      <c r="AE115" s="235"/>
    </row>
    <row r="116" spans="1:65" s="2" customFormat="1" ht="6.95" customHeight="1">
      <c r="A116" s="235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34"/>
      <c r="S116" s="235"/>
      <c r="T116" s="235"/>
      <c r="U116" s="235"/>
      <c r="V116" s="235"/>
      <c r="W116" s="235"/>
      <c r="X116" s="235"/>
      <c r="Y116" s="235"/>
      <c r="Z116" s="235"/>
      <c r="AA116" s="235"/>
      <c r="AB116" s="235"/>
      <c r="AC116" s="235"/>
      <c r="AD116" s="235"/>
      <c r="AE116" s="235"/>
    </row>
    <row r="120" spans="1:65" s="2" customFormat="1" ht="6.95" customHeight="1">
      <c r="A120" s="235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34"/>
      <c r="S120" s="235"/>
      <c r="T120" s="235"/>
      <c r="U120" s="235"/>
      <c r="V120" s="235"/>
      <c r="W120" s="235"/>
      <c r="X120" s="235"/>
      <c r="Y120" s="235"/>
      <c r="Z120" s="235"/>
      <c r="AA120" s="235"/>
      <c r="AB120" s="235"/>
      <c r="AC120" s="235"/>
      <c r="AD120" s="235"/>
      <c r="AE120" s="235"/>
    </row>
    <row r="121" spans="1:65" s="2" customFormat="1" ht="24.95" customHeight="1">
      <c r="A121" s="235"/>
      <c r="B121" s="28"/>
      <c r="C121" s="21" t="s">
        <v>145</v>
      </c>
      <c r="D121" s="235"/>
      <c r="E121" s="235"/>
      <c r="F121" s="235"/>
      <c r="G121" s="235"/>
      <c r="H121" s="235"/>
      <c r="I121" s="235"/>
      <c r="J121" s="235"/>
      <c r="K121" s="235"/>
      <c r="L121" s="34"/>
      <c r="S121" s="235"/>
      <c r="T121" s="235"/>
      <c r="U121" s="235"/>
      <c r="V121" s="235"/>
      <c r="W121" s="235"/>
      <c r="X121" s="235"/>
      <c r="Y121" s="235"/>
      <c r="Z121" s="235"/>
      <c r="AA121" s="235"/>
      <c r="AB121" s="235"/>
      <c r="AC121" s="235"/>
      <c r="AD121" s="235"/>
      <c r="AE121" s="235"/>
    </row>
    <row r="122" spans="1:65" s="2" customFormat="1" ht="6.95" customHeight="1">
      <c r="A122" s="235"/>
      <c r="B122" s="28"/>
      <c r="C122" s="235"/>
      <c r="D122" s="235"/>
      <c r="E122" s="235"/>
      <c r="F122" s="235"/>
      <c r="G122" s="235"/>
      <c r="H122" s="235"/>
      <c r="I122" s="235"/>
      <c r="J122" s="235"/>
      <c r="K122" s="235"/>
      <c r="L122" s="34"/>
      <c r="S122" s="235"/>
      <c r="T122" s="235"/>
      <c r="U122" s="235"/>
      <c r="V122" s="235"/>
      <c r="W122" s="235"/>
      <c r="X122" s="235"/>
      <c r="Y122" s="235"/>
      <c r="Z122" s="235"/>
      <c r="AA122" s="235"/>
      <c r="AB122" s="235"/>
      <c r="AC122" s="235"/>
      <c r="AD122" s="235"/>
      <c r="AE122" s="235"/>
    </row>
    <row r="123" spans="1:65" s="2" customFormat="1" ht="12" customHeight="1">
      <c r="A123" s="235"/>
      <c r="B123" s="28"/>
      <c r="C123" s="237" t="s">
        <v>14</v>
      </c>
      <c r="D123" s="235"/>
      <c r="E123" s="235"/>
      <c r="F123" s="235"/>
      <c r="G123" s="235"/>
      <c r="H123" s="235"/>
      <c r="I123" s="235"/>
      <c r="J123" s="235"/>
      <c r="K123" s="235"/>
      <c r="L123" s="34"/>
      <c r="S123" s="235"/>
      <c r="T123" s="235"/>
      <c r="U123" s="235"/>
      <c r="V123" s="235"/>
      <c r="W123" s="235"/>
      <c r="X123" s="235"/>
      <c r="Y123" s="235"/>
      <c r="Z123" s="235"/>
      <c r="AA123" s="235"/>
      <c r="AB123" s="235"/>
      <c r="AC123" s="235"/>
      <c r="AD123" s="235"/>
      <c r="AE123" s="235"/>
    </row>
    <row r="124" spans="1:65" s="2" customFormat="1" ht="16.5" customHeight="1">
      <c r="A124" s="235"/>
      <c r="B124" s="28"/>
      <c r="C124" s="235"/>
      <c r="D124" s="235"/>
      <c r="E124" s="310" t="str">
        <f>E7</f>
        <v>Obnova sídliskového vnútrobloku Agátka v Trnave</v>
      </c>
      <c r="F124" s="315"/>
      <c r="G124" s="315"/>
      <c r="H124" s="315"/>
      <c r="I124" s="235"/>
      <c r="J124" s="235"/>
      <c r="K124" s="235"/>
      <c r="L124" s="34"/>
      <c r="S124" s="235"/>
      <c r="T124" s="235"/>
      <c r="U124" s="235"/>
      <c r="V124" s="235"/>
      <c r="W124" s="235"/>
      <c r="X124" s="235"/>
      <c r="Y124" s="235"/>
      <c r="Z124" s="235"/>
      <c r="AA124" s="235"/>
      <c r="AB124" s="235"/>
      <c r="AC124" s="235"/>
      <c r="AD124" s="235"/>
      <c r="AE124" s="235"/>
    </row>
    <row r="125" spans="1:65" s="1" customFormat="1" ht="12" customHeight="1">
      <c r="A125" s="227"/>
      <c r="B125" s="20"/>
      <c r="C125" s="237" t="s">
        <v>115</v>
      </c>
      <c r="D125" s="227"/>
      <c r="E125" s="227"/>
      <c r="F125" s="227"/>
      <c r="G125" s="227"/>
      <c r="H125" s="227"/>
      <c r="I125" s="227"/>
      <c r="J125" s="227"/>
      <c r="K125" s="227"/>
      <c r="L125" s="20"/>
      <c r="M125" s="227"/>
      <c r="N125" s="227"/>
      <c r="O125" s="227"/>
      <c r="P125" s="227"/>
      <c r="Q125" s="227"/>
      <c r="R125" s="227"/>
      <c r="S125" s="227"/>
      <c r="T125" s="227"/>
      <c r="U125" s="227"/>
      <c r="V125" s="227"/>
      <c r="W125" s="227"/>
      <c r="X125" s="227"/>
      <c r="Y125" s="227"/>
      <c r="Z125" s="227"/>
      <c r="AA125" s="227"/>
      <c r="AB125" s="227"/>
      <c r="AC125" s="227"/>
      <c r="AD125" s="227"/>
      <c r="AE125" s="227"/>
      <c r="AF125" s="227"/>
      <c r="AG125" s="227"/>
      <c r="AH125" s="227"/>
      <c r="AI125" s="227"/>
      <c r="AJ125" s="227"/>
      <c r="AK125" s="227"/>
      <c r="AL125" s="227"/>
      <c r="AM125" s="227"/>
      <c r="AN125" s="227"/>
      <c r="AO125" s="227"/>
      <c r="AP125" s="227"/>
      <c r="AQ125" s="227"/>
      <c r="AR125" s="227"/>
      <c r="AS125" s="227"/>
      <c r="AT125" s="227"/>
      <c r="AU125" s="227"/>
      <c r="AV125" s="227"/>
      <c r="AW125" s="227"/>
      <c r="AX125" s="227"/>
      <c r="AY125" s="227"/>
      <c r="AZ125" s="227"/>
      <c r="BA125" s="227"/>
      <c r="BB125" s="227"/>
      <c r="BC125" s="227"/>
      <c r="BD125" s="227"/>
      <c r="BE125" s="227"/>
      <c r="BF125" s="227"/>
      <c r="BG125" s="227"/>
      <c r="BH125" s="227"/>
      <c r="BI125" s="227"/>
      <c r="BJ125" s="227"/>
      <c r="BK125" s="227"/>
      <c r="BL125" s="227"/>
      <c r="BM125" s="227"/>
    </row>
    <row r="126" spans="1:65" s="2" customFormat="1" ht="16.5" customHeight="1">
      <c r="A126" s="235"/>
      <c r="B126" s="28"/>
      <c r="C126" s="235"/>
      <c r="D126" s="235"/>
      <c r="E126" s="310" t="s">
        <v>82</v>
      </c>
      <c r="F126" s="311"/>
      <c r="G126" s="311"/>
      <c r="H126" s="311"/>
      <c r="I126" s="235"/>
      <c r="J126" s="235"/>
      <c r="K126" s="235"/>
      <c r="L126" s="34"/>
      <c r="S126" s="235"/>
      <c r="T126" s="235"/>
      <c r="U126" s="235"/>
      <c r="V126" s="235"/>
      <c r="W126" s="235"/>
      <c r="X126" s="235"/>
      <c r="Y126" s="235"/>
      <c r="Z126" s="235"/>
      <c r="AA126" s="235"/>
      <c r="AB126" s="235"/>
      <c r="AC126" s="235"/>
      <c r="AD126" s="235"/>
      <c r="AE126" s="235"/>
    </row>
    <row r="127" spans="1:65" s="2" customFormat="1" ht="12" customHeight="1">
      <c r="A127" s="235"/>
      <c r="B127" s="28"/>
      <c r="C127" s="237" t="s">
        <v>116</v>
      </c>
      <c r="D127" s="235"/>
      <c r="E127" s="235"/>
      <c r="F127" s="235"/>
      <c r="G127" s="235"/>
      <c r="H127" s="235"/>
      <c r="I127" s="235"/>
      <c r="J127" s="235"/>
      <c r="K127" s="235"/>
      <c r="L127" s="34"/>
      <c r="S127" s="235"/>
      <c r="T127" s="235"/>
      <c r="U127" s="235"/>
      <c r="V127" s="235"/>
      <c r="W127" s="235"/>
      <c r="X127" s="235"/>
      <c r="Y127" s="235"/>
      <c r="Z127" s="235"/>
      <c r="AA127" s="235"/>
      <c r="AB127" s="235"/>
      <c r="AC127" s="235"/>
      <c r="AD127" s="235"/>
      <c r="AE127" s="235"/>
    </row>
    <row r="128" spans="1:65" s="2" customFormat="1" ht="16.5" customHeight="1">
      <c r="A128" s="235"/>
      <c r="B128" s="28"/>
      <c r="C128" s="235"/>
      <c r="D128" s="235"/>
      <c r="E128" s="301" t="str">
        <f>E11</f>
        <v>SO 03 Výstavba cyklistického chodníka</v>
      </c>
      <c r="F128" s="311"/>
      <c r="G128" s="311"/>
      <c r="H128" s="311"/>
      <c r="I128" s="235"/>
      <c r="J128" s="235"/>
      <c r="K128" s="235"/>
      <c r="L128" s="34"/>
      <c r="S128" s="235"/>
      <c r="T128" s="235"/>
      <c r="U128" s="235"/>
      <c r="V128" s="235"/>
      <c r="W128" s="235"/>
      <c r="X128" s="235"/>
      <c r="Y128" s="235"/>
      <c r="Z128" s="235"/>
      <c r="AA128" s="235"/>
      <c r="AB128" s="235"/>
      <c r="AC128" s="235"/>
      <c r="AD128" s="235"/>
      <c r="AE128" s="235"/>
    </row>
    <row r="129" spans="1:65" s="2" customFormat="1" ht="6.95" customHeight="1">
      <c r="A129" s="235"/>
      <c r="B129" s="28"/>
      <c r="C129" s="235"/>
      <c r="D129" s="235"/>
      <c r="E129" s="235"/>
      <c r="F129" s="235"/>
      <c r="G129" s="235"/>
      <c r="H129" s="235"/>
      <c r="I129" s="235"/>
      <c r="J129" s="235"/>
      <c r="K129" s="235"/>
      <c r="L129" s="34"/>
      <c r="S129" s="235"/>
      <c r="T129" s="235"/>
      <c r="U129" s="235"/>
      <c r="V129" s="235"/>
      <c r="W129" s="235"/>
      <c r="X129" s="235"/>
      <c r="Y129" s="235"/>
      <c r="Z129" s="235"/>
      <c r="AA129" s="235"/>
      <c r="AB129" s="235"/>
      <c r="AC129" s="235"/>
      <c r="AD129" s="235"/>
      <c r="AE129" s="235"/>
    </row>
    <row r="130" spans="1:65" s="2" customFormat="1" ht="12" customHeight="1">
      <c r="A130" s="235"/>
      <c r="B130" s="28"/>
      <c r="C130" s="237" t="s">
        <v>18</v>
      </c>
      <c r="D130" s="235"/>
      <c r="E130" s="235"/>
      <c r="F130" s="226" t="str">
        <f>F14</f>
        <v xml:space="preserve"> </v>
      </c>
      <c r="G130" s="235"/>
      <c r="H130" s="235"/>
      <c r="I130" s="237" t="s">
        <v>20</v>
      </c>
      <c r="J130" s="219" t="str">
        <f>IF(J14="","",J14)</f>
        <v>20. 4. 2021</v>
      </c>
      <c r="K130" s="235"/>
      <c r="L130" s="34"/>
      <c r="S130" s="235"/>
      <c r="T130" s="235"/>
      <c r="U130" s="235"/>
      <c r="V130" s="235"/>
      <c r="W130" s="235"/>
      <c r="X130" s="235"/>
      <c r="Y130" s="235"/>
      <c r="Z130" s="235"/>
      <c r="AA130" s="235"/>
      <c r="AB130" s="235"/>
      <c r="AC130" s="235"/>
      <c r="AD130" s="235"/>
      <c r="AE130" s="235"/>
    </row>
    <row r="131" spans="1:65" s="2" customFormat="1" ht="6.95" customHeight="1">
      <c r="A131" s="235"/>
      <c r="B131" s="28"/>
      <c r="C131" s="235"/>
      <c r="D131" s="235"/>
      <c r="E131" s="235"/>
      <c r="F131" s="235"/>
      <c r="G131" s="235"/>
      <c r="H131" s="235"/>
      <c r="I131" s="235"/>
      <c r="J131" s="235"/>
      <c r="K131" s="235"/>
      <c r="L131" s="34"/>
      <c r="S131" s="235"/>
      <c r="T131" s="235"/>
      <c r="U131" s="235"/>
      <c r="V131" s="235"/>
      <c r="W131" s="235"/>
      <c r="X131" s="235"/>
      <c r="Y131" s="235"/>
      <c r="Z131" s="235"/>
      <c r="AA131" s="235"/>
      <c r="AB131" s="235"/>
      <c r="AC131" s="235"/>
      <c r="AD131" s="235"/>
      <c r="AE131" s="235"/>
    </row>
    <row r="132" spans="1:65" s="2" customFormat="1" ht="25.7" customHeight="1">
      <c r="A132" s="235"/>
      <c r="B132" s="28"/>
      <c r="C132" s="237" t="s">
        <v>22</v>
      </c>
      <c r="D132" s="235"/>
      <c r="E132" s="235"/>
      <c r="F132" s="226" t="str">
        <f>E17</f>
        <v>Mesto Trnava</v>
      </c>
      <c r="G132" s="235"/>
      <c r="H132" s="235"/>
      <c r="I132" s="237" t="s">
        <v>28</v>
      </c>
      <c r="J132" s="234" t="str">
        <f>E23</f>
        <v>Ing. Ivana Štigová Kučírková, MSc.</v>
      </c>
      <c r="K132" s="235"/>
      <c r="L132" s="34"/>
      <c r="S132" s="235"/>
      <c r="T132" s="235"/>
      <c r="U132" s="235"/>
      <c r="V132" s="235"/>
      <c r="W132" s="235"/>
      <c r="X132" s="235"/>
      <c r="Y132" s="235"/>
      <c r="Z132" s="235"/>
      <c r="AA132" s="235"/>
      <c r="AB132" s="235"/>
      <c r="AC132" s="235"/>
      <c r="AD132" s="235"/>
      <c r="AE132" s="235"/>
    </row>
    <row r="133" spans="1:65" s="2" customFormat="1" ht="15.2" customHeight="1">
      <c r="A133" s="235"/>
      <c r="B133" s="28"/>
      <c r="C133" s="237" t="s">
        <v>26</v>
      </c>
      <c r="D133" s="235"/>
      <c r="E133" s="235"/>
      <c r="F133" s="226" t="str">
        <f>IF(E20="","",E20)</f>
        <v>Vyplň údaj</v>
      </c>
      <c r="G133" s="235"/>
      <c r="H133" s="235"/>
      <c r="I133" s="237" t="s">
        <v>31</v>
      </c>
      <c r="J133" s="234" t="str">
        <f>E26</f>
        <v>Rosoft, s.r.o.</v>
      </c>
      <c r="K133" s="235"/>
      <c r="L133" s="34"/>
      <c r="S133" s="235"/>
      <c r="T133" s="235"/>
      <c r="U133" s="235"/>
      <c r="V133" s="235"/>
      <c r="W133" s="235"/>
      <c r="X133" s="235"/>
      <c r="Y133" s="235"/>
      <c r="Z133" s="235"/>
      <c r="AA133" s="235"/>
      <c r="AB133" s="235"/>
      <c r="AC133" s="235"/>
      <c r="AD133" s="235"/>
      <c r="AE133" s="235"/>
    </row>
    <row r="134" spans="1:65" s="2" customFormat="1" ht="10.35" customHeight="1">
      <c r="A134" s="235"/>
      <c r="B134" s="28"/>
      <c r="C134" s="235"/>
      <c r="D134" s="235"/>
      <c r="E134" s="235"/>
      <c r="F134" s="235"/>
      <c r="G134" s="235"/>
      <c r="H134" s="235"/>
      <c r="I134" s="235"/>
      <c r="J134" s="235"/>
      <c r="K134" s="235"/>
      <c r="L134" s="34"/>
      <c r="S134" s="235"/>
      <c r="T134" s="235"/>
      <c r="U134" s="235"/>
      <c r="V134" s="235"/>
      <c r="W134" s="235"/>
      <c r="X134" s="235"/>
      <c r="Y134" s="235"/>
      <c r="Z134" s="235"/>
      <c r="AA134" s="235"/>
      <c r="AB134" s="235"/>
      <c r="AC134" s="235"/>
      <c r="AD134" s="235"/>
      <c r="AE134" s="235"/>
    </row>
    <row r="135" spans="1:65" s="11" customFormat="1" ht="29.25" customHeight="1">
      <c r="A135" s="131"/>
      <c r="B135" s="132"/>
      <c r="C135" s="133" t="s">
        <v>146</v>
      </c>
      <c r="D135" s="134" t="s">
        <v>63</v>
      </c>
      <c r="E135" s="134" t="s">
        <v>59</v>
      </c>
      <c r="F135" s="134" t="s">
        <v>60</v>
      </c>
      <c r="G135" s="134" t="s">
        <v>147</v>
      </c>
      <c r="H135" s="134" t="s">
        <v>148</v>
      </c>
      <c r="I135" s="134" t="s">
        <v>149</v>
      </c>
      <c r="J135" s="135" t="s">
        <v>121</v>
      </c>
      <c r="K135" s="136" t="s">
        <v>150</v>
      </c>
      <c r="L135" s="137"/>
      <c r="M135" s="53" t="s">
        <v>1</v>
      </c>
      <c r="N135" s="54" t="s">
        <v>42</v>
      </c>
      <c r="O135" s="54" t="s">
        <v>151</v>
      </c>
      <c r="P135" s="54" t="s">
        <v>152</v>
      </c>
      <c r="Q135" s="54" t="s">
        <v>153</v>
      </c>
      <c r="R135" s="54" t="s">
        <v>154</v>
      </c>
      <c r="S135" s="54" t="s">
        <v>155</v>
      </c>
      <c r="T135" s="55" t="s">
        <v>156</v>
      </c>
      <c r="U135" s="131"/>
      <c r="V135" s="131"/>
      <c r="W135" s="131"/>
      <c r="X135" s="131"/>
      <c r="Y135" s="131"/>
      <c r="Z135" s="131"/>
      <c r="AA135" s="131"/>
      <c r="AB135" s="131"/>
      <c r="AC135" s="131"/>
      <c r="AD135" s="131"/>
      <c r="AE135" s="131"/>
    </row>
    <row r="136" spans="1:65" s="2" customFormat="1" ht="22.9" customHeight="1">
      <c r="A136" s="235"/>
      <c r="B136" s="28"/>
      <c r="C136" s="60" t="s">
        <v>118</v>
      </c>
      <c r="D136" s="235"/>
      <c r="E136" s="235"/>
      <c r="F136" s="235"/>
      <c r="G136" s="235"/>
      <c r="H136" s="235"/>
      <c r="I136" s="235"/>
      <c r="J136" s="138">
        <f>BK136</f>
        <v>0</v>
      </c>
      <c r="K136" s="235"/>
      <c r="L136" s="28"/>
      <c r="M136" s="56"/>
      <c r="N136" s="47"/>
      <c r="O136" s="57"/>
      <c r="P136" s="139">
        <f>P137</f>
        <v>0</v>
      </c>
      <c r="Q136" s="57"/>
      <c r="R136" s="139">
        <f>R137</f>
        <v>969.38938229999985</v>
      </c>
      <c r="S136" s="57"/>
      <c r="T136" s="140">
        <f>T137</f>
        <v>245.79750000000001</v>
      </c>
      <c r="U136" s="235"/>
      <c r="V136" s="235"/>
      <c r="W136" s="235"/>
      <c r="X136" s="235"/>
      <c r="Y136" s="235"/>
      <c r="Z136" s="235"/>
      <c r="AA136" s="235"/>
      <c r="AB136" s="235"/>
      <c r="AC136" s="235"/>
      <c r="AD136" s="235"/>
      <c r="AE136" s="235"/>
      <c r="AT136" s="17" t="s">
        <v>77</v>
      </c>
      <c r="AU136" s="17" t="s">
        <v>123</v>
      </c>
      <c r="BK136" s="141">
        <f>BK137</f>
        <v>0</v>
      </c>
    </row>
    <row r="137" spans="1:65" s="12" customFormat="1" ht="25.9" customHeight="1">
      <c r="B137" s="142"/>
      <c r="D137" s="143" t="s">
        <v>77</v>
      </c>
      <c r="E137" s="144" t="s">
        <v>157</v>
      </c>
      <c r="F137" s="144" t="s">
        <v>158</v>
      </c>
      <c r="I137" s="145"/>
      <c r="J137" s="146">
        <f>BK137</f>
        <v>0</v>
      </c>
      <c r="L137" s="142"/>
      <c r="M137" s="147"/>
      <c r="N137" s="148"/>
      <c r="O137" s="148"/>
      <c r="P137" s="149">
        <f>P138+P192+P237+P293</f>
        <v>0</v>
      </c>
      <c r="Q137" s="148"/>
      <c r="R137" s="149">
        <f>R138+R192+R237+R293</f>
        <v>969.38938229999985</v>
      </c>
      <c r="S137" s="148"/>
      <c r="T137" s="150">
        <f>T138+T192+T237+T293</f>
        <v>245.79750000000001</v>
      </c>
      <c r="AR137" s="143" t="s">
        <v>84</v>
      </c>
      <c r="AT137" s="151" t="s">
        <v>77</v>
      </c>
      <c r="AU137" s="151" t="s">
        <v>78</v>
      </c>
      <c r="AY137" s="143" t="s">
        <v>159</v>
      </c>
      <c r="BK137" s="152">
        <f>BK138+BK192+BK237+BK293</f>
        <v>0</v>
      </c>
    </row>
    <row r="138" spans="1:65" s="12" customFormat="1" ht="22.9" customHeight="1">
      <c r="B138" s="142"/>
      <c r="D138" s="143" t="s">
        <v>77</v>
      </c>
      <c r="E138" s="153" t="s">
        <v>84</v>
      </c>
      <c r="F138" s="153" t="s">
        <v>160</v>
      </c>
      <c r="I138" s="145"/>
      <c r="J138" s="154">
        <f>BK138</f>
        <v>0</v>
      </c>
      <c r="L138" s="257" t="s">
        <v>1074</v>
      </c>
      <c r="M138" s="147"/>
      <c r="N138" s="148"/>
      <c r="O138" s="148"/>
      <c r="P138" s="149">
        <f>SUM(P139:P191)</f>
        <v>0</v>
      </c>
      <c r="Q138" s="148"/>
      <c r="R138" s="149">
        <f>SUM(R139:R191)</f>
        <v>0</v>
      </c>
      <c r="S138" s="148"/>
      <c r="T138" s="150">
        <f>SUM(T139:T191)</f>
        <v>245.79750000000001</v>
      </c>
      <c r="AR138" s="143" t="s">
        <v>84</v>
      </c>
      <c r="AT138" s="151" t="s">
        <v>77</v>
      </c>
      <c r="AU138" s="151" t="s">
        <v>84</v>
      </c>
      <c r="AY138" s="143" t="s">
        <v>159</v>
      </c>
      <c r="BK138" s="152">
        <f>SUM(BK139:BK191)</f>
        <v>0</v>
      </c>
    </row>
    <row r="139" spans="1:65" s="2" customFormat="1" ht="33" customHeight="1">
      <c r="A139" s="235"/>
      <c r="B139" s="124"/>
      <c r="C139" s="155" t="s">
        <v>84</v>
      </c>
      <c r="D139" s="155" t="s">
        <v>161</v>
      </c>
      <c r="E139" s="156" t="s">
        <v>234</v>
      </c>
      <c r="F139" s="157" t="s">
        <v>235</v>
      </c>
      <c r="G139" s="158" t="s">
        <v>164</v>
      </c>
      <c r="H139" s="159">
        <v>150</v>
      </c>
      <c r="I139" s="160"/>
      <c r="J139" s="161">
        <f>ROUND(I139*H139,2)</f>
        <v>0</v>
      </c>
      <c r="K139" s="253"/>
      <c r="L139" s="256"/>
      <c r="M139" s="254" t="s">
        <v>1</v>
      </c>
      <c r="N139" s="164" t="s">
        <v>44</v>
      </c>
      <c r="O139" s="49"/>
      <c r="P139" s="165">
        <f>O139*H139</f>
        <v>0</v>
      </c>
      <c r="Q139" s="165">
        <v>0</v>
      </c>
      <c r="R139" s="165">
        <f>Q139*H139</f>
        <v>0</v>
      </c>
      <c r="S139" s="165">
        <v>0.13800000000000001</v>
      </c>
      <c r="T139" s="166">
        <f>S139*H139</f>
        <v>20.700000000000003</v>
      </c>
      <c r="U139" s="235"/>
      <c r="V139" s="235"/>
      <c r="W139" s="235"/>
      <c r="X139" s="235"/>
      <c r="Y139" s="235"/>
      <c r="Z139" s="235"/>
      <c r="AA139" s="235"/>
      <c r="AB139" s="235"/>
      <c r="AC139" s="235"/>
      <c r="AD139" s="235"/>
      <c r="AE139" s="235"/>
      <c r="AR139" s="167" t="s">
        <v>165</v>
      </c>
      <c r="AT139" s="167" t="s">
        <v>161</v>
      </c>
      <c r="AU139" s="167" t="s">
        <v>90</v>
      </c>
      <c r="AY139" s="17" t="s">
        <v>159</v>
      </c>
      <c r="BE139" s="90">
        <f>IF(N139="základná",J139,0)</f>
        <v>0</v>
      </c>
      <c r="BF139" s="90">
        <f>IF(N139="znížená",J139,0)</f>
        <v>0</v>
      </c>
      <c r="BG139" s="90">
        <f>IF(N139="zákl. prenesená",J139,0)</f>
        <v>0</v>
      </c>
      <c r="BH139" s="90">
        <f>IF(N139="zníž. prenesená",J139,0)</f>
        <v>0</v>
      </c>
      <c r="BI139" s="90">
        <f>IF(N139="nulová",J139,0)</f>
        <v>0</v>
      </c>
      <c r="BJ139" s="17" t="s">
        <v>90</v>
      </c>
      <c r="BK139" s="90">
        <f>ROUND(I139*H139,2)</f>
        <v>0</v>
      </c>
      <c r="BL139" s="17" t="s">
        <v>165</v>
      </c>
      <c r="BM139" s="167" t="s">
        <v>714</v>
      </c>
    </row>
    <row r="140" spans="1:65" s="13" customFormat="1">
      <c r="B140" s="168"/>
      <c r="D140" s="169" t="s">
        <v>171</v>
      </c>
      <c r="E140" s="170" t="s">
        <v>1</v>
      </c>
      <c r="F140" s="171" t="s">
        <v>237</v>
      </c>
      <c r="H140" s="170" t="s">
        <v>1</v>
      </c>
      <c r="I140" s="172"/>
      <c r="L140" s="168"/>
      <c r="M140" s="173"/>
      <c r="N140" s="174"/>
      <c r="O140" s="174"/>
      <c r="P140" s="174"/>
      <c r="Q140" s="174"/>
      <c r="R140" s="174"/>
      <c r="S140" s="174"/>
      <c r="T140" s="175"/>
      <c r="AT140" s="170" t="s">
        <v>171</v>
      </c>
      <c r="AU140" s="170" t="s">
        <v>90</v>
      </c>
      <c r="AV140" s="13" t="s">
        <v>84</v>
      </c>
      <c r="AW140" s="13" t="s">
        <v>30</v>
      </c>
      <c r="AX140" s="13" t="s">
        <v>78</v>
      </c>
      <c r="AY140" s="170" t="s">
        <v>159</v>
      </c>
    </row>
    <row r="141" spans="1:65" s="14" customFormat="1">
      <c r="B141" s="176"/>
      <c r="D141" s="169" t="s">
        <v>171</v>
      </c>
      <c r="E141" s="177" t="s">
        <v>1</v>
      </c>
      <c r="F141" s="178" t="s">
        <v>715</v>
      </c>
      <c r="H141" s="179">
        <v>150</v>
      </c>
      <c r="I141" s="180"/>
      <c r="L141" s="176"/>
      <c r="M141" s="181"/>
      <c r="N141" s="182"/>
      <c r="O141" s="182"/>
      <c r="P141" s="182"/>
      <c r="Q141" s="182"/>
      <c r="R141" s="182"/>
      <c r="S141" s="182"/>
      <c r="T141" s="183"/>
      <c r="AT141" s="177" t="s">
        <v>171</v>
      </c>
      <c r="AU141" s="177" t="s">
        <v>90</v>
      </c>
      <c r="AV141" s="14" t="s">
        <v>90</v>
      </c>
      <c r="AW141" s="14" t="s">
        <v>30</v>
      </c>
      <c r="AX141" s="14" t="s">
        <v>84</v>
      </c>
      <c r="AY141" s="177" t="s">
        <v>159</v>
      </c>
    </row>
    <row r="142" spans="1:65" s="2" customFormat="1" ht="21.75" customHeight="1">
      <c r="A142" s="235"/>
      <c r="B142" s="124"/>
      <c r="C142" s="155" t="s">
        <v>90</v>
      </c>
      <c r="D142" s="155" t="s">
        <v>161</v>
      </c>
      <c r="E142" s="156" t="s">
        <v>716</v>
      </c>
      <c r="F142" s="157" t="s">
        <v>717</v>
      </c>
      <c r="G142" s="158" t="s">
        <v>164</v>
      </c>
      <c r="H142" s="159">
        <v>440</v>
      </c>
      <c r="I142" s="160"/>
      <c r="J142" s="161">
        <f>ROUND(I142*H142,2)</f>
        <v>0</v>
      </c>
      <c r="K142" s="253"/>
      <c r="L142" s="256"/>
      <c r="M142" s="254" t="s">
        <v>1</v>
      </c>
      <c r="N142" s="164" t="s">
        <v>44</v>
      </c>
      <c r="O142" s="49"/>
      <c r="P142" s="165">
        <f>O142*H142</f>
        <v>0</v>
      </c>
      <c r="Q142" s="165">
        <v>0</v>
      </c>
      <c r="R142" s="165">
        <f>Q142*H142</f>
        <v>0</v>
      </c>
      <c r="S142" s="165">
        <v>9.8000000000000004E-2</v>
      </c>
      <c r="T142" s="166">
        <f>S142*H142</f>
        <v>43.120000000000005</v>
      </c>
      <c r="U142" s="235"/>
      <c r="V142" s="235"/>
      <c r="W142" s="235"/>
      <c r="X142" s="235"/>
      <c r="Y142" s="235"/>
      <c r="Z142" s="235"/>
      <c r="AA142" s="235"/>
      <c r="AB142" s="235"/>
      <c r="AC142" s="235"/>
      <c r="AD142" s="235"/>
      <c r="AE142" s="235"/>
      <c r="AR142" s="167" t="s">
        <v>165</v>
      </c>
      <c r="AT142" s="167" t="s">
        <v>161</v>
      </c>
      <c r="AU142" s="167" t="s">
        <v>90</v>
      </c>
      <c r="AY142" s="17" t="s">
        <v>159</v>
      </c>
      <c r="BE142" s="90">
        <f>IF(N142="základná",J142,0)</f>
        <v>0</v>
      </c>
      <c r="BF142" s="90">
        <f>IF(N142="znížená",J142,0)</f>
        <v>0</v>
      </c>
      <c r="BG142" s="90">
        <f>IF(N142="zákl. prenesená",J142,0)</f>
        <v>0</v>
      </c>
      <c r="BH142" s="90">
        <f>IF(N142="zníž. prenesená",J142,0)</f>
        <v>0</v>
      </c>
      <c r="BI142" s="90">
        <f>IF(N142="nulová",J142,0)</f>
        <v>0</v>
      </c>
      <c r="BJ142" s="17" t="s">
        <v>90</v>
      </c>
      <c r="BK142" s="90">
        <f>ROUND(I142*H142,2)</f>
        <v>0</v>
      </c>
      <c r="BL142" s="17" t="s">
        <v>165</v>
      </c>
      <c r="BM142" s="167" t="s">
        <v>718</v>
      </c>
    </row>
    <row r="143" spans="1:65" s="13" customFormat="1">
      <c r="B143" s="168"/>
      <c r="D143" s="169" t="s">
        <v>171</v>
      </c>
      <c r="E143" s="170" t="s">
        <v>1</v>
      </c>
      <c r="F143" s="171" t="s">
        <v>719</v>
      </c>
      <c r="H143" s="170" t="s">
        <v>1</v>
      </c>
      <c r="I143" s="172"/>
      <c r="L143" s="168"/>
      <c r="M143" s="173"/>
      <c r="N143" s="174"/>
      <c r="O143" s="174"/>
      <c r="P143" s="174"/>
      <c r="Q143" s="174"/>
      <c r="R143" s="174"/>
      <c r="S143" s="174"/>
      <c r="T143" s="175"/>
      <c r="AT143" s="170" t="s">
        <v>171</v>
      </c>
      <c r="AU143" s="170" t="s">
        <v>90</v>
      </c>
      <c r="AV143" s="13" t="s">
        <v>84</v>
      </c>
      <c r="AW143" s="13" t="s">
        <v>30</v>
      </c>
      <c r="AX143" s="13" t="s">
        <v>78</v>
      </c>
      <c r="AY143" s="170" t="s">
        <v>159</v>
      </c>
    </row>
    <row r="144" spans="1:65" s="14" customFormat="1">
      <c r="B144" s="176"/>
      <c r="D144" s="169" t="s">
        <v>171</v>
      </c>
      <c r="E144" s="177" t="s">
        <v>1</v>
      </c>
      <c r="F144" s="178" t="s">
        <v>720</v>
      </c>
      <c r="H144" s="179">
        <v>440</v>
      </c>
      <c r="I144" s="180"/>
      <c r="L144" s="176"/>
      <c r="M144" s="181"/>
      <c r="N144" s="182"/>
      <c r="O144" s="182"/>
      <c r="P144" s="182"/>
      <c r="Q144" s="182"/>
      <c r="R144" s="182"/>
      <c r="S144" s="182"/>
      <c r="T144" s="183"/>
      <c r="AT144" s="177" t="s">
        <v>171</v>
      </c>
      <c r="AU144" s="177" t="s">
        <v>90</v>
      </c>
      <c r="AV144" s="14" t="s">
        <v>90</v>
      </c>
      <c r="AW144" s="14" t="s">
        <v>30</v>
      </c>
      <c r="AX144" s="14" t="s">
        <v>84</v>
      </c>
      <c r="AY144" s="177" t="s">
        <v>159</v>
      </c>
    </row>
    <row r="145" spans="1:65" s="2" customFormat="1" ht="21.75" customHeight="1">
      <c r="A145" s="235"/>
      <c r="B145" s="124"/>
      <c r="C145" s="155" t="s">
        <v>183</v>
      </c>
      <c r="D145" s="155" t="s">
        <v>161</v>
      </c>
      <c r="E145" s="156" t="s">
        <v>721</v>
      </c>
      <c r="F145" s="157" t="s">
        <v>722</v>
      </c>
      <c r="G145" s="158" t="s">
        <v>435</v>
      </c>
      <c r="H145" s="159">
        <v>330</v>
      </c>
      <c r="I145" s="160"/>
      <c r="J145" s="161">
        <f>ROUND(I145*H145,2)</f>
        <v>0</v>
      </c>
      <c r="K145" s="253"/>
      <c r="L145" s="256"/>
      <c r="M145" s="254" t="s">
        <v>1</v>
      </c>
      <c r="N145" s="164" t="s">
        <v>44</v>
      </c>
      <c r="O145" s="49"/>
      <c r="P145" s="165">
        <f>O145*H145</f>
        <v>0</v>
      </c>
      <c r="Q145" s="165">
        <v>0</v>
      </c>
      <c r="R145" s="165">
        <f>Q145*H145</f>
        <v>0</v>
      </c>
      <c r="S145" s="165">
        <v>0.14499999999999999</v>
      </c>
      <c r="T145" s="166">
        <f>S145*H145</f>
        <v>47.849999999999994</v>
      </c>
      <c r="U145" s="235"/>
      <c r="V145" s="235"/>
      <c r="W145" s="235"/>
      <c r="X145" s="235"/>
      <c r="Y145" s="235"/>
      <c r="Z145" s="235"/>
      <c r="AA145" s="235"/>
      <c r="AB145" s="235"/>
      <c r="AC145" s="235"/>
      <c r="AD145" s="235"/>
      <c r="AE145" s="235"/>
      <c r="AR145" s="167" t="s">
        <v>165</v>
      </c>
      <c r="AT145" s="167" t="s">
        <v>161</v>
      </c>
      <c r="AU145" s="167" t="s">
        <v>90</v>
      </c>
      <c r="AY145" s="17" t="s">
        <v>159</v>
      </c>
      <c r="BE145" s="90">
        <f>IF(N145="základná",J145,0)</f>
        <v>0</v>
      </c>
      <c r="BF145" s="90">
        <f>IF(N145="znížená",J145,0)</f>
        <v>0</v>
      </c>
      <c r="BG145" s="90">
        <f>IF(N145="zákl. prenesená",J145,0)</f>
        <v>0</v>
      </c>
      <c r="BH145" s="90">
        <f>IF(N145="zníž. prenesená",J145,0)</f>
        <v>0</v>
      </c>
      <c r="BI145" s="90">
        <f>IF(N145="nulová",J145,0)</f>
        <v>0</v>
      </c>
      <c r="BJ145" s="17" t="s">
        <v>90</v>
      </c>
      <c r="BK145" s="90">
        <f>ROUND(I145*H145,2)</f>
        <v>0</v>
      </c>
      <c r="BL145" s="17" t="s">
        <v>165</v>
      </c>
      <c r="BM145" s="167" t="s">
        <v>723</v>
      </c>
    </row>
    <row r="146" spans="1:65" s="2" customFormat="1" ht="16.5" customHeight="1">
      <c r="A146" s="235"/>
      <c r="B146" s="124"/>
      <c r="C146" s="155" t="s">
        <v>165</v>
      </c>
      <c r="D146" s="155" t="s">
        <v>161</v>
      </c>
      <c r="E146" s="156" t="s">
        <v>724</v>
      </c>
      <c r="F146" s="157" t="s">
        <v>725</v>
      </c>
      <c r="G146" s="158" t="s">
        <v>435</v>
      </c>
      <c r="H146" s="159">
        <v>9.5</v>
      </c>
      <c r="I146" s="160"/>
      <c r="J146" s="161">
        <f>ROUND(I146*H146,2)</f>
        <v>0</v>
      </c>
      <c r="K146" s="253"/>
      <c r="L146" s="256"/>
      <c r="M146" s="254" t="s">
        <v>1</v>
      </c>
      <c r="N146" s="164" t="s">
        <v>44</v>
      </c>
      <c r="O146" s="49"/>
      <c r="P146" s="165">
        <f>O146*H146</f>
        <v>0</v>
      </c>
      <c r="Q146" s="165">
        <v>0</v>
      </c>
      <c r="R146" s="165">
        <f>Q146*H146</f>
        <v>0</v>
      </c>
      <c r="S146" s="165">
        <v>0.14499999999999999</v>
      </c>
      <c r="T146" s="166">
        <f>S146*H146</f>
        <v>1.3774999999999999</v>
      </c>
      <c r="U146" s="235"/>
      <c r="V146" s="235"/>
      <c r="W146" s="235"/>
      <c r="X146" s="235"/>
      <c r="Y146" s="235"/>
      <c r="Z146" s="235"/>
      <c r="AA146" s="235"/>
      <c r="AB146" s="235"/>
      <c r="AC146" s="235"/>
      <c r="AD146" s="235"/>
      <c r="AE146" s="235"/>
      <c r="AR146" s="167" t="s">
        <v>165</v>
      </c>
      <c r="AT146" s="167" t="s">
        <v>161</v>
      </c>
      <c r="AU146" s="167" t="s">
        <v>90</v>
      </c>
      <c r="AY146" s="17" t="s">
        <v>159</v>
      </c>
      <c r="BE146" s="90">
        <f>IF(N146="základná",J146,0)</f>
        <v>0</v>
      </c>
      <c r="BF146" s="90">
        <f>IF(N146="znížená",J146,0)</f>
        <v>0</v>
      </c>
      <c r="BG146" s="90">
        <f>IF(N146="zákl. prenesená",J146,0)</f>
        <v>0</v>
      </c>
      <c r="BH146" s="90">
        <f>IF(N146="zníž. prenesená",J146,0)</f>
        <v>0</v>
      </c>
      <c r="BI146" s="90">
        <f>IF(N146="nulová",J146,0)</f>
        <v>0</v>
      </c>
      <c r="BJ146" s="17" t="s">
        <v>90</v>
      </c>
      <c r="BK146" s="90">
        <f>ROUND(I146*H146,2)</f>
        <v>0</v>
      </c>
      <c r="BL146" s="17" t="s">
        <v>165</v>
      </c>
      <c r="BM146" s="167" t="s">
        <v>726</v>
      </c>
    </row>
    <row r="147" spans="1:65" s="2" customFormat="1" ht="33" customHeight="1">
      <c r="A147" s="235"/>
      <c r="B147" s="124"/>
      <c r="C147" s="155" t="s">
        <v>190</v>
      </c>
      <c r="D147" s="155" t="s">
        <v>161</v>
      </c>
      <c r="E147" s="156" t="s">
        <v>727</v>
      </c>
      <c r="F147" s="157" t="s">
        <v>728</v>
      </c>
      <c r="G147" s="158" t="s">
        <v>164</v>
      </c>
      <c r="H147" s="159">
        <v>590</v>
      </c>
      <c r="I147" s="160"/>
      <c r="J147" s="161">
        <f>ROUND(I147*H147,2)</f>
        <v>0</v>
      </c>
      <c r="K147" s="253"/>
      <c r="L147" s="256"/>
      <c r="M147" s="254" t="s">
        <v>1</v>
      </c>
      <c r="N147" s="164" t="s">
        <v>44</v>
      </c>
      <c r="O147" s="49"/>
      <c r="P147" s="165">
        <f>O147*H147</f>
        <v>0</v>
      </c>
      <c r="Q147" s="165">
        <v>0</v>
      </c>
      <c r="R147" s="165">
        <f>Q147*H147</f>
        <v>0</v>
      </c>
      <c r="S147" s="165">
        <v>0.22500000000000001</v>
      </c>
      <c r="T147" s="166">
        <f>S147*H147</f>
        <v>132.75</v>
      </c>
      <c r="U147" s="235"/>
      <c r="V147" s="235"/>
      <c r="W147" s="235"/>
      <c r="X147" s="235"/>
      <c r="Y147" s="235"/>
      <c r="Z147" s="235"/>
      <c r="AA147" s="235"/>
      <c r="AB147" s="235"/>
      <c r="AC147" s="235"/>
      <c r="AD147" s="235"/>
      <c r="AE147" s="235"/>
      <c r="AR147" s="167" t="s">
        <v>165</v>
      </c>
      <c r="AT147" s="167" t="s">
        <v>161</v>
      </c>
      <c r="AU147" s="167" t="s">
        <v>90</v>
      </c>
      <c r="AY147" s="17" t="s">
        <v>159</v>
      </c>
      <c r="BE147" s="90">
        <f>IF(N147="základná",J147,0)</f>
        <v>0</v>
      </c>
      <c r="BF147" s="90">
        <f>IF(N147="znížená",J147,0)</f>
        <v>0</v>
      </c>
      <c r="BG147" s="90">
        <f>IF(N147="zákl. prenesená",J147,0)</f>
        <v>0</v>
      </c>
      <c r="BH147" s="90">
        <f>IF(N147="zníž. prenesená",J147,0)</f>
        <v>0</v>
      </c>
      <c r="BI147" s="90">
        <f>IF(N147="nulová",J147,0)</f>
        <v>0</v>
      </c>
      <c r="BJ147" s="17" t="s">
        <v>90</v>
      </c>
      <c r="BK147" s="90">
        <f>ROUND(I147*H147,2)</f>
        <v>0</v>
      </c>
      <c r="BL147" s="17" t="s">
        <v>165</v>
      </c>
      <c r="BM147" s="167" t="s">
        <v>729</v>
      </c>
    </row>
    <row r="148" spans="1:65" s="13" customFormat="1">
      <c r="B148" s="168"/>
      <c r="D148" s="169" t="s">
        <v>171</v>
      </c>
      <c r="E148" s="170" t="s">
        <v>1</v>
      </c>
      <c r="F148" s="171" t="s">
        <v>237</v>
      </c>
      <c r="H148" s="170" t="s">
        <v>1</v>
      </c>
      <c r="I148" s="172"/>
      <c r="L148" s="168"/>
      <c r="M148" s="173"/>
      <c r="N148" s="174"/>
      <c r="O148" s="174"/>
      <c r="P148" s="174"/>
      <c r="Q148" s="174"/>
      <c r="R148" s="174"/>
      <c r="S148" s="174"/>
      <c r="T148" s="175"/>
      <c r="AT148" s="170" t="s">
        <v>171</v>
      </c>
      <c r="AU148" s="170" t="s">
        <v>90</v>
      </c>
      <c r="AV148" s="13" t="s">
        <v>84</v>
      </c>
      <c r="AW148" s="13" t="s">
        <v>30</v>
      </c>
      <c r="AX148" s="13" t="s">
        <v>78</v>
      </c>
      <c r="AY148" s="170" t="s">
        <v>159</v>
      </c>
    </row>
    <row r="149" spans="1:65" s="14" customFormat="1">
      <c r="B149" s="176"/>
      <c r="D149" s="169" t="s">
        <v>171</v>
      </c>
      <c r="E149" s="177" t="s">
        <v>1</v>
      </c>
      <c r="F149" s="178" t="s">
        <v>715</v>
      </c>
      <c r="H149" s="179">
        <v>150</v>
      </c>
      <c r="I149" s="180"/>
      <c r="L149" s="176"/>
      <c r="M149" s="181"/>
      <c r="N149" s="182"/>
      <c r="O149" s="182"/>
      <c r="P149" s="182"/>
      <c r="Q149" s="182"/>
      <c r="R149" s="182"/>
      <c r="S149" s="182"/>
      <c r="T149" s="183"/>
      <c r="AT149" s="177" t="s">
        <v>171</v>
      </c>
      <c r="AU149" s="177" t="s">
        <v>90</v>
      </c>
      <c r="AV149" s="14" t="s">
        <v>90</v>
      </c>
      <c r="AW149" s="14" t="s">
        <v>30</v>
      </c>
      <c r="AX149" s="14" t="s">
        <v>78</v>
      </c>
      <c r="AY149" s="177" t="s">
        <v>159</v>
      </c>
    </row>
    <row r="150" spans="1:65" s="13" customFormat="1">
      <c r="B150" s="168"/>
      <c r="D150" s="169" t="s">
        <v>171</v>
      </c>
      <c r="E150" s="170" t="s">
        <v>1</v>
      </c>
      <c r="F150" s="171" t="s">
        <v>719</v>
      </c>
      <c r="H150" s="170" t="s">
        <v>1</v>
      </c>
      <c r="I150" s="172"/>
      <c r="L150" s="168"/>
      <c r="M150" s="173"/>
      <c r="N150" s="174"/>
      <c r="O150" s="174"/>
      <c r="P150" s="174"/>
      <c r="Q150" s="174"/>
      <c r="R150" s="174"/>
      <c r="S150" s="174"/>
      <c r="T150" s="175"/>
      <c r="AT150" s="170" t="s">
        <v>171</v>
      </c>
      <c r="AU150" s="170" t="s">
        <v>90</v>
      </c>
      <c r="AV150" s="13" t="s">
        <v>84</v>
      </c>
      <c r="AW150" s="13" t="s">
        <v>30</v>
      </c>
      <c r="AX150" s="13" t="s">
        <v>78</v>
      </c>
      <c r="AY150" s="170" t="s">
        <v>159</v>
      </c>
    </row>
    <row r="151" spans="1:65" s="14" customFormat="1">
      <c r="B151" s="176"/>
      <c r="D151" s="169" t="s">
        <v>171</v>
      </c>
      <c r="E151" s="177" t="s">
        <v>1</v>
      </c>
      <c r="F151" s="178" t="s">
        <v>720</v>
      </c>
      <c r="H151" s="179">
        <v>440</v>
      </c>
      <c r="I151" s="180"/>
      <c r="L151" s="176"/>
      <c r="M151" s="181"/>
      <c r="N151" s="182"/>
      <c r="O151" s="182"/>
      <c r="P151" s="182"/>
      <c r="Q151" s="182"/>
      <c r="R151" s="182"/>
      <c r="S151" s="182"/>
      <c r="T151" s="183"/>
      <c r="AT151" s="177" t="s">
        <v>171</v>
      </c>
      <c r="AU151" s="177" t="s">
        <v>90</v>
      </c>
      <c r="AV151" s="14" t="s">
        <v>90</v>
      </c>
      <c r="AW151" s="14" t="s">
        <v>30</v>
      </c>
      <c r="AX151" s="14" t="s">
        <v>78</v>
      </c>
      <c r="AY151" s="177" t="s">
        <v>159</v>
      </c>
    </row>
    <row r="152" spans="1:65" s="15" customFormat="1">
      <c r="B152" s="184"/>
      <c r="D152" s="169" t="s">
        <v>171</v>
      </c>
      <c r="E152" s="185" t="s">
        <v>1</v>
      </c>
      <c r="F152" s="186" t="s">
        <v>178</v>
      </c>
      <c r="H152" s="187">
        <v>590</v>
      </c>
      <c r="I152" s="188"/>
      <c r="L152" s="184"/>
      <c r="M152" s="189"/>
      <c r="N152" s="190"/>
      <c r="O152" s="190"/>
      <c r="P152" s="190"/>
      <c r="Q152" s="190"/>
      <c r="R152" s="190"/>
      <c r="S152" s="190"/>
      <c r="T152" s="191"/>
      <c r="AT152" s="185" t="s">
        <v>171</v>
      </c>
      <c r="AU152" s="185" t="s">
        <v>90</v>
      </c>
      <c r="AV152" s="15" t="s">
        <v>165</v>
      </c>
      <c r="AW152" s="15" t="s">
        <v>30</v>
      </c>
      <c r="AX152" s="15" t="s">
        <v>84</v>
      </c>
      <c r="AY152" s="185" t="s">
        <v>159</v>
      </c>
    </row>
    <row r="153" spans="1:65" s="2" customFormat="1" ht="33" customHeight="1">
      <c r="A153" s="235"/>
      <c r="B153" s="124"/>
      <c r="C153" s="155" t="s">
        <v>194</v>
      </c>
      <c r="D153" s="155" t="s">
        <v>161</v>
      </c>
      <c r="E153" s="156" t="s">
        <v>730</v>
      </c>
      <c r="F153" s="157" t="s">
        <v>731</v>
      </c>
      <c r="G153" s="158" t="s">
        <v>253</v>
      </c>
      <c r="H153" s="159">
        <v>157.5</v>
      </c>
      <c r="I153" s="160"/>
      <c r="J153" s="161">
        <f>ROUND(I153*H153,2)</f>
        <v>0</v>
      </c>
      <c r="K153" s="253"/>
      <c r="L153" s="256"/>
      <c r="M153" s="254" t="s">
        <v>1</v>
      </c>
      <c r="N153" s="164" t="s">
        <v>44</v>
      </c>
      <c r="O153" s="49"/>
      <c r="P153" s="165">
        <f>O153*H153</f>
        <v>0</v>
      </c>
      <c r="Q153" s="165">
        <v>0</v>
      </c>
      <c r="R153" s="165">
        <f>Q153*H153</f>
        <v>0</v>
      </c>
      <c r="S153" s="165">
        <v>0</v>
      </c>
      <c r="T153" s="166">
        <f>S153*H153</f>
        <v>0</v>
      </c>
      <c r="U153" s="235"/>
      <c r="V153" s="235"/>
      <c r="W153" s="235"/>
      <c r="X153" s="235"/>
      <c r="Y153" s="235"/>
      <c r="Z153" s="235"/>
      <c r="AA153" s="235"/>
      <c r="AB153" s="235"/>
      <c r="AC153" s="235"/>
      <c r="AD153" s="235"/>
      <c r="AE153" s="235"/>
      <c r="AR153" s="167" t="s">
        <v>165</v>
      </c>
      <c r="AT153" s="167" t="s">
        <v>161</v>
      </c>
      <c r="AU153" s="167" t="s">
        <v>90</v>
      </c>
      <c r="AY153" s="17" t="s">
        <v>159</v>
      </c>
      <c r="BE153" s="90">
        <f>IF(N153="základná",J153,0)</f>
        <v>0</v>
      </c>
      <c r="BF153" s="90">
        <f>IF(N153="znížená",J153,0)</f>
        <v>0</v>
      </c>
      <c r="BG153" s="90">
        <f>IF(N153="zákl. prenesená",J153,0)</f>
        <v>0</v>
      </c>
      <c r="BH153" s="90">
        <f>IF(N153="zníž. prenesená",J153,0)</f>
        <v>0</v>
      </c>
      <c r="BI153" s="90">
        <f>IF(N153="nulová",J153,0)</f>
        <v>0</v>
      </c>
      <c r="BJ153" s="17" t="s">
        <v>90</v>
      </c>
      <c r="BK153" s="90">
        <f>ROUND(I153*H153,2)</f>
        <v>0</v>
      </c>
      <c r="BL153" s="17" t="s">
        <v>165</v>
      </c>
      <c r="BM153" s="167" t="s">
        <v>732</v>
      </c>
    </row>
    <row r="154" spans="1:65" s="13" customFormat="1">
      <c r="B154" s="168"/>
      <c r="D154" s="169" t="s">
        <v>171</v>
      </c>
      <c r="E154" s="170" t="s">
        <v>1</v>
      </c>
      <c r="F154" s="171" t="s">
        <v>733</v>
      </c>
      <c r="H154" s="170" t="s">
        <v>1</v>
      </c>
      <c r="I154" s="172"/>
      <c r="L154" s="168"/>
      <c r="M154" s="173"/>
      <c r="N154" s="174"/>
      <c r="O154" s="174"/>
      <c r="P154" s="174"/>
      <c r="Q154" s="174"/>
      <c r="R154" s="174"/>
      <c r="S154" s="174"/>
      <c r="T154" s="175"/>
      <c r="AT154" s="170" t="s">
        <v>171</v>
      </c>
      <c r="AU154" s="170" t="s">
        <v>90</v>
      </c>
      <c r="AV154" s="13" t="s">
        <v>84</v>
      </c>
      <c r="AW154" s="13" t="s">
        <v>30</v>
      </c>
      <c r="AX154" s="13" t="s">
        <v>78</v>
      </c>
      <c r="AY154" s="170" t="s">
        <v>159</v>
      </c>
    </row>
    <row r="155" spans="1:65" s="14" customFormat="1">
      <c r="B155" s="176"/>
      <c r="D155" s="169" t="s">
        <v>171</v>
      </c>
      <c r="E155" s="177" t="s">
        <v>1</v>
      </c>
      <c r="F155" s="178" t="s">
        <v>734</v>
      </c>
      <c r="H155" s="179">
        <v>157.5</v>
      </c>
      <c r="I155" s="180"/>
      <c r="L155" s="176"/>
      <c r="M155" s="181"/>
      <c r="N155" s="182"/>
      <c r="O155" s="182"/>
      <c r="P155" s="182"/>
      <c r="Q155" s="182"/>
      <c r="R155" s="182"/>
      <c r="S155" s="182"/>
      <c r="T155" s="183"/>
      <c r="AT155" s="177" t="s">
        <v>171</v>
      </c>
      <c r="AU155" s="177" t="s">
        <v>90</v>
      </c>
      <c r="AV155" s="14" t="s">
        <v>90</v>
      </c>
      <c r="AW155" s="14" t="s">
        <v>30</v>
      </c>
      <c r="AX155" s="14" t="s">
        <v>84</v>
      </c>
      <c r="AY155" s="177" t="s">
        <v>159</v>
      </c>
    </row>
    <row r="156" spans="1:65" s="2" customFormat="1" ht="21.75" customHeight="1">
      <c r="A156" s="235"/>
      <c r="B156" s="124"/>
      <c r="C156" s="155" t="s">
        <v>198</v>
      </c>
      <c r="D156" s="155" t="s">
        <v>161</v>
      </c>
      <c r="E156" s="156" t="s">
        <v>735</v>
      </c>
      <c r="F156" s="157" t="s">
        <v>736</v>
      </c>
      <c r="G156" s="158" t="s">
        <v>253</v>
      </c>
      <c r="H156" s="159">
        <v>55</v>
      </c>
      <c r="I156" s="160"/>
      <c r="J156" s="161">
        <f>ROUND(I156*H156,2)</f>
        <v>0</v>
      </c>
      <c r="K156" s="253"/>
      <c r="L156" s="256"/>
      <c r="M156" s="254" t="s">
        <v>1</v>
      </c>
      <c r="N156" s="164" t="s">
        <v>44</v>
      </c>
      <c r="O156" s="49"/>
      <c r="P156" s="165">
        <f>O156*H156</f>
        <v>0</v>
      </c>
      <c r="Q156" s="165">
        <v>0</v>
      </c>
      <c r="R156" s="165">
        <f>Q156*H156</f>
        <v>0</v>
      </c>
      <c r="S156" s="165">
        <v>0</v>
      </c>
      <c r="T156" s="166">
        <f>S156*H156</f>
        <v>0</v>
      </c>
      <c r="U156" s="235"/>
      <c r="V156" s="235"/>
      <c r="W156" s="235"/>
      <c r="X156" s="235"/>
      <c r="Y156" s="235"/>
      <c r="Z156" s="235"/>
      <c r="AA156" s="235"/>
      <c r="AB156" s="235"/>
      <c r="AC156" s="235"/>
      <c r="AD156" s="235"/>
      <c r="AE156" s="235"/>
      <c r="AR156" s="167" t="s">
        <v>165</v>
      </c>
      <c r="AT156" s="167" t="s">
        <v>161</v>
      </c>
      <c r="AU156" s="167" t="s">
        <v>90</v>
      </c>
      <c r="AY156" s="17" t="s">
        <v>159</v>
      </c>
      <c r="BE156" s="90">
        <f>IF(N156="základná",J156,0)</f>
        <v>0</v>
      </c>
      <c r="BF156" s="90">
        <f>IF(N156="znížená",J156,0)</f>
        <v>0</v>
      </c>
      <c r="BG156" s="90">
        <f>IF(N156="zákl. prenesená",J156,0)</f>
        <v>0</v>
      </c>
      <c r="BH156" s="90">
        <f>IF(N156="zníž. prenesená",J156,0)</f>
        <v>0</v>
      </c>
      <c r="BI156" s="90">
        <f>IF(N156="nulová",J156,0)</f>
        <v>0</v>
      </c>
      <c r="BJ156" s="17" t="s">
        <v>90</v>
      </c>
      <c r="BK156" s="90">
        <f>ROUND(I156*H156,2)</f>
        <v>0</v>
      </c>
      <c r="BL156" s="17" t="s">
        <v>165</v>
      </c>
      <c r="BM156" s="167" t="s">
        <v>737</v>
      </c>
    </row>
    <row r="157" spans="1:65" s="2" customFormat="1" ht="21.75" customHeight="1">
      <c r="A157" s="235"/>
      <c r="B157" s="124"/>
      <c r="C157" s="155" t="s">
        <v>206</v>
      </c>
      <c r="D157" s="155" t="s">
        <v>161</v>
      </c>
      <c r="E157" s="156" t="s">
        <v>738</v>
      </c>
      <c r="F157" s="157" t="s">
        <v>259</v>
      </c>
      <c r="G157" s="158" t="s">
        <v>253</v>
      </c>
      <c r="H157" s="159">
        <v>16.5</v>
      </c>
      <c r="I157" s="160"/>
      <c r="J157" s="161">
        <f>ROUND(I157*H157,2)</f>
        <v>0</v>
      </c>
      <c r="K157" s="253"/>
      <c r="L157" s="256"/>
      <c r="M157" s="254" t="s">
        <v>1</v>
      </c>
      <c r="N157" s="164" t="s">
        <v>44</v>
      </c>
      <c r="O157" s="49"/>
      <c r="P157" s="165">
        <f>O157*H157</f>
        <v>0</v>
      </c>
      <c r="Q157" s="165">
        <v>0</v>
      </c>
      <c r="R157" s="165">
        <f>Q157*H157</f>
        <v>0</v>
      </c>
      <c r="S157" s="165">
        <v>0</v>
      </c>
      <c r="T157" s="166">
        <f>S157*H157</f>
        <v>0</v>
      </c>
      <c r="U157" s="235"/>
      <c r="V157" s="235"/>
      <c r="W157" s="235"/>
      <c r="X157" s="235"/>
      <c r="Y157" s="235"/>
      <c r="Z157" s="235"/>
      <c r="AA157" s="235"/>
      <c r="AB157" s="235"/>
      <c r="AC157" s="235"/>
      <c r="AD157" s="235"/>
      <c r="AE157" s="235"/>
      <c r="AR157" s="167" t="s">
        <v>165</v>
      </c>
      <c r="AT157" s="167" t="s">
        <v>161</v>
      </c>
      <c r="AU157" s="167" t="s">
        <v>90</v>
      </c>
      <c r="AY157" s="17" t="s">
        <v>159</v>
      </c>
      <c r="BE157" s="90">
        <f>IF(N157="základná",J157,0)</f>
        <v>0</v>
      </c>
      <c r="BF157" s="90">
        <f>IF(N157="znížená",J157,0)</f>
        <v>0</v>
      </c>
      <c r="BG157" s="90">
        <f>IF(N157="zákl. prenesená",J157,0)</f>
        <v>0</v>
      </c>
      <c r="BH157" s="90">
        <f>IF(N157="zníž. prenesená",J157,0)</f>
        <v>0</v>
      </c>
      <c r="BI157" s="90">
        <f>IF(N157="nulová",J157,0)</f>
        <v>0</v>
      </c>
      <c r="BJ157" s="17" t="s">
        <v>90</v>
      </c>
      <c r="BK157" s="90">
        <f>ROUND(I157*H157,2)</f>
        <v>0</v>
      </c>
      <c r="BL157" s="17" t="s">
        <v>165</v>
      </c>
      <c r="BM157" s="167" t="s">
        <v>739</v>
      </c>
    </row>
    <row r="158" spans="1:65" s="14" customFormat="1">
      <c r="B158" s="176"/>
      <c r="D158" s="169" t="s">
        <v>171</v>
      </c>
      <c r="E158" s="177" t="s">
        <v>1</v>
      </c>
      <c r="F158" s="178" t="s">
        <v>740</v>
      </c>
      <c r="H158" s="179">
        <v>16.5</v>
      </c>
      <c r="I158" s="180"/>
      <c r="L158" s="176"/>
      <c r="M158" s="181"/>
      <c r="N158" s="182"/>
      <c r="O158" s="182"/>
      <c r="P158" s="182"/>
      <c r="Q158" s="182"/>
      <c r="R158" s="182"/>
      <c r="S158" s="182"/>
      <c r="T158" s="183"/>
      <c r="AT158" s="177" t="s">
        <v>171</v>
      </c>
      <c r="AU158" s="177" t="s">
        <v>90</v>
      </c>
      <c r="AV158" s="14" t="s">
        <v>90</v>
      </c>
      <c r="AW158" s="14" t="s">
        <v>30</v>
      </c>
      <c r="AX158" s="14" t="s">
        <v>84</v>
      </c>
      <c r="AY158" s="177" t="s">
        <v>159</v>
      </c>
    </row>
    <row r="159" spans="1:65" s="2" customFormat="1" ht="21.75" customHeight="1">
      <c r="A159" s="235"/>
      <c r="B159" s="124"/>
      <c r="C159" s="155" t="s">
        <v>210</v>
      </c>
      <c r="D159" s="155" t="s">
        <v>161</v>
      </c>
      <c r="E159" s="156" t="s">
        <v>741</v>
      </c>
      <c r="F159" s="157" t="s">
        <v>742</v>
      </c>
      <c r="G159" s="158" t="s">
        <v>253</v>
      </c>
      <c r="H159" s="159">
        <v>20</v>
      </c>
      <c r="I159" s="160"/>
      <c r="J159" s="161">
        <f>ROUND(I159*H159,2)</f>
        <v>0</v>
      </c>
      <c r="K159" s="253"/>
      <c r="L159" s="256"/>
      <c r="M159" s="254" t="s">
        <v>1</v>
      </c>
      <c r="N159" s="164" t="s">
        <v>44</v>
      </c>
      <c r="O159" s="49"/>
      <c r="P159" s="165">
        <f>O159*H159</f>
        <v>0</v>
      </c>
      <c r="Q159" s="165">
        <v>0</v>
      </c>
      <c r="R159" s="165">
        <f>Q159*H159</f>
        <v>0</v>
      </c>
      <c r="S159" s="165">
        <v>0</v>
      </c>
      <c r="T159" s="166">
        <f>S159*H159</f>
        <v>0</v>
      </c>
      <c r="U159" s="235"/>
      <c r="V159" s="235"/>
      <c r="W159" s="235"/>
      <c r="X159" s="235"/>
      <c r="Y159" s="235"/>
      <c r="Z159" s="235"/>
      <c r="AA159" s="235"/>
      <c r="AB159" s="235"/>
      <c r="AC159" s="235"/>
      <c r="AD159" s="235"/>
      <c r="AE159" s="235"/>
      <c r="AR159" s="167" t="s">
        <v>165</v>
      </c>
      <c r="AT159" s="167" t="s">
        <v>161</v>
      </c>
      <c r="AU159" s="167" t="s">
        <v>90</v>
      </c>
      <c r="AY159" s="17" t="s">
        <v>159</v>
      </c>
      <c r="BE159" s="90">
        <f>IF(N159="základná",J159,0)</f>
        <v>0</v>
      </c>
      <c r="BF159" s="90">
        <f>IF(N159="znížená",J159,0)</f>
        <v>0</v>
      </c>
      <c r="BG159" s="90">
        <f>IF(N159="zákl. prenesená",J159,0)</f>
        <v>0</v>
      </c>
      <c r="BH159" s="90">
        <f>IF(N159="zníž. prenesená",J159,0)</f>
        <v>0</v>
      </c>
      <c r="BI159" s="90">
        <f>IF(N159="nulová",J159,0)</f>
        <v>0</v>
      </c>
      <c r="BJ159" s="17" t="s">
        <v>90</v>
      </c>
      <c r="BK159" s="90">
        <f>ROUND(I159*H159,2)</f>
        <v>0</v>
      </c>
      <c r="BL159" s="17" t="s">
        <v>165</v>
      </c>
      <c r="BM159" s="167" t="s">
        <v>743</v>
      </c>
    </row>
    <row r="160" spans="1:65" s="13" customFormat="1">
      <c r="B160" s="168"/>
      <c r="D160" s="169" t="s">
        <v>171</v>
      </c>
      <c r="E160" s="170" t="s">
        <v>1</v>
      </c>
      <c r="F160" s="171" t="s">
        <v>744</v>
      </c>
      <c r="H160" s="170" t="s">
        <v>1</v>
      </c>
      <c r="I160" s="172"/>
      <c r="L160" s="168"/>
      <c r="M160" s="173"/>
      <c r="N160" s="174"/>
      <c r="O160" s="174"/>
      <c r="P160" s="174"/>
      <c r="Q160" s="174"/>
      <c r="R160" s="174"/>
      <c r="S160" s="174"/>
      <c r="T160" s="175"/>
      <c r="AT160" s="170" t="s">
        <v>171</v>
      </c>
      <c r="AU160" s="170" t="s">
        <v>90</v>
      </c>
      <c r="AV160" s="13" t="s">
        <v>84</v>
      </c>
      <c r="AW160" s="13" t="s">
        <v>30</v>
      </c>
      <c r="AX160" s="13" t="s">
        <v>78</v>
      </c>
      <c r="AY160" s="170" t="s">
        <v>159</v>
      </c>
    </row>
    <row r="161" spans="1:65" s="14" customFormat="1">
      <c r="B161" s="176"/>
      <c r="D161" s="169" t="s">
        <v>171</v>
      </c>
      <c r="E161" s="177" t="s">
        <v>1</v>
      </c>
      <c r="F161" s="178" t="s">
        <v>214</v>
      </c>
      <c r="H161" s="179">
        <v>10</v>
      </c>
      <c r="I161" s="180"/>
      <c r="L161" s="176"/>
      <c r="M161" s="181"/>
      <c r="N161" s="182"/>
      <c r="O161" s="182"/>
      <c r="P161" s="182"/>
      <c r="Q161" s="182"/>
      <c r="R161" s="182"/>
      <c r="S161" s="182"/>
      <c r="T161" s="183"/>
      <c r="AT161" s="177" t="s">
        <v>171</v>
      </c>
      <c r="AU161" s="177" t="s">
        <v>90</v>
      </c>
      <c r="AV161" s="14" t="s">
        <v>90</v>
      </c>
      <c r="AW161" s="14" t="s">
        <v>30</v>
      </c>
      <c r="AX161" s="14" t="s">
        <v>78</v>
      </c>
      <c r="AY161" s="177" t="s">
        <v>159</v>
      </c>
    </row>
    <row r="162" spans="1:65" s="13" customFormat="1">
      <c r="B162" s="168"/>
      <c r="D162" s="169" t="s">
        <v>171</v>
      </c>
      <c r="E162" s="170" t="s">
        <v>1</v>
      </c>
      <c r="F162" s="171" t="s">
        <v>745</v>
      </c>
      <c r="H162" s="170" t="s">
        <v>1</v>
      </c>
      <c r="I162" s="172"/>
      <c r="L162" s="168"/>
      <c r="M162" s="173"/>
      <c r="N162" s="174"/>
      <c r="O162" s="174"/>
      <c r="P162" s="174"/>
      <c r="Q162" s="174"/>
      <c r="R162" s="174"/>
      <c r="S162" s="174"/>
      <c r="T162" s="175"/>
      <c r="AT162" s="170" t="s">
        <v>171</v>
      </c>
      <c r="AU162" s="170" t="s">
        <v>90</v>
      </c>
      <c r="AV162" s="13" t="s">
        <v>84</v>
      </c>
      <c r="AW162" s="13" t="s">
        <v>30</v>
      </c>
      <c r="AX162" s="13" t="s">
        <v>78</v>
      </c>
      <c r="AY162" s="170" t="s">
        <v>159</v>
      </c>
    </row>
    <row r="163" spans="1:65" s="14" customFormat="1">
      <c r="B163" s="176"/>
      <c r="D163" s="169" t="s">
        <v>171</v>
      </c>
      <c r="E163" s="177" t="s">
        <v>1</v>
      </c>
      <c r="F163" s="178" t="s">
        <v>214</v>
      </c>
      <c r="H163" s="179">
        <v>10</v>
      </c>
      <c r="I163" s="180"/>
      <c r="L163" s="176"/>
      <c r="M163" s="181"/>
      <c r="N163" s="182"/>
      <c r="O163" s="182"/>
      <c r="P163" s="182"/>
      <c r="Q163" s="182"/>
      <c r="R163" s="182"/>
      <c r="S163" s="182"/>
      <c r="T163" s="183"/>
      <c r="AT163" s="177" t="s">
        <v>171</v>
      </c>
      <c r="AU163" s="177" t="s">
        <v>90</v>
      </c>
      <c r="AV163" s="14" t="s">
        <v>90</v>
      </c>
      <c r="AW163" s="14" t="s">
        <v>30</v>
      </c>
      <c r="AX163" s="14" t="s">
        <v>78</v>
      </c>
      <c r="AY163" s="177" t="s">
        <v>159</v>
      </c>
    </row>
    <row r="164" spans="1:65" s="15" customFormat="1">
      <c r="B164" s="184"/>
      <c r="D164" s="169" t="s">
        <v>171</v>
      </c>
      <c r="E164" s="185" t="s">
        <v>1</v>
      </c>
      <c r="F164" s="186" t="s">
        <v>178</v>
      </c>
      <c r="H164" s="187">
        <v>20</v>
      </c>
      <c r="I164" s="188"/>
      <c r="L164" s="184"/>
      <c r="M164" s="189"/>
      <c r="N164" s="190"/>
      <c r="O164" s="190"/>
      <c r="P164" s="190"/>
      <c r="Q164" s="190"/>
      <c r="R164" s="190"/>
      <c r="S164" s="190"/>
      <c r="T164" s="191"/>
      <c r="AT164" s="185" t="s">
        <v>171</v>
      </c>
      <c r="AU164" s="185" t="s">
        <v>90</v>
      </c>
      <c r="AV164" s="15" t="s">
        <v>165</v>
      </c>
      <c r="AW164" s="15" t="s">
        <v>30</v>
      </c>
      <c r="AX164" s="15" t="s">
        <v>84</v>
      </c>
      <c r="AY164" s="185" t="s">
        <v>159</v>
      </c>
    </row>
    <row r="165" spans="1:65" s="2" customFormat="1" ht="33" customHeight="1">
      <c r="A165" s="235"/>
      <c r="B165" s="124"/>
      <c r="C165" s="155" t="s">
        <v>214</v>
      </c>
      <c r="D165" s="155" t="s">
        <v>161</v>
      </c>
      <c r="E165" s="156" t="s">
        <v>288</v>
      </c>
      <c r="F165" s="157" t="s">
        <v>289</v>
      </c>
      <c r="G165" s="158" t="s">
        <v>253</v>
      </c>
      <c r="H165" s="159">
        <v>202.5</v>
      </c>
      <c r="I165" s="160"/>
      <c r="J165" s="161">
        <f>ROUND(I165*H165,2)</f>
        <v>0</v>
      </c>
      <c r="K165" s="253"/>
      <c r="L165" s="256"/>
      <c r="M165" s="254" t="s">
        <v>1</v>
      </c>
      <c r="N165" s="164" t="s">
        <v>44</v>
      </c>
      <c r="O165" s="49"/>
      <c r="P165" s="165">
        <f>O165*H165</f>
        <v>0</v>
      </c>
      <c r="Q165" s="165">
        <v>0</v>
      </c>
      <c r="R165" s="165">
        <f>Q165*H165</f>
        <v>0</v>
      </c>
      <c r="S165" s="165">
        <v>0</v>
      </c>
      <c r="T165" s="166">
        <f>S165*H165</f>
        <v>0</v>
      </c>
      <c r="U165" s="235"/>
      <c r="V165" s="235"/>
      <c r="W165" s="235"/>
      <c r="X165" s="235"/>
      <c r="Y165" s="235"/>
      <c r="Z165" s="235"/>
      <c r="AA165" s="235"/>
      <c r="AB165" s="235"/>
      <c r="AC165" s="235"/>
      <c r="AD165" s="235"/>
      <c r="AE165" s="235"/>
      <c r="AR165" s="167" t="s">
        <v>165</v>
      </c>
      <c r="AT165" s="167" t="s">
        <v>161</v>
      </c>
      <c r="AU165" s="167" t="s">
        <v>90</v>
      </c>
      <c r="AY165" s="17" t="s">
        <v>159</v>
      </c>
      <c r="BE165" s="90">
        <f>IF(N165="základná",J165,0)</f>
        <v>0</v>
      </c>
      <c r="BF165" s="90">
        <f>IF(N165="znížená",J165,0)</f>
        <v>0</v>
      </c>
      <c r="BG165" s="90">
        <f>IF(N165="zákl. prenesená",J165,0)</f>
        <v>0</v>
      </c>
      <c r="BH165" s="90">
        <f>IF(N165="zníž. prenesená",J165,0)</f>
        <v>0</v>
      </c>
      <c r="BI165" s="90">
        <f>IF(N165="nulová",J165,0)</f>
        <v>0</v>
      </c>
      <c r="BJ165" s="17" t="s">
        <v>90</v>
      </c>
      <c r="BK165" s="90">
        <f>ROUND(I165*H165,2)</f>
        <v>0</v>
      </c>
      <c r="BL165" s="17" t="s">
        <v>165</v>
      </c>
      <c r="BM165" s="167" t="s">
        <v>746</v>
      </c>
    </row>
    <row r="166" spans="1:65" s="13" customFormat="1">
      <c r="B166" s="168"/>
      <c r="D166" s="169" t="s">
        <v>171</v>
      </c>
      <c r="E166" s="170" t="s">
        <v>1</v>
      </c>
      <c r="F166" s="171" t="s">
        <v>291</v>
      </c>
      <c r="H166" s="170" t="s">
        <v>1</v>
      </c>
      <c r="I166" s="172"/>
      <c r="L166" s="168"/>
      <c r="M166" s="173"/>
      <c r="N166" s="174"/>
      <c r="O166" s="174"/>
      <c r="P166" s="174"/>
      <c r="Q166" s="174"/>
      <c r="R166" s="174"/>
      <c r="S166" s="174"/>
      <c r="T166" s="175"/>
      <c r="AT166" s="170" t="s">
        <v>171</v>
      </c>
      <c r="AU166" s="170" t="s">
        <v>90</v>
      </c>
      <c r="AV166" s="13" t="s">
        <v>84</v>
      </c>
      <c r="AW166" s="13" t="s">
        <v>30</v>
      </c>
      <c r="AX166" s="13" t="s">
        <v>78</v>
      </c>
      <c r="AY166" s="170" t="s">
        <v>159</v>
      </c>
    </row>
    <row r="167" spans="1:65" s="14" customFormat="1">
      <c r="B167" s="176"/>
      <c r="D167" s="169" t="s">
        <v>171</v>
      </c>
      <c r="E167" s="177" t="s">
        <v>1</v>
      </c>
      <c r="F167" s="178" t="s">
        <v>427</v>
      </c>
      <c r="H167" s="179">
        <v>55</v>
      </c>
      <c r="I167" s="180"/>
      <c r="L167" s="176"/>
      <c r="M167" s="181"/>
      <c r="N167" s="182"/>
      <c r="O167" s="182"/>
      <c r="P167" s="182"/>
      <c r="Q167" s="182"/>
      <c r="R167" s="182"/>
      <c r="S167" s="182"/>
      <c r="T167" s="183"/>
      <c r="AT167" s="177" t="s">
        <v>171</v>
      </c>
      <c r="AU167" s="177" t="s">
        <v>90</v>
      </c>
      <c r="AV167" s="14" t="s">
        <v>90</v>
      </c>
      <c r="AW167" s="14" t="s">
        <v>30</v>
      </c>
      <c r="AX167" s="14" t="s">
        <v>78</v>
      </c>
      <c r="AY167" s="177" t="s">
        <v>159</v>
      </c>
    </row>
    <row r="168" spans="1:65" s="13" customFormat="1">
      <c r="B168" s="168"/>
      <c r="D168" s="169" t="s">
        <v>171</v>
      </c>
      <c r="E168" s="170" t="s">
        <v>1</v>
      </c>
      <c r="F168" s="171" t="s">
        <v>293</v>
      </c>
      <c r="H168" s="170" t="s">
        <v>1</v>
      </c>
      <c r="I168" s="172"/>
      <c r="L168" s="168"/>
      <c r="M168" s="173"/>
      <c r="N168" s="174"/>
      <c r="O168" s="174"/>
      <c r="P168" s="174"/>
      <c r="Q168" s="174"/>
      <c r="R168" s="174"/>
      <c r="S168" s="174"/>
      <c r="T168" s="175"/>
      <c r="AT168" s="170" t="s">
        <v>171</v>
      </c>
      <c r="AU168" s="170" t="s">
        <v>90</v>
      </c>
      <c r="AV168" s="13" t="s">
        <v>84</v>
      </c>
      <c r="AW168" s="13" t="s">
        <v>30</v>
      </c>
      <c r="AX168" s="13" t="s">
        <v>78</v>
      </c>
      <c r="AY168" s="170" t="s">
        <v>159</v>
      </c>
    </row>
    <row r="169" spans="1:65" s="14" customFormat="1">
      <c r="B169" s="176"/>
      <c r="D169" s="169" t="s">
        <v>171</v>
      </c>
      <c r="E169" s="177" t="s">
        <v>1</v>
      </c>
      <c r="F169" s="178" t="s">
        <v>294</v>
      </c>
      <c r="H169" s="179">
        <v>-10</v>
      </c>
      <c r="I169" s="180"/>
      <c r="L169" s="176"/>
      <c r="M169" s="181"/>
      <c r="N169" s="182"/>
      <c r="O169" s="182"/>
      <c r="P169" s="182"/>
      <c r="Q169" s="182"/>
      <c r="R169" s="182"/>
      <c r="S169" s="182"/>
      <c r="T169" s="183"/>
      <c r="AT169" s="177" t="s">
        <v>171</v>
      </c>
      <c r="AU169" s="177" t="s">
        <v>90</v>
      </c>
      <c r="AV169" s="14" t="s">
        <v>90</v>
      </c>
      <c r="AW169" s="14" t="s">
        <v>30</v>
      </c>
      <c r="AX169" s="14" t="s">
        <v>78</v>
      </c>
      <c r="AY169" s="177" t="s">
        <v>159</v>
      </c>
    </row>
    <row r="170" spans="1:65" s="13" customFormat="1">
      <c r="B170" s="168"/>
      <c r="D170" s="169" t="s">
        <v>171</v>
      </c>
      <c r="E170" s="170" t="s">
        <v>1</v>
      </c>
      <c r="F170" s="171" t="s">
        <v>747</v>
      </c>
      <c r="H170" s="170" t="s">
        <v>1</v>
      </c>
      <c r="I170" s="172"/>
      <c r="L170" s="168"/>
      <c r="M170" s="173"/>
      <c r="N170" s="174"/>
      <c r="O170" s="174"/>
      <c r="P170" s="174"/>
      <c r="Q170" s="174"/>
      <c r="R170" s="174"/>
      <c r="S170" s="174"/>
      <c r="T170" s="175"/>
      <c r="AT170" s="170" t="s">
        <v>171</v>
      </c>
      <c r="AU170" s="170" t="s">
        <v>90</v>
      </c>
      <c r="AV170" s="13" t="s">
        <v>84</v>
      </c>
      <c r="AW170" s="13" t="s">
        <v>30</v>
      </c>
      <c r="AX170" s="13" t="s">
        <v>78</v>
      </c>
      <c r="AY170" s="170" t="s">
        <v>159</v>
      </c>
    </row>
    <row r="171" spans="1:65" s="14" customFormat="1">
      <c r="B171" s="176"/>
      <c r="D171" s="169" t="s">
        <v>171</v>
      </c>
      <c r="E171" s="177" t="s">
        <v>1</v>
      </c>
      <c r="F171" s="178" t="s">
        <v>748</v>
      </c>
      <c r="H171" s="179">
        <v>157.5</v>
      </c>
      <c r="I171" s="180"/>
      <c r="L171" s="176"/>
      <c r="M171" s="181"/>
      <c r="N171" s="182"/>
      <c r="O171" s="182"/>
      <c r="P171" s="182"/>
      <c r="Q171" s="182"/>
      <c r="R171" s="182"/>
      <c r="S171" s="182"/>
      <c r="T171" s="183"/>
      <c r="AT171" s="177" t="s">
        <v>171</v>
      </c>
      <c r="AU171" s="177" t="s">
        <v>90</v>
      </c>
      <c r="AV171" s="14" t="s">
        <v>90</v>
      </c>
      <c r="AW171" s="14" t="s">
        <v>30</v>
      </c>
      <c r="AX171" s="14" t="s">
        <v>78</v>
      </c>
      <c r="AY171" s="177" t="s">
        <v>159</v>
      </c>
    </row>
    <row r="172" spans="1:65" s="15" customFormat="1">
      <c r="B172" s="184"/>
      <c r="D172" s="169" t="s">
        <v>171</v>
      </c>
      <c r="E172" s="185" t="s">
        <v>712</v>
      </c>
      <c r="F172" s="186" t="s">
        <v>178</v>
      </c>
      <c r="H172" s="187">
        <v>202.5</v>
      </c>
      <c r="I172" s="188"/>
      <c r="L172" s="184"/>
      <c r="M172" s="189"/>
      <c r="N172" s="190"/>
      <c r="O172" s="190"/>
      <c r="P172" s="190"/>
      <c r="Q172" s="190"/>
      <c r="R172" s="190"/>
      <c r="S172" s="190"/>
      <c r="T172" s="191"/>
      <c r="AT172" s="185" t="s">
        <v>171</v>
      </c>
      <c r="AU172" s="185" t="s">
        <v>90</v>
      </c>
      <c r="AV172" s="15" t="s">
        <v>165</v>
      </c>
      <c r="AW172" s="15" t="s">
        <v>30</v>
      </c>
      <c r="AX172" s="15" t="s">
        <v>84</v>
      </c>
      <c r="AY172" s="185" t="s">
        <v>159</v>
      </c>
    </row>
    <row r="173" spans="1:65" s="2" customFormat="1" ht="44.25" customHeight="1">
      <c r="A173" s="235"/>
      <c r="B173" s="124"/>
      <c r="C173" s="155" t="s">
        <v>219</v>
      </c>
      <c r="D173" s="155" t="s">
        <v>161</v>
      </c>
      <c r="E173" s="156" t="s">
        <v>296</v>
      </c>
      <c r="F173" s="157" t="s">
        <v>297</v>
      </c>
      <c r="G173" s="158" t="s">
        <v>253</v>
      </c>
      <c r="H173" s="159">
        <v>405</v>
      </c>
      <c r="I173" s="160"/>
      <c r="J173" s="161">
        <f>ROUND(I173*H173,2)</f>
        <v>0</v>
      </c>
      <c r="K173" s="253"/>
      <c r="L173" s="256"/>
      <c r="M173" s="254" t="s">
        <v>1</v>
      </c>
      <c r="N173" s="164" t="s">
        <v>44</v>
      </c>
      <c r="O173" s="49"/>
      <c r="P173" s="165">
        <f>O173*H173</f>
        <v>0</v>
      </c>
      <c r="Q173" s="165">
        <v>0</v>
      </c>
      <c r="R173" s="165">
        <f>Q173*H173</f>
        <v>0</v>
      </c>
      <c r="S173" s="165">
        <v>0</v>
      </c>
      <c r="T173" s="166">
        <f>S173*H173</f>
        <v>0</v>
      </c>
      <c r="U173" s="235"/>
      <c r="V173" s="235"/>
      <c r="W173" s="235"/>
      <c r="X173" s="235"/>
      <c r="Y173" s="235"/>
      <c r="Z173" s="235"/>
      <c r="AA173" s="235"/>
      <c r="AB173" s="235"/>
      <c r="AC173" s="235"/>
      <c r="AD173" s="235"/>
      <c r="AE173" s="235"/>
      <c r="AR173" s="167" t="s">
        <v>165</v>
      </c>
      <c r="AT173" s="167" t="s">
        <v>161</v>
      </c>
      <c r="AU173" s="167" t="s">
        <v>90</v>
      </c>
      <c r="AY173" s="17" t="s">
        <v>159</v>
      </c>
      <c r="BE173" s="90">
        <f>IF(N173="základná",J173,0)</f>
        <v>0</v>
      </c>
      <c r="BF173" s="90">
        <f>IF(N173="znížená",J173,0)</f>
        <v>0</v>
      </c>
      <c r="BG173" s="90">
        <f>IF(N173="zákl. prenesená",J173,0)</f>
        <v>0</v>
      </c>
      <c r="BH173" s="90">
        <f>IF(N173="zníž. prenesená",J173,0)</f>
        <v>0</v>
      </c>
      <c r="BI173" s="90">
        <f>IF(N173="nulová",J173,0)</f>
        <v>0</v>
      </c>
      <c r="BJ173" s="17" t="s">
        <v>90</v>
      </c>
      <c r="BK173" s="90">
        <f>ROUND(I173*H173,2)</f>
        <v>0</v>
      </c>
      <c r="BL173" s="17" t="s">
        <v>165</v>
      </c>
      <c r="BM173" s="167" t="s">
        <v>749</v>
      </c>
    </row>
    <row r="174" spans="1:65" s="14" customFormat="1">
      <c r="B174" s="176"/>
      <c r="D174" s="169" t="s">
        <v>171</v>
      </c>
      <c r="E174" s="177" t="s">
        <v>1</v>
      </c>
      <c r="F174" s="178" t="s">
        <v>750</v>
      </c>
      <c r="H174" s="179">
        <v>405</v>
      </c>
      <c r="I174" s="180"/>
      <c r="L174" s="176"/>
      <c r="M174" s="181"/>
      <c r="N174" s="182"/>
      <c r="O174" s="182"/>
      <c r="P174" s="182"/>
      <c r="Q174" s="182"/>
      <c r="R174" s="182"/>
      <c r="S174" s="182"/>
      <c r="T174" s="183"/>
      <c r="AT174" s="177" t="s">
        <v>171</v>
      </c>
      <c r="AU174" s="177" t="s">
        <v>90</v>
      </c>
      <c r="AV174" s="14" t="s">
        <v>90</v>
      </c>
      <c r="AW174" s="14" t="s">
        <v>30</v>
      </c>
      <c r="AX174" s="14" t="s">
        <v>84</v>
      </c>
      <c r="AY174" s="177" t="s">
        <v>159</v>
      </c>
    </row>
    <row r="175" spans="1:65" s="2" customFormat="1" ht="21.75" customHeight="1">
      <c r="A175" s="235"/>
      <c r="B175" s="124"/>
      <c r="C175" s="155" t="s">
        <v>223</v>
      </c>
      <c r="D175" s="155" t="s">
        <v>161</v>
      </c>
      <c r="E175" s="156" t="s">
        <v>751</v>
      </c>
      <c r="F175" s="157" t="s">
        <v>752</v>
      </c>
      <c r="G175" s="158" t="s">
        <v>253</v>
      </c>
      <c r="H175" s="159">
        <v>10</v>
      </c>
      <c r="I175" s="160"/>
      <c r="J175" s="161">
        <f>ROUND(I175*H175,2)</f>
        <v>0</v>
      </c>
      <c r="K175" s="253"/>
      <c r="L175" s="256"/>
      <c r="M175" s="254" t="s">
        <v>1</v>
      </c>
      <c r="N175" s="164" t="s">
        <v>44</v>
      </c>
      <c r="O175" s="49"/>
      <c r="P175" s="165">
        <f>O175*H175</f>
        <v>0</v>
      </c>
      <c r="Q175" s="165">
        <v>0</v>
      </c>
      <c r="R175" s="165">
        <f>Q175*H175</f>
        <v>0</v>
      </c>
      <c r="S175" s="165">
        <v>0</v>
      </c>
      <c r="T175" s="166">
        <f>S175*H175</f>
        <v>0</v>
      </c>
      <c r="U175" s="235"/>
      <c r="V175" s="235"/>
      <c r="W175" s="235"/>
      <c r="X175" s="235"/>
      <c r="Y175" s="235"/>
      <c r="Z175" s="235"/>
      <c r="AA175" s="235"/>
      <c r="AB175" s="235"/>
      <c r="AC175" s="235"/>
      <c r="AD175" s="235"/>
      <c r="AE175" s="235"/>
      <c r="AR175" s="167" t="s">
        <v>165</v>
      </c>
      <c r="AT175" s="167" t="s">
        <v>161</v>
      </c>
      <c r="AU175" s="167" t="s">
        <v>90</v>
      </c>
      <c r="AY175" s="17" t="s">
        <v>159</v>
      </c>
      <c r="BE175" s="90">
        <f>IF(N175="základná",J175,0)</f>
        <v>0</v>
      </c>
      <c r="BF175" s="90">
        <f>IF(N175="znížená",J175,0)</f>
        <v>0</v>
      </c>
      <c r="BG175" s="90">
        <f>IF(N175="zákl. prenesená",J175,0)</f>
        <v>0</v>
      </c>
      <c r="BH175" s="90">
        <f>IF(N175="zníž. prenesená",J175,0)</f>
        <v>0</v>
      </c>
      <c r="BI175" s="90">
        <f>IF(N175="nulová",J175,0)</f>
        <v>0</v>
      </c>
      <c r="BJ175" s="17" t="s">
        <v>90</v>
      </c>
      <c r="BK175" s="90">
        <f>ROUND(I175*H175,2)</f>
        <v>0</v>
      </c>
      <c r="BL175" s="17" t="s">
        <v>165</v>
      </c>
      <c r="BM175" s="167" t="s">
        <v>753</v>
      </c>
    </row>
    <row r="176" spans="1:65" s="2" customFormat="1" ht="33" customHeight="1">
      <c r="A176" s="235"/>
      <c r="B176" s="124"/>
      <c r="C176" s="155" t="s">
        <v>227</v>
      </c>
      <c r="D176" s="155" t="s">
        <v>161</v>
      </c>
      <c r="E176" s="156" t="s">
        <v>754</v>
      </c>
      <c r="F176" s="157" t="s">
        <v>755</v>
      </c>
      <c r="G176" s="158" t="s">
        <v>253</v>
      </c>
      <c r="H176" s="159">
        <v>10</v>
      </c>
      <c r="I176" s="160"/>
      <c r="J176" s="161">
        <f>ROUND(I176*H176,2)</f>
        <v>0</v>
      </c>
      <c r="K176" s="253"/>
      <c r="L176" s="256"/>
      <c r="M176" s="254" t="s">
        <v>1</v>
      </c>
      <c r="N176" s="164" t="s">
        <v>44</v>
      </c>
      <c r="O176" s="49"/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U176" s="235"/>
      <c r="V176" s="235"/>
      <c r="W176" s="235"/>
      <c r="X176" s="235"/>
      <c r="Y176" s="235"/>
      <c r="Z176" s="235"/>
      <c r="AA176" s="235"/>
      <c r="AB176" s="235"/>
      <c r="AC176" s="235"/>
      <c r="AD176" s="235"/>
      <c r="AE176" s="235"/>
      <c r="AR176" s="167" t="s">
        <v>165</v>
      </c>
      <c r="AT176" s="167" t="s">
        <v>161</v>
      </c>
      <c r="AU176" s="167" t="s">
        <v>90</v>
      </c>
      <c r="AY176" s="17" t="s">
        <v>159</v>
      </c>
      <c r="BE176" s="90">
        <f>IF(N176="základná",J176,0)</f>
        <v>0</v>
      </c>
      <c r="BF176" s="90">
        <f>IF(N176="znížená",J176,0)</f>
        <v>0</v>
      </c>
      <c r="BG176" s="90">
        <f>IF(N176="zákl. prenesená",J176,0)</f>
        <v>0</v>
      </c>
      <c r="BH176" s="90">
        <f>IF(N176="zníž. prenesená",J176,0)</f>
        <v>0</v>
      </c>
      <c r="BI176" s="90">
        <f>IF(N176="nulová",J176,0)</f>
        <v>0</v>
      </c>
      <c r="BJ176" s="17" t="s">
        <v>90</v>
      </c>
      <c r="BK176" s="90">
        <f>ROUND(I176*H176,2)</f>
        <v>0</v>
      </c>
      <c r="BL176" s="17" t="s">
        <v>165</v>
      </c>
      <c r="BM176" s="167" t="s">
        <v>756</v>
      </c>
    </row>
    <row r="177" spans="1:65" s="13" customFormat="1">
      <c r="B177" s="168"/>
      <c r="D177" s="169" t="s">
        <v>171</v>
      </c>
      <c r="E177" s="170" t="s">
        <v>1</v>
      </c>
      <c r="F177" s="171" t="s">
        <v>757</v>
      </c>
      <c r="H177" s="170" t="s">
        <v>1</v>
      </c>
      <c r="I177" s="172"/>
      <c r="L177" s="168"/>
      <c r="M177" s="173"/>
      <c r="N177" s="174"/>
      <c r="O177" s="174"/>
      <c r="P177" s="174"/>
      <c r="Q177" s="174"/>
      <c r="R177" s="174"/>
      <c r="S177" s="174"/>
      <c r="T177" s="175"/>
      <c r="AT177" s="170" t="s">
        <v>171</v>
      </c>
      <c r="AU177" s="170" t="s">
        <v>90</v>
      </c>
      <c r="AV177" s="13" t="s">
        <v>84</v>
      </c>
      <c r="AW177" s="13" t="s">
        <v>30</v>
      </c>
      <c r="AX177" s="13" t="s">
        <v>78</v>
      </c>
      <c r="AY177" s="170" t="s">
        <v>159</v>
      </c>
    </row>
    <row r="178" spans="1:65" s="14" customFormat="1">
      <c r="B178" s="176"/>
      <c r="D178" s="169" t="s">
        <v>171</v>
      </c>
      <c r="E178" s="177" t="s">
        <v>1</v>
      </c>
      <c r="F178" s="178" t="s">
        <v>214</v>
      </c>
      <c r="H178" s="179">
        <v>10</v>
      </c>
      <c r="I178" s="180"/>
      <c r="L178" s="176"/>
      <c r="M178" s="181"/>
      <c r="N178" s="182"/>
      <c r="O178" s="182"/>
      <c r="P178" s="182"/>
      <c r="Q178" s="182"/>
      <c r="R178" s="182"/>
      <c r="S178" s="182"/>
      <c r="T178" s="183"/>
      <c r="AT178" s="177" t="s">
        <v>171</v>
      </c>
      <c r="AU178" s="177" t="s">
        <v>90</v>
      </c>
      <c r="AV178" s="14" t="s">
        <v>90</v>
      </c>
      <c r="AW178" s="14" t="s">
        <v>30</v>
      </c>
      <c r="AX178" s="14" t="s">
        <v>78</v>
      </c>
      <c r="AY178" s="177" t="s">
        <v>159</v>
      </c>
    </row>
    <row r="179" spans="1:65" s="15" customFormat="1">
      <c r="B179" s="184"/>
      <c r="D179" s="169" t="s">
        <v>171</v>
      </c>
      <c r="E179" s="185" t="s">
        <v>1</v>
      </c>
      <c r="F179" s="186" t="s">
        <v>178</v>
      </c>
      <c r="H179" s="187">
        <v>10</v>
      </c>
      <c r="I179" s="188"/>
      <c r="L179" s="184"/>
      <c r="M179" s="189"/>
      <c r="N179" s="190"/>
      <c r="O179" s="190"/>
      <c r="P179" s="190"/>
      <c r="Q179" s="190"/>
      <c r="R179" s="190"/>
      <c r="S179" s="190"/>
      <c r="T179" s="191"/>
      <c r="AT179" s="185" t="s">
        <v>171</v>
      </c>
      <c r="AU179" s="185" t="s">
        <v>90</v>
      </c>
      <c r="AV179" s="15" t="s">
        <v>165</v>
      </c>
      <c r="AW179" s="15" t="s">
        <v>30</v>
      </c>
      <c r="AX179" s="15" t="s">
        <v>84</v>
      </c>
      <c r="AY179" s="185" t="s">
        <v>159</v>
      </c>
    </row>
    <row r="180" spans="1:65" s="2" customFormat="1" ht="16.5" customHeight="1">
      <c r="A180" s="235"/>
      <c r="B180" s="124"/>
      <c r="C180" s="155" t="s">
        <v>233</v>
      </c>
      <c r="D180" s="155" t="s">
        <v>161</v>
      </c>
      <c r="E180" s="156" t="s">
        <v>758</v>
      </c>
      <c r="F180" s="157" t="s">
        <v>306</v>
      </c>
      <c r="G180" s="158" t="s">
        <v>253</v>
      </c>
      <c r="H180" s="159">
        <v>10</v>
      </c>
      <c r="I180" s="160"/>
      <c r="J180" s="161">
        <f>ROUND(I180*H180,2)</f>
        <v>0</v>
      </c>
      <c r="K180" s="253"/>
      <c r="L180" s="256"/>
      <c r="M180" s="254" t="s">
        <v>1</v>
      </c>
      <c r="N180" s="164" t="s">
        <v>44</v>
      </c>
      <c r="O180" s="49"/>
      <c r="P180" s="165">
        <f>O180*H180</f>
        <v>0</v>
      </c>
      <c r="Q180" s="165">
        <v>0</v>
      </c>
      <c r="R180" s="165">
        <f>Q180*H180</f>
        <v>0</v>
      </c>
      <c r="S180" s="165">
        <v>0</v>
      </c>
      <c r="T180" s="166">
        <f>S180*H180</f>
        <v>0</v>
      </c>
      <c r="U180" s="235"/>
      <c r="V180" s="235"/>
      <c r="W180" s="235"/>
      <c r="X180" s="235"/>
      <c r="Y180" s="235"/>
      <c r="Z180" s="235"/>
      <c r="AA180" s="235"/>
      <c r="AB180" s="235"/>
      <c r="AC180" s="235"/>
      <c r="AD180" s="235"/>
      <c r="AE180" s="235"/>
      <c r="AR180" s="167" t="s">
        <v>165</v>
      </c>
      <c r="AT180" s="167" t="s">
        <v>161</v>
      </c>
      <c r="AU180" s="167" t="s">
        <v>90</v>
      </c>
      <c r="AY180" s="17" t="s">
        <v>159</v>
      </c>
      <c r="BE180" s="90">
        <f>IF(N180="základná",J180,0)</f>
        <v>0</v>
      </c>
      <c r="BF180" s="90">
        <f>IF(N180="znížená",J180,0)</f>
        <v>0</v>
      </c>
      <c r="BG180" s="90">
        <f>IF(N180="zákl. prenesená",J180,0)</f>
        <v>0</v>
      </c>
      <c r="BH180" s="90">
        <f>IF(N180="zníž. prenesená",J180,0)</f>
        <v>0</v>
      </c>
      <c r="BI180" s="90">
        <f>IF(N180="nulová",J180,0)</f>
        <v>0</v>
      </c>
      <c r="BJ180" s="17" t="s">
        <v>90</v>
      </c>
      <c r="BK180" s="90">
        <f>ROUND(I180*H180,2)</f>
        <v>0</v>
      </c>
      <c r="BL180" s="17" t="s">
        <v>165</v>
      </c>
      <c r="BM180" s="167" t="s">
        <v>759</v>
      </c>
    </row>
    <row r="181" spans="1:65" s="2" customFormat="1" ht="16.5" customHeight="1">
      <c r="A181" s="235"/>
      <c r="B181" s="124"/>
      <c r="C181" s="155" t="s">
        <v>239</v>
      </c>
      <c r="D181" s="155" t="s">
        <v>161</v>
      </c>
      <c r="E181" s="156" t="s">
        <v>309</v>
      </c>
      <c r="F181" s="157" t="s">
        <v>310</v>
      </c>
      <c r="G181" s="158" t="s">
        <v>311</v>
      </c>
      <c r="H181" s="159">
        <v>344.25</v>
      </c>
      <c r="I181" s="160"/>
      <c r="J181" s="161">
        <f>ROUND(I181*H181,2)</f>
        <v>0</v>
      </c>
      <c r="K181" s="253"/>
      <c r="L181" s="256"/>
      <c r="M181" s="254" t="s">
        <v>1</v>
      </c>
      <c r="N181" s="164" t="s">
        <v>44</v>
      </c>
      <c r="O181" s="49"/>
      <c r="P181" s="165">
        <f>O181*H181</f>
        <v>0</v>
      </c>
      <c r="Q181" s="165">
        <v>0</v>
      </c>
      <c r="R181" s="165">
        <f>Q181*H181</f>
        <v>0</v>
      </c>
      <c r="S181" s="165">
        <v>0</v>
      </c>
      <c r="T181" s="166">
        <f>S181*H181</f>
        <v>0</v>
      </c>
      <c r="U181" s="235"/>
      <c r="V181" s="235"/>
      <c r="W181" s="235"/>
      <c r="X181" s="235"/>
      <c r="Y181" s="235"/>
      <c r="Z181" s="235"/>
      <c r="AA181" s="235"/>
      <c r="AB181" s="235"/>
      <c r="AC181" s="235"/>
      <c r="AD181" s="235"/>
      <c r="AE181" s="235"/>
      <c r="AR181" s="167" t="s">
        <v>165</v>
      </c>
      <c r="AT181" s="167" t="s">
        <v>161</v>
      </c>
      <c r="AU181" s="167" t="s">
        <v>90</v>
      </c>
      <c r="AY181" s="17" t="s">
        <v>159</v>
      </c>
      <c r="BE181" s="90">
        <f>IF(N181="základná",J181,0)</f>
        <v>0</v>
      </c>
      <c r="BF181" s="90">
        <f>IF(N181="znížená",J181,0)</f>
        <v>0</v>
      </c>
      <c r="BG181" s="90">
        <f>IF(N181="zákl. prenesená",J181,0)</f>
        <v>0</v>
      </c>
      <c r="BH181" s="90">
        <f>IF(N181="zníž. prenesená",J181,0)</f>
        <v>0</v>
      </c>
      <c r="BI181" s="90">
        <f>IF(N181="nulová",J181,0)</f>
        <v>0</v>
      </c>
      <c r="BJ181" s="17" t="s">
        <v>90</v>
      </c>
      <c r="BK181" s="90">
        <f>ROUND(I181*H181,2)</f>
        <v>0</v>
      </c>
      <c r="BL181" s="17" t="s">
        <v>165</v>
      </c>
      <c r="BM181" s="167" t="s">
        <v>760</v>
      </c>
    </row>
    <row r="182" spans="1:65" s="13" customFormat="1">
      <c r="B182" s="168"/>
      <c r="D182" s="169" t="s">
        <v>171</v>
      </c>
      <c r="E182" s="170" t="s">
        <v>1</v>
      </c>
      <c r="F182" s="171" t="s">
        <v>291</v>
      </c>
      <c r="H182" s="170" t="s">
        <v>1</v>
      </c>
      <c r="I182" s="172"/>
      <c r="L182" s="168"/>
      <c r="M182" s="173"/>
      <c r="N182" s="174"/>
      <c r="O182" s="174"/>
      <c r="P182" s="174"/>
      <c r="Q182" s="174"/>
      <c r="R182" s="174"/>
      <c r="S182" s="174"/>
      <c r="T182" s="175"/>
      <c r="AT182" s="170" t="s">
        <v>171</v>
      </c>
      <c r="AU182" s="170" t="s">
        <v>90</v>
      </c>
      <c r="AV182" s="13" t="s">
        <v>84</v>
      </c>
      <c r="AW182" s="13" t="s">
        <v>30</v>
      </c>
      <c r="AX182" s="13" t="s">
        <v>78</v>
      </c>
      <c r="AY182" s="170" t="s">
        <v>159</v>
      </c>
    </row>
    <row r="183" spans="1:65" s="14" customFormat="1">
      <c r="B183" s="176"/>
      <c r="D183" s="169" t="s">
        <v>171</v>
      </c>
      <c r="E183" s="177" t="s">
        <v>1</v>
      </c>
      <c r="F183" s="178" t="s">
        <v>761</v>
      </c>
      <c r="H183" s="179">
        <v>212.5</v>
      </c>
      <c r="I183" s="180"/>
      <c r="L183" s="176"/>
      <c r="M183" s="181"/>
      <c r="N183" s="182"/>
      <c r="O183" s="182"/>
      <c r="P183" s="182"/>
      <c r="Q183" s="182"/>
      <c r="R183" s="182"/>
      <c r="S183" s="182"/>
      <c r="T183" s="183"/>
      <c r="AT183" s="177" t="s">
        <v>171</v>
      </c>
      <c r="AU183" s="177" t="s">
        <v>90</v>
      </c>
      <c r="AV183" s="14" t="s">
        <v>90</v>
      </c>
      <c r="AW183" s="14" t="s">
        <v>30</v>
      </c>
      <c r="AX183" s="14" t="s">
        <v>78</v>
      </c>
      <c r="AY183" s="177" t="s">
        <v>159</v>
      </c>
    </row>
    <row r="184" spans="1:65" s="13" customFormat="1">
      <c r="B184" s="168"/>
      <c r="D184" s="169" t="s">
        <v>171</v>
      </c>
      <c r="E184" s="170" t="s">
        <v>1</v>
      </c>
      <c r="F184" s="171" t="s">
        <v>293</v>
      </c>
      <c r="H184" s="170" t="s">
        <v>1</v>
      </c>
      <c r="I184" s="172"/>
      <c r="L184" s="168"/>
      <c r="M184" s="173"/>
      <c r="N184" s="174"/>
      <c r="O184" s="174"/>
      <c r="P184" s="174"/>
      <c r="Q184" s="174"/>
      <c r="R184" s="174"/>
      <c r="S184" s="174"/>
      <c r="T184" s="175"/>
      <c r="AT184" s="170" t="s">
        <v>171</v>
      </c>
      <c r="AU184" s="170" t="s">
        <v>90</v>
      </c>
      <c r="AV184" s="13" t="s">
        <v>84</v>
      </c>
      <c r="AW184" s="13" t="s">
        <v>30</v>
      </c>
      <c r="AX184" s="13" t="s">
        <v>78</v>
      </c>
      <c r="AY184" s="170" t="s">
        <v>159</v>
      </c>
    </row>
    <row r="185" spans="1:65" s="14" customFormat="1">
      <c r="B185" s="176"/>
      <c r="D185" s="169" t="s">
        <v>171</v>
      </c>
      <c r="E185" s="177" t="s">
        <v>1</v>
      </c>
      <c r="F185" s="178" t="s">
        <v>294</v>
      </c>
      <c r="H185" s="179">
        <v>-10</v>
      </c>
      <c r="I185" s="180"/>
      <c r="L185" s="176"/>
      <c r="M185" s="181"/>
      <c r="N185" s="182"/>
      <c r="O185" s="182"/>
      <c r="P185" s="182"/>
      <c r="Q185" s="182"/>
      <c r="R185" s="182"/>
      <c r="S185" s="182"/>
      <c r="T185" s="183"/>
      <c r="AT185" s="177" t="s">
        <v>171</v>
      </c>
      <c r="AU185" s="177" t="s">
        <v>90</v>
      </c>
      <c r="AV185" s="14" t="s">
        <v>90</v>
      </c>
      <c r="AW185" s="14" t="s">
        <v>30</v>
      </c>
      <c r="AX185" s="14" t="s">
        <v>78</v>
      </c>
      <c r="AY185" s="177" t="s">
        <v>159</v>
      </c>
    </row>
    <row r="186" spans="1:65" s="15" customFormat="1">
      <c r="B186" s="184"/>
      <c r="D186" s="169" t="s">
        <v>171</v>
      </c>
      <c r="E186" s="185" t="s">
        <v>1</v>
      </c>
      <c r="F186" s="186" t="s">
        <v>178</v>
      </c>
      <c r="H186" s="187">
        <v>202.5</v>
      </c>
      <c r="I186" s="188"/>
      <c r="L186" s="184"/>
      <c r="M186" s="189"/>
      <c r="N186" s="190"/>
      <c r="O186" s="190"/>
      <c r="P186" s="190"/>
      <c r="Q186" s="190"/>
      <c r="R186" s="190"/>
      <c r="S186" s="190"/>
      <c r="T186" s="191"/>
      <c r="AT186" s="185" t="s">
        <v>171</v>
      </c>
      <c r="AU186" s="185" t="s">
        <v>90</v>
      </c>
      <c r="AV186" s="15" t="s">
        <v>165</v>
      </c>
      <c r="AW186" s="15" t="s">
        <v>30</v>
      </c>
      <c r="AX186" s="15" t="s">
        <v>78</v>
      </c>
      <c r="AY186" s="185" t="s">
        <v>159</v>
      </c>
    </row>
    <row r="187" spans="1:65" s="14" customFormat="1">
      <c r="B187" s="176"/>
      <c r="D187" s="169" t="s">
        <v>171</v>
      </c>
      <c r="E187" s="177" t="s">
        <v>1</v>
      </c>
      <c r="F187" s="178" t="s">
        <v>762</v>
      </c>
      <c r="H187" s="179">
        <v>344.25</v>
      </c>
      <c r="I187" s="180"/>
      <c r="L187" s="176"/>
      <c r="M187" s="181"/>
      <c r="N187" s="182"/>
      <c r="O187" s="182"/>
      <c r="P187" s="182"/>
      <c r="Q187" s="182"/>
      <c r="R187" s="182"/>
      <c r="S187" s="182"/>
      <c r="T187" s="183"/>
      <c r="AT187" s="177" t="s">
        <v>171</v>
      </c>
      <c r="AU187" s="177" t="s">
        <v>90</v>
      </c>
      <c r="AV187" s="14" t="s">
        <v>90</v>
      </c>
      <c r="AW187" s="14" t="s">
        <v>30</v>
      </c>
      <c r="AX187" s="14" t="s">
        <v>84</v>
      </c>
      <c r="AY187" s="177" t="s">
        <v>159</v>
      </c>
    </row>
    <row r="188" spans="1:65" s="2" customFormat="1" ht="16.5" customHeight="1">
      <c r="A188" s="235"/>
      <c r="B188" s="124"/>
      <c r="C188" s="155" t="s">
        <v>245</v>
      </c>
      <c r="D188" s="155" t="s">
        <v>161</v>
      </c>
      <c r="E188" s="156" t="s">
        <v>315</v>
      </c>
      <c r="F188" s="157" t="s">
        <v>316</v>
      </c>
      <c r="G188" s="158" t="s">
        <v>311</v>
      </c>
      <c r="H188" s="159">
        <v>344.25</v>
      </c>
      <c r="I188" s="160"/>
      <c r="J188" s="161">
        <f>ROUND(I188*H188,2)</f>
        <v>0</v>
      </c>
      <c r="K188" s="253"/>
      <c r="L188" s="256"/>
      <c r="M188" s="254" t="s">
        <v>1</v>
      </c>
      <c r="N188" s="164" t="s">
        <v>44</v>
      </c>
      <c r="O188" s="49"/>
      <c r="P188" s="165">
        <f>O188*H188</f>
        <v>0</v>
      </c>
      <c r="Q188" s="165">
        <v>0</v>
      </c>
      <c r="R188" s="165">
        <f>Q188*H188</f>
        <v>0</v>
      </c>
      <c r="S188" s="165">
        <v>0</v>
      </c>
      <c r="T188" s="166">
        <f>S188*H188</f>
        <v>0</v>
      </c>
      <c r="U188" s="235"/>
      <c r="V188" s="235"/>
      <c r="W188" s="235"/>
      <c r="X188" s="235"/>
      <c r="Y188" s="235"/>
      <c r="Z188" s="235"/>
      <c r="AA188" s="235"/>
      <c r="AB188" s="235"/>
      <c r="AC188" s="235"/>
      <c r="AD188" s="235"/>
      <c r="AE188" s="235"/>
      <c r="AR188" s="167" t="s">
        <v>165</v>
      </c>
      <c r="AT188" s="167" t="s">
        <v>161</v>
      </c>
      <c r="AU188" s="167" t="s">
        <v>90</v>
      </c>
      <c r="AY188" s="17" t="s">
        <v>159</v>
      </c>
      <c r="BE188" s="90">
        <f>IF(N188="základná",J188,0)</f>
        <v>0</v>
      </c>
      <c r="BF188" s="90">
        <f>IF(N188="znížená",J188,0)</f>
        <v>0</v>
      </c>
      <c r="BG188" s="90">
        <f>IF(N188="zákl. prenesená",J188,0)</f>
        <v>0</v>
      </c>
      <c r="BH188" s="90">
        <f>IF(N188="zníž. prenesená",J188,0)</f>
        <v>0</v>
      </c>
      <c r="BI188" s="90">
        <f>IF(N188="nulová",J188,0)</f>
        <v>0</v>
      </c>
      <c r="BJ188" s="17" t="s">
        <v>90</v>
      </c>
      <c r="BK188" s="90">
        <f>ROUND(I188*H188,2)</f>
        <v>0</v>
      </c>
      <c r="BL188" s="17" t="s">
        <v>165</v>
      </c>
      <c r="BM188" s="167" t="s">
        <v>763</v>
      </c>
    </row>
    <row r="189" spans="1:65" s="14" customFormat="1">
      <c r="B189" s="176"/>
      <c r="D189" s="169" t="s">
        <v>171</v>
      </c>
      <c r="E189" s="177" t="s">
        <v>1</v>
      </c>
      <c r="F189" s="178" t="s">
        <v>762</v>
      </c>
      <c r="H189" s="179">
        <v>344.25</v>
      </c>
      <c r="I189" s="180"/>
      <c r="L189" s="176"/>
      <c r="M189" s="181"/>
      <c r="N189" s="182"/>
      <c r="O189" s="182"/>
      <c r="P189" s="182"/>
      <c r="Q189" s="182"/>
      <c r="R189" s="182"/>
      <c r="S189" s="182"/>
      <c r="T189" s="183"/>
      <c r="AT189" s="177" t="s">
        <v>171</v>
      </c>
      <c r="AU189" s="177" t="s">
        <v>90</v>
      </c>
      <c r="AV189" s="14" t="s">
        <v>90</v>
      </c>
      <c r="AW189" s="14" t="s">
        <v>30</v>
      </c>
      <c r="AX189" s="14" t="s">
        <v>84</v>
      </c>
      <c r="AY189" s="177" t="s">
        <v>159</v>
      </c>
    </row>
    <row r="190" spans="1:65" s="2" customFormat="1" ht="21.75" customHeight="1">
      <c r="A190" s="235"/>
      <c r="B190" s="124"/>
      <c r="C190" s="155" t="s">
        <v>250</v>
      </c>
      <c r="D190" s="155" t="s">
        <v>161</v>
      </c>
      <c r="E190" s="156" t="s">
        <v>764</v>
      </c>
      <c r="F190" s="157" t="s">
        <v>765</v>
      </c>
      <c r="G190" s="158" t="s">
        <v>164</v>
      </c>
      <c r="H190" s="159">
        <v>1137</v>
      </c>
      <c r="I190" s="160"/>
      <c r="J190" s="161">
        <f>ROUND(I190*H190,2)</f>
        <v>0</v>
      </c>
      <c r="K190" s="253"/>
      <c r="L190" s="256"/>
      <c r="M190" s="254" t="s">
        <v>1</v>
      </c>
      <c r="N190" s="164" t="s">
        <v>44</v>
      </c>
      <c r="O190" s="49"/>
      <c r="P190" s="165">
        <f>O190*H190</f>
        <v>0</v>
      </c>
      <c r="Q190" s="165">
        <v>0</v>
      </c>
      <c r="R190" s="165">
        <f>Q190*H190</f>
        <v>0</v>
      </c>
      <c r="S190" s="165">
        <v>0</v>
      </c>
      <c r="T190" s="166">
        <f>S190*H190</f>
        <v>0</v>
      </c>
      <c r="U190" s="235"/>
      <c r="V190" s="235"/>
      <c r="W190" s="235"/>
      <c r="X190" s="235"/>
      <c r="Y190" s="235"/>
      <c r="Z190" s="235"/>
      <c r="AA190" s="235"/>
      <c r="AB190" s="235"/>
      <c r="AC190" s="235"/>
      <c r="AD190" s="235"/>
      <c r="AE190" s="235"/>
      <c r="AR190" s="167" t="s">
        <v>165</v>
      </c>
      <c r="AT190" s="167" t="s">
        <v>161</v>
      </c>
      <c r="AU190" s="167" t="s">
        <v>90</v>
      </c>
      <c r="AY190" s="17" t="s">
        <v>159</v>
      </c>
      <c r="BE190" s="90">
        <f>IF(N190="základná",J190,0)</f>
        <v>0</v>
      </c>
      <c r="BF190" s="90">
        <f>IF(N190="znížená",J190,0)</f>
        <v>0</v>
      </c>
      <c r="BG190" s="90">
        <f>IF(N190="zákl. prenesená",J190,0)</f>
        <v>0</v>
      </c>
      <c r="BH190" s="90">
        <f>IF(N190="zníž. prenesená",J190,0)</f>
        <v>0</v>
      </c>
      <c r="BI190" s="90">
        <f>IF(N190="nulová",J190,0)</f>
        <v>0</v>
      </c>
      <c r="BJ190" s="17" t="s">
        <v>90</v>
      </c>
      <c r="BK190" s="90">
        <f>ROUND(I190*H190,2)</f>
        <v>0</v>
      </c>
      <c r="BL190" s="17" t="s">
        <v>165</v>
      </c>
      <c r="BM190" s="167" t="s">
        <v>766</v>
      </c>
    </row>
    <row r="191" spans="1:65" s="14" customFormat="1">
      <c r="B191" s="176"/>
      <c r="D191" s="169" t="s">
        <v>171</v>
      </c>
      <c r="E191" s="177" t="s">
        <v>1</v>
      </c>
      <c r="F191" s="178" t="s">
        <v>767</v>
      </c>
      <c r="H191" s="179">
        <v>1137</v>
      </c>
      <c r="I191" s="180"/>
      <c r="L191" s="176"/>
      <c r="M191" s="181"/>
      <c r="N191" s="182"/>
      <c r="O191" s="182"/>
      <c r="P191" s="182"/>
      <c r="Q191" s="182"/>
      <c r="R191" s="182"/>
      <c r="S191" s="182"/>
      <c r="T191" s="183"/>
      <c r="AT191" s="177" t="s">
        <v>171</v>
      </c>
      <c r="AU191" s="177" t="s">
        <v>90</v>
      </c>
      <c r="AV191" s="14" t="s">
        <v>90</v>
      </c>
      <c r="AW191" s="14" t="s">
        <v>30</v>
      </c>
      <c r="AX191" s="14" t="s">
        <v>84</v>
      </c>
      <c r="AY191" s="177" t="s">
        <v>159</v>
      </c>
    </row>
    <row r="192" spans="1:65" s="12" customFormat="1" ht="22.9" customHeight="1">
      <c r="B192" s="142"/>
      <c r="D192" s="143" t="s">
        <v>77</v>
      </c>
      <c r="E192" s="153" t="s">
        <v>190</v>
      </c>
      <c r="F192" s="153" t="s">
        <v>507</v>
      </c>
      <c r="I192" s="145"/>
      <c r="J192" s="154">
        <f>BK192</f>
        <v>0</v>
      </c>
      <c r="L192" s="142"/>
      <c r="M192" s="147"/>
      <c r="N192" s="148"/>
      <c r="O192" s="148"/>
      <c r="P192" s="149">
        <f>SUM(P193:P236)</f>
        <v>0</v>
      </c>
      <c r="Q192" s="148"/>
      <c r="R192" s="149">
        <f>SUM(R193:R236)</f>
        <v>852.10396999999989</v>
      </c>
      <c r="S192" s="148"/>
      <c r="T192" s="150">
        <f>SUM(T193:T236)</f>
        <v>0</v>
      </c>
      <c r="AR192" s="143" t="s">
        <v>84</v>
      </c>
      <c r="AT192" s="151" t="s">
        <v>77</v>
      </c>
      <c r="AU192" s="151" t="s">
        <v>84</v>
      </c>
      <c r="AY192" s="143" t="s">
        <v>159</v>
      </c>
      <c r="BK192" s="152">
        <f>SUM(BK193:BK236)</f>
        <v>0</v>
      </c>
    </row>
    <row r="193" spans="1:65" s="2" customFormat="1" ht="21.75" customHeight="1">
      <c r="A193" s="235"/>
      <c r="B193" s="124"/>
      <c r="C193" s="155" t="s">
        <v>257</v>
      </c>
      <c r="D193" s="155" t="s">
        <v>161</v>
      </c>
      <c r="E193" s="156" t="s">
        <v>768</v>
      </c>
      <c r="F193" s="157" t="s">
        <v>769</v>
      </c>
      <c r="G193" s="158" t="s">
        <v>164</v>
      </c>
      <c r="H193" s="159">
        <v>20</v>
      </c>
      <c r="I193" s="160"/>
      <c r="J193" s="161">
        <f>ROUND(I193*H193,2)</f>
        <v>0</v>
      </c>
      <c r="K193" s="253"/>
      <c r="L193" s="256"/>
      <c r="M193" s="254" t="s">
        <v>1</v>
      </c>
      <c r="N193" s="164" t="s">
        <v>44</v>
      </c>
      <c r="O193" s="49"/>
      <c r="P193" s="165">
        <f>O193*H193</f>
        <v>0</v>
      </c>
      <c r="Q193" s="165">
        <v>0.27994000000000002</v>
      </c>
      <c r="R193" s="165">
        <f>Q193*H193</f>
        <v>5.5988000000000007</v>
      </c>
      <c r="S193" s="165">
        <v>0</v>
      </c>
      <c r="T193" s="166">
        <f>S193*H193</f>
        <v>0</v>
      </c>
      <c r="U193" s="235"/>
      <c r="V193" s="235"/>
      <c r="W193" s="235"/>
      <c r="X193" s="235"/>
      <c r="Y193" s="235"/>
      <c r="Z193" s="235"/>
      <c r="AA193" s="235"/>
      <c r="AB193" s="235"/>
      <c r="AC193" s="235"/>
      <c r="AD193" s="235"/>
      <c r="AE193" s="235"/>
      <c r="AR193" s="167" t="s">
        <v>165</v>
      </c>
      <c r="AT193" s="167" t="s">
        <v>161</v>
      </c>
      <c r="AU193" s="167" t="s">
        <v>90</v>
      </c>
      <c r="AY193" s="17" t="s">
        <v>159</v>
      </c>
      <c r="BE193" s="90">
        <f>IF(N193="základná",J193,0)</f>
        <v>0</v>
      </c>
      <c r="BF193" s="90">
        <f>IF(N193="znížená",J193,0)</f>
        <v>0</v>
      </c>
      <c r="BG193" s="90">
        <f>IF(N193="zákl. prenesená",J193,0)</f>
        <v>0</v>
      </c>
      <c r="BH193" s="90">
        <f>IF(N193="zníž. prenesená",J193,0)</f>
        <v>0</v>
      </c>
      <c r="BI193" s="90">
        <f>IF(N193="nulová",J193,0)</f>
        <v>0</v>
      </c>
      <c r="BJ193" s="17" t="s">
        <v>90</v>
      </c>
      <c r="BK193" s="90">
        <f>ROUND(I193*H193,2)</f>
        <v>0</v>
      </c>
      <c r="BL193" s="17" t="s">
        <v>165</v>
      </c>
      <c r="BM193" s="167" t="s">
        <v>770</v>
      </c>
    </row>
    <row r="194" spans="1:65" s="13" customFormat="1">
      <c r="B194" s="168"/>
      <c r="D194" s="169" t="s">
        <v>171</v>
      </c>
      <c r="E194" s="170" t="s">
        <v>1</v>
      </c>
      <c r="F194" s="171" t="s">
        <v>771</v>
      </c>
      <c r="H194" s="170" t="s">
        <v>1</v>
      </c>
      <c r="I194" s="172"/>
      <c r="L194" s="168"/>
      <c r="M194" s="173"/>
      <c r="N194" s="174"/>
      <c r="O194" s="174"/>
      <c r="P194" s="174"/>
      <c r="Q194" s="174"/>
      <c r="R194" s="174"/>
      <c r="S194" s="174"/>
      <c r="T194" s="175"/>
      <c r="AT194" s="170" t="s">
        <v>171</v>
      </c>
      <c r="AU194" s="170" t="s">
        <v>90</v>
      </c>
      <c r="AV194" s="13" t="s">
        <v>84</v>
      </c>
      <c r="AW194" s="13" t="s">
        <v>30</v>
      </c>
      <c r="AX194" s="13" t="s">
        <v>78</v>
      </c>
      <c r="AY194" s="170" t="s">
        <v>159</v>
      </c>
    </row>
    <row r="195" spans="1:65" s="14" customFormat="1">
      <c r="B195" s="176"/>
      <c r="D195" s="169" t="s">
        <v>171</v>
      </c>
      <c r="E195" s="177" t="s">
        <v>1</v>
      </c>
      <c r="F195" s="178" t="s">
        <v>7</v>
      </c>
      <c r="H195" s="179">
        <v>20</v>
      </c>
      <c r="I195" s="180"/>
      <c r="L195" s="176"/>
      <c r="M195" s="181"/>
      <c r="N195" s="182"/>
      <c r="O195" s="182"/>
      <c r="P195" s="182"/>
      <c r="Q195" s="182"/>
      <c r="R195" s="182"/>
      <c r="S195" s="182"/>
      <c r="T195" s="183"/>
      <c r="AT195" s="177" t="s">
        <v>171</v>
      </c>
      <c r="AU195" s="177" t="s">
        <v>90</v>
      </c>
      <c r="AV195" s="14" t="s">
        <v>90</v>
      </c>
      <c r="AW195" s="14" t="s">
        <v>30</v>
      </c>
      <c r="AX195" s="14" t="s">
        <v>78</v>
      </c>
      <c r="AY195" s="177" t="s">
        <v>159</v>
      </c>
    </row>
    <row r="196" spans="1:65" s="15" customFormat="1">
      <c r="B196" s="184"/>
      <c r="D196" s="169" t="s">
        <v>171</v>
      </c>
      <c r="E196" s="185" t="s">
        <v>1</v>
      </c>
      <c r="F196" s="186" t="s">
        <v>178</v>
      </c>
      <c r="H196" s="187">
        <v>20</v>
      </c>
      <c r="I196" s="188"/>
      <c r="L196" s="184"/>
      <c r="M196" s="189"/>
      <c r="N196" s="190"/>
      <c r="O196" s="190"/>
      <c r="P196" s="190"/>
      <c r="Q196" s="190"/>
      <c r="R196" s="190"/>
      <c r="S196" s="190"/>
      <c r="T196" s="191"/>
      <c r="AT196" s="185" t="s">
        <v>171</v>
      </c>
      <c r="AU196" s="185" t="s">
        <v>90</v>
      </c>
      <c r="AV196" s="15" t="s">
        <v>165</v>
      </c>
      <c r="AW196" s="15" t="s">
        <v>30</v>
      </c>
      <c r="AX196" s="15" t="s">
        <v>84</v>
      </c>
      <c r="AY196" s="185" t="s">
        <v>159</v>
      </c>
    </row>
    <row r="197" spans="1:65" s="13" customFormat="1" ht="22.5">
      <c r="B197" s="168"/>
      <c r="D197" s="169" t="s">
        <v>171</v>
      </c>
      <c r="E197" s="170" t="s">
        <v>1</v>
      </c>
      <c r="F197" s="171" t="s">
        <v>772</v>
      </c>
      <c r="H197" s="170" t="s">
        <v>1</v>
      </c>
      <c r="I197" s="172"/>
      <c r="L197" s="168"/>
      <c r="M197" s="173"/>
      <c r="N197" s="174"/>
      <c r="O197" s="174"/>
      <c r="P197" s="174"/>
      <c r="Q197" s="174"/>
      <c r="R197" s="174"/>
      <c r="S197" s="174"/>
      <c r="T197" s="175"/>
      <c r="AT197" s="170" t="s">
        <v>171</v>
      </c>
      <c r="AU197" s="170" t="s">
        <v>90</v>
      </c>
      <c r="AV197" s="13" t="s">
        <v>84</v>
      </c>
      <c r="AW197" s="13" t="s">
        <v>30</v>
      </c>
      <c r="AX197" s="13" t="s">
        <v>78</v>
      </c>
      <c r="AY197" s="170" t="s">
        <v>159</v>
      </c>
    </row>
    <row r="198" spans="1:65" s="2" customFormat="1" ht="21.75" customHeight="1">
      <c r="A198" s="235"/>
      <c r="B198" s="124"/>
      <c r="C198" s="155" t="s">
        <v>262</v>
      </c>
      <c r="D198" s="155" t="s">
        <v>161</v>
      </c>
      <c r="E198" s="156" t="s">
        <v>773</v>
      </c>
      <c r="F198" s="157" t="s">
        <v>774</v>
      </c>
      <c r="G198" s="158" t="s">
        <v>164</v>
      </c>
      <c r="H198" s="159">
        <v>473</v>
      </c>
      <c r="I198" s="160"/>
      <c r="J198" s="161">
        <f>ROUND(I198*H198,2)</f>
        <v>0</v>
      </c>
      <c r="K198" s="253"/>
      <c r="L198" s="256"/>
      <c r="M198" s="254" t="s">
        <v>1</v>
      </c>
      <c r="N198" s="164" t="s">
        <v>44</v>
      </c>
      <c r="O198" s="49"/>
      <c r="P198" s="165">
        <f>O198*H198</f>
        <v>0</v>
      </c>
      <c r="Q198" s="165">
        <v>0.27994000000000002</v>
      </c>
      <c r="R198" s="165">
        <f>Q198*H198</f>
        <v>132.41162</v>
      </c>
      <c r="S198" s="165">
        <v>0</v>
      </c>
      <c r="T198" s="166">
        <f>S198*H198</f>
        <v>0</v>
      </c>
      <c r="U198" s="235"/>
      <c r="V198" s="235"/>
      <c r="W198" s="235"/>
      <c r="X198" s="235"/>
      <c r="Y198" s="235"/>
      <c r="Z198" s="235"/>
      <c r="AA198" s="235"/>
      <c r="AB198" s="235"/>
      <c r="AC198" s="235"/>
      <c r="AD198" s="235"/>
      <c r="AE198" s="235"/>
      <c r="AR198" s="167" t="s">
        <v>165</v>
      </c>
      <c r="AT198" s="167" t="s">
        <v>161</v>
      </c>
      <c r="AU198" s="167" t="s">
        <v>90</v>
      </c>
      <c r="AY198" s="17" t="s">
        <v>159</v>
      </c>
      <c r="BE198" s="90">
        <f>IF(N198="základná",J198,0)</f>
        <v>0</v>
      </c>
      <c r="BF198" s="90">
        <f>IF(N198="znížená",J198,0)</f>
        <v>0</v>
      </c>
      <c r="BG198" s="90">
        <f>IF(N198="zákl. prenesená",J198,0)</f>
        <v>0</v>
      </c>
      <c r="BH198" s="90">
        <f>IF(N198="zníž. prenesená",J198,0)</f>
        <v>0</v>
      </c>
      <c r="BI198" s="90">
        <f>IF(N198="nulová",J198,0)</f>
        <v>0</v>
      </c>
      <c r="BJ198" s="17" t="s">
        <v>90</v>
      </c>
      <c r="BK198" s="90">
        <f>ROUND(I198*H198,2)</f>
        <v>0</v>
      </c>
      <c r="BL198" s="17" t="s">
        <v>165</v>
      </c>
      <c r="BM198" s="167" t="s">
        <v>775</v>
      </c>
    </row>
    <row r="199" spans="1:65" s="13" customFormat="1">
      <c r="B199" s="168"/>
      <c r="D199" s="169" t="s">
        <v>171</v>
      </c>
      <c r="E199" s="170" t="s">
        <v>1</v>
      </c>
      <c r="F199" s="171" t="s">
        <v>776</v>
      </c>
      <c r="H199" s="170" t="s">
        <v>1</v>
      </c>
      <c r="I199" s="172"/>
      <c r="L199" s="168"/>
      <c r="M199" s="173"/>
      <c r="N199" s="174"/>
      <c r="O199" s="174"/>
      <c r="P199" s="174"/>
      <c r="Q199" s="174"/>
      <c r="R199" s="174"/>
      <c r="S199" s="174"/>
      <c r="T199" s="175"/>
      <c r="AT199" s="170" t="s">
        <v>171</v>
      </c>
      <c r="AU199" s="170" t="s">
        <v>90</v>
      </c>
      <c r="AV199" s="13" t="s">
        <v>84</v>
      </c>
      <c r="AW199" s="13" t="s">
        <v>30</v>
      </c>
      <c r="AX199" s="13" t="s">
        <v>78</v>
      </c>
      <c r="AY199" s="170" t="s">
        <v>159</v>
      </c>
    </row>
    <row r="200" spans="1:65" s="14" customFormat="1">
      <c r="B200" s="176"/>
      <c r="D200" s="169" t="s">
        <v>171</v>
      </c>
      <c r="E200" s="177" t="s">
        <v>1</v>
      </c>
      <c r="F200" s="178" t="s">
        <v>777</v>
      </c>
      <c r="H200" s="179">
        <v>473</v>
      </c>
      <c r="I200" s="180"/>
      <c r="L200" s="176"/>
      <c r="M200" s="181"/>
      <c r="N200" s="182"/>
      <c r="O200" s="182"/>
      <c r="P200" s="182"/>
      <c r="Q200" s="182"/>
      <c r="R200" s="182"/>
      <c r="S200" s="182"/>
      <c r="T200" s="183"/>
      <c r="AT200" s="177" t="s">
        <v>171</v>
      </c>
      <c r="AU200" s="177" t="s">
        <v>90</v>
      </c>
      <c r="AV200" s="14" t="s">
        <v>90</v>
      </c>
      <c r="AW200" s="14" t="s">
        <v>30</v>
      </c>
      <c r="AX200" s="14" t="s">
        <v>78</v>
      </c>
      <c r="AY200" s="177" t="s">
        <v>159</v>
      </c>
    </row>
    <row r="201" spans="1:65" s="15" customFormat="1">
      <c r="B201" s="184"/>
      <c r="D201" s="169" t="s">
        <v>171</v>
      </c>
      <c r="E201" s="185" t="s">
        <v>1</v>
      </c>
      <c r="F201" s="186" t="s">
        <v>178</v>
      </c>
      <c r="H201" s="187">
        <v>473</v>
      </c>
      <c r="I201" s="188"/>
      <c r="L201" s="184"/>
      <c r="M201" s="189"/>
      <c r="N201" s="190"/>
      <c r="O201" s="190"/>
      <c r="P201" s="190"/>
      <c r="Q201" s="190"/>
      <c r="R201" s="190"/>
      <c r="S201" s="190"/>
      <c r="T201" s="191"/>
      <c r="AT201" s="185" t="s">
        <v>171</v>
      </c>
      <c r="AU201" s="185" t="s">
        <v>90</v>
      </c>
      <c r="AV201" s="15" t="s">
        <v>165</v>
      </c>
      <c r="AW201" s="15" t="s">
        <v>30</v>
      </c>
      <c r="AX201" s="15" t="s">
        <v>84</v>
      </c>
      <c r="AY201" s="185" t="s">
        <v>159</v>
      </c>
    </row>
    <row r="202" spans="1:65" s="13" customFormat="1" ht="22.5">
      <c r="B202" s="168"/>
      <c r="D202" s="169" t="s">
        <v>171</v>
      </c>
      <c r="E202" s="170" t="s">
        <v>1</v>
      </c>
      <c r="F202" s="171" t="s">
        <v>772</v>
      </c>
      <c r="H202" s="170" t="s">
        <v>1</v>
      </c>
      <c r="I202" s="172"/>
      <c r="L202" s="168"/>
      <c r="M202" s="173"/>
      <c r="N202" s="174"/>
      <c r="O202" s="174"/>
      <c r="P202" s="174"/>
      <c r="Q202" s="174"/>
      <c r="R202" s="174"/>
      <c r="S202" s="174"/>
      <c r="T202" s="175"/>
      <c r="AT202" s="170" t="s">
        <v>171</v>
      </c>
      <c r="AU202" s="170" t="s">
        <v>90</v>
      </c>
      <c r="AV202" s="13" t="s">
        <v>84</v>
      </c>
      <c r="AW202" s="13" t="s">
        <v>30</v>
      </c>
      <c r="AX202" s="13" t="s">
        <v>78</v>
      </c>
      <c r="AY202" s="170" t="s">
        <v>159</v>
      </c>
    </row>
    <row r="203" spans="1:65" s="2" customFormat="1" ht="21.75" customHeight="1">
      <c r="A203" s="235"/>
      <c r="B203" s="124"/>
      <c r="C203" s="155" t="s">
        <v>7</v>
      </c>
      <c r="D203" s="155" t="s">
        <v>161</v>
      </c>
      <c r="E203" s="156" t="s">
        <v>778</v>
      </c>
      <c r="F203" s="157" t="s">
        <v>779</v>
      </c>
      <c r="G203" s="158" t="s">
        <v>164</v>
      </c>
      <c r="H203" s="159">
        <v>643.5</v>
      </c>
      <c r="I203" s="160"/>
      <c r="J203" s="161">
        <f>ROUND(I203*H203,2)</f>
        <v>0</v>
      </c>
      <c r="K203" s="253"/>
      <c r="L203" s="256"/>
      <c r="M203" s="254" t="s">
        <v>1</v>
      </c>
      <c r="N203" s="164" t="s">
        <v>44</v>
      </c>
      <c r="O203" s="49"/>
      <c r="P203" s="165">
        <f>O203*H203</f>
        <v>0</v>
      </c>
      <c r="Q203" s="165">
        <v>0.33445999999999998</v>
      </c>
      <c r="R203" s="165">
        <f>Q203*H203</f>
        <v>215.22501</v>
      </c>
      <c r="S203" s="165">
        <v>0</v>
      </c>
      <c r="T203" s="166">
        <f>S203*H203</f>
        <v>0</v>
      </c>
      <c r="U203" s="235"/>
      <c r="V203" s="235"/>
      <c r="W203" s="235"/>
      <c r="X203" s="235"/>
      <c r="Y203" s="235"/>
      <c r="Z203" s="235"/>
      <c r="AA203" s="235"/>
      <c r="AB203" s="235"/>
      <c r="AC203" s="235"/>
      <c r="AD203" s="235"/>
      <c r="AE203" s="235"/>
      <c r="AR203" s="167" t="s">
        <v>165</v>
      </c>
      <c r="AT203" s="167" t="s">
        <v>161</v>
      </c>
      <c r="AU203" s="167" t="s">
        <v>90</v>
      </c>
      <c r="AY203" s="17" t="s">
        <v>159</v>
      </c>
      <c r="BE203" s="90">
        <f>IF(N203="základná",J203,0)</f>
        <v>0</v>
      </c>
      <c r="BF203" s="90">
        <f>IF(N203="znížená",J203,0)</f>
        <v>0</v>
      </c>
      <c r="BG203" s="90">
        <f>IF(N203="zákl. prenesená",J203,0)</f>
        <v>0</v>
      </c>
      <c r="BH203" s="90">
        <f>IF(N203="zníž. prenesená",J203,0)</f>
        <v>0</v>
      </c>
      <c r="BI203" s="90">
        <f>IF(N203="nulová",J203,0)</f>
        <v>0</v>
      </c>
      <c r="BJ203" s="17" t="s">
        <v>90</v>
      </c>
      <c r="BK203" s="90">
        <f>ROUND(I203*H203,2)</f>
        <v>0</v>
      </c>
      <c r="BL203" s="17" t="s">
        <v>165</v>
      </c>
      <c r="BM203" s="167" t="s">
        <v>780</v>
      </c>
    </row>
    <row r="204" spans="1:65" s="13" customFormat="1">
      <c r="B204" s="168"/>
      <c r="D204" s="169" t="s">
        <v>171</v>
      </c>
      <c r="E204" s="170" t="s">
        <v>1</v>
      </c>
      <c r="F204" s="171" t="s">
        <v>781</v>
      </c>
      <c r="H204" s="170" t="s">
        <v>1</v>
      </c>
      <c r="I204" s="172"/>
      <c r="L204" s="168"/>
      <c r="M204" s="173"/>
      <c r="N204" s="174"/>
      <c r="O204" s="174"/>
      <c r="P204" s="174"/>
      <c r="Q204" s="174"/>
      <c r="R204" s="174"/>
      <c r="S204" s="174"/>
      <c r="T204" s="175"/>
      <c r="AT204" s="170" t="s">
        <v>171</v>
      </c>
      <c r="AU204" s="170" t="s">
        <v>90</v>
      </c>
      <c r="AV204" s="13" t="s">
        <v>84</v>
      </c>
      <c r="AW204" s="13" t="s">
        <v>30</v>
      </c>
      <c r="AX204" s="13" t="s">
        <v>78</v>
      </c>
      <c r="AY204" s="170" t="s">
        <v>159</v>
      </c>
    </row>
    <row r="205" spans="1:65" s="14" customFormat="1">
      <c r="B205" s="176"/>
      <c r="D205" s="169" t="s">
        <v>171</v>
      </c>
      <c r="E205" s="177" t="s">
        <v>1</v>
      </c>
      <c r="F205" s="178" t="s">
        <v>782</v>
      </c>
      <c r="H205" s="179">
        <v>643.5</v>
      </c>
      <c r="I205" s="180"/>
      <c r="L205" s="176"/>
      <c r="M205" s="181"/>
      <c r="N205" s="182"/>
      <c r="O205" s="182"/>
      <c r="P205" s="182"/>
      <c r="Q205" s="182"/>
      <c r="R205" s="182"/>
      <c r="S205" s="182"/>
      <c r="T205" s="183"/>
      <c r="AT205" s="177" t="s">
        <v>171</v>
      </c>
      <c r="AU205" s="177" t="s">
        <v>90</v>
      </c>
      <c r="AV205" s="14" t="s">
        <v>90</v>
      </c>
      <c r="AW205" s="14" t="s">
        <v>30</v>
      </c>
      <c r="AX205" s="14" t="s">
        <v>78</v>
      </c>
      <c r="AY205" s="177" t="s">
        <v>159</v>
      </c>
    </row>
    <row r="206" spans="1:65" s="15" customFormat="1">
      <c r="B206" s="184"/>
      <c r="D206" s="169" t="s">
        <v>171</v>
      </c>
      <c r="E206" s="185" t="s">
        <v>1</v>
      </c>
      <c r="F206" s="186" t="s">
        <v>178</v>
      </c>
      <c r="H206" s="187">
        <v>643.5</v>
      </c>
      <c r="I206" s="188"/>
      <c r="L206" s="184"/>
      <c r="M206" s="189"/>
      <c r="N206" s="190"/>
      <c r="O206" s="190"/>
      <c r="P206" s="190"/>
      <c r="Q206" s="190"/>
      <c r="R206" s="190"/>
      <c r="S206" s="190"/>
      <c r="T206" s="191"/>
      <c r="AT206" s="185" t="s">
        <v>171</v>
      </c>
      <c r="AU206" s="185" t="s">
        <v>90</v>
      </c>
      <c r="AV206" s="15" t="s">
        <v>165</v>
      </c>
      <c r="AW206" s="15" t="s">
        <v>30</v>
      </c>
      <c r="AX206" s="15" t="s">
        <v>84</v>
      </c>
      <c r="AY206" s="185" t="s">
        <v>159</v>
      </c>
    </row>
    <row r="207" spans="1:65" s="2" customFormat="1" ht="33" customHeight="1">
      <c r="A207" s="235"/>
      <c r="B207" s="124"/>
      <c r="C207" s="155" t="s">
        <v>270</v>
      </c>
      <c r="D207" s="155" t="s">
        <v>161</v>
      </c>
      <c r="E207" s="156" t="s">
        <v>783</v>
      </c>
      <c r="F207" s="157" t="s">
        <v>784</v>
      </c>
      <c r="G207" s="158" t="s">
        <v>164</v>
      </c>
      <c r="H207" s="159">
        <v>585</v>
      </c>
      <c r="I207" s="160"/>
      <c r="J207" s="161">
        <f>ROUND(I207*H207,2)</f>
        <v>0</v>
      </c>
      <c r="K207" s="253"/>
      <c r="L207" s="256"/>
      <c r="M207" s="254" t="s">
        <v>1</v>
      </c>
      <c r="N207" s="164" t="s">
        <v>44</v>
      </c>
      <c r="O207" s="49"/>
      <c r="P207" s="165">
        <f>O207*H207</f>
        <v>0</v>
      </c>
      <c r="Q207" s="165">
        <v>0.35338000000000003</v>
      </c>
      <c r="R207" s="165">
        <f>Q207*H207</f>
        <v>206.72730000000001</v>
      </c>
      <c r="S207" s="165">
        <v>0</v>
      </c>
      <c r="T207" s="166">
        <f>S207*H207</f>
        <v>0</v>
      </c>
      <c r="U207" s="235"/>
      <c r="V207" s="235"/>
      <c r="W207" s="235"/>
      <c r="X207" s="235"/>
      <c r="Y207" s="235"/>
      <c r="Z207" s="235"/>
      <c r="AA207" s="235"/>
      <c r="AB207" s="235"/>
      <c r="AC207" s="235"/>
      <c r="AD207" s="235"/>
      <c r="AE207" s="235"/>
      <c r="AR207" s="167" t="s">
        <v>165</v>
      </c>
      <c r="AT207" s="167" t="s">
        <v>161</v>
      </c>
      <c r="AU207" s="167" t="s">
        <v>90</v>
      </c>
      <c r="AY207" s="17" t="s">
        <v>159</v>
      </c>
      <c r="BE207" s="90">
        <f>IF(N207="základná",J207,0)</f>
        <v>0</v>
      </c>
      <c r="BF207" s="90">
        <f>IF(N207="znížená",J207,0)</f>
        <v>0</v>
      </c>
      <c r="BG207" s="90">
        <f>IF(N207="zákl. prenesená",J207,0)</f>
        <v>0</v>
      </c>
      <c r="BH207" s="90">
        <f>IF(N207="zníž. prenesená",J207,0)</f>
        <v>0</v>
      </c>
      <c r="BI207" s="90">
        <f>IF(N207="nulová",J207,0)</f>
        <v>0</v>
      </c>
      <c r="BJ207" s="17" t="s">
        <v>90</v>
      </c>
      <c r="BK207" s="90">
        <f>ROUND(I207*H207,2)</f>
        <v>0</v>
      </c>
      <c r="BL207" s="17" t="s">
        <v>165</v>
      </c>
      <c r="BM207" s="167" t="s">
        <v>785</v>
      </c>
    </row>
    <row r="208" spans="1:65" s="13" customFormat="1">
      <c r="B208" s="168"/>
      <c r="D208" s="169" t="s">
        <v>171</v>
      </c>
      <c r="E208" s="170" t="s">
        <v>1</v>
      </c>
      <c r="F208" s="171" t="s">
        <v>786</v>
      </c>
      <c r="H208" s="170" t="s">
        <v>1</v>
      </c>
      <c r="I208" s="172"/>
      <c r="L208" s="168"/>
      <c r="M208" s="173"/>
      <c r="N208" s="174"/>
      <c r="O208" s="174"/>
      <c r="P208" s="174"/>
      <c r="Q208" s="174"/>
      <c r="R208" s="174"/>
      <c r="S208" s="174"/>
      <c r="T208" s="175"/>
      <c r="AT208" s="170" t="s">
        <v>171</v>
      </c>
      <c r="AU208" s="170" t="s">
        <v>90</v>
      </c>
      <c r="AV208" s="13" t="s">
        <v>84</v>
      </c>
      <c r="AW208" s="13" t="s">
        <v>30</v>
      </c>
      <c r="AX208" s="13" t="s">
        <v>78</v>
      </c>
      <c r="AY208" s="170" t="s">
        <v>159</v>
      </c>
    </row>
    <row r="209" spans="1:65" s="14" customFormat="1">
      <c r="B209" s="176"/>
      <c r="D209" s="169" t="s">
        <v>171</v>
      </c>
      <c r="E209" s="177" t="s">
        <v>1</v>
      </c>
      <c r="F209" s="178" t="s">
        <v>787</v>
      </c>
      <c r="H209" s="179">
        <v>585</v>
      </c>
      <c r="I209" s="180"/>
      <c r="L209" s="176"/>
      <c r="M209" s="181"/>
      <c r="N209" s="182"/>
      <c r="O209" s="182"/>
      <c r="P209" s="182"/>
      <c r="Q209" s="182"/>
      <c r="R209" s="182"/>
      <c r="S209" s="182"/>
      <c r="T209" s="183"/>
      <c r="AT209" s="177" t="s">
        <v>171</v>
      </c>
      <c r="AU209" s="177" t="s">
        <v>90</v>
      </c>
      <c r="AV209" s="14" t="s">
        <v>90</v>
      </c>
      <c r="AW209" s="14" t="s">
        <v>30</v>
      </c>
      <c r="AX209" s="14" t="s">
        <v>84</v>
      </c>
      <c r="AY209" s="177" t="s">
        <v>159</v>
      </c>
    </row>
    <row r="210" spans="1:65" s="2" customFormat="1" ht="33" customHeight="1">
      <c r="A210" s="235"/>
      <c r="B210" s="124"/>
      <c r="C210" s="155" t="s">
        <v>277</v>
      </c>
      <c r="D210" s="155" t="s">
        <v>161</v>
      </c>
      <c r="E210" s="156" t="s">
        <v>788</v>
      </c>
      <c r="F210" s="157" t="s">
        <v>789</v>
      </c>
      <c r="G210" s="158" t="s">
        <v>164</v>
      </c>
      <c r="H210" s="159">
        <v>450</v>
      </c>
      <c r="I210" s="160"/>
      <c r="J210" s="161">
        <f>ROUND(I210*H210,2)</f>
        <v>0</v>
      </c>
      <c r="K210" s="253"/>
      <c r="L210" s="256"/>
      <c r="M210" s="254" t="s">
        <v>1</v>
      </c>
      <c r="N210" s="164" t="s">
        <v>44</v>
      </c>
      <c r="O210" s="49"/>
      <c r="P210" s="165">
        <f>O210*H210</f>
        <v>0</v>
      </c>
      <c r="Q210" s="165">
        <v>0.28000000000000003</v>
      </c>
      <c r="R210" s="165">
        <f>Q210*H210</f>
        <v>126.00000000000001</v>
      </c>
      <c r="S210" s="165">
        <v>0</v>
      </c>
      <c r="T210" s="166">
        <f>S210*H210</f>
        <v>0</v>
      </c>
      <c r="U210" s="235"/>
      <c r="V210" s="235"/>
      <c r="W210" s="235"/>
      <c r="X210" s="235"/>
      <c r="Y210" s="235"/>
      <c r="Z210" s="235"/>
      <c r="AA210" s="235"/>
      <c r="AB210" s="235"/>
      <c r="AC210" s="235"/>
      <c r="AD210" s="235"/>
      <c r="AE210" s="235"/>
      <c r="AR210" s="167" t="s">
        <v>165</v>
      </c>
      <c r="AT210" s="167" t="s">
        <v>161</v>
      </c>
      <c r="AU210" s="167" t="s">
        <v>90</v>
      </c>
      <c r="AY210" s="17" t="s">
        <v>159</v>
      </c>
      <c r="BE210" s="90">
        <f>IF(N210="základná",J210,0)</f>
        <v>0</v>
      </c>
      <c r="BF210" s="90">
        <f>IF(N210="znížená",J210,0)</f>
        <v>0</v>
      </c>
      <c r="BG210" s="90">
        <f>IF(N210="zákl. prenesená",J210,0)</f>
        <v>0</v>
      </c>
      <c r="BH210" s="90">
        <f>IF(N210="zníž. prenesená",J210,0)</f>
        <v>0</v>
      </c>
      <c r="BI210" s="90">
        <f>IF(N210="nulová",J210,0)</f>
        <v>0</v>
      </c>
      <c r="BJ210" s="17" t="s">
        <v>90</v>
      </c>
      <c r="BK210" s="90">
        <f>ROUND(I210*H210,2)</f>
        <v>0</v>
      </c>
      <c r="BL210" s="17" t="s">
        <v>165</v>
      </c>
      <c r="BM210" s="167" t="s">
        <v>790</v>
      </c>
    </row>
    <row r="211" spans="1:65" s="13" customFormat="1">
      <c r="B211" s="168"/>
      <c r="D211" s="169" t="s">
        <v>171</v>
      </c>
      <c r="E211" s="170" t="s">
        <v>1</v>
      </c>
      <c r="F211" s="171" t="s">
        <v>791</v>
      </c>
      <c r="H211" s="170" t="s">
        <v>1</v>
      </c>
      <c r="I211" s="172"/>
      <c r="L211" s="168"/>
      <c r="M211" s="173"/>
      <c r="N211" s="174"/>
      <c r="O211" s="174"/>
      <c r="P211" s="174"/>
      <c r="Q211" s="174"/>
      <c r="R211" s="174"/>
      <c r="S211" s="174"/>
      <c r="T211" s="175"/>
      <c r="AT211" s="170" t="s">
        <v>171</v>
      </c>
      <c r="AU211" s="170" t="s">
        <v>90</v>
      </c>
      <c r="AV211" s="13" t="s">
        <v>84</v>
      </c>
      <c r="AW211" s="13" t="s">
        <v>30</v>
      </c>
      <c r="AX211" s="13" t="s">
        <v>78</v>
      </c>
      <c r="AY211" s="170" t="s">
        <v>159</v>
      </c>
    </row>
    <row r="212" spans="1:65" s="14" customFormat="1">
      <c r="B212" s="176"/>
      <c r="D212" s="169" t="s">
        <v>171</v>
      </c>
      <c r="E212" s="177" t="s">
        <v>1</v>
      </c>
      <c r="F212" s="178" t="s">
        <v>792</v>
      </c>
      <c r="H212" s="179">
        <v>450</v>
      </c>
      <c r="I212" s="180"/>
      <c r="L212" s="176"/>
      <c r="M212" s="181"/>
      <c r="N212" s="182"/>
      <c r="O212" s="182"/>
      <c r="P212" s="182"/>
      <c r="Q212" s="182"/>
      <c r="R212" s="182"/>
      <c r="S212" s="182"/>
      <c r="T212" s="183"/>
      <c r="AT212" s="177" t="s">
        <v>171</v>
      </c>
      <c r="AU212" s="177" t="s">
        <v>90</v>
      </c>
      <c r="AV212" s="14" t="s">
        <v>90</v>
      </c>
      <c r="AW212" s="14" t="s">
        <v>30</v>
      </c>
      <c r="AX212" s="14" t="s">
        <v>78</v>
      </c>
      <c r="AY212" s="177" t="s">
        <v>159</v>
      </c>
    </row>
    <row r="213" spans="1:65" s="15" customFormat="1">
      <c r="B213" s="184"/>
      <c r="D213" s="169" t="s">
        <v>171</v>
      </c>
      <c r="E213" s="185" t="s">
        <v>1</v>
      </c>
      <c r="F213" s="186" t="s">
        <v>178</v>
      </c>
      <c r="H213" s="187">
        <v>450</v>
      </c>
      <c r="I213" s="188"/>
      <c r="L213" s="184"/>
      <c r="M213" s="189"/>
      <c r="N213" s="190"/>
      <c r="O213" s="190"/>
      <c r="P213" s="190"/>
      <c r="Q213" s="190"/>
      <c r="R213" s="190"/>
      <c r="S213" s="190"/>
      <c r="T213" s="191"/>
      <c r="AT213" s="185" t="s">
        <v>171</v>
      </c>
      <c r="AU213" s="185" t="s">
        <v>90</v>
      </c>
      <c r="AV213" s="15" t="s">
        <v>165</v>
      </c>
      <c r="AW213" s="15" t="s">
        <v>30</v>
      </c>
      <c r="AX213" s="15" t="s">
        <v>84</v>
      </c>
      <c r="AY213" s="185" t="s">
        <v>159</v>
      </c>
    </row>
    <row r="214" spans="1:65" s="2" customFormat="1" ht="33" customHeight="1">
      <c r="A214" s="235"/>
      <c r="B214" s="124"/>
      <c r="C214" s="155" t="s">
        <v>282</v>
      </c>
      <c r="D214" s="155" t="s">
        <v>161</v>
      </c>
      <c r="E214" s="156" t="s">
        <v>793</v>
      </c>
      <c r="F214" s="157" t="s">
        <v>794</v>
      </c>
      <c r="G214" s="158" t="s">
        <v>164</v>
      </c>
      <c r="H214" s="159">
        <v>585</v>
      </c>
      <c r="I214" s="160"/>
      <c r="J214" s="161">
        <f>ROUND(I214*H214,2)</f>
        <v>0</v>
      </c>
      <c r="K214" s="253"/>
      <c r="L214" s="256"/>
      <c r="M214" s="254" t="s">
        <v>1</v>
      </c>
      <c r="N214" s="164" t="s">
        <v>44</v>
      </c>
      <c r="O214" s="49"/>
      <c r="P214" s="165">
        <f>O214*H214</f>
        <v>0</v>
      </c>
      <c r="Q214" s="165">
        <v>3.1E-4</v>
      </c>
      <c r="R214" s="165">
        <f>Q214*H214</f>
        <v>0.18135000000000001</v>
      </c>
      <c r="S214" s="165">
        <v>0</v>
      </c>
      <c r="T214" s="166">
        <f>S214*H214</f>
        <v>0</v>
      </c>
      <c r="U214" s="235"/>
      <c r="V214" s="235"/>
      <c r="W214" s="235"/>
      <c r="X214" s="235"/>
      <c r="Y214" s="235"/>
      <c r="Z214" s="235"/>
      <c r="AA214" s="235"/>
      <c r="AB214" s="235"/>
      <c r="AC214" s="235"/>
      <c r="AD214" s="235"/>
      <c r="AE214" s="235"/>
      <c r="AR214" s="167" t="s">
        <v>165</v>
      </c>
      <c r="AT214" s="167" t="s">
        <v>161</v>
      </c>
      <c r="AU214" s="167" t="s">
        <v>90</v>
      </c>
      <c r="AY214" s="17" t="s">
        <v>159</v>
      </c>
      <c r="BE214" s="90">
        <f>IF(N214="základná",J214,0)</f>
        <v>0</v>
      </c>
      <c r="BF214" s="90">
        <f>IF(N214="znížená",J214,0)</f>
        <v>0</v>
      </c>
      <c r="BG214" s="90">
        <f>IF(N214="zákl. prenesená",J214,0)</f>
        <v>0</v>
      </c>
      <c r="BH214" s="90">
        <f>IF(N214="zníž. prenesená",J214,0)</f>
        <v>0</v>
      </c>
      <c r="BI214" s="90">
        <f>IF(N214="nulová",J214,0)</f>
        <v>0</v>
      </c>
      <c r="BJ214" s="17" t="s">
        <v>90</v>
      </c>
      <c r="BK214" s="90">
        <f>ROUND(I214*H214,2)</f>
        <v>0</v>
      </c>
      <c r="BL214" s="17" t="s">
        <v>165</v>
      </c>
      <c r="BM214" s="167" t="s">
        <v>795</v>
      </c>
    </row>
    <row r="215" spans="1:65" s="2" customFormat="1" ht="33" customHeight="1">
      <c r="A215" s="235"/>
      <c r="B215" s="124"/>
      <c r="C215" s="155" t="s">
        <v>287</v>
      </c>
      <c r="D215" s="155" t="s">
        <v>161</v>
      </c>
      <c r="E215" s="156" t="s">
        <v>796</v>
      </c>
      <c r="F215" s="157" t="s">
        <v>797</v>
      </c>
      <c r="G215" s="158" t="s">
        <v>164</v>
      </c>
      <c r="H215" s="159">
        <v>585</v>
      </c>
      <c r="I215" s="160"/>
      <c r="J215" s="161">
        <f>ROUND(I215*H215,2)</f>
        <v>0</v>
      </c>
      <c r="K215" s="253"/>
      <c r="L215" s="256"/>
      <c r="M215" s="254" t="s">
        <v>1</v>
      </c>
      <c r="N215" s="164" t="s">
        <v>44</v>
      </c>
      <c r="O215" s="49"/>
      <c r="P215" s="165">
        <f>O215*H215</f>
        <v>0</v>
      </c>
      <c r="Q215" s="165">
        <v>0.10373</v>
      </c>
      <c r="R215" s="165">
        <f>Q215*H215</f>
        <v>60.682050000000004</v>
      </c>
      <c r="S215" s="165">
        <v>0</v>
      </c>
      <c r="T215" s="166">
        <f>S215*H215</f>
        <v>0</v>
      </c>
      <c r="U215" s="235"/>
      <c r="V215" s="235"/>
      <c r="W215" s="235"/>
      <c r="X215" s="235"/>
      <c r="Y215" s="235"/>
      <c r="Z215" s="235"/>
      <c r="AA215" s="235"/>
      <c r="AB215" s="235"/>
      <c r="AC215" s="235"/>
      <c r="AD215" s="235"/>
      <c r="AE215" s="235"/>
      <c r="AR215" s="167" t="s">
        <v>165</v>
      </c>
      <c r="AT215" s="167" t="s">
        <v>161</v>
      </c>
      <c r="AU215" s="167" t="s">
        <v>90</v>
      </c>
      <c r="AY215" s="17" t="s">
        <v>159</v>
      </c>
      <c r="BE215" s="90">
        <f>IF(N215="základná",J215,0)</f>
        <v>0</v>
      </c>
      <c r="BF215" s="90">
        <f>IF(N215="znížená",J215,0)</f>
        <v>0</v>
      </c>
      <c r="BG215" s="90">
        <f>IF(N215="zákl. prenesená",J215,0)</f>
        <v>0</v>
      </c>
      <c r="BH215" s="90">
        <f>IF(N215="zníž. prenesená",J215,0)</f>
        <v>0</v>
      </c>
      <c r="BI215" s="90">
        <f>IF(N215="nulová",J215,0)</f>
        <v>0</v>
      </c>
      <c r="BJ215" s="17" t="s">
        <v>90</v>
      </c>
      <c r="BK215" s="90">
        <f>ROUND(I215*H215,2)</f>
        <v>0</v>
      </c>
      <c r="BL215" s="17" t="s">
        <v>165</v>
      </c>
      <c r="BM215" s="167" t="s">
        <v>798</v>
      </c>
    </row>
    <row r="216" spans="1:65" s="13" customFormat="1">
      <c r="B216" s="168"/>
      <c r="D216" s="169" t="s">
        <v>171</v>
      </c>
      <c r="E216" s="170" t="s">
        <v>1</v>
      </c>
      <c r="F216" s="171" t="s">
        <v>786</v>
      </c>
      <c r="H216" s="170" t="s">
        <v>1</v>
      </c>
      <c r="I216" s="172"/>
      <c r="L216" s="168"/>
      <c r="M216" s="173"/>
      <c r="N216" s="174"/>
      <c r="O216" s="174"/>
      <c r="P216" s="174"/>
      <c r="Q216" s="174"/>
      <c r="R216" s="174"/>
      <c r="S216" s="174"/>
      <c r="T216" s="175"/>
      <c r="AT216" s="170" t="s">
        <v>171</v>
      </c>
      <c r="AU216" s="170" t="s">
        <v>90</v>
      </c>
      <c r="AV216" s="13" t="s">
        <v>84</v>
      </c>
      <c r="AW216" s="13" t="s">
        <v>30</v>
      </c>
      <c r="AX216" s="13" t="s">
        <v>78</v>
      </c>
      <c r="AY216" s="170" t="s">
        <v>159</v>
      </c>
    </row>
    <row r="217" spans="1:65" s="14" customFormat="1">
      <c r="B217" s="176"/>
      <c r="D217" s="169" t="s">
        <v>171</v>
      </c>
      <c r="E217" s="177" t="s">
        <v>1</v>
      </c>
      <c r="F217" s="178" t="s">
        <v>787</v>
      </c>
      <c r="H217" s="179">
        <v>585</v>
      </c>
      <c r="I217" s="180"/>
      <c r="L217" s="176"/>
      <c r="M217" s="181"/>
      <c r="N217" s="182"/>
      <c r="O217" s="182"/>
      <c r="P217" s="182"/>
      <c r="Q217" s="182"/>
      <c r="R217" s="182"/>
      <c r="S217" s="182"/>
      <c r="T217" s="183"/>
      <c r="AT217" s="177" t="s">
        <v>171</v>
      </c>
      <c r="AU217" s="177" t="s">
        <v>90</v>
      </c>
      <c r="AV217" s="14" t="s">
        <v>90</v>
      </c>
      <c r="AW217" s="14" t="s">
        <v>30</v>
      </c>
      <c r="AX217" s="14" t="s">
        <v>84</v>
      </c>
      <c r="AY217" s="177" t="s">
        <v>159</v>
      </c>
    </row>
    <row r="218" spans="1:65" s="2" customFormat="1" ht="33" customHeight="1">
      <c r="A218" s="235"/>
      <c r="B218" s="124"/>
      <c r="C218" s="155" t="s">
        <v>295</v>
      </c>
      <c r="D218" s="155" t="s">
        <v>161</v>
      </c>
      <c r="E218" s="156" t="s">
        <v>799</v>
      </c>
      <c r="F218" s="157" t="s">
        <v>800</v>
      </c>
      <c r="G218" s="158" t="s">
        <v>164</v>
      </c>
      <c r="H218" s="159">
        <v>420</v>
      </c>
      <c r="I218" s="160"/>
      <c r="J218" s="161">
        <f>ROUND(I218*H218,2)</f>
        <v>0</v>
      </c>
      <c r="K218" s="253"/>
      <c r="L218" s="256"/>
      <c r="M218" s="254" t="s">
        <v>1</v>
      </c>
      <c r="N218" s="164" t="s">
        <v>44</v>
      </c>
      <c r="O218" s="49"/>
      <c r="P218" s="165">
        <f>O218*H218</f>
        <v>0</v>
      </c>
      <c r="Q218" s="165">
        <v>9.2499999999999999E-2</v>
      </c>
      <c r="R218" s="165">
        <f>Q218*H218</f>
        <v>38.85</v>
      </c>
      <c r="S218" s="165">
        <v>0</v>
      </c>
      <c r="T218" s="166">
        <f>S218*H218</f>
        <v>0</v>
      </c>
      <c r="U218" s="235"/>
      <c r="V218" s="235"/>
      <c r="W218" s="235"/>
      <c r="X218" s="235"/>
      <c r="Y218" s="235"/>
      <c r="Z218" s="235"/>
      <c r="AA218" s="235"/>
      <c r="AB218" s="235"/>
      <c r="AC218" s="235"/>
      <c r="AD218" s="235"/>
      <c r="AE218" s="235"/>
      <c r="AR218" s="167" t="s">
        <v>165</v>
      </c>
      <c r="AT218" s="167" t="s">
        <v>161</v>
      </c>
      <c r="AU218" s="167" t="s">
        <v>90</v>
      </c>
      <c r="AY218" s="17" t="s">
        <v>159</v>
      </c>
      <c r="BE218" s="90">
        <f>IF(N218="základná",J218,0)</f>
        <v>0</v>
      </c>
      <c r="BF218" s="90">
        <f>IF(N218="znížená",J218,0)</f>
        <v>0</v>
      </c>
      <c r="BG218" s="90">
        <f>IF(N218="zákl. prenesená",J218,0)</f>
        <v>0</v>
      </c>
      <c r="BH218" s="90">
        <f>IF(N218="zníž. prenesená",J218,0)</f>
        <v>0</v>
      </c>
      <c r="BI218" s="90">
        <f>IF(N218="nulová",J218,0)</f>
        <v>0</v>
      </c>
      <c r="BJ218" s="17" t="s">
        <v>90</v>
      </c>
      <c r="BK218" s="90">
        <f>ROUND(I218*H218,2)</f>
        <v>0</v>
      </c>
      <c r="BL218" s="17" t="s">
        <v>165</v>
      </c>
      <c r="BM218" s="167" t="s">
        <v>801</v>
      </c>
    </row>
    <row r="219" spans="1:65" s="13" customFormat="1">
      <c r="B219" s="168"/>
      <c r="D219" s="169" t="s">
        <v>171</v>
      </c>
      <c r="E219" s="170" t="s">
        <v>1</v>
      </c>
      <c r="F219" s="171" t="s">
        <v>802</v>
      </c>
      <c r="H219" s="170" t="s">
        <v>1</v>
      </c>
      <c r="I219" s="172"/>
      <c r="L219" s="168"/>
      <c r="M219" s="173"/>
      <c r="N219" s="174"/>
      <c r="O219" s="174"/>
      <c r="P219" s="174"/>
      <c r="Q219" s="174"/>
      <c r="R219" s="174"/>
      <c r="S219" s="174"/>
      <c r="T219" s="175"/>
      <c r="AT219" s="170" t="s">
        <v>171</v>
      </c>
      <c r="AU219" s="170" t="s">
        <v>90</v>
      </c>
      <c r="AV219" s="13" t="s">
        <v>84</v>
      </c>
      <c r="AW219" s="13" t="s">
        <v>30</v>
      </c>
      <c r="AX219" s="13" t="s">
        <v>78</v>
      </c>
      <c r="AY219" s="170" t="s">
        <v>159</v>
      </c>
    </row>
    <row r="220" spans="1:65" s="14" customFormat="1">
      <c r="B220" s="176"/>
      <c r="D220" s="169" t="s">
        <v>171</v>
      </c>
      <c r="E220" s="177" t="s">
        <v>1</v>
      </c>
      <c r="F220" s="178" t="s">
        <v>803</v>
      </c>
      <c r="H220" s="179">
        <v>420</v>
      </c>
      <c r="I220" s="180"/>
      <c r="L220" s="176"/>
      <c r="M220" s="181"/>
      <c r="N220" s="182"/>
      <c r="O220" s="182"/>
      <c r="P220" s="182"/>
      <c r="Q220" s="182"/>
      <c r="R220" s="182"/>
      <c r="S220" s="182"/>
      <c r="T220" s="183"/>
      <c r="AT220" s="177" t="s">
        <v>171</v>
      </c>
      <c r="AU220" s="177" t="s">
        <v>90</v>
      </c>
      <c r="AV220" s="14" t="s">
        <v>90</v>
      </c>
      <c r="AW220" s="14" t="s">
        <v>30</v>
      </c>
      <c r="AX220" s="14" t="s">
        <v>84</v>
      </c>
      <c r="AY220" s="177" t="s">
        <v>159</v>
      </c>
    </row>
    <row r="221" spans="1:65" s="2" customFormat="1" ht="16.5" customHeight="1">
      <c r="A221" s="235"/>
      <c r="B221" s="124"/>
      <c r="C221" s="192" t="s">
        <v>238</v>
      </c>
      <c r="D221" s="192" t="s">
        <v>323</v>
      </c>
      <c r="E221" s="193" t="s">
        <v>804</v>
      </c>
      <c r="F221" s="194" t="s">
        <v>1075</v>
      </c>
      <c r="G221" s="195" t="s">
        <v>164</v>
      </c>
      <c r="H221" s="196">
        <v>428.4</v>
      </c>
      <c r="I221" s="197"/>
      <c r="J221" s="198">
        <f>ROUND(I221*H221,2)</f>
        <v>0</v>
      </c>
      <c r="K221" s="258"/>
      <c r="L221" s="260"/>
      <c r="M221" s="259" t="s">
        <v>1</v>
      </c>
      <c r="N221" s="202" t="s">
        <v>44</v>
      </c>
      <c r="O221" s="49"/>
      <c r="P221" s="165">
        <f>O221*H221</f>
        <v>0</v>
      </c>
      <c r="Q221" s="165">
        <v>0.13500000000000001</v>
      </c>
      <c r="R221" s="165">
        <f>Q221*H221</f>
        <v>57.834000000000003</v>
      </c>
      <c r="S221" s="165">
        <v>0</v>
      </c>
      <c r="T221" s="166">
        <f>S221*H221</f>
        <v>0</v>
      </c>
      <c r="U221" s="235"/>
      <c r="V221" s="235"/>
      <c r="W221" s="235"/>
      <c r="X221" s="235"/>
      <c r="Y221" s="235"/>
      <c r="Z221" s="235"/>
      <c r="AA221" s="235"/>
      <c r="AB221" s="235"/>
      <c r="AC221" s="235"/>
      <c r="AD221" s="235"/>
      <c r="AE221" s="235"/>
      <c r="AR221" s="167" t="s">
        <v>206</v>
      </c>
      <c r="AT221" s="167" t="s">
        <v>323</v>
      </c>
      <c r="AU221" s="167" t="s">
        <v>90</v>
      </c>
      <c r="AY221" s="17" t="s">
        <v>159</v>
      </c>
      <c r="BE221" s="90">
        <f>IF(N221="základná",J221,0)</f>
        <v>0</v>
      </c>
      <c r="BF221" s="90">
        <f>IF(N221="znížená",J221,0)</f>
        <v>0</v>
      </c>
      <c r="BG221" s="90">
        <f>IF(N221="zákl. prenesená",J221,0)</f>
        <v>0</v>
      </c>
      <c r="BH221" s="90">
        <f>IF(N221="zníž. prenesená",J221,0)</f>
        <v>0</v>
      </c>
      <c r="BI221" s="90">
        <f>IF(N221="nulová",J221,0)</f>
        <v>0</v>
      </c>
      <c r="BJ221" s="17" t="s">
        <v>90</v>
      </c>
      <c r="BK221" s="90">
        <f>ROUND(I221*H221,2)</f>
        <v>0</v>
      </c>
      <c r="BL221" s="17" t="s">
        <v>165</v>
      </c>
      <c r="BM221" s="167" t="s">
        <v>805</v>
      </c>
    </row>
    <row r="222" spans="1:65" s="14" customFormat="1">
      <c r="B222" s="176"/>
      <c r="D222" s="169" t="s">
        <v>171</v>
      </c>
      <c r="E222" s="177" t="s">
        <v>1</v>
      </c>
      <c r="F222" s="178" t="s">
        <v>806</v>
      </c>
      <c r="H222" s="179">
        <v>428.4</v>
      </c>
      <c r="I222" s="180"/>
      <c r="L222" s="176"/>
      <c r="M222" s="181"/>
      <c r="N222" s="182"/>
      <c r="O222" s="182"/>
      <c r="P222" s="182"/>
      <c r="Q222" s="182"/>
      <c r="R222" s="182"/>
      <c r="S222" s="182"/>
      <c r="T222" s="183"/>
      <c r="AT222" s="177" t="s">
        <v>171</v>
      </c>
      <c r="AU222" s="177" t="s">
        <v>90</v>
      </c>
      <c r="AV222" s="14" t="s">
        <v>90</v>
      </c>
      <c r="AW222" s="14" t="s">
        <v>30</v>
      </c>
      <c r="AX222" s="14" t="s">
        <v>84</v>
      </c>
      <c r="AY222" s="177" t="s">
        <v>159</v>
      </c>
    </row>
    <row r="223" spans="1:65" s="2" customFormat="1" ht="21.75" customHeight="1">
      <c r="A223" s="235"/>
      <c r="B223" s="124"/>
      <c r="C223" s="155" t="s">
        <v>304</v>
      </c>
      <c r="D223" s="155" t="s">
        <v>161</v>
      </c>
      <c r="E223" s="156" t="s">
        <v>807</v>
      </c>
      <c r="F223" s="157" t="s">
        <v>808</v>
      </c>
      <c r="G223" s="158" t="s">
        <v>164</v>
      </c>
      <c r="H223" s="159">
        <v>34</v>
      </c>
      <c r="I223" s="160"/>
      <c r="J223" s="161">
        <f>ROUND(I223*H223,2)</f>
        <v>0</v>
      </c>
      <c r="K223" s="253"/>
      <c r="L223" s="256"/>
      <c r="M223" s="254" t="s">
        <v>1</v>
      </c>
      <c r="N223" s="164" t="s">
        <v>44</v>
      </c>
      <c r="O223" s="49"/>
      <c r="P223" s="165">
        <f>O223*H223</f>
        <v>0</v>
      </c>
      <c r="Q223" s="165">
        <v>0.112</v>
      </c>
      <c r="R223" s="165">
        <f>Q223*H223</f>
        <v>3.8080000000000003</v>
      </c>
      <c r="S223" s="165">
        <v>0</v>
      </c>
      <c r="T223" s="166">
        <f>S223*H223</f>
        <v>0</v>
      </c>
      <c r="U223" s="235"/>
      <c r="V223" s="235"/>
      <c r="W223" s="235"/>
      <c r="X223" s="235"/>
      <c r="Y223" s="235"/>
      <c r="Z223" s="235"/>
      <c r="AA223" s="235"/>
      <c r="AB223" s="235"/>
      <c r="AC223" s="235"/>
      <c r="AD223" s="235"/>
      <c r="AE223" s="235"/>
      <c r="AR223" s="167" t="s">
        <v>165</v>
      </c>
      <c r="AT223" s="167" t="s">
        <v>161</v>
      </c>
      <c r="AU223" s="167" t="s">
        <v>90</v>
      </c>
      <c r="AY223" s="17" t="s">
        <v>159</v>
      </c>
      <c r="BE223" s="90">
        <f>IF(N223="základná",J223,0)</f>
        <v>0</v>
      </c>
      <c r="BF223" s="90">
        <f>IF(N223="znížená",J223,0)</f>
        <v>0</v>
      </c>
      <c r="BG223" s="90">
        <f>IF(N223="zákl. prenesená",J223,0)</f>
        <v>0</v>
      </c>
      <c r="BH223" s="90">
        <f>IF(N223="zníž. prenesená",J223,0)</f>
        <v>0</v>
      </c>
      <c r="BI223" s="90">
        <f>IF(N223="nulová",J223,0)</f>
        <v>0</v>
      </c>
      <c r="BJ223" s="17" t="s">
        <v>90</v>
      </c>
      <c r="BK223" s="90">
        <f>ROUND(I223*H223,2)</f>
        <v>0</v>
      </c>
      <c r="BL223" s="17" t="s">
        <v>165</v>
      </c>
      <c r="BM223" s="167" t="s">
        <v>809</v>
      </c>
    </row>
    <row r="224" spans="1:65" s="13" customFormat="1">
      <c r="B224" s="168"/>
      <c r="D224" s="169" t="s">
        <v>171</v>
      </c>
      <c r="E224" s="170" t="s">
        <v>1</v>
      </c>
      <c r="F224" s="171" t="s">
        <v>791</v>
      </c>
      <c r="H224" s="170" t="s">
        <v>1</v>
      </c>
      <c r="I224" s="172"/>
      <c r="L224" s="168"/>
      <c r="M224" s="173"/>
      <c r="N224" s="174"/>
      <c r="O224" s="174"/>
      <c r="P224" s="174"/>
      <c r="Q224" s="174"/>
      <c r="R224" s="174"/>
      <c r="S224" s="174"/>
      <c r="T224" s="175"/>
      <c r="AT224" s="170" t="s">
        <v>171</v>
      </c>
      <c r="AU224" s="170" t="s">
        <v>90</v>
      </c>
      <c r="AV224" s="13" t="s">
        <v>84</v>
      </c>
      <c r="AW224" s="13" t="s">
        <v>30</v>
      </c>
      <c r="AX224" s="13" t="s">
        <v>78</v>
      </c>
      <c r="AY224" s="170" t="s">
        <v>159</v>
      </c>
    </row>
    <row r="225" spans="1:65" s="14" customFormat="1">
      <c r="B225" s="176"/>
      <c r="D225" s="169" t="s">
        <v>171</v>
      </c>
      <c r="E225" s="177" t="s">
        <v>1</v>
      </c>
      <c r="F225" s="178" t="s">
        <v>810</v>
      </c>
      <c r="H225" s="179">
        <v>30</v>
      </c>
      <c r="I225" s="180"/>
      <c r="L225" s="176"/>
      <c r="M225" s="181"/>
      <c r="N225" s="182"/>
      <c r="O225" s="182"/>
      <c r="P225" s="182"/>
      <c r="Q225" s="182"/>
      <c r="R225" s="182"/>
      <c r="S225" s="182"/>
      <c r="T225" s="183"/>
      <c r="AT225" s="177" t="s">
        <v>171</v>
      </c>
      <c r="AU225" s="177" t="s">
        <v>90</v>
      </c>
      <c r="AV225" s="14" t="s">
        <v>90</v>
      </c>
      <c r="AW225" s="14" t="s">
        <v>30</v>
      </c>
      <c r="AX225" s="14" t="s">
        <v>78</v>
      </c>
      <c r="AY225" s="177" t="s">
        <v>159</v>
      </c>
    </row>
    <row r="226" spans="1:65" s="13" customFormat="1">
      <c r="B226" s="168"/>
      <c r="D226" s="169" t="s">
        <v>171</v>
      </c>
      <c r="E226" s="170" t="s">
        <v>1</v>
      </c>
      <c r="F226" s="171" t="s">
        <v>786</v>
      </c>
      <c r="H226" s="170" t="s">
        <v>1</v>
      </c>
      <c r="I226" s="172"/>
      <c r="L226" s="168"/>
      <c r="M226" s="173"/>
      <c r="N226" s="174"/>
      <c r="O226" s="174"/>
      <c r="P226" s="174"/>
      <c r="Q226" s="174"/>
      <c r="R226" s="174"/>
      <c r="S226" s="174"/>
      <c r="T226" s="175"/>
      <c r="AT226" s="170" t="s">
        <v>171</v>
      </c>
      <c r="AU226" s="170" t="s">
        <v>90</v>
      </c>
      <c r="AV226" s="13" t="s">
        <v>84</v>
      </c>
      <c r="AW226" s="13" t="s">
        <v>30</v>
      </c>
      <c r="AX226" s="13" t="s">
        <v>78</v>
      </c>
      <c r="AY226" s="170" t="s">
        <v>159</v>
      </c>
    </row>
    <row r="227" spans="1:65" s="14" customFormat="1">
      <c r="B227" s="176"/>
      <c r="D227" s="169" t="s">
        <v>171</v>
      </c>
      <c r="E227" s="177" t="s">
        <v>1</v>
      </c>
      <c r="F227" s="178" t="s">
        <v>165</v>
      </c>
      <c r="H227" s="179">
        <v>4</v>
      </c>
      <c r="I227" s="180"/>
      <c r="L227" s="176"/>
      <c r="M227" s="181"/>
      <c r="N227" s="182"/>
      <c r="O227" s="182"/>
      <c r="P227" s="182"/>
      <c r="Q227" s="182"/>
      <c r="R227" s="182"/>
      <c r="S227" s="182"/>
      <c r="T227" s="183"/>
      <c r="AT227" s="177" t="s">
        <v>171</v>
      </c>
      <c r="AU227" s="177" t="s">
        <v>90</v>
      </c>
      <c r="AV227" s="14" t="s">
        <v>90</v>
      </c>
      <c r="AW227" s="14" t="s">
        <v>30</v>
      </c>
      <c r="AX227" s="14" t="s">
        <v>78</v>
      </c>
      <c r="AY227" s="177" t="s">
        <v>159</v>
      </c>
    </row>
    <row r="228" spans="1:65" s="15" customFormat="1">
      <c r="B228" s="184"/>
      <c r="D228" s="169" t="s">
        <v>171</v>
      </c>
      <c r="E228" s="185" t="s">
        <v>1</v>
      </c>
      <c r="F228" s="186" t="s">
        <v>178</v>
      </c>
      <c r="H228" s="187">
        <v>34</v>
      </c>
      <c r="I228" s="188"/>
      <c r="L228" s="184"/>
      <c r="M228" s="189"/>
      <c r="N228" s="190"/>
      <c r="O228" s="190"/>
      <c r="P228" s="190"/>
      <c r="Q228" s="190"/>
      <c r="R228" s="190"/>
      <c r="S228" s="190"/>
      <c r="T228" s="191"/>
      <c r="AT228" s="185" t="s">
        <v>171</v>
      </c>
      <c r="AU228" s="185" t="s">
        <v>90</v>
      </c>
      <c r="AV228" s="15" t="s">
        <v>165</v>
      </c>
      <c r="AW228" s="15" t="s">
        <v>30</v>
      </c>
      <c r="AX228" s="15" t="s">
        <v>84</v>
      </c>
      <c r="AY228" s="185" t="s">
        <v>159</v>
      </c>
    </row>
    <row r="229" spans="1:65" s="2" customFormat="1" ht="21.75" customHeight="1">
      <c r="A229" s="235"/>
      <c r="B229" s="124"/>
      <c r="C229" s="192" t="s">
        <v>308</v>
      </c>
      <c r="D229" s="192" t="s">
        <v>323</v>
      </c>
      <c r="E229" s="193" t="s">
        <v>811</v>
      </c>
      <c r="F229" s="194" t="s">
        <v>812</v>
      </c>
      <c r="G229" s="195" t="s">
        <v>164</v>
      </c>
      <c r="H229" s="196">
        <v>14.28</v>
      </c>
      <c r="I229" s="197"/>
      <c r="J229" s="198">
        <f>ROUND(I229*H229,2)</f>
        <v>0</v>
      </c>
      <c r="K229" s="258"/>
      <c r="L229" s="260"/>
      <c r="M229" s="259" t="s">
        <v>1</v>
      </c>
      <c r="N229" s="202" t="s">
        <v>44</v>
      </c>
      <c r="O229" s="49"/>
      <c r="P229" s="165">
        <f>O229*H229</f>
        <v>0</v>
      </c>
      <c r="Q229" s="165">
        <v>0.13800000000000001</v>
      </c>
      <c r="R229" s="165">
        <f>Q229*H229</f>
        <v>1.9706400000000002</v>
      </c>
      <c r="S229" s="165">
        <v>0</v>
      </c>
      <c r="T229" s="166">
        <f>S229*H229</f>
        <v>0</v>
      </c>
      <c r="U229" s="235"/>
      <c r="V229" s="235"/>
      <c r="W229" s="235"/>
      <c r="X229" s="235"/>
      <c r="Y229" s="235"/>
      <c r="Z229" s="235"/>
      <c r="AA229" s="235"/>
      <c r="AB229" s="235"/>
      <c r="AC229" s="235"/>
      <c r="AD229" s="235"/>
      <c r="AE229" s="235"/>
      <c r="AR229" s="167" t="s">
        <v>206</v>
      </c>
      <c r="AT229" s="167" t="s">
        <v>323</v>
      </c>
      <c r="AU229" s="167" t="s">
        <v>90</v>
      </c>
      <c r="AY229" s="17" t="s">
        <v>159</v>
      </c>
      <c r="BE229" s="90">
        <f>IF(N229="základná",J229,0)</f>
        <v>0</v>
      </c>
      <c r="BF229" s="90">
        <f>IF(N229="znížená",J229,0)</f>
        <v>0</v>
      </c>
      <c r="BG229" s="90">
        <f>IF(N229="zákl. prenesená",J229,0)</f>
        <v>0</v>
      </c>
      <c r="BH229" s="90">
        <f>IF(N229="zníž. prenesená",J229,0)</f>
        <v>0</v>
      </c>
      <c r="BI229" s="90">
        <f>IF(N229="nulová",J229,0)</f>
        <v>0</v>
      </c>
      <c r="BJ229" s="17" t="s">
        <v>90</v>
      </c>
      <c r="BK229" s="90">
        <f>ROUND(I229*H229,2)</f>
        <v>0</v>
      </c>
      <c r="BL229" s="17" t="s">
        <v>165</v>
      </c>
      <c r="BM229" s="167" t="s">
        <v>813</v>
      </c>
    </row>
    <row r="230" spans="1:65" s="14" customFormat="1">
      <c r="B230" s="176"/>
      <c r="D230" s="169" t="s">
        <v>171</v>
      </c>
      <c r="E230" s="177" t="s">
        <v>1</v>
      </c>
      <c r="F230" s="178" t="s">
        <v>814</v>
      </c>
      <c r="H230" s="179">
        <v>10.199999999999999</v>
      </c>
      <c r="I230" s="180"/>
      <c r="L230" s="176"/>
      <c r="M230" s="181"/>
      <c r="N230" s="182"/>
      <c r="O230" s="182"/>
      <c r="P230" s="182"/>
      <c r="Q230" s="182"/>
      <c r="R230" s="182"/>
      <c r="S230" s="182"/>
      <c r="T230" s="183"/>
      <c r="AT230" s="177" t="s">
        <v>171</v>
      </c>
      <c r="AU230" s="177" t="s">
        <v>90</v>
      </c>
      <c r="AV230" s="14" t="s">
        <v>90</v>
      </c>
      <c r="AW230" s="14" t="s">
        <v>30</v>
      </c>
      <c r="AX230" s="14" t="s">
        <v>78</v>
      </c>
      <c r="AY230" s="177" t="s">
        <v>159</v>
      </c>
    </row>
    <row r="231" spans="1:65" s="14" customFormat="1">
      <c r="B231" s="176"/>
      <c r="D231" s="169" t="s">
        <v>171</v>
      </c>
      <c r="E231" s="177" t="s">
        <v>1</v>
      </c>
      <c r="F231" s="178" t="s">
        <v>815</v>
      </c>
      <c r="H231" s="179">
        <v>4.08</v>
      </c>
      <c r="I231" s="180"/>
      <c r="L231" s="176"/>
      <c r="M231" s="181"/>
      <c r="N231" s="182"/>
      <c r="O231" s="182"/>
      <c r="P231" s="182"/>
      <c r="Q231" s="182"/>
      <c r="R231" s="182"/>
      <c r="S231" s="182"/>
      <c r="T231" s="183"/>
      <c r="AT231" s="177" t="s">
        <v>171</v>
      </c>
      <c r="AU231" s="177" t="s">
        <v>90</v>
      </c>
      <c r="AV231" s="14" t="s">
        <v>90</v>
      </c>
      <c r="AW231" s="14" t="s">
        <v>30</v>
      </c>
      <c r="AX231" s="14" t="s">
        <v>78</v>
      </c>
      <c r="AY231" s="177" t="s">
        <v>159</v>
      </c>
    </row>
    <row r="232" spans="1:65" s="15" customFormat="1">
      <c r="B232" s="184"/>
      <c r="D232" s="169" t="s">
        <v>171</v>
      </c>
      <c r="E232" s="185" t="s">
        <v>1</v>
      </c>
      <c r="F232" s="186" t="s">
        <v>178</v>
      </c>
      <c r="H232" s="187">
        <v>14.28</v>
      </c>
      <c r="I232" s="188"/>
      <c r="L232" s="184"/>
      <c r="M232" s="189"/>
      <c r="N232" s="190"/>
      <c r="O232" s="190"/>
      <c r="P232" s="190"/>
      <c r="Q232" s="190"/>
      <c r="R232" s="190"/>
      <c r="S232" s="190"/>
      <c r="T232" s="191"/>
      <c r="AT232" s="185" t="s">
        <v>171</v>
      </c>
      <c r="AU232" s="185" t="s">
        <v>90</v>
      </c>
      <c r="AV232" s="15" t="s">
        <v>165</v>
      </c>
      <c r="AW232" s="15" t="s">
        <v>30</v>
      </c>
      <c r="AX232" s="15" t="s">
        <v>84</v>
      </c>
      <c r="AY232" s="185" t="s">
        <v>159</v>
      </c>
    </row>
    <row r="233" spans="1:65" s="2" customFormat="1" ht="21.75" customHeight="1">
      <c r="A233" s="235"/>
      <c r="B233" s="124"/>
      <c r="C233" s="192" t="s">
        <v>314</v>
      </c>
      <c r="D233" s="192" t="s">
        <v>323</v>
      </c>
      <c r="E233" s="193" t="s">
        <v>816</v>
      </c>
      <c r="F233" s="194" t="s">
        <v>817</v>
      </c>
      <c r="G233" s="195" t="s">
        <v>164</v>
      </c>
      <c r="H233" s="196">
        <v>10.199999999999999</v>
      </c>
      <c r="I233" s="197"/>
      <c r="J233" s="198">
        <f>ROUND(I233*H233,2)</f>
        <v>0</v>
      </c>
      <c r="K233" s="258"/>
      <c r="L233" s="260"/>
      <c r="M233" s="259" t="s">
        <v>1</v>
      </c>
      <c r="N233" s="202" t="s">
        <v>44</v>
      </c>
      <c r="O233" s="49"/>
      <c r="P233" s="165">
        <f>O233*H233</f>
        <v>0</v>
      </c>
      <c r="Q233" s="165">
        <v>0.13800000000000001</v>
      </c>
      <c r="R233" s="165">
        <f>Q233*H233</f>
        <v>1.4076</v>
      </c>
      <c r="S233" s="165">
        <v>0</v>
      </c>
      <c r="T233" s="166">
        <f>S233*H233</f>
        <v>0</v>
      </c>
      <c r="U233" s="235"/>
      <c r="V233" s="235"/>
      <c r="W233" s="235"/>
      <c r="X233" s="235"/>
      <c r="Y233" s="235"/>
      <c r="Z233" s="235"/>
      <c r="AA233" s="235"/>
      <c r="AB233" s="235"/>
      <c r="AC233" s="235"/>
      <c r="AD233" s="235"/>
      <c r="AE233" s="235"/>
      <c r="AR233" s="167" t="s">
        <v>206</v>
      </c>
      <c r="AT233" s="167" t="s">
        <v>323</v>
      </c>
      <c r="AU233" s="167" t="s">
        <v>90</v>
      </c>
      <c r="AY233" s="17" t="s">
        <v>159</v>
      </c>
      <c r="BE233" s="90">
        <f>IF(N233="základná",J233,0)</f>
        <v>0</v>
      </c>
      <c r="BF233" s="90">
        <f>IF(N233="znížená",J233,0)</f>
        <v>0</v>
      </c>
      <c r="BG233" s="90">
        <f>IF(N233="zákl. prenesená",J233,0)</f>
        <v>0</v>
      </c>
      <c r="BH233" s="90">
        <f>IF(N233="zníž. prenesená",J233,0)</f>
        <v>0</v>
      </c>
      <c r="BI233" s="90">
        <f>IF(N233="nulová",J233,0)</f>
        <v>0</v>
      </c>
      <c r="BJ233" s="17" t="s">
        <v>90</v>
      </c>
      <c r="BK233" s="90">
        <f>ROUND(I233*H233,2)</f>
        <v>0</v>
      </c>
      <c r="BL233" s="17" t="s">
        <v>165</v>
      </c>
      <c r="BM233" s="167" t="s">
        <v>818</v>
      </c>
    </row>
    <row r="234" spans="1:65" s="14" customFormat="1">
      <c r="B234" s="176"/>
      <c r="D234" s="169" t="s">
        <v>171</v>
      </c>
      <c r="E234" s="177" t="s">
        <v>1</v>
      </c>
      <c r="F234" s="178" t="s">
        <v>814</v>
      </c>
      <c r="H234" s="179">
        <v>10.199999999999999</v>
      </c>
      <c r="I234" s="180"/>
      <c r="L234" s="176"/>
      <c r="M234" s="181"/>
      <c r="N234" s="182"/>
      <c r="O234" s="182"/>
      <c r="P234" s="182"/>
      <c r="Q234" s="182"/>
      <c r="R234" s="182"/>
      <c r="S234" s="182"/>
      <c r="T234" s="183"/>
      <c r="AT234" s="177" t="s">
        <v>171</v>
      </c>
      <c r="AU234" s="177" t="s">
        <v>90</v>
      </c>
      <c r="AV234" s="14" t="s">
        <v>90</v>
      </c>
      <c r="AW234" s="14" t="s">
        <v>30</v>
      </c>
      <c r="AX234" s="14" t="s">
        <v>84</v>
      </c>
      <c r="AY234" s="177" t="s">
        <v>159</v>
      </c>
    </row>
    <row r="235" spans="1:65" s="2" customFormat="1" ht="21.75" customHeight="1">
      <c r="A235" s="235"/>
      <c r="B235" s="124"/>
      <c r="C235" s="192" t="s">
        <v>255</v>
      </c>
      <c r="D235" s="192" t="s">
        <v>323</v>
      </c>
      <c r="E235" s="193" t="s">
        <v>819</v>
      </c>
      <c r="F235" s="194" t="s">
        <v>820</v>
      </c>
      <c r="G235" s="195" t="s">
        <v>164</v>
      </c>
      <c r="H235" s="196">
        <v>10.199999999999999</v>
      </c>
      <c r="I235" s="197"/>
      <c r="J235" s="198">
        <f>ROUND(I235*H235,2)</f>
        <v>0</v>
      </c>
      <c r="K235" s="258"/>
      <c r="L235" s="260"/>
      <c r="M235" s="259" t="s">
        <v>1</v>
      </c>
      <c r="N235" s="202" t="s">
        <v>44</v>
      </c>
      <c r="O235" s="49"/>
      <c r="P235" s="165">
        <f>O235*H235</f>
        <v>0</v>
      </c>
      <c r="Q235" s="165">
        <v>0.13800000000000001</v>
      </c>
      <c r="R235" s="165">
        <f>Q235*H235</f>
        <v>1.4076</v>
      </c>
      <c r="S235" s="165">
        <v>0</v>
      </c>
      <c r="T235" s="166">
        <f>S235*H235</f>
        <v>0</v>
      </c>
      <c r="U235" s="235"/>
      <c r="V235" s="235"/>
      <c r="W235" s="235"/>
      <c r="X235" s="235"/>
      <c r="Y235" s="235"/>
      <c r="Z235" s="235"/>
      <c r="AA235" s="235"/>
      <c r="AB235" s="235"/>
      <c r="AC235" s="235"/>
      <c r="AD235" s="235"/>
      <c r="AE235" s="235"/>
      <c r="AR235" s="167" t="s">
        <v>206</v>
      </c>
      <c r="AT235" s="167" t="s">
        <v>323</v>
      </c>
      <c r="AU235" s="167" t="s">
        <v>90</v>
      </c>
      <c r="AY235" s="17" t="s">
        <v>159</v>
      </c>
      <c r="BE235" s="90">
        <f>IF(N235="základná",J235,0)</f>
        <v>0</v>
      </c>
      <c r="BF235" s="90">
        <f>IF(N235="znížená",J235,0)</f>
        <v>0</v>
      </c>
      <c r="BG235" s="90">
        <f>IF(N235="zákl. prenesená",J235,0)</f>
        <v>0</v>
      </c>
      <c r="BH235" s="90">
        <f>IF(N235="zníž. prenesená",J235,0)</f>
        <v>0</v>
      </c>
      <c r="BI235" s="90">
        <f>IF(N235="nulová",J235,0)</f>
        <v>0</v>
      </c>
      <c r="BJ235" s="17" t="s">
        <v>90</v>
      </c>
      <c r="BK235" s="90">
        <f>ROUND(I235*H235,2)</f>
        <v>0</v>
      </c>
      <c r="BL235" s="17" t="s">
        <v>165</v>
      </c>
      <c r="BM235" s="167" t="s">
        <v>821</v>
      </c>
    </row>
    <row r="236" spans="1:65" s="14" customFormat="1">
      <c r="B236" s="176"/>
      <c r="D236" s="169" t="s">
        <v>171</v>
      </c>
      <c r="E236" s="177" t="s">
        <v>1</v>
      </c>
      <c r="F236" s="178" t="s">
        <v>814</v>
      </c>
      <c r="H236" s="179">
        <v>10.199999999999999</v>
      </c>
      <c r="I236" s="180"/>
      <c r="L236" s="176"/>
      <c r="M236" s="181"/>
      <c r="N236" s="182"/>
      <c r="O236" s="182"/>
      <c r="P236" s="182"/>
      <c r="Q236" s="182"/>
      <c r="R236" s="182"/>
      <c r="S236" s="182"/>
      <c r="T236" s="183"/>
      <c r="AT236" s="177" t="s">
        <v>171</v>
      </c>
      <c r="AU236" s="177" t="s">
        <v>90</v>
      </c>
      <c r="AV236" s="14" t="s">
        <v>90</v>
      </c>
      <c r="AW236" s="14" t="s">
        <v>30</v>
      </c>
      <c r="AX236" s="14" t="s">
        <v>84</v>
      </c>
      <c r="AY236" s="177" t="s">
        <v>159</v>
      </c>
    </row>
    <row r="237" spans="1:65" s="12" customFormat="1" ht="22.9" customHeight="1">
      <c r="B237" s="142"/>
      <c r="D237" s="143" t="s">
        <v>77</v>
      </c>
      <c r="E237" s="153" t="s">
        <v>210</v>
      </c>
      <c r="F237" s="153" t="s">
        <v>531</v>
      </c>
      <c r="I237" s="145"/>
      <c r="J237" s="154">
        <f>BK237</f>
        <v>0</v>
      </c>
      <c r="L237" s="142"/>
      <c r="M237" s="147"/>
      <c r="N237" s="148"/>
      <c r="O237" s="148"/>
      <c r="P237" s="149">
        <f>SUM(P238:P292)</f>
        <v>0</v>
      </c>
      <c r="Q237" s="148"/>
      <c r="R237" s="149">
        <f>SUM(R238:R292)</f>
        <v>117.2854123</v>
      </c>
      <c r="S237" s="148"/>
      <c r="T237" s="150">
        <f>SUM(T238:T292)</f>
        <v>0</v>
      </c>
      <c r="AR237" s="143" t="s">
        <v>84</v>
      </c>
      <c r="AT237" s="151" t="s">
        <v>77</v>
      </c>
      <c r="AU237" s="151" t="s">
        <v>84</v>
      </c>
      <c r="AY237" s="143" t="s">
        <v>159</v>
      </c>
      <c r="BK237" s="152">
        <f>SUM(BK238:BK292)</f>
        <v>0</v>
      </c>
    </row>
    <row r="238" spans="1:65" s="2" customFormat="1" ht="21.75" customHeight="1">
      <c r="A238" s="235"/>
      <c r="B238" s="124"/>
      <c r="C238" s="155" t="s">
        <v>322</v>
      </c>
      <c r="D238" s="155" t="s">
        <v>161</v>
      </c>
      <c r="E238" s="156" t="s">
        <v>822</v>
      </c>
      <c r="F238" s="157" t="s">
        <v>823</v>
      </c>
      <c r="G238" s="158" t="s">
        <v>169</v>
      </c>
      <c r="H238" s="159">
        <v>23</v>
      </c>
      <c r="I238" s="160"/>
      <c r="J238" s="161">
        <f t="shared" ref="J238:J248" si="5">ROUND(I238*H238,2)</f>
        <v>0</v>
      </c>
      <c r="K238" s="253"/>
      <c r="L238" s="256"/>
      <c r="M238" s="254" t="s">
        <v>1</v>
      </c>
      <c r="N238" s="164" t="s">
        <v>44</v>
      </c>
      <c r="O238" s="49"/>
      <c r="P238" s="165">
        <f t="shared" ref="P238:P248" si="6">O238*H238</f>
        <v>0</v>
      </c>
      <c r="Q238" s="165">
        <v>0.22133</v>
      </c>
      <c r="R238" s="165">
        <f t="shared" ref="R238:R248" si="7">Q238*H238</f>
        <v>5.0905899999999997</v>
      </c>
      <c r="S238" s="165">
        <v>0</v>
      </c>
      <c r="T238" s="166">
        <f t="shared" ref="T238:T248" si="8">S238*H238</f>
        <v>0</v>
      </c>
      <c r="U238" s="235"/>
      <c r="V238" s="235"/>
      <c r="W238" s="235"/>
      <c r="X238" s="235"/>
      <c r="Y238" s="235"/>
      <c r="Z238" s="235"/>
      <c r="AA238" s="235"/>
      <c r="AB238" s="235"/>
      <c r="AC238" s="235"/>
      <c r="AD238" s="235"/>
      <c r="AE238" s="235"/>
      <c r="AR238" s="167" t="s">
        <v>165</v>
      </c>
      <c r="AT238" s="167" t="s">
        <v>161</v>
      </c>
      <c r="AU238" s="167" t="s">
        <v>90</v>
      </c>
      <c r="AY238" s="17" t="s">
        <v>159</v>
      </c>
      <c r="BE238" s="90">
        <f t="shared" ref="BE238:BE248" si="9">IF(N238="základná",J238,0)</f>
        <v>0</v>
      </c>
      <c r="BF238" s="90">
        <f t="shared" ref="BF238:BF248" si="10">IF(N238="znížená",J238,0)</f>
        <v>0</v>
      </c>
      <c r="BG238" s="90">
        <f t="shared" ref="BG238:BG248" si="11">IF(N238="zákl. prenesená",J238,0)</f>
        <v>0</v>
      </c>
      <c r="BH238" s="90">
        <f t="shared" ref="BH238:BH248" si="12">IF(N238="zníž. prenesená",J238,0)</f>
        <v>0</v>
      </c>
      <c r="BI238" s="90">
        <f t="shared" ref="BI238:BI248" si="13">IF(N238="nulová",J238,0)</f>
        <v>0</v>
      </c>
      <c r="BJ238" s="17" t="s">
        <v>90</v>
      </c>
      <c r="BK238" s="90">
        <f t="shared" ref="BK238:BK248" si="14">ROUND(I238*H238,2)</f>
        <v>0</v>
      </c>
      <c r="BL238" s="17" t="s">
        <v>165</v>
      </c>
      <c r="BM238" s="167" t="s">
        <v>824</v>
      </c>
    </row>
    <row r="239" spans="1:65" s="2" customFormat="1" ht="21.75" customHeight="1">
      <c r="A239" s="235"/>
      <c r="B239" s="124"/>
      <c r="C239" s="192" t="s">
        <v>327</v>
      </c>
      <c r="D239" s="192" t="s">
        <v>323</v>
      </c>
      <c r="E239" s="193" t="s">
        <v>825</v>
      </c>
      <c r="F239" s="194" t="s">
        <v>826</v>
      </c>
      <c r="G239" s="195" t="s">
        <v>169</v>
      </c>
      <c r="H239" s="196">
        <v>2</v>
      </c>
      <c r="I239" s="197"/>
      <c r="J239" s="198">
        <f t="shared" si="5"/>
        <v>0</v>
      </c>
      <c r="K239" s="258"/>
      <c r="L239" s="260"/>
      <c r="M239" s="259" t="s">
        <v>1</v>
      </c>
      <c r="N239" s="202" t="s">
        <v>44</v>
      </c>
      <c r="O239" s="49"/>
      <c r="P239" s="165">
        <f t="shared" si="6"/>
        <v>0</v>
      </c>
      <c r="Q239" s="165">
        <v>6.6E-4</v>
      </c>
      <c r="R239" s="165">
        <f t="shared" si="7"/>
        <v>1.32E-3</v>
      </c>
      <c r="S239" s="165">
        <v>0</v>
      </c>
      <c r="T239" s="166">
        <f t="shared" si="8"/>
        <v>0</v>
      </c>
      <c r="U239" s="235"/>
      <c r="V239" s="235"/>
      <c r="W239" s="235"/>
      <c r="X239" s="235"/>
      <c r="Y239" s="235"/>
      <c r="Z239" s="235"/>
      <c r="AA239" s="235"/>
      <c r="AB239" s="235"/>
      <c r="AC239" s="235"/>
      <c r="AD239" s="235"/>
      <c r="AE239" s="235"/>
      <c r="AR239" s="167" t="s">
        <v>206</v>
      </c>
      <c r="AT239" s="167" t="s">
        <v>323</v>
      </c>
      <c r="AU239" s="167" t="s">
        <v>90</v>
      </c>
      <c r="AY239" s="17" t="s">
        <v>159</v>
      </c>
      <c r="BE239" s="90">
        <f t="shared" si="9"/>
        <v>0</v>
      </c>
      <c r="BF239" s="90">
        <f t="shared" si="10"/>
        <v>0</v>
      </c>
      <c r="BG239" s="90">
        <f t="shared" si="11"/>
        <v>0</v>
      </c>
      <c r="BH239" s="90">
        <f t="shared" si="12"/>
        <v>0</v>
      </c>
      <c r="BI239" s="90">
        <f t="shared" si="13"/>
        <v>0</v>
      </c>
      <c r="BJ239" s="17" t="s">
        <v>90</v>
      </c>
      <c r="BK239" s="90">
        <f t="shared" si="14"/>
        <v>0</v>
      </c>
      <c r="BL239" s="17" t="s">
        <v>165</v>
      </c>
      <c r="BM239" s="167" t="s">
        <v>827</v>
      </c>
    </row>
    <row r="240" spans="1:65" s="2" customFormat="1" ht="21.75" customHeight="1">
      <c r="A240" s="235"/>
      <c r="B240" s="124"/>
      <c r="C240" s="192" t="s">
        <v>331</v>
      </c>
      <c r="D240" s="192" t="s">
        <v>323</v>
      </c>
      <c r="E240" s="193" t="s">
        <v>828</v>
      </c>
      <c r="F240" s="194" t="s">
        <v>829</v>
      </c>
      <c r="G240" s="195" t="s">
        <v>169</v>
      </c>
      <c r="H240" s="196">
        <v>2</v>
      </c>
      <c r="I240" s="197"/>
      <c r="J240" s="198">
        <f t="shared" si="5"/>
        <v>0</v>
      </c>
      <c r="K240" s="258"/>
      <c r="L240" s="260"/>
      <c r="M240" s="259" t="s">
        <v>1</v>
      </c>
      <c r="N240" s="202" t="s">
        <v>44</v>
      </c>
      <c r="O240" s="49"/>
      <c r="P240" s="165">
        <f t="shared" si="6"/>
        <v>0</v>
      </c>
      <c r="Q240" s="165">
        <v>6.6E-4</v>
      </c>
      <c r="R240" s="165">
        <f t="shared" si="7"/>
        <v>1.32E-3</v>
      </c>
      <c r="S240" s="165">
        <v>0</v>
      </c>
      <c r="T240" s="166">
        <f t="shared" si="8"/>
        <v>0</v>
      </c>
      <c r="U240" s="235"/>
      <c r="V240" s="235"/>
      <c r="W240" s="235"/>
      <c r="X240" s="235"/>
      <c r="Y240" s="235"/>
      <c r="Z240" s="235"/>
      <c r="AA240" s="235"/>
      <c r="AB240" s="235"/>
      <c r="AC240" s="235"/>
      <c r="AD240" s="235"/>
      <c r="AE240" s="235"/>
      <c r="AR240" s="167" t="s">
        <v>206</v>
      </c>
      <c r="AT240" s="167" t="s">
        <v>323</v>
      </c>
      <c r="AU240" s="167" t="s">
        <v>90</v>
      </c>
      <c r="AY240" s="17" t="s">
        <v>159</v>
      </c>
      <c r="BE240" s="90">
        <f t="shared" si="9"/>
        <v>0</v>
      </c>
      <c r="BF240" s="90">
        <f t="shared" si="10"/>
        <v>0</v>
      </c>
      <c r="BG240" s="90">
        <f t="shared" si="11"/>
        <v>0</v>
      </c>
      <c r="BH240" s="90">
        <f t="shared" si="12"/>
        <v>0</v>
      </c>
      <c r="BI240" s="90">
        <f t="shared" si="13"/>
        <v>0</v>
      </c>
      <c r="BJ240" s="17" t="s">
        <v>90</v>
      </c>
      <c r="BK240" s="90">
        <f t="shared" si="14"/>
        <v>0</v>
      </c>
      <c r="BL240" s="17" t="s">
        <v>165</v>
      </c>
      <c r="BM240" s="167" t="s">
        <v>830</v>
      </c>
    </row>
    <row r="241" spans="1:65" s="2" customFormat="1" ht="21.75" customHeight="1">
      <c r="A241" s="235"/>
      <c r="B241" s="124"/>
      <c r="C241" s="192" t="s">
        <v>336</v>
      </c>
      <c r="D241" s="192" t="s">
        <v>323</v>
      </c>
      <c r="E241" s="193" t="s">
        <v>831</v>
      </c>
      <c r="F241" s="194" t="s">
        <v>832</v>
      </c>
      <c r="G241" s="195" t="s">
        <v>169</v>
      </c>
      <c r="H241" s="196">
        <v>6</v>
      </c>
      <c r="I241" s="197"/>
      <c r="J241" s="198">
        <f t="shared" si="5"/>
        <v>0</v>
      </c>
      <c r="K241" s="258"/>
      <c r="L241" s="260"/>
      <c r="M241" s="259" t="s">
        <v>1</v>
      </c>
      <c r="N241" s="202" t="s">
        <v>44</v>
      </c>
      <c r="O241" s="49"/>
      <c r="P241" s="165">
        <f t="shared" si="6"/>
        <v>0</v>
      </c>
      <c r="Q241" s="165">
        <v>9.3000000000000005E-4</v>
      </c>
      <c r="R241" s="165">
        <f t="shared" si="7"/>
        <v>5.5799999999999999E-3</v>
      </c>
      <c r="S241" s="165">
        <v>0</v>
      </c>
      <c r="T241" s="166">
        <f t="shared" si="8"/>
        <v>0</v>
      </c>
      <c r="U241" s="235"/>
      <c r="V241" s="235"/>
      <c r="W241" s="235"/>
      <c r="X241" s="235"/>
      <c r="Y241" s="235"/>
      <c r="Z241" s="235"/>
      <c r="AA241" s="235"/>
      <c r="AB241" s="235"/>
      <c r="AC241" s="235"/>
      <c r="AD241" s="235"/>
      <c r="AE241" s="235"/>
      <c r="AR241" s="167" t="s">
        <v>206</v>
      </c>
      <c r="AT241" s="167" t="s">
        <v>323</v>
      </c>
      <c r="AU241" s="167" t="s">
        <v>90</v>
      </c>
      <c r="AY241" s="17" t="s">
        <v>159</v>
      </c>
      <c r="BE241" s="90">
        <f t="shared" si="9"/>
        <v>0</v>
      </c>
      <c r="BF241" s="90">
        <f t="shared" si="10"/>
        <v>0</v>
      </c>
      <c r="BG241" s="90">
        <f t="shared" si="11"/>
        <v>0</v>
      </c>
      <c r="BH241" s="90">
        <f t="shared" si="12"/>
        <v>0</v>
      </c>
      <c r="BI241" s="90">
        <f t="shared" si="13"/>
        <v>0</v>
      </c>
      <c r="BJ241" s="17" t="s">
        <v>90</v>
      </c>
      <c r="BK241" s="90">
        <f t="shared" si="14"/>
        <v>0</v>
      </c>
      <c r="BL241" s="17" t="s">
        <v>165</v>
      </c>
      <c r="BM241" s="167" t="s">
        <v>833</v>
      </c>
    </row>
    <row r="242" spans="1:65" s="2" customFormat="1" ht="21.75" customHeight="1">
      <c r="A242" s="235"/>
      <c r="B242" s="124"/>
      <c r="C242" s="192" t="s">
        <v>341</v>
      </c>
      <c r="D242" s="192" t="s">
        <v>323</v>
      </c>
      <c r="E242" s="193" t="s">
        <v>834</v>
      </c>
      <c r="F242" s="194" t="s">
        <v>835</v>
      </c>
      <c r="G242" s="195" t="s">
        <v>169</v>
      </c>
      <c r="H242" s="196">
        <v>6</v>
      </c>
      <c r="I242" s="197"/>
      <c r="J242" s="198">
        <f t="shared" si="5"/>
        <v>0</v>
      </c>
      <c r="K242" s="258"/>
      <c r="L242" s="260"/>
      <c r="M242" s="259" t="s">
        <v>1</v>
      </c>
      <c r="N242" s="202" t="s">
        <v>44</v>
      </c>
      <c r="O242" s="49"/>
      <c r="P242" s="165">
        <f t="shared" si="6"/>
        <v>0</v>
      </c>
      <c r="Q242" s="165">
        <v>1.6999999999999999E-3</v>
      </c>
      <c r="R242" s="165">
        <f t="shared" si="7"/>
        <v>1.0199999999999999E-2</v>
      </c>
      <c r="S242" s="165">
        <v>0</v>
      </c>
      <c r="T242" s="166">
        <f t="shared" si="8"/>
        <v>0</v>
      </c>
      <c r="U242" s="235"/>
      <c r="V242" s="235"/>
      <c r="W242" s="235"/>
      <c r="X242" s="235"/>
      <c r="Y242" s="235"/>
      <c r="Z242" s="235"/>
      <c r="AA242" s="235"/>
      <c r="AB242" s="235"/>
      <c r="AC242" s="235"/>
      <c r="AD242" s="235"/>
      <c r="AE242" s="235"/>
      <c r="AR242" s="167" t="s">
        <v>206</v>
      </c>
      <c r="AT242" s="167" t="s">
        <v>323</v>
      </c>
      <c r="AU242" s="167" t="s">
        <v>90</v>
      </c>
      <c r="AY242" s="17" t="s">
        <v>159</v>
      </c>
      <c r="BE242" s="90">
        <f t="shared" si="9"/>
        <v>0</v>
      </c>
      <c r="BF242" s="90">
        <f t="shared" si="10"/>
        <v>0</v>
      </c>
      <c r="BG242" s="90">
        <f t="shared" si="11"/>
        <v>0</v>
      </c>
      <c r="BH242" s="90">
        <f t="shared" si="12"/>
        <v>0</v>
      </c>
      <c r="BI242" s="90">
        <f t="shared" si="13"/>
        <v>0</v>
      </c>
      <c r="BJ242" s="17" t="s">
        <v>90</v>
      </c>
      <c r="BK242" s="90">
        <f t="shared" si="14"/>
        <v>0</v>
      </c>
      <c r="BL242" s="17" t="s">
        <v>165</v>
      </c>
      <c r="BM242" s="167" t="s">
        <v>836</v>
      </c>
    </row>
    <row r="243" spans="1:65" s="2" customFormat="1" ht="21.75" customHeight="1">
      <c r="A243" s="235"/>
      <c r="B243" s="124"/>
      <c r="C243" s="192" t="s">
        <v>345</v>
      </c>
      <c r="D243" s="192" t="s">
        <v>323</v>
      </c>
      <c r="E243" s="193" t="s">
        <v>837</v>
      </c>
      <c r="F243" s="194" t="s">
        <v>838</v>
      </c>
      <c r="G243" s="195" t="s">
        <v>169</v>
      </c>
      <c r="H243" s="196">
        <v>6</v>
      </c>
      <c r="I243" s="197"/>
      <c r="J243" s="198">
        <f t="shared" si="5"/>
        <v>0</v>
      </c>
      <c r="K243" s="258"/>
      <c r="L243" s="260"/>
      <c r="M243" s="259" t="s">
        <v>1</v>
      </c>
      <c r="N243" s="202" t="s">
        <v>44</v>
      </c>
      <c r="O243" s="49"/>
      <c r="P243" s="165">
        <f t="shared" si="6"/>
        <v>0</v>
      </c>
      <c r="Q243" s="165">
        <v>8.0999999999999996E-3</v>
      </c>
      <c r="R243" s="165">
        <f t="shared" si="7"/>
        <v>4.8599999999999997E-2</v>
      </c>
      <c r="S243" s="165">
        <v>0</v>
      </c>
      <c r="T243" s="166">
        <f t="shared" si="8"/>
        <v>0</v>
      </c>
      <c r="U243" s="235"/>
      <c r="V243" s="235"/>
      <c r="W243" s="235"/>
      <c r="X243" s="235"/>
      <c r="Y243" s="235"/>
      <c r="Z243" s="235"/>
      <c r="AA243" s="235"/>
      <c r="AB243" s="235"/>
      <c r="AC243" s="235"/>
      <c r="AD243" s="235"/>
      <c r="AE243" s="235"/>
      <c r="AR243" s="167" t="s">
        <v>206</v>
      </c>
      <c r="AT243" s="167" t="s">
        <v>323</v>
      </c>
      <c r="AU243" s="167" t="s">
        <v>90</v>
      </c>
      <c r="AY243" s="17" t="s">
        <v>159</v>
      </c>
      <c r="BE243" s="90">
        <f t="shared" si="9"/>
        <v>0</v>
      </c>
      <c r="BF243" s="90">
        <f t="shared" si="10"/>
        <v>0</v>
      </c>
      <c r="BG243" s="90">
        <f t="shared" si="11"/>
        <v>0</v>
      </c>
      <c r="BH243" s="90">
        <f t="shared" si="12"/>
        <v>0</v>
      </c>
      <c r="BI243" s="90">
        <f t="shared" si="13"/>
        <v>0</v>
      </c>
      <c r="BJ243" s="17" t="s">
        <v>90</v>
      </c>
      <c r="BK243" s="90">
        <f t="shared" si="14"/>
        <v>0</v>
      </c>
      <c r="BL243" s="17" t="s">
        <v>165</v>
      </c>
      <c r="BM243" s="167" t="s">
        <v>839</v>
      </c>
    </row>
    <row r="244" spans="1:65" s="2" customFormat="1" ht="21.75" customHeight="1">
      <c r="A244" s="235"/>
      <c r="B244" s="124"/>
      <c r="C244" s="192" t="s">
        <v>350</v>
      </c>
      <c r="D244" s="192" t="s">
        <v>323</v>
      </c>
      <c r="E244" s="193" t="s">
        <v>840</v>
      </c>
      <c r="F244" s="194" t="s">
        <v>841</v>
      </c>
      <c r="G244" s="195" t="s">
        <v>169</v>
      </c>
      <c r="H244" s="196">
        <v>1</v>
      </c>
      <c r="I244" s="197"/>
      <c r="J244" s="198">
        <f t="shared" si="5"/>
        <v>0</v>
      </c>
      <c r="K244" s="258"/>
      <c r="L244" s="260"/>
      <c r="M244" s="259" t="s">
        <v>1</v>
      </c>
      <c r="N244" s="202" t="s">
        <v>44</v>
      </c>
      <c r="O244" s="49"/>
      <c r="P244" s="165">
        <f t="shared" si="6"/>
        <v>0</v>
      </c>
      <c r="Q244" s="165">
        <v>8.0999999999999996E-3</v>
      </c>
      <c r="R244" s="165">
        <f t="shared" si="7"/>
        <v>8.0999999999999996E-3</v>
      </c>
      <c r="S244" s="165">
        <v>0</v>
      </c>
      <c r="T244" s="166">
        <f t="shared" si="8"/>
        <v>0</v>
      </c>
      <c r="U244" s="235"/>
      <c r="V244" s="235"/>
      <c r="W244" s="235"/>
      <c r="X244" s="235"/>
      <c r="Y244" s="235"/>
      <c r="Z244" s="235"/>
      <c r="AA244" s="235"/>
      <c r="AB244" s="235"/>
      <c r="AC244" s="235"/>
      <c r="AD244" s="235"/>
      <c r="AE244" s="235"/>
      <c r="AR244" s="167" t="s">
        <v>206</v>
      </c>
      <c r="AT244" s="167" t="s">
        <v>323</v>
      </c>
      <c r="AU244" s="167" t="s">
        <v>90</v>
      </c>
      <c r="AY244" s="17" t="s">
        <v>159</v>
      </c>
      <c r="BE244" s="90">
        <f t="shared" si="9"/>
        <v>0</v>
      </c>
      <c r="BF244" s="90">
        <f t="shared" si="10"/>
        <v>0</v>
      </c>
      <c r="BG244" s="90">
        <f t="shared" si="11"/>
        <v>0</v>
      </c>
      <c r="BH244" s="90">
        <f t="shared" si="12"/>
        <v>0</v>
      </c>
      <c r="BI244" s="90">
        <f t="shared" si="13"/>
        <v>0</v>
      </c>
      <c r="BJ244" s="17" t="s">
        <v>90</v>
      </c>
      <c r="BK244" s="90">
        <f t="shared" si="14"/>
        <v>0</v>
      </c>
      <c r="BL244" s="17" t="s">
        <v>165</v>
      </c>
      <c r="BM244" s="167" t="s">
        <v>842</v>
      </c>
    </row>
    <row r="245" spans="1:65" s="2" customFormat="1" ht="21.75" customHeight="1">
      <c r="A245" s="235"/>
      <c r="B245" s="124"/>
      <c r="C245" s="155" t="s">
        <v>356</v>
      </c>
      <c r="D245" s="155" t="s">
        <v>161</v>
      </c>
      <c r="E245" s="156" t="s">
        <v>843</v>
      </c>
      <c r="F245" s="157" t="s">
        <v>844</v>
      </c>
      <c r="G245" s="158" t="s">
        <v>169</v>
      </c>
      <c r="H245" s="159">
        <v>16</v>
      </c>
      <c r="I245" s="160"/>
      <c r="J245" s="161">
        <f t="shared" si="5"/>
        <v>0</v>
      </c>
      <c r="K245" s="253"/>
      <c r="L245" s="256"/>
      <c r="M245" s="254" t="s">
        <v>1</v>
      </c>
      <c r="N245" s="164" t="s">
        <v>44</v>
      </c>
      <c r="O245" s="49"/>
      <c r="P245" s="165">
        <f t="shared" si="6"/>
        <v>0</v>
      </c>
      <c r="Q245" s="165">
        <v>0.24607000000000001</v>
      </c>
      <c r="R245" s="165">
        <f t="shared" si="7"/>
        <v>3.9371200000000002</v>
      </c>
      <c r="S245" s="165">
        <v>0</v>
      </c>
      <c r="T245" s="166">
        <f t="shared" si="8"/>
        <v>0</v>
      </c>
      <c r="U245" s="235"/>
      <c r="V245" s="235"/>
      <c r="W245" s="235"/>
      <c r="X245" s="235"/>
      <c r="Y245" s="235"/>
      <c r="Z245" s="235"/>
      <c r="AA245" s="235"/>
      <c r="AB245" s="235"/>
      <c r="AC245" s="235"/>
      <c r="AD245" s="235"/>
      <c r="AE245" s="235"/>
      <c r="AR245" s="167" t="s">
        <v>165</v>
      </c>
      <c r="AT245" s="167" t="s">
        <v>161</v>
      </c>
      <c r="AU245" s="167" t="s">
        <v>90</v>
      </c>
      <c r="AY245" s="17" t="s">
        <v>159</v>
      </c>
      <c r="BE245" s="90">
        <f t="shared" si="9"/>
        <v>0</v>
      </c>
      <c r="BF245" s="90">
        <f t="shared" si="10"/>
        <v>0</v>
      </c>
      <c r="BG245" s="90">
        <f t="shared" si="11"/>
        <v>0</v>
      </c>
      <c r="BH245" s="90">
        <f t="shared" si="12"/>
        <v>0</v>
      </c>
      <c r="BI245" s="90">
        <f t="shared" si="13"/>
        <v>0</v>
      </c>
      <c r="BJ245" s="17" t="s">
        <v>90</v>
      </c>
      <c r="BK245" s="90">
        <f t="shared" si="14"/>
        <v>0</v>
      </c>
      <c r="BL245" s="17" t="s">
        <v>165</v>
      </c>
      <c r="BM245" s="167" t="s">
        <v>845</v>
      </c>
    </row>
    <row r="246" spans="1:65" s="2" customFormat="1" ht="16.5" customHeight="1">
      <c r="A246" s="235"/>
      <c r="B246" s="124"/>
      <c r="C246" s="192" t="s">
        <v>360</v>
      </c>
      <c r="D246" s="192" t="s">
        <v>323</v>
      </c>
      <c r="E246" s="193" t="s">
        <v>846</v>
      </c>
      <c r="F246" s="194" t="s">
        <v>847</v>
      </c>
      <c r="G246" s="195" t="s">
        <v>169</v>
      </c>
      <c r="H246" s="196">
        <v>16</v>
      </c>
      <c r="I246" s="197"/>
      <c r="J246" s="198">
        <f t="shared" si="5"/>
        <v>0</v>
      </c>
      <c r="K246" s="258"/>
      <c r="L246" s="260"/>
      <c r="M246" s="259" t="s">
        <v>1</v>
      </c>
      <c r="N246" s="202" t="s">
        <v>44</v>
      </c>
      <c r="O246" s="49"/>
      <c r="P246" s="165">
        <f t="shared" si="6"/>
        <v>0</v>
      </c>
      <c r="Q246" s="165">
        <v>1.6670000000000001E-2</v>
      </c>
      <c r="R246" s="165">
        <f t="shared" si="7"/>
        <v>0.26672000000000001</v>
      </c>
      <c r="S246" s="165">
        <v>0</v>
      </c>
      <c r="T246" s="166">
        <f t="shared" si="8"/>
        <v>0</v>
      </c>
      <c r="U246" s="235"/>
      <c r="V246" s="235"/>
      <c r="W246" s="235"/>
      <c r="X246" s="235"/>
      <c r="Y246" s="235"/>
      <c r="Z246" s="235"/>
      <c r="AA246" s="235"/>
      <c r="AB246" s="235"/>
      <c r="AC246" s="235"/>
      <c r="AD246" s="235"/>
      <c r="AE246" s="235"/>
      <c r="AR246" s="167" t="s">
        <v>206</v>
      </c>
      <c r="AT246" s="167" t="s">
        <v>323</v>
      </c>
      <c r="AU246" s="167" t="s">
        <v>90</v>
      </c>
      <c r="AY246" s="17" t="s">
        <v>159</v>
      </c>
      <c r="BE246" s="90">
        <f t="shared" si="9"/>
        <v>0</v>
      </c>
      <c r="BF246" s="90">
        <f t="shared" si="10"/>
        <v>0</v>
      </c>
      <c r="BG246" s="90">
        <f t="shared" si="11"/>
        <v>0</v>
      </c>
      <c r="BH246" s="90">
        <f t="shared" si="12"/>
        <v>0</v>
      </c>
      <c r="BI246" s="90">
        <f t="shared" si="13"/>
        <v>0</v>
      </c>
      <c r="BJ246" s="17" t="s">
        <v>90</v>
      </c>
      <c r="BK246" s="90">
        <f t="shared" si="14"/>
        <v>0</v>
      </c>
      <c r="BL246" s="17" t="s">
        <v>165</v>
      </c>
      <c r="BM246" s="167" t="s">
        <v>848</v>
      </c>
    </row>
    <row r="247" spans="1:65" s="2" customFormat="1" ht="33" customHeight="1">
      <c r="A247" s="235"/>
      <c r="B247" s="124"/>
      <c r="C247" s="155" t="s">
        <v>365</v>
      </c>
      <c r="D247" s="155" t="s">
        <v>161</v>
      </c>
      <c r="E247" s="156" t="s">
        <v>849</v>
      </c>
      <c r="F247" s="157" t="s">
        <v>850</v>
      </c>
      <c r="G247" s="158" t="s">
        <v>435</v>
      </c>
      <c r="H247" s="159">
        <v>205</v>
      </c>
      <c r="I247" s="160"/>
      <c r="J247" s="161">
        <f t="shared" si="5"/>
        <v>0</v>
      </c>
      <c r="K247" s="253"/>
      <c r="L247" s="256"/>
      <c r="M247" s="254" t="s">
        <v>1</v>
      </c>
      <c r="N247" s="164" t="s">
        <v>44</v>
      </c>
      <c r="O247" s="49"/>
      <c r="P247" s="165">
        <f t="shared" si="6"/>
        <v>0</v>
      </c>
      <c r="Q247" s="165">
        <v>1.1E-4</v>
      </c>
      <c r="R247" s="165">
        <f t="shared" si="7"/>
        <v>2.2550000000000001E-2</v>
      </c>
      <c r="S247" s="165">
        <v>0</v>
      </c>
      <c r="T247" s="166">
        <f t="shared" si="8"/>
        <v>0</v>
      </c>
      <c r="U247" s="235"/>
      <c r="V247" s="235"/>
      <c r="W247" s="235"/>
      <c r="X247" s="235"/>
      <c r="Y247" s="235"/>
      <c r="Z247" s="235"/>
      <c r="AA247" s="235"/>
      <c r="AB247" s="235"/>
      <c r="AC247" s="235"/>
      <c r="AD247" s="235"/>
      <c r="AE247" s="235"/>
      <c r="AR247" s="167" t="s">
        <v>165</v>
      </c>
      <c r="AT247" s="167" t="s">
        <v>161</v>
      </c>
      <c r="AU247" s="167" t="s">
        <v>90</v>
      </c>
      <c r="AY247" s="17" t="s">
        <v>159</v>
      </c>
      <c r="BE247" s="90">
        <f t="shared" si="9"/>
        <v>0</v>
      </c>
      <c r="BF247" s="90">
        <f t="shared" si="10"/>
        <v>0</v>
      </c>
      <c r="BG247" s="90">
        <f t="shared" si="11"/>
        <v>0</v>
      </c>
      <c r="BH247" s="90">
        <f t="shared" si="12"/>
        <v>0</v>
      </c>
      <c r="BI247" s="90">
        <f t="shared" si="13"/>
        <v>0</v>
      </c>
      <c r="BJ247" s="17" t="s">
        <v>90</v>
      </c>
      <c r="BK247" s="90">
        <f t="shared" si="14"/>
        <v>0</v>
      </c>
      <c r="BL247" s="17" t="s">
        <v>165</v>
      </c>
      <c r="BM247" s="167" t="s">
        <v>851</v>
      </c>
    </row>
    <row r="248" spans="1:65" s="2" customFormat="1" ht="33" customHeight="1">
      <c r="A248" s="235"/>
      <c r="B248" s="124"/>
      <c r="C248" s="155" t="s">
        <v>369</v>
      </c>
      <c r="D248" s="155" t="s">
        <v>161</v>
      </c>
      <c r="E248" s="156" t="s">
        <v>852</v>
      </c>
      <c r="F248" s="157" t="s">
        <v>853</v>
      </c>
      <c r="G248" s="158" t="s">
        <v>164</v>
      </c>
      <c r="H248" s="159">
        <v>25</v>
      </c>
      <c r="I248" s="160"/>
      <c r="J248" s="161">
        <f t="shared" si="5"/>
        <v>0</v>
      </c>
      <c r="K248" s="253"/>
      <c r="L248" s="256"/>
      <c r="M248" s="254" t="s">
        <v>1</v>
      </c>
      <c r="N248" s="164" t="s">
        <v>44</v>
      </c>
      <c r="O248" s="49"/>
      <c r="P248" s="165">
        <f t="shared" si="6"/>
        <v>0</v>
      </c>
      <c r="Q248" s="165">
        <v>8.9999999999999998E-4</v>
      </c>
      <c r="R248" s="165">
        <f t="shared" si="7"/>
        <v>2.2499999999999999E-2</v>
      </c>
      <c r="S248" s="165">
        <v>0</v>
      </c>
      <c r="T248" s="166">
        <f t="shared" si="8"/>
        <v>0</v>
      </c>
      <c r="U248" s="235"/>
      <c r="V248" s="235"/>
      <c r="W248" s="235"/>
      <c r="X248" s="235"/>
      <c r="Y248" s="235"/>
      <c r="Z248" s="235"/>
      <c r="AA248" s="235"/>
      <c r="AB248" s="235"/>
      <c r="AC248" s="235"/>
      <c r="AD248" s="235"/>
      <c r="AE248" s="235"/>
      <c r="AR248" s="167" t="s">
        <v>165</v>
      </c>
      <c r="AT248" s="167" t="s">
        <v>161</v>
      </c>
      <c r="AU248" s="167" t="s">
        <v>90</v>
      </c>
      <c r="AY248" s="17" t="s">
        <v>159</v>
      </c>
      <c r="BE248" s="90">
        <f t="shared" si="9"/>
        <v>0</v>
      </c>
      <c r="BF248" s="90">
        <f t="shared" si="10"/>
        <v>0</v>
      </c>
      <c r="BG248" s="90">
        <f t="shared" si="11"/>
        <v>0</v>
      </c>
      <c r="BH248" s="90">
        <f t="shared" si="12"/>
        <v>0</v>
      </c>
      <c r="BI248" s="90">
        <f t="shared" si="13"/>
        <v>0</v>
      </c>
      <c r="BJ248" s="17" t="s">
        <v>90</v>
      </c>
      <c r="BK248" s="90">
        <f t="shared" si="14"/>
        <v>0</v>
      </c>
      <c r="BL248" s="17" t="s">
        <v>165</v>
      </c>
      <c r="BM248" s="167" t="s">
        <v>854</v>
      </c>
    </row>
    <row r="249" spans="1:65" s="14" customFormat="1">
      <c r="B249" s="176"/>
      <c r="D249" s="169" t="s">
        <v>171</v>
      </c>
      <c r="E249" s="177" t="s">
        <v>1</v>
      </c>
      <c r="F249" s="178" t="s">
        <v>855</v>
      </c>
      <c r="H249" s="179">
        <v>25</v>
      </c>
      <c r="I249" s="180"/>
      <c r="L249" s="176"/>
      <c r="M249" s="181"/>
      <c r="N249" s="182"/>
      <c r="O249" s="182"/>
      <c r="P249" s="182"/>
      <c r="Q249" s="182"/>
      <c r="R249" s="182"/>
      <c r="S249" s="182"/>
      <c r="T249" s="183"/>
      <c r="AT249" s="177" t="s">
        <v>171</v>
      </c>
      <c r="AU249" s="177" t="s">
        <v>90</v>
      </c>
      <c r="AV249" s="14" t="s">
        <v>90</v>
      </c>
      <c r="AW249" s="14" t="s">
        <v>30</v>
      </c>
      <c r="AX249" s="14" t="s">
        <v>84</v>
      </c>
      <c r="AY249" s="177" t="s">
        <v>159</v>
      </c>
    </row>
    <row r="250" spans="1:65" s="2" customFormat="1" ht="33" customHeight="1">
      <c r="A250" s="235"/>
      <c r="B250" s="124"/>
      <c r="C250" s="155" t="s">
        <v>373</v>
      </c>
      <c r="D250" s="155" t="s">
        <v>161</v>
      </c>
      <c r="E250" s="156" t="s">
        <v>856</v>
      </c>
      <c r="F250" s="157" t="s">
        <v>857</v>
      </c>
      <c r="G250" s="158" t="s">
        <v>164</v>
      </c>
      <c r="H250" s="159">
        <v>175</v>
      </c>
      <c r="I250" s="160"/>
      <c r="J250" s="161">
        <f>ROUND(I250*H250,2)</f>
        <v>0</v>
      </c>
      <c r="K250" s="253"/>
      <c r="L250" s="256"/>
      <c r="M250" s="254" t="s">
        <v>1</v>
      </c>
      <c r="N250" s="164" t="s">
        <v>44</v>
      </c>
      <c r="O250" s="49"/>
      <c r="P250" s="165">
        <f>O250*H250</f>
        <v>0</v>
      </c>
      <c r="Q250" s="165">
        <v>8.9999999999999998E-4</v>
      </c>
      <c r="R250" s="165">
        <f>Q250*H250</f>
        <v>0.1575</v>
      </c>
      <c r="S250" s="165">
        <v>0</v>
      </c>
      <c r="T250" s="166">
        <f>S250*H250</f>
        <v>0</v>
      </c>
      <c r="U250" s="235"/>
      <c r="V250" s="235"/>
      <c r="W250" s="235"/>
      <c r="X250" s="235"/>
      <c r="Y250" s="235"/>
      <c r="Z250" s="235"/>
      <c r="AA250" s="235"/>
      <c r="AB250" s="235"/>
      <c r="AC250" s="235"/>
      <c r="AD250" s="235"/>
      <c r="AE250" s="235"/>
      <c r="AR250" s="167" t="s">
        <v>165</v>
      </c>
      <c r="AT250" s="167" t="s">
        <v>161</v>
      </c>
      <c r="AU250" s="167" t="s">
        <v>90</v>
      </c>
      <c r="AY250" s="17" t="s">
        <v>159</v>
      </c>
      <c r="BE250" s="90">
        <f>IF(N250="základná",J250,0)</f>
        <v>0</v>
      </c>
      <c r="BF250" s="90">
        <f>IF(N250="znížená",J250,0)</f>
        <v>0</v>
      </c>
      <c r="BG250" s="90">
        <f>IF(N250="zákl. prenesená",J250,0)</f>
        <v>0</v>
      </c>
      <c r="BH250" s="90">
        <f>IF(N250="zníž. prenesená",J250,0)</f>
        <v>0</v>
      </c>
      <c r="BI250" s="90">
        <f>IF(N250="nulová",J250,0)</f>
        <v>0</v>
      </c>
      <c r="BJ250" s="17" t="s">
        <v>90</v>
      </c>
      <c r="BK250" s="90">
        <f>ROUND(I250*H250,2)</f>
        <v>0</v>
      </c>
      <c r="BL250" s="17" t="s">
        <v>165</v>
      </c>
      <c r="BM250" s="167" t="s">
        <v>858</v>
      </c>
    </row>
    <row r="251" spans="1:65" s="2" customFormat="1" ht="21.75" customHeight="1">
      <c r="A251" s="235"/>
      <c r="B251" s="124"/>
      <c r="C251" s="155" t="s">
        <v>377</v>
      </c>
      <c r="D251" s="155" t="s">
        <v>161</v>
      </c>
      <c r="E251" s="156" t="s">
        <v>859</v>
      </c>
      <c r="F251" s="157" t="s">
        <v>860</v>
      </c>
      <c r="G251" s="158" t="s">
        <v>435</v>
      </c>
      <c r="H251" s="159">
        <v>205</v>
      </c>
      <c r="I251" s="160"/>
      <c r="J251" s="161">
        <f>ROUND(I251*H251,2)</f>
        <v>0</v>
      </c>
      <c r="K251" s="253"/>
      <c r="L251" s="256"/>
      <c r="M251" s="254" t="s">
        <v>1</v>
      </c>
      <c r="N251" s="164" t="s">
        <v>44</v>
      </c>
      <c r="O251" s="49"/>
      <c r="P251" s="165">
        <f>O251*H251</f>
        <v>0</v>
      </c>
      <c r="Q251" s="165">
        <v>0</v>
      </c>
      <c r="R251" s="165">
        <f>Q251*H251</f>
        <v>0</v>
      </c>
      <c r="S251" s="165">
        <v>0</v>
      </c>
      <c r="T251" s="166">
        <f>S251*H251</f>
        <v>0</v>
      </c>
      <c r="U251" s="235"/>
      <c r="V251" s="235"/>
      <c r="W251" s="235"/>
      <c r="X251" s="235"/>
      <c r="Y251" s="235"/>
      <c r="Z251" s="235"/>
      <c r="AA251" s="235"/>
      <c r="AB251" s="235"/>
      <c r="AC251" s="235"/>
      <c r="AD251" s="235"/>
      <c r="AE251" s="235"/>
      <c r="AR251" s="167" t="s">
        <v>165</v>
      </c>
      <c r="AT251" s="167" t="s">
        <v>161</v>
      </c>
      <c r="AU251" s="167" t="s">
        <v>90</v>
      </c>
      <c r="AY251" s="17" t="s">
        <v>159</v>
      </c>
      <c r="BE251" s="90">
        <f>IF(N251="základná",J251,0)</f>
        <v>0</v>
      </c>
      <c r="BF251" s="90">
        <f>IF(N251="znížená",J251,0)</f>
        <v>0</v>
      </c>
      <c r="BG251" s="90">
        <f>IF(N251="zákl. prenesená",J251,0)</f>
        <v>0</v>
      </c>
      <c r="BH251" s="90">
        <f>IF(N251="zníž. prenesená",J251,0)</f>
        <v>0</v>
      </c>
      <c r="BI251" s="90">
        <f>IF(N251="nulová",J251,0)</f>
        <v>0</v>
      </c>
      <c r="BJ251" s="17" t="s">
        <v>90</v>
      </c>
      <c r="BK251" s="90">
        <f>ROUND(I251*H251,2)</f>
        <v>0</v>
      </c>
      <c r="BL251" s="17" t="s">
        <v>165</v>
      </c>
      <c r="BM251" s="167" t="s">
        <v>861</v>
      </c>
    </row>
    <row r="252" spans="1:65" s="2" customFormat="1" ht="21.75" customHeight="1">
      <c r="A252" s="235"/>
      <c r="B252" s="124"/>
      <c r="C252" s="155" t="s">
        <v>381</v>
      </c>
      <c r="D252" s="155" t="s">
        <v>161</v>
      </c>
      <c r="E252" s="156" t="s">
        <v>862</v>
      </c>
      <c r="F252" s="157" t="s">
        <v>863</v>
      </c>
      <c r="G252" s="158" t="s">
        <v>164</v>
      </c>
      <c r="H252" s="159">
        <v>200</v>
      </c>
      <c r="I252" s="160"/>
      <c r="J252" s="161">
        <f>ROUND(I252*H252,2)</f>
        <v>0</v>
      </c>
      <c r="K252" s="253"/>
      <c r="L252" s="256"/>
      <c r="M252" s="254" t="s">
        <v>1</v>
      </c>
      <c r="N252" s="164" t="s">
        <v>44</v>
      </c>
      <c r="O252" s="49"/>
      <c r="P252" s="165">
        <f>O252*H252</f>
        <v>0</v>
      </c>
      <c r="Q252" s="165">
        <v>1.0000000000000001E-5</v>
      </c>
      <c r="R252" s="165">
        <f>Q252*H252</f>
        <v>2E-3</v>
      </c>
      <c r="S252" s="165">
        <v>0</v>
      </c>
      <c r="T252" s="166">
        <f>S252*H252</f>
        <v>0</v>
      </c>
      <c r="U252" s="235"/>
      <c r="V252" s="235"/>
      <c r="W252" s="235"/>
      <c r="X252" s="235"/>
      <c r="Y252" s="235"/>
      <c r="Z252" s="235"/>
      <c r="AA252" s="235"/>
      <c r="AB252" s="235"/>
      <c r="AC252" s="235"/>
      <c r="AD252" s="235"/>
      <c r="AE252" s="235"/>
      <c r="AR252" s="167" t="s">
        <v>165</v>
      </c>
      <c r="AT252" s="167" t="s">
        <v>161</v>
      </c>
      <c r="AU252" s="167" t="s">
        <v>90</v>
      </c>
      <c r="AY252" s="17" t="s">
        <v>159</v>
      </c>
      <c r="BE252" s="90">
        <f>IF(N252="základná",J252,0)</f>
        <v>0</v>
      </c>
      <c r="BF252" s="90">
        <f>IF(N252="znížená",J252,0)</f>
        <v>0</v>
      </c>
      <c r="BG252" s="90">
        <f>IF(N252="zákl. prenesená",J252,0)</f>
        <v>0</v>
      </c>
      <c r="BH252" s="90">
        <f>IF(N252="zníž. prenesená",J252,0)</f>
        <v>0</v>
      </c>
      <c r="BI252" s="90">
        <f>IF(N252="nulová",J252,0)</f>
        <v>0</v>
      </c>
      <c r="BJ252" s="17" t="s">
        <v>90</v>
      </c>
      <c r="BK252" s="90">
        <f>ROUND(I252*H252,2)</f>
        <v>0</v>
      </c>
      <c r="BL252" s="17" t="s">
        <v>165</v>
      </c>
      <c r="BM252" s="167" t="s">
        <v>864</v>
      </c>
    </row>
    <row r="253" spans="1:65" s="14" customFormat="1">
      <c r="B253" s="176"/>
      <c r="D253" s="169" t="s">
        <v>171</v>
      </c>
      <c r="E253" s="177" t="s">
        <v>1</v>
      </c>
      <c r="F253" s="178" t="s">
        <v>865</v>
      </c>
      <c r="H253" s="179">
        <v>200</v>
      </c>
      <c r="I253" s="180"/>
      <c r="L253" s="176"/>
      <c r="M253" s="181"/>
      <c r="N253" s="182"/>
      <c r="O253" s="182"/>
      <c r="P253" s="182"/>
      <c r="Q253" s="182"/>
      <c r="R253" s="182"/>
      <c r="S253" s="182"/>
      <c r="T253" s="183"/>
      <c r="AT253" s="177" t="s">
        <v>171</v>
      </c>
      <c r="AU253" s="177" t="s">
        <v>90</v>
      </c>
      <c r="AV253" s="14" t="s">
        <v>90</v>
      </c>
      <c r="AW253" s="14" t="s">
        <v>30</v>
      </c>
      <c r="AX253" s="14" t="s">
        <v>84</v>
      </c>
      <c r="AY253" s="177" t="s">
        <v>159</v>
      </c>
    </row>
    <row r="254" spans="1:65" s="2" customFormat="1" ht="33" customHeight="1">
      <c r="A254" s="235"/>
      <c r="B254" s="124"/>
      <c r="C254" s="155" t="s">
        <v>385</v>
      </c>
      <c r="D254" s="155" t="s">
        <v>161</v>
      </c>
      <c r="E254" s="156" t="s">
        <v>866</v>
      </c>
      <c r="F254" s="157" t="s">
        <v>867</v>
      </c>
      <c r="G254" s="158" t="s">
        <v>435</v>
      </c>
      <c r="H254" s="159">
        <v>700</v>
      </c>
      <c r="I254" s="160"/>
      <c r="J254" s="161">
        <f>ROUND(I254*H254,2)</f>
        <v>0</v>
      </c>
      <c r="K254" s="253"/>
      <c r="L254" s="256"/>
      <c r="M254" s="254" t="s">
        <v>1</v>
      </c>
      <c r="N254" s="164" t="s">
        <v>44</v>
      </c>
      <c r="O254" s="49"/>
      <c r="P254" s="165">
        <f>O254*H254</f>
        <v>0</v>
      </c>
      <c r="Q254" s="165">
        <v>9.7930000000000003E-2</v>
      </c>
      <c r="R254" s="165">
        <f>Q254*H254</f>
        <v>68.551000000000002</v>
      </c>
      <c r="S254" s="165">
        <v>0</v>
      </c>
      <c r="T254" s="166">
        <f>S254*H254</f>
        <v>0</v>
      </c>
      <c r="U254" s="235"/>
      <c r="V254" s="235"/>
      <c r="W254" s="235"/>
      <c r="X254" s="235"/>
      <c r="Y254" s="235"/>
      <c r="Z254" s="235"/>
      <c r="AA254" s="235"/>
      <c r="AB254" s="235"/>
      <c r="AC254" s="235"/>
      <c r="AD254" s="235"/>
      <c r="AE254" s="235"/>
      <c r="AR254" s="167" t="s">
        <v>165</v>
      </c>
      <c r="AT254" s="167" t="s">
        <v>161</v>
      </c>
      <c r="AU254" s="167" t="s">
        <v>90</v>
      </c>
      <c r="AY254" s="17" t="s">
        <v>159</v>
      </c>
      <c r="BE254" s="90">
        <f>IF(N254="základná",J254,0)</f>
        <v>0</v>
      </c>
      <c r="BF254" s="90">
        <f>IF(N254="znížená",J254,0)</f>
        <v>0</v>
      </c>
      <c r="BG254" s="90">
        <f>IF(N254="zákl. prenesená",J254,0)</f>
        <v>0</v>
      </c>
      <c r="BH254" s="90">
        <f>IF(N254="zníž. prenesená",J254,0)</f>
        <v>0</v>
      </c>
      <c r="BI254" s="90">
        <f>IF(N254="nulová",J254,0)</f>
        <v>0</v>
      </c>
      <c r="BJ254" s="17" t="s">
        <v>90</v>
      </c>
      <c r="BK254" s="90">
        <f>ROUND(I254*H254,2)</f>
        <v>0</v>
      </c>
      <c r="BL254" s="17" t="s">
        <v>165</v>
      </c>
      <c r="BM254" s="167" t="s">
        <v>868</v>
      </c>
    </row>
    <row r="255" spans="1:65" s="2" customFormat="1" ht="16.5" customHeight="1">
      <c r="A255" s="235"/>
      <c r="B255" s="124"/>
      <c r="C255" s="192" t="s">
        <v>389</v>
      </c>
      <c r="D255" s="192" t="s">
        <v>323</v>
      </c>
      <c r="E255" s="193" t="s">
        <v>869</v>
      </c>
      <c r="F255" s="194" t="s">
        <v>870</v>
      </c>
      <c r="G255" s="195" t="s">
        <v>169</v>
      </c>
      <c r="H255" s="196">
        <v>707</v>
      </c>
      <c r="I255" s="197"/>
      <c r="J255" s="198">
        <f>ROUND(I255*H255,2)</f>
        <v>0</v>
      </c>
      <c r="K255" s="258"/>
      <c r="L255" s="260"/>
      <c r="M255" s="259" t="s">
        <v>1</v>
      </c>
      <c r="N255" s="202" t="s">
        <v>44</v>
      </c>
      <c r="O255" s="49"/>
      <c r="P255" s="165">
        <f>O255*H255</f>
        <v>0</v>
      </c>
      <c r="Q255" s="165">
        <v>2.3E-2</v>
      </c>
      <c r="R255" s="165">
        <f>Q255*H255</f>
        <v>16.260999999999999</v>
      </c>
      <c r="S255" s="165">
        <v>0</v>
      </c>
      <c r="T255" s="166">
        <f>S255*H255</f>
        <v>0</v>
      </c>
      <c r="U255" s="235"/>
      <c r="V255" s="235"/>
      <c r="W255" s="235"/>
      <c r="X255" s="235"/>
      <c r="Y255" s="235"/>
      <c r="Z255" s="235"/>
      <c r="AA255" s="235"/>
      <c r="AB255" s="235"/>
      <c r="AC255" s="235"/>
      <c r="AD255" s="235"/>
      <c r="AE255" s="235"/>
      <c r="AR255" s="167" t="s">
        <v>206</v>
      </c>
      <c r="AT255" s="167" t="s">
        <v>323</v>
      </c>
      <c r="AU255" s="167" t="s">
        <v>90</v>
      </c>
      <c r="AY255" s="17" t="s">
        <v>159</v>
      </c>
      <c r="BE255" s="90">
        <f>IF(N255="základná",J255,0)</f>
        <v>0</v>
      </c>
      <c r="BF255" s="90">
        <f>IF(N255="znížená",J255,0)</f>
        <v>0</v>
      </c>
      <c r="BG255" s="90">
        <f>IF(N255="zákl. prenesená",J255,0)</f>
        <v>0</v>
      </c>
      <c r="BH255" s="90">
        <f>IF(N255="zníž. prenesená",J255,0)</f>
        <v>0</v>
      </c>
      <c r="BI255" s="90">
        <f>IF(N255="nulová",J255,0)</f>
        <v>0</v>
      </c>
      <c r="BJ255" s="17" t="s">
        <v>90</v>
      </c>
      <c r="BK255" s="90">
        <f>ROUND(I255*H255,2)</f>
        <v>0</v>
      </c>
      <c r="BL255" s="17" t="s">
        <v>165</v>
      </c>
      <c r="BM255" s="167" t="s">
        <v>871</v>
      </c>
    </row>
    <row r="256" spans="1:65" s="14" customFormat="1">
      <c r="B256" s="176"/>
      <c r="D256" s="169" t="s">
        <v>171</v>
      </c>
      <c r="E256" s="177" t="s">
        <v>1</v>
      </c>
      <c r="F256" s="178" t="s">
        <v>872</v>
      </c>
      <c r="H256" s="179">
        <v>707</v>
      </c>
      <c r="I256" s="180"/>
      <c r="L256" s="176"/>
      <c r="M256" s="181"/>
      <c r="N256" s="182"/>
      <c r="O256" s="182"/>
      <c r="P256" s="182"/>
      <c r="Q256" s="182"/>
      <c r="R256" s="182"/>
      <c r="S256" s="182"/>
      <c r="T256" s="183"/>
      <c r="AT256" s="177" t="s">
        <v>171</v>
      </c>
      <c r="AU256" s="177" t="s">
        <v>90</v>
      </c>
      <c r="AV256" s="14" t="s">
        <v>90</v>
      </c>
      <c r="AW256" s="14" t="s">
        <v>30</v>
      </c>
      <c r="AX256" s="14" t="s">
        <v>78</v>
      </c>
      <c r="AY256" s="177" t="s">
        <v>159</v>
      </c>
    </row>
    <row r="257" spans="1:65" s="15" customFormat="1">
      <c r="B257" s="184"/>
      <c r="D257" s="169" t="s">
        <v>171</v>
      </c>
      <c r="E257" s="185" t="s">
        <v>1</v>
      </c>
      <c r="F257" s="186" t="s">
        <v>178</v>
      </c>
      <c r="H257" s="187">
        <v>707</v>
      </c>
      <c r="I257" s="188"/>
      <c r="L257" s="184"/>
      <c r="M257" s="189"/>
      <c r="N257" s="190"/>
      <c r="O257" s="190"/>
      <c r="P257" s="190"/>
      <c r="Q257" s="190"/>
      <c r="R257" s="190"/>
      <c r="S257" s="190"/>
      <c r="T257" s="191"/>
      <c r="AT257" s="185" t="s">
        <v>171</v>
      </c>
      <c r="AU257" s="185" t="s">
        <v>90</v>
      </c>
      <c r="AV257" s="15" t="s">
        <v>165</v>
      </c>
      <c r="AW257" s="15" t="s">
        <v>30</v>
      </c>
      <c r="AX257" s="15" t="s">
        <v>78</v>
      </c>
      <c r="AY257" s="185" t="s">
        <v>159</v>
      </c>
    </row>
    <row r="258" spans="1:65" s="14" customFormat="1">
      <c r="B258" s="176"/>
      <c r="D258" s="169" t="s">
        <v>171</v>
      </c>
      <c r="E258" s="177" t="s">
        <v>1</v>
      </c>
      <c r="F258" s="178" t="s">
        <v>873</v>
      </c>
      <c r="H258" s="179">
        <v>707</v>
      </c>
      <c r="I258" s="180"/>
      <c r="L258" s="176"/>
      <c r="M258" s="181"/>
      <c r="N258" s="182"/>
      <c r="O258" s="182"/>
      <c r="P258" s="182"/>
      <c r="Q258" s="182"/>
      <c r="R258" s="182"/>
      <c r="S258" s="182"/>
      <c r="T258" s="183"/>
      <c r="AT258" s="177" t="s">
        <v>171</v>
      </c>
      <c r="AU258" s="177" t="s">
        <v>90</v>
      </c>
      <c r="AV258" s="14" t="s">
        <v>90</v>
      </c>
      <c r="AW258" s="14" t="s">
        <v>30</v>
      </c>
      <c r="AX258" s="14" t="s">
        <v>84</v>
      </c>
      <c r="AY258" s="177" t="s">
        <v>159</v>
      </c>
    </row>
    <row r="259" spans="1:65" s="2" customFormat="1" ht="21.75" customHeight="1">
      <c r="A259" s="235"/>
      <c r="B259" s="124"/>
      <c r="C259" s="155" t="s">
        <v>393</v>
      </c>
      <c r="D259" s="155" t="s">
        <v>161</v>
      </c>
      <c r="E259" s="156" t="s">
        <v>874</v>
      </c>
      <c r="F259" s="157" t="s">
        <v>875</v>
      </c>
      <c r="G259" s="158" t="s">
        <v>435</v>
      </c>
      <c r="H259" s="159">
        <v>9.5</v>
      </c>
      <c r="I259" s="160"/>
      <c r="J259" s="161">
        <f>ROUND(I259*H259,2)</f>
        <v>0</v>
      </c>
      <c r="K259" s="253"/>
      <c r="L259" s="256"/>
      <c r="M259" s="254" t="s">
        <v>1</v>
      </c>
      <c r="N259" s="164" t="s">
        <v>44</v>
      </c>
      <c r="O259" s="49"/>
      <c r="P259" s="165">
        <f>O259*H259</f>
        <v>0</v>
      </c>
      <c r="Q259" s="165">
        <v>0.12249</v>
      </c>
      <c r="R259" s="165">
        <f>Q259*H259</f>
        <v>1.1636550000000001</v>
      </c>
      <c r="S259" s="165">
        <v>0</v>
      </c>
      <c r="T259" s="166">
        <f>S259*H259</f>
        <v>0</v>
      </c>
      <c r="U259" s="235"/>
      <c r="V259" s="235"/>
      <c r="W259" s="235"/>
      <c r="X259" s="235"/>
      <c r="Y259" s="235"/>
      <c r="Z259" s="235"/>
      <c r="AA259" s="235"/>
      <c r="AB259" s="235"/>
      <c r="AC259" s="235"/>
      <c r="AD259" s="235"/>
      <c r="AE259" s="235"/>
      <c r="AR259" s="167" t="s">
        <v>165</v>
      </c>
      <c r="AT259" s="167" t="s">
        <v>161</v>
      </c>
      <c r="AU259" s="167" t="s">
        <v>90</v>
      </c>
      <c r="AY259" s="17" t="s">
        <v>159</v>
      </c>
      <c r="BE259" s="90">
        <f>IF(N259="základná",J259,0)</f>
        <v>0</v>
      </c>
      <c r="BF259" s="90">
        <f>IF(N259="znížená",J259,0)</f>
        <v>0</v>
      </c>
      <c r="BG259" s="90">
        <f>IF(N259="zákl. prenesená",J259,0)</f>
        <v>0</v>
      </c>
      <c r="BH259" s="90">
        <f>IF(N259="zníž. prenesená",J259,0)</f>
        <v>0</v>
      </c>
      <c r="BI259" s="90">
        <f>IF(N259="nulová",J259,0)</f>
        <v>0</v>
      </c>
      <c r="BJ259" s="17" t="s">
        <v>90</v>
      </c>
      <c r="BK259" s="90">
        <f>ROUND(I259*H259,2)</f>
        <v>0</v>
      </c>
      <c r="BL259" s="17" t="s">
        <v>165</v>
      </c>
      <c r="BM259" s="167" t="s">
        <v>876</v>
      </c>
    </row>
    <row r="260" spans="1:65" s="2" customFormat="1" ht="21.75" customHeight="1">
      <c r="A260" s="235"/>
      <c r="B260" s="124"/>
      <c r="C260" s="192" t="s">
        <v>397</v>
      </c>
      <c r="D260" s="192" t="s">
        <v>323</v>
      </c>
      <c r="E260" s="193" t="s">
        <v>877</v>
      </c>
      <c r="F260" s="194" t="s">
        <v>878</v>
      </c>
      <c r="G260" s="195" t="s">
        <v>169</v>
      </c>
      <c r="H260" s="196">
        <v>84</v>
      </c>
      <c r="I260" s="197"/>
      <c r="J260" s="198">
        <f>ROUND(I260*H260,2)</f>
        <v>0</v>
      </c>
      <c r="K260" s="258"/>
      <c r="L260" s="260"/>
      <c r="M260" s="259" t="s">
        <v>1</v>
      </c>
      <c r="N260" s="202" t="s">
        <v>44</v>
      </c>
      <c r="O260" s="49"/>
      <c r="P260" s="165">
        <f>O260*H260</f>
        <v>0</v>
      </c>
      <c r="Q260" s="165">
        <v>1.09E-2</v>
      </c>
      <c r="R260" s="165">
        <f>Q260*H260</f>
        <v>0.91559999999999997</v>
      </c>
      <c r="S260" s="165">
        <v>0</v>
      </c>
      <c r="T260" s="166">
        <f>S260*H260</f>
        <v>0</v>
      </c>
      <c r="U260" s="235"/>
      <c r="V260" s="235"/>
      <c r="W260" s="235"/>
      <c r="X260" s="235"/>
      <c r="Y260" s="235"/>
      <c r="Z260" s="235"/>
      <c r="AA260" s="235"/>
      <c r="AB260" s="235"/>
      <c r="AC260" s="235"/>
      <c r="AD260" s="235"/>
      <c r="AE260" s="235"/>
      <c r="AR260" s="167" t="s">
        <v>206</v>
      </c>
      <c r="AT260" s="167" t="s">
        <v>323</v>
      </c>
      <c r="AU260" s="167" t="s">
        <v>90</v>
      </c>
      <c r="AY260" s="17" t="s">
        <v>159</v>
      </c>
      <c r="BE260" s="90">
        <f>IF(N260="základná",J260,0)</f>
        <v>0</v>
      </c>
      <c r="BF260" s="90">
        <f>IF(N260="znížená",J260,0)</f>
        <v>0</v>
      </c>
      <c r="BG260" s="90">
        <f>IF(N260="zákl. prenesená",J260,0)</f>
        <v>0</v>
      </c>
      <c r="BH260" s="90">
        <f>IF(N260="zníž. prenesená",J260,0)</f>
        <v>0</v>
      </c>
      <c r="BI260" s="90">
        <f>IF(N260="nulová",J260,0)</f>
        <v>0</v>
      </c>
      <c r="BJ260" s="17" t="s">
        <v>90</v>
      </c>
      <c r="BK260" s="90">
        <f>ROUND(I260*H260,2)</f>
        <v>0</v>
      </c>
      <c r="BL260" s="17" t="s">
        <v>165</v>
      </c>
      <c r="BM260" s="167" t="s">
        <v>879</v>
      </c>
    </row>
    <row r="261" spans="1:65" s="14" customFormat="1">
      <c r="B261" s="176"/>
      <c r="D261" s="169" t="s">
        <v>171</v>
      </c>
      <c r="E261" s="177" t="s">
        <v>1</v>
      </c>
      <c r="F261" s="178" t="s">
        <v>880</v>
      </c>
      <c r="H261" s="179">
        <v>83.435000000000002</v>
      </c>
      <c r="I261" s="180"/>
      <c r="L261" s="176"/>
      <c r="M261" s="181"/>
      <c r="N261" s="182"/>
      <c r="O261" s="182"/>
      <c r="P261" s="182"/>
      <c r="Q261" s="182"/>
      <c r="R261" s="182"/>
      <c r="S261" s="182"/>
      <c r="T261" s="183"/>
      <c r="AT261" s="177" t="s">
        <v>171</v>
      </c>
      <c r="AU261" s="177" t="s">
        <v>90</v>
      </c>
      <c r="AV261" s="14" t="s">
        <v>90</v>
      </c>
      <c r="AW261" s="14" t="s">
        <v>30</v>
      </c>
      <c r="AX261" s="14" t="s">
        <v>78</v>
      </c>
      <c r="AY261" s="177" t="s">
        <v>159</v>
      </c>
    </row>
    <row r="262" spans="1:65" s="15" customFormat="1">
      <c r="B262" s="184"/>
      <c r="D262" s="169" t="s">
        <v>171</v>
      </c>
      <c r="E262" s="185" t="s">
        <v>1</v>
      </c>
      <c r="F262" s="186" t="s">
        <v>178</v>
      </c>
      <c r="H262" s="187">
        <v>83.435000000000002</v>
      </c>
      <c r="I262" s="188"/>
      <c r="L262" s="184"/>
      <c r="M262" s="189"/>
      <c r="N262" s="190"/>
      <c r="O262" s="190"/>
      <c r="P262" s="190"/>
      <c r="Q262" s="190"/>
      <c r="R262" s="190"/>
      <c r="S262" s="190"/>
      <c r="T262" s="191"/>
      <c r="AT262" s="185" t="s">
        <v>171</v>
      </c>
      <c r="AU262" s="185" t="s">
        <v>90</v>
      </c>
      <c r="AV262" s="15" t="s">
        <v>165</v>
      </c>
      <c r="AW262" s="15" t="s">
        <v>30</v>
      </c>
      <c r="AX262" s="15" t="s">
        <v>78</v>
      </c>
      <c r="AY262" s="185" t="s">
        <v>159</v>
      </c>
    </row>
    <row r="263" spans="1:65" s="14" customFormat="1">
      <c r="B263" s="176"/>
      <c r="D263" s="169" t="s">
        <v>171</v>
      </c>
      <c r="E263" s="177" t="s">
        <v>1</v>
      </c>
      <c r="F263" s="178" t="s">
        <v>563</v>
      </c>
      <c r="H263" s="179">
        <v>84</v>
      </c>
      <c r="I263" s="180"/>
      <c r="L263" s="176"/>
      <c r="M263" s="181"/>
      <c r="N263" s="182"/>
      <c r="O263" s="182"/>
      <c r="P263" s="182"/>
      <c r="Q263" s="182"/>
      <c r="R263" s="182"/>
      <c r="S263" s="182"/>
      <c r="T263" s="183"/>
      <c r="AT263" s="177" t="s">
        <v>171</v>
      </c>
      <c r="AU263" s="177" t="s">
        <v>90</v>
      </c>
      <c r="AV263" s="14" t="s">
        <v>90</v>
      </c>
      <c r="AW263" s="14" t="s">
        <v>30</v>
      </c>
      <c r="AX263" s="14" t="s">
        <v>84</v>
      </c>
      <c r="AY263" s="177" t="s">
        <v>159</v>
      </c>
    </row>
    <row r="264" spans="1:65" s="2" customFormat="1" ht="33" customHeight="1">
      <c r="A264" s="235"/>
      <c r="B264" s="124"/>
      <c r="C264" s="155" t="s">
        <v>403</v>
      </c>
      <c r="D264" s="155" t="s">
        <v>161</v>
      </c>
      <c r="E264" s="156" t="s">
        <v>881</v>
      </c>
      <c r="F264" s="157" t="s">
        <v>882</v>
      </c>
      <c r="G264" s="158" t="s">
        <v>435</v>
      </c>
      <c r="H264" s="159">
        <v>4.5</v>
      </c>
      <c r="I264" s="160"/>
      <c r="J264" s="161">
        <f>ROUND(I264*H264,2)</f>
        <v>0</v>
      </c>
      <c r="K264" s="253"/>
      <c r="L264" s="256"/>
      <c r="M264" s="254" t="s">
        <v>1</v>
      </c>
      <c r="N264" s="164" t="s">
        <v>44</v>
      </c>
      <c r="O264" s="49"/>
      <c r="P264" s="165">
        <f>O264*H264</f>
        <v>0</v>
      </c>
      <c r="Q264" s="165">
        <v>0.12584000000000001</v>
      </c>
      <c r="R264" s="165">
        <f>Q264*H264</f>
        <v>0.56628000000000001</v>
      </c>
      <c r="S264" s="165">
        <v>0</v>
      </c>
      <c r="T264" s="166">
        <f>S264*H264</f>
        <v>0</v>
      </c>
      <c r="U264" s="235"/>
      <c r="V264" s="235"/>
      <c r="W264" s="235"/>
      <c r="X264" s="235"/>
      <c r="Y264" s="235"/>
      <c r="Z264" s="235"/>
      <c r="AA264" s="235"/>
      <c r="AB264" s="235"/>
      <c r="AC264" s="235"/>
      <c r="AD264" s="235"/>
      <c r="AE264" s="235"/>
      <c r="AR264" s="167" t="s">
        <v>165</v>
      </c>
      <c r="AT264" s="167" t="s">
        <v>161</v>
      </c>
      <c r="AU264" s="167" t="s">
        <v>90</v>
      </c>
      <c r="AY264" s="17" t="s">
        <v>159</v>
      </c>
      <c r="BE264" s="90">
        <f>IF(N264="základná",J264,0)</f>
        <v>0</v>
      </c>
      <c r="BF264" s="90">
        <f>IF(N264="znížená",J264,0)</f>
        <v>0</v>
      </c>
      <c r="BG264" s="90">
        <f>IF(N264="zákl. prenesená",J264,0)</f>
        <v>0</v>
      </c>
      <c r="BH264" s="90">
        <f>IF(N264="zníž. prenesená",J264,0)</f>
        <v>0</v>
      </c>
      <c r="BI264" s="90">
        <f>IF(N264="nulová",J264,0)</f>
        <v>0</v>
      </c>
      <c r="BJ264" s="17" t="s">
        <v>90</v>
      </c>
      <c r="BK264" s="90">
        <f>ROUND(I264*H264,2)</f>
        <v>0</v>
      </c>
      <c r="BL264" s="17" t="s">
        <v>165</v>
      </c>
      <c r="BM264" s="167" t="s">
        <v>883</v>
      </c>
    </row>
    <row r="265" spans="1:65" s="14" customFormat="1">
      <c r="B265" s="176"/>
      <c r="D265" s="169" t="s">
        <v>171</v>
      </c>
      <c r="E265" s="177" t="s">
        <v>1</v>
      </c>
      <c r="F265" s="178" t="s">
        <v>884</v>
      </c>
      <c r="H265" s="179">
        <v>4.5</v>
      </c>
      <c r="I265" s="180"/>
      <c r="L265" s="176"/>
      <c r="M265" s="181"/>
      <c r="N265" s="182"/>
      <c r="O265" s="182"/>
      <c r="P265" s="182"/>
      <c r="Q265" s="182"/>
      <c r="R265" s="182"/>
      <c r="S265" s="182"/>
      <c r="T265" s="183"/>
      <c r="AT265" s="177" t="s">
        <v>171</v>
      </c>
      <c r="AU265" s="177" t="s">
        <v>90</v>
      </c>
      <c r="AV265" s="14" t="s">
        <v>90</v>
      </c>
      <c r="AW265" s="14" t="s">
        <v>30</v>
      </c>
      <c r="AX265" s="14" t="s">
        <v>84</v>
      </c>
      <c r="AY265" s="177" t="s">
        <v>159</v>
      </c>
    </row>
    <row r="266" spans="1:65" s="2" customFormat="1" ht="21.75" customHeight="1">
      <c r="A266" s="235"/>
      <c r="B266" s="124"/>
      <c r="C266" s="192" t="s">
        <v>407</v>
      </c>
      <c r="D266" s="192" t="s">
        <v>323</v>
      </c>
      <c r="E266" s="193" t="s">
        <v>885</v>
      </c>
      <c r="F266" s="194" t="s">
        <v>886</v>
      </c>
      <c r="G266" s="195" t="s">
        <v>169</v>
      </c>
      <c r="H266" s="196">
        <v>3</v>
      </c>
      <c r="I266" s="197"/>
      <c r="J266" s="198">
        <f>ROUND(I266*H266,2)</f>
        <v>0</v>
      </c>
      <c r="K266" s="258"/>
      <c r="L266" s="260"/>
      <c r="M266" s="259" t="s">
        <v>1</v>
      </c>
      <c r="N266" s="202" t="s">
        <v>44</v>
      </c>
      <c r="O266" s="49"/>
      <c r="P266" s="165">
        <f>O266*H266</f>
        <v>0</v>
      </c>
      <c r="Q266" s="165">
        <v>8.5000000000000006E-2</v>
      </c>
      <c r="R266" s="165">
        <f>Q266*H266</f>
        <v>0.255</v>
      </c>
      <c r="S266" s="165">
        <v>0</v>
      </c>
      <c r="T266" s="166">
        <f>S266*H266</f>
        <v>0</v>
      </c>
      <c r="U266" s="235"/>
      <c r="V266" s="235"/>
      <c r="W266" s="235"/>
      <c r="X266" s="235"/>
      <c r="Y266" s="235"/>
      <c r="Z266" s="235"/>
      <c r="AA266" s="235"/>
      <c r="AB266" s="235"/>
      <c r="AC266" s="235"/>
      <c r="AD266" s="235"/>
      <c r="AE266" s="235"/>
      <c r="AR266" s="167" t="s">
        <v>206</v>
      </c>
      <c r="AT266" s="167" t="s">
        <v>323</v>
      </c>
      <c r="AU266" s="167" t="s">
        <v>90</v>
      </c>
      <c r="AY266" s="17" t="s">
        <v>159</v>
      </c>
      <c r="BE266" s="90">
        <f>IF(N266="základná",J266,0)</f>
        <v>0</v>
      </c>
      <c r="BF266" s="90">
        <f>IF(N266="znížená",J266,0)</f>
        <v>0</v>
      </c>
      <c r="BG266" s="90">
        <f>IF(N266="zákl. prenesená",J266,0)</f>
        <v>0</v>
      </c>
      <c r="BH266" s="90">
        <f>IF(N266="zníž. prenesená",J266,0)</f>
        <v>0</v>
      </c>
      <c r="BI266" s="90">
        <f>IF(N266="nulová",J266,0)</f>
        <v>0</v>
      </c>
      <c r="BJ266" s="17" t="s">
        <v>90</v>
      </c>
      <c r="BK266" s="90">
        <f>ROUND(I266*H266,2)</f>
        <v>0</v>
      </c>
      <c r="BL266" s="17" t="s">
        <v>165</v>
      </c>
      <c r="BM266" s="167" t="s">
        <v>887</v>
      </c>
    </row>
    <row r="267" spans="1:65" s="14" customFormat="1">
      <c r="B267" s="176"/>
      <c r="D267" s="169" t="s">
        <v>171</v>
      </c>
      <c r="E267" s="177" t="s">
        <v>1</v>
      </c>
      <c r="F267" s="178" t="s">
        <v>888</v>
      </c>
      <c r="H267" s="179">
        <v>2.02</v>
      </c>
      <c r="I267" s="180"/>
      <c r="L267" s="176"/>
      <c r="M267" s="181"/>
      <c r="N267" s="182"/>
      <c r="O267" s="182"/>
      <c r="P267" s="182"/>
      <c r="Q267" s="182"/>
      <c r="R267" s="182"/>
      <c r="S267" s="182"/>
      <c r="T267" s="183"/>
      <c r="AT267" s="177" t="s">
        <v>171</v>
      </c>
      <c r="AU267" s="177" t="s">
        <v>90</v>
      </c>
      <c r="AV267" s="14" t="s">
        <v>90</v>
      </c>
      <c r="AW267" s="14" t="s">
        <v>30</v>
      </c>
      <c r="AX267" s="14" t="s">
        <v>78</v>
      </c>
      <c r="AY267" s="177" t="s">
        <v>159</v>
      </c>
    </row>
    <row r="268" spans="1:65" s="15" customFormat="1">
      <c r="B268" s="184"/>
      <c r="D268" s="169" t="s">
        <v>171</v>
      </c>
      <c r="E268" s="185" t="s">
        <v>1</v>
      </c>
      <c r="F268" s="186" t="s">
        <v>178</v>
      </c>
      <c r="H268" s="187">
        <v>2.02</v>
      </c>
      <c r="I268" s="188"/>
      <c r="L268" s="184"/>
      <c r="M268" s="189"/>
      <c r="N268" s="190"/>
      <c r="O268" s="190"/>
      <c r="P268" s="190"/>
      <c r="Q268" s="190"/>
      <c r="R268" s="190"/>
      <c r="S268" s="190"/>
      <c r="T268" s="191"/>
      <c r="AT268" s="185" t="s">
        <v>171</v>
      </c>
      <c r="AU268" s="185" t="s">
        <v>90</v>
      </c>
      <c r="AV268" s="15" t="s">
        <v>165</v>
      </c>
      <c r="AW268" s="15" t="s">
        <v>30</v>
      </c>
      <c r="AX268" s="15" t="s">
        <v>78</v>
      </c>
      <c r="AY268" s="185" t="s">
        <v>159</v>
      </c>
    </row>
    <row r="269" spans="1:65" s="14" customFormat="1">
      <c r="B269" s="176"/>
      <c r="D269" s="169" t="s">
        <v>171</v>
      </c>
      <c r="E269" s="177" t="s">
        <v>1</v>
      </c>
      <c r="F269" s="178" t="s">
        <v>183</v>
      </c>
      <c r="H269" s="179">
        <v>3</v>
      </c>
      <c r="I269" s="180"/>
      <c r="L269" s="176"/>
      <c r="M269" s="181"/>
      <c r="N269" s="182"/>
      <c r="O269" s="182"/>
      <c r="P269" s="182"/>
      <c r="Q269" s="182"/>
      <c r="R269" s="182"/>
      <c r="S269" s="182"/>
      <c r="T269" s="183"/>
      <c r="AT269" s="177" t="s">
        <v>171</v>
      </c>
      <c r="AU269" s="177" t="s">
        <v>90</v>
      </c>
      <c r="AV269" s="14" t="s">
        <v>90</v>
      </c>
      <c r="AW269" s="14" t="s">
        <v>30</v>
      </c>
      <c r="AX269" s="14" t="s">
        <v>84</v>
      </c>
      <c r="AY269" s="177" t="s">
        <v>159</v>
      </c>
    </row>
    <row r="270" spans="1:65" s="2" customFormat="1" ht="16.5" customHeight="1">
      <c r="A270" s="235"/>
      <c r="B270" s="124"/>
      <c r="C270" s="192" t="s">
        <v>411</v>
      </c>
      <c r="D270" s="192" t="s">
        <v>323</v>
      </c>
      <c r="E270" s="193" t="s">
        <v>889</v>
      </c>
      <c r="F270" s="194" t="s">
        <v>890</v>
      </c>
      <c r="G270" s="195" t="s">
        <v>169</v>
      </c>
      <c r="H270" s="196">
        <v>3</v>
      </c>
      <c r="I270" s="197"/>
      <c r="J270" s="198">
        <f>ROUND(I270*H270,2)</f>
        <v>0</v>
      </c>
      <c r="K270" s="258"/>
      <c r="L270" s="260"/>
      <c r="M270" s="259" t="s">
        <v>1</v>
      </c>
      <c r="N270" s="202" t="s">
        <v>44</v>
      </c>
      <c r="O270" s="49"/>
      <c r="P270" s="165">
        <f>O270*H270</f>
        <v>0</v>
      </c>
      <c r="Q270" s="165">
        <v>8.5000000000000006E-2</v>
      </c>
      <c r="R270" s="165">
        <f>Q270*H270</f>
        <v>0.255</v>
      </c>
      <c r="S270" s="165">
        <v>0</v>
      </c>
      <c r="T270" s="166">
        <f>S270*H270</f>
        <v>0</v>
      </c>
      <c r="U270" s="235"/>
      <c r="V270" s="235"/>
      <c r="W270" s="235"/>
      <c r="X270" s="235"/>
      <c r="Y270" s="235"/>
      <c r="Z270" s="235"/>
      <c r="AA270" s="235"/>
      <c r="AB270" s="235"/>
      <c r="AC270" s="235"/>
      <c r="AD270" s="235"/>
      <c r="AE270" s="235"/>
      <c r="AR270" s="167" t="s">
        <v>206</v>
      </c>
      <c r="AT270" s="167" t="s">
        <v>323</v>
      </c>
      <c r="AU270" s="167" t="s">
        <v>90</v>
      </c>
      <c r="AY270" s="17" t="s">
        <v>159</v>
      </c>
      <c r="BE270" s="90">
        <f>IF(N270="základná",J270,0)</f>
        <v>0</v>
      </c>
      <c r="BF270" s="90">
        <f>IF(N270="znížená",J270,0)</f>
        <v>0</v>
      </c>
      <c r="BG270" s="90">
        <f>IF(N270="zákl. prenesená",J270,0)</f>
        <v>0</v>
      </c>
      <c r="BH270" s="90">
        <f>IF(N270="zníž. prenesená",J270,0)</f>
        <v>0</v>
      </c>
      <c r="BI270" s="90">
        <f>IF(N270="nulová",J270,0)</f>
        <v>0</v>
      </c>
      <c r="BJ270" s="17" t="s">
        <v>90</v>
      </c>
      <c r="BK270" s="90">
        <f>ROUND(I270*H270,2)</f>
        <v>0</v>
      </c>
      <c r="BL270" s="17" t="s">
        <v>165</v>
      </c>
      <c r="BM270" s="167" t="s">
        <v>891</v>
      </c>
    </row>
    <row r="271" spans="1:65" s="14" customFormat="1">
      <c r="B271" s="176"/>
      <c r="D271" s="169" t="s">
        <v>171</v>
      </c>
      <c r="E271" s="177" t="s">
        <v>1</v>
      </c>
      <c r="F271" s="178" t="s">
        <v>892</v>
      </c>
      <c r="H271" s="179">
        <v>2.5249999999999999</v>
      </c>
      <c r="I271" s="180"/>
      <c r="L271" s="176"/>
      <c r="M271" s="181"/>
      <c r="N271" s="182"/>
      <c r="O271" s="182"/>
      <c r="P271" s="182"/>
      <c r="Q271" s="182"/>
      <c r="R271" s="182"/>
      <c r="S271" s="182"/>
      <c r="T271" s="183"/>
      <c r="AT271" s="177" t="s">
        <v>171</v>
      </c>
      <c r="AU271" s="177" t="s">
        <v>90</v>
      </c>
      <c r="AV271" s="14" t="s">
        <v>90</v>
      </c>
      <c r="AW271" s="14" t="s">
        <v>30</v>
      </c>
      <c r="AX271" s="14" t="s">
        <v>78</v>
      </c>
      <c r="AY271" s="177" t="s">
        <v>159</v>
      </c>
    </row>
    <row r="272" spans="1:65" s="15" customFormat="1">
      <c r="B272" s="184"/>
      <c r="D272" s="169" t="s">
        <v>171</v>
      </c>
      <c r="E272" s="185" t="s">
        <v>1</v>
      </c>
      <c r="F272" s="186" t="s">
        <v>178</v>
      </c>
      <c r="H272" s="187">
        <v>2.5249999999999999</v>
      </c>
      <c r="I272" s="188"/>
      <c r="L272" s="184"/>
      <c r="M272" s="189"/>
      <c r="N272" s="190"/>
      <c r="O272" s="190"/>
      <c r="P272" s="190"/>
      <c r="Q272" s="190"/>
      <c r="R272" s="190"/>
      <c r="S272" s="190"/>
      <c r="T272" s="191"/>
      <c r="AT272" s="185" t="s">
        <v>171</v>
      </c>
      <c r="AU272" s="185" t="s">
        <v>90</v>
      </c>
      <c r="AV272" s="15" t="s">
        <v>165</v>
      </c>
      <c r="AW272" s="15" t="s">
        <v>30</v>
      </c>
      <c r="AX272" s="15" t="s">
        <v>78</v>
      </c>
      <c r="AY272" s="185" t="s">
        <v>159</v>
      </c>
    </row>
    <row r="273" spans="1:65" s="14" customFormat="1">
      <c r="B273" s="176"/>
      <c r="D273" s="169" t="s">
        <v>171</v>
      </c>
      <c r="E273" s="177" t="s">
        <v>1</v>
      </c>
      <c r="F273" s="178" t="s">
        <v>183</v>
      </c>
      <c r="H273" s="179">
        <v>3</v>
      </c>
      <c r="I273" s="180"/>
      <c r="L273" s="176"/>
      <c r="M273" s="181"/>
      <c r="N273" s="182"/>
      <c r="O273" s="182"/>
      <c r="P273" s="182"/>
      <c r="Q273" s="182"/>
      <c r="R273" s="182"/>
      <c r="S273" s="182"/>
      <c r="T273" s="183"/>
      <c r="AT273" s="177" t="s">
        <v>171</v>
      </c>
      <c r="AU273" s="177" t="s">
        <v>90</v>
      </c>
      <c r="AV273" s="14" t="s">
        <v>90</v>
      </c>
      <c r="AW273" s="14" t="s">
        <v>30</v>
      </c>
      <c r="AX273" s="14" t="s">
        <v>84</v>
      </c>
      <c r="AY273" s="177" t="s">
        <v>159</v>
      </c>
    </row>
    <row r="274" spans="1:65" s="2" customFormat="1" ht="21.75" customHeight="1">
      <c r="A274" s="235"/>
      <c r="B274" s="124"/>
      <c r="C274" s="155" t="s">
        <v>415</v>
      </c>
      <c r="D274" s="155" t="s">
        <v>161</v>
      </c>
      <c r="E274" s="156" t="s">
        <v>893</v>
      </c>
      <c r="F274" s="157" t="s">
        <v>894</v>
      </c>
      <c r="G274" s="158" t="s">
        <v>253</v>
      </c>
      <c r="H274" s="159">
        <v>8.9700000000000006</v>
      </c>
      <c r="I274" s="160"/>
      <c r="J274" s="161">
        <f>ROUND(I274*H274,2)</f>
        <v>0</v>
      </c>
      <c r="K274" s="253"/>
      <c r="L274" s="256"/>
      <c r="M274" s="254" t="s">
        <v>1</v>
      </c>
      <c r="N274" s="164" t="s">
        <v>44</v>
      </c>
      <c r="O274" s="49"/>
      <c r="P274" s="165">
        <f>O274*H274</f>
        <v>0</v>
      </c>
      <c r="Q274" s="165">
        <v>2.2010900000000002</v>
      </c>
      <c r="R274" s="165">
        <f>Q274*H274</f>
        <v>19.743777300000005</v>
      </c>
      <c r="S274" s="165">
        <v>0</v>
      </c>
      <c r="T274" s="166">
        <f>S274*H274</f>
        <v>0</v>
      </c>
      <c r="U274" s="235"/>
      <c r="V274" s="235"/>
      <c r="W274" s="235"/>
      <c r="X274" s="235"/>
      <c r="Y274" s="235"/>
      <c r="Z274" s="235"/>
      <c r="AA274" s="235"/>
      <c r="AB274" s="235"/>
      <c r="AC274" s="235"/>
      <c r="AD274" s="235"/>
      <c r="AE274" s="235"/>
      <c r="AR274" s="167" t="s">
        <v>165</v>
      </c>
      <c r="AT274" s="167" t="s">
        <v>161</v>
      </c>
      <c r="AU274" s="167" t="s">
        <v>90</v>
      </c>
      <c r="AY274" s="17" t="s">
        <v>159</v>
      </c>
      <c r="BE274" s="90">
        <f>IF(N274="základná",J274,0)</f>
        <v>0</v>
      </c>
      <c r="BF274" s="90">
        <f>IF(N274="znížená",J274,0)</f>
        <v>0</v>
      </c>
      <c r="BG274" s="90">
        <f>IF(N274="zákl. prenesená",J274,0)</f>
        <v>0</v>
      </c>
      <c r="BH274" s="90">
        <f>IF(N274="zníž. prenesená",J274,0)</f>
        <v>0</v>
      </c>
      <c r="BI274" s="90">
        <f>IF(N274="nulová",J274,0)</f>
        <v>0</v>
      </c>
      <c r="BJ274" s="17" t="s">
        <v>90</v>
      </c>
      <c r="BK274" s="90">
        <f>ROUND(I274*H274,2)</f>
        <v>0</v>
      </c>
      <c r="BL274" s="17" t="s">
        <v>165</v>
      </c>
      <c r="BM274" s="167" t="s">
        <v>895</v>
      </c>
    </row>
    <row r="275" spans="1:65" s="13" customFormat="1">
      <c r="B275" s="168"/>
      <c r="D275" s="169" t="s">
        <v>171</v>
      </c>
      <c r="E275" s="170" t="s">
        <v>1</v>
      </c>
      <c r="F275" s="171" t="s">
        <v>896</v>
      </c>
      <c r="H275" s="170" t="s">
        <v>1</v>
      </c>
      <c r="I275" s="172"/>
      <c r="L275" s="261"/>
      <c r="M275" s="174"/>
      <c r="N275" s="174"/>
      <c r="O275" s="174"/>
      <c r="P275" s="174"/>
      <c r="Q275" s="174"/>
      <c r="R275" s="174"/>
      <c r="S275" s="174"/>
      <c r="T275" s="175"/>
      <c r="AT275" s="170" t="s">
        <v>171</v>
      </c>
      <c r="AU275" s="170" t="s">
        <v>90</v>
      </c>
      <c r="AV275" s="13" t="s">
        <v>84</v>
      </c>
      <c r="AW275" s="13" t="s">
        <v>30</v>
      </c>
      <c r="AX275" s="13" t="s">
        <v>78</v>
      </c>
      <c r="AY275" s="170" t="s">
        <v>159</v>
      </c>
    </row>
    <row r="276" spans="1:65" s="14" customFormat="1">
      <c r="B276" s="176"/>
      <c r="D276" s="169" t="s">
        <v>171</v>
      </c>
      <c r="E276" s="177" t="s">
        <v>1</v>
      </c>
      <c r="F276" s="178" t="s">
        <v>897</v>
      </c>
      <c r="H276" s="179">
        <v>0.10100000000000001</v>
      </c>
      <c r="I276" s="180"/>
      <c r="L276" s="176"/>
      <c r="M276" s="181"/>
      <c r="N276" s="182"/>
      <c r="O276" s="182"/>
      <c r="P276" s="182"/>
      <c r="Q276" s="182"/>
      <c r="R276" s="182"/>
      <c r="S276" s="182"/>
      <c r="T276" s="183"/>
      <c r="AT276" s="177" t="s">
        <v>171</v>
      </c>
      <c r="AU276" s="177" t="s">
        <v>90</v>
      </c>
      <c r="AV276" s="14" t="s">
        <v>90</v>
      </c>
      <c r="AW276" s="14" t="s">
        <v>30</v>
      </c>
      <c r="AX276" s="14" t="s">
        <v>78</v>
      </c>
      <c r="AY276" s="177" t="s">
        <v>159</v>
      </c>
    </row>
    <row r="277" spans="1:65" s="14" customFormat="1">
      <c r="B277" s="176"/>
      <c r="D277" s="169" t="s">
        <v>171</v>
      </c>
      <c r="E277" s="177" t="s">
        <v>1</v>
      </c>
      <c r="F277" s="178" t="s">
        <v>898</v>
      </c>
      <c r="H277" s="179">
        <v>8.75</v>
      </c>
      <c r="I277" s="180"/>
      <c r="L277" s="176"/>
      <c r="M277" s="181"/>
      <c r="N277" s="182"/>
      <c r="O277" s="182"/>
      <c r="P277" s="182"/>
      <c r="Q277" s="182"/>
      <c r="R277" s="182"/>
      <c r="S277" s="182"/>
      <c r="T277" s="183"/>
      <c r="AT277" s="177" t="s">
        <v>171</v>
      </c>
      <c r="AU277" s="177" t="s">
        <v>90</v>
      </c>
      <c r="AV277" s="14" t="s">
        <v>90</v>
      </c>
      <c r="AW277" s="14" t="s">
        <v>30</v>
      </c>
      <c r="AX277" s="14" t="s">
        <v>78</v>
      </c>
      <c r="AY277" s="177" t="s">
        <v>159</v>
      </c>
    </row>
    <row r="278" spans="1:65" s="14" customFormat="1">
      <c r="B278" s="176"/>
      <c r="D278" s="169" t="s">
        <v>171</v>
      </c>
      <c r="E278" s="177" t="s">
        <v>1</v>
      </c>
      <c r="F278" s="178" t="s">
        <v>899</v>
      </c>
      <c r="H278" s="179">
        <v>0.11899999999999999</v>
      </c>
      <c r="I278" s="180"/>
      <c r="L278" s="176"/>
      <c r="M278" s="181"/>
      <c r="N278" s="182"/>
      <c r="O278" s="182"/>
      <c r="P278" s="182"/>
      <c r="Q278" s="182"/>
      <c r="R278" s="182"/>
      <c r="S278" s="182"/>
      <c r="T278" s="183"/>
      <c r="AT278" s="177" t="s">
        <v>171</v>
      </c>
      <c r="AU278" s="177" t="s">
        <v>90</v>
      </c>
      <c r="AV278" s="14" t="s">
        <v>90</v>
      </c>
      <c r="AW278" s="14" t="s">
        <v>30</v>
      </c>
      <c r="AX278" s="14" t="s">
        <v>78</v>
      </c>
      <c r="AY278" s="177" t="s">
        <v>159</v>
      </c>
    </row>
    <row r="279" spans="1:65" s="15" customFormat="1">
      <c r="B279" s="184"/>
      <c r="D279" s="169" t="s">
        <v>171</v>
      </c>
      <c r="E279" s="185" t="s">
        <v>1</v>
      </c>
      <c r="F279" s="186" t="s">
        <v>178</v>
      </c>
      <c r="H279" s="187">
        <v>8.9700000000000006</v>
      </c>
      <c r="I279" s="188"/>
      <c r="L279" s="184"/>
      <c r="M279" s="189"/>
      <c r="N279" s="190"/>
      <c r="O279" s="190"/>
      <c r="P279" s="190"/>
      <c r="Q279" s="190"/>
      <c r="R279" s="190"/>
      <c r="S279" s="190"/>
      <c r="T279" s="191"/>
      <c r="AT279" s="185" t="s">
        <v>171</v>
      </c>
      <c r="AU279" s="185" t="s">
        <v>90</v>
      </c>
      <c r="AV279" s="15" t="s">
        <v>165</v>
      </c>
      <c r="AW279" s="15" t="s">
        <v>30</v>
      </c>
      <c r="AX279" s="15" t="s">
        <v>84</v>
      </c>
      <c r="AY279" s="185" t="s">
        <v>159</v>
      </c>
    </row>
    <row r="280" spans="1:65" s="2" customFormat="1" ht="21.75" customHeight="1">
      <c r="A280" s="235"/>
      <c r="B280" s="124"/>
      <c r="C280" s="155" t="s">
        <v>419</v>
      </c>
      <c r="D280" s="155" t="s">
        <v>161</v>
      </c>
      <c r="E280" s="156" t="s">
        <v>900</v>
      </c>
      <c r="F280" s="157" t="s">
        <v>546</v>
      </c>
      <c r="G280" s="158" t="s">
        <v>311</v>
      </c>
      <c r="H280" s="159">
        <v>245.798</v>
      </c>
      <c r="I280" s="160"/>
      <c r="J280" s="161">
        <f>ROUND(I280*H280,2)</f>
        <v>0</v>
      </c>
      <c r="K280" s="253"/>
      <c r="L280" s="256"/>
      <c r="M280" s="254" t="s">
        <v>1</v>
      </c>
      <c r="N280" s="164" t="s">
        <v>44</v>
      </c>
      <c r="O280" s="49"/>
      <c r="P280" s="165">
        <f>O280*H280</f>
        <v>0</v>
      </c>
      <c r="Q280" s="165">
        <v>0</v>
      </c>
      <c r="R280" s="165">
        <f>Q280*H280</f>
        <v>0</v>
      </c>
      <c r="S280" s="165">
        <v>0</v>
      </c>
      <c r="T280" s="166">
        <f>S280*H280</f>
        <v>0</v>
      </c>
      <c r="U280" s="235"/>
      <c r="V280" s="235"/>
      <c r="W280" s="235"/>
      <c r="X280" s="235"/>
      <c r="Y280" s="235"/>
      <c r="Z280" s="235"/>
      <c r="AA280" s="235"/>
      <c r="AB280" s="235"/>
      <c r="AC280" s="235"/>
      <c r="AD280" s="235"/>
      <c r="AE280" s="235"/>
      <c r="AR280" s="167" t="s">
        <v>165</v>
      </c>
      <c r="AT280" s="167" t="s">
        <v>161</v>
      </c>
      <c r="AU280" s="167" t="s">
        <v>90</v>
      </c>
      <c r="AY280" s="17" t="s">
        <v>159</v>
      </c>
      <c r="BE280" s="90">
        <f>IF(N280="základná",J280,0)</f>
        <v>0</v>
      </c>
      <c r="BF280" s="90">
        <f>IF(N280="znížená",J280,0)</f>
        <v>0</v>
      </c>
      <c r="BG280" s="90">
        <f>IF(N280="zákl. prenesená",J280,0)</f>
        <v>0</v>
      </c>
      <c r="BH280" s="90">
        <f>IF(N280="zníž. prenesená",J280,0)</f>
        <v>0</v>
      </c>
      <c r="BI280" s="90">
        <f>IF(N280="nulová",J280,0)</f>
        <v>0</v>
      </c>
      <c r="BJ280" s="17" t="s">
        <v>90</v>
      </c>
      <c r="BK280" s="90">
        <f>ROUND(I280*H280,2)</f>
        <v>0</v>
      </c>
      <c r="BL280" s="17" t="s">
        <v>165</v>
      </c>
      <c r="BM280" s="167" t="s">
        <v>901</v>
      </c>
    </row>
    <row r="281" spans="1:65" s="2" customFormat="1" ht="21.75" customHeight="1">
      <c r="A281" s="235"/>
      <c r="B281" s="124"/>
      <c r="C281" s="155" t="s">
        <v>423</v>
      </c>
      <c r="D281" s="155" t="s">
        <v>161</v>
      </c>
      <c r="E281" s="156" t="s">
        <v>549</v>
      </c>
      <c r="F281" s="157" t="s">
        <v>550</v>
      </c>
      <c r="G281" s="158" t="s">
        <v>311</v>
      </c>
      <c r="H281" s="159">
        <v>983.19200000000001</v>
      </c>
      <c r="I281" s="160"/>
      <c r="J281" s="161">
        <f>ROUND(I281*H281,2)</f>
        <v>0</v>
      </c>
      <c r="K281" s="253"/>
      <c r="L281" s="256"/>
      <c r="M281" s="254" t="s">
        <v>1</v>
      </c>
      <c r="N281" s="164" t="s">
        <v>44</v>
      </c>
      <c r="O281" s="49"/>
      <c r="P281" s="165">
        <f>O281*H281</f>
        <v>0</v>
      </c>
      <c r="Q281" s="165">
        <v>0</v>
      </c>
      <c r="R281" s="165">
        <f>Q281*H281</f>
        <v>0</v>
      </c>
      <c r="S281" s="165">
        <v>0</v>
      </c>
      <c r="T281" s="166">
        <f>S281*H281</f>
        <v>0</v>
      </c>
      <c r="U281" s="235"/>
      <c r="V281" s="235"/>
      <c r="W281" s="235"/>
      <c r="X281" s="235"/>
      <c r="Y281" s="235"/>
      <c r="Z281" s="235"/>
      <c r="AA281" s="235"/>
      <c r="AB281" s="235"/>
      <c r="AC281" s="235"/>
      <c r="AD281" s="235"/>
      <c r="AE281" s="235"/>
      <c r="AR281" s="167" t="s">
        <v>165</v>
      </c>
      <c r="AT281" s="167" t="s">
        <v>161</v>
      </c>
      <c r="AU281" s="167" t="s">
        <v>90</v>
      </c>
      <c r="AY281" s="17" t="s">
        <v>159</v>
      </c>
      <c r="BE281" s="90">
        <f>IF(N281="základná",J281,0)</f>
        <v>0</v>
      </c>
      <c r="BF281" s="90">
        <f>IF(N281="znížená",J281,0)</f>
        <v>0</v>
      </c>
      <c r="BG281" s="90">
        <f>IF(N281="zákl. prenesená",J281,0)</f>
        <v>0</v>
      </c>
      <c r="BH281" s="90">
        <f>IF(N281="zníž. prenesená",J281,0)</f>
        <v>0</v>
      </c>
      <c r="BI281" s="90">
        <f>IF(N281="nulová",J281,0)</f>
        <v>0</v>
      </c>
      <c r="BJ281" s="17" t="s">
        <v>90</v>
      </c>
      <c r="BK281" s="90">
        <f>ROUND(I281*H281,2)</f>
        <v>0</v>
      </c>
      <c r="BL281" s="17" t="s">
        <v>165</v>
      </c>
      <c r="BM281" s="167" t="s">
        <v>902</v>
      </c>
    </row>
    <row r="282" spans="1:65" s="14" customFormat="1">
      <c r="B282" s="176"/>
      <c r="D282" s="169" t="s">
        <v>171</v>
      </c>
      <c r="F282" s="178" t="s">
        <v>903</v>
      </c>
      <c r="H282" s="179">
        <v>983.19200000000001</v>
      </c>
      <c r="I282" s="180"/>
      <c r="L282" s="176"/>
      <c r="M282" s="181"/>
      <c r="N282" s="182"/>
      <c r="O282" s="182"/>
      <c r="P282" s="182"/>
      <c r="Q282" s="182"/>
      <c r="R282" s="182"/>
      <c r="S282" s="182"/>
      <c r="T282" s="183"/>
      <c r="AT282" s="177" t="s">
        <v>171</v>
      </c>
      <c r="AU282" s="177" t="s">
        <v>90</v>
      </c>
      <c r="AV282" s="14" t="s">
        <v>90</v>
      </c>
      <c r="AW282" s="14" t="s">
        <v>3</v>
      </c>
      <c r="AX282" s="14" t="s">
        <v>84</v>
      </c>
      <c r="AY282" s="177" t="s">
        <v>159</v>
      </c>
    </row>
    <row r="283" spans="1:65" s="2" customFormat="1" ht="21.75" customHeight="1">
      <c r="A283" s="235"/>
      <c r="B283" s="124"/>
      <c r="C283" s="155" t="s">
        <v>427</v>
      </c>
      <c r="D283" s="155" t="s">
        <v>161</v>
      </c>
      <c r="E283" s="156" t="s">
        <v>554</v>
      </c>
      <c r="F283" s="157" t="s">
        <v>555</v>
      </c>
      <c r="G283" s="158" t="s">
        <v>311</v>
      </c>
      <c r="H283" s="159">
        <v>245.798</v>
      </c>
      <c r="I283" s="160"/>
      <c r="J283" s="161">
        <f>ROUND(I283*H283,2)</f>
        <v>0</v>
      </c>
      <c r="K283" s="253"/>
      <c r="L283" s="256"/>
      <c r="M283" s="254" t="s">
        <v>1</v>
      </c>
      <c r="N283" s="164" t="s">
        <v>44</v>
      </c>
      <c r="O283" s="49"/>
      <c r="P283" s="165">
        <f>O283*H283</f>
        <v>0</v>
      </c>
      <c r="Q283" s="165">
        <v>0</v>
      </c>
      <c r="R283" s="165">
        <f>Q283*H283</f>
        <v>0</v>
      </c>
      <c r="S283" s="165">
        <v>0</v>
      </c>
      <c r="T283" s="166">
        <f>S283*H283</f>
        <v>0</v>
      </c>
      <c r="U283" s="235"/>
      <c r="V283" s="235"/>
      <c r="W283" s="235"/>
      <c r="X283" s="235"/>
      <c r="Y283" s="235"/>
      <c r="Z283" s="235"/>
      <c r="AA283" s="235"/>
      <c r="AB283" s="235"/>
      <c r="AC283" s="235"/>
      <c r="AD283" s="235"/>
      <c r="AE283" s="235"/>
      <c r="AR283" s="167" t="s">
        <v>165</v>
      </c>
      <c r="AT283" s="167" t="s">
        <v>161</v>
      </c>
      <c r="AU283" s="167" t="s">
        <v>90</v>
      </c>
      <c r="AY283" s="17" t="s">
        <v>159</v>
      </c>
      <c r="BE283" s="90">
        <f>IF(N283="základná",J283,0)</f>
        <v>0</v>
      </c>
      <c r="BF283" s="90">
        <f>IF(N283="znížená",J283,0)</f>
        <v>0</v>
      </c>
      <c r="BG283" s="90">
        <f>IF(N283="zákl. prenesená",J283,0)</f>
        <v>0</v>
      </c>
      <c r="BH283" s="90">
        <f>IF(N283="zníž. prenesená",J283,0)</f>
        <v>0</v>
      </c>
      <c r="BI283" s="90">
        <f>IF(N283="nulová",J283,0)</f>
        <v>0</v>
      </c>
      <c r="BJ283" s="17" t="s">
        <v>90</v>
      </c>
      <c r="BK283" s="90">
        <f>ROUND(I283*H283,2)</f>
        <v>0</v>
      </c>
      <c r="BL283" s="17" t="s">
        <v>165</v>
      </c>
      <c r="BM283" s="167" t="s">
        <v>904</v>
      </c>
    </row>
    <row r="284" spans="1:65" s="2" customFormat="1" ht="16.5" customHeight="1">
      <c r="A284" s="235"/>
      <c r="B284" s="124"/>
      <c r="C284" s="155" t="s">
        <v>432</v>
      </c>
      <c r="D284" s="155" t="s">
        <v>161</v>
      </c>
      <c r="E284" s="156" t="s">
        <v>558</v>
      </c>
      <c r="F284" s="157" t="s">
        <v>559</v>
      </c>
      <c r="G284" s="158" t="s">
        <v>311</v>
      </c>
      <c r="H284" s="159">
        <v>202.678</v>
      </c>
      <c r="I284" s="160"/>
      <c r="J284" s="161">
        <f>ROUND(I284*H284,2)</f>
        <v>0</v>
      </c>
      <c r="K284" s="253"/>
      <c r="L284" s="256"/>
      <c r="M284" s="254" t="s">
        <v>1</v>
      </c>
      <c r="N284" s="164" t="s">
        <v>44</v>
      </c>
      <c r="O284" s="49"/>
      <c r="P284" s="165">
        <f>O284*H284</f>
        <v>0</v>
      </c>
      <c r="Q284" s="165">
        <v>0</v>
      </c>
      <c r="R284" s="165">
        <f>Q284*H284</f>
        <v>0</v>
      </c>
      <c r="S284" s="165">
        <v>0</v>
      </c>
      <c r="T284" s="166">
        <f>S284*H284</f>
        <v>0</v>
      </c>
      <c r="U284" s="235"/>
      <c r="V284" s="235"/>
      <c r="W284" s="235"/>
      <c r="X284" s="235"/>
      <c r="Y284" s="235"/>
      <c r="Z284" s="235"/>
      <c r="AA284" s="235"/>
      <c r="AB284" s="235"/>
      <c r="AC284" s="235"/>
      <c r="AD284" s="235"/>
      <c r="AE284" s="235"/>
      <c r="AR284" s="167" t="s">
        <v>165</v>
      </c>
      <c r="AT284" s="167" t="s">
        <v>161</v>
      </c>
      <c r="AU284" s="167" t="s">
        <v>90</v>
      </c>
      <c r="AY284" s="17" t="s">
        <v>159</v>
      </c>
      <c r="BE284" s="90">
        <f>IF(N284="základná",J284,0)</f>
        <v>0</v>
      </c>
      <c r="BF284" s="90">
        <f>IF(N284="znížená",J284,0)</f>
        <v>0</v>
      </c>
      <c r="BG284" s="90">
        <f>IF(N284="zákl. prenesená",J284,0)</f>
        <v>0</v>
      </c>
      <c r="BH284" s="90">
        <f>IF(N284="zníž. prenesená",J284,0)</f>
        <v>0</v>
      </c>
      <c r="BI284" s="90">
        <f>IF(N284="nulová",J284,0)</f>
        <v>0</v>
      </c>
      <c r="BJ284" s="17" t="s">
        <v>90</v>
      </c>
      <c r="BK284" s="90">
        <f>ROUND(I284*H284,2)</f>
        <v>0</v>
      </c>
      <c r="BL284" s="17" t="s">
        <v>165</v>
      </c>
      <c r="BM284" s="167" t="s">
        <v>905</v>
      </c>
    </row>
    <row r="285" spans="1:65" s="14" customFormat="1">
      <c r="B285" s="176"/>
      <c r="D285" s="169" t="s">
        <v>171</v>
      </c>
      <c r="E285" s="177" t="s">
        <v>1</v>
      </c>
      <c r="F285" s="178" t="s">
        <v>906</v>
      </c>
      <c r="H285" s="179">
        <v>202.678</v>
      </c>
      <c r="I285" s="180"/>
      <c r="L285" s="176"/>
      <c r="M285" s="181"/>
      <c r="N285" s="182"/>
      <c r="O285" s="182"/>
      <c r="P285" s="182"/>
      <c r="Q285" s="182"/>
      <c r="R285" s="182"/>
      <c r="S285" s="182"/>
      <c r="T285" s="183"/>
      <c r="AT285" s="177" t="s">
        <v>171</v>
      </c>
      <c r="AU285" s="177" t="s">
        <v>90</v>
      </c>
      <c r="AV285" s="14" t="s">
        <v>90</v>
      </c>
      <c r="AW285" s="14" t="s">
        <v>30</v>
      </c>
      <c r="AX285" s="14" t="s">
        <v>84</v>
      </c>
      <c r="AY285" s="177" t="s">
        <v>159</v>
      </c>
    </row>
    <row r="286" spans="1:65" s="13" customFormat="1" ht="33.75">
      <c r="B286" s="168"/>
      <c r="D286" s="169" t="s">
        <v>171</v>
      </c>
      <c r="E286" s="170" t="s">
        <v>1</v>
      </c>
      <c r="F286" s="171" t="s">
        <v>562</v>
      </c>
      <c r="H286" s="170" t="s">
        <v>1</v>
      </c>
      <c r="I286" s="172"/>
      <c r="L286" s="168"/>
      <c r="M286" s="173"/>
      <c r="N286" s="174"/>
      <c r="O286" s="174"/>
      <c r="P286" s="174"/>
      <c r="Q286" s="174"/>
      <c r="R286" s="174"/>
      <c r="S286" s="174"/>
      <c r="T286" s="175"/>
      <c r="AT286" s="170" t="s">
        <v>171</v>
      </c>
      <c r="AU286" s="170" t="s">
        <v>90</v>
      </c>
      <c r="AV286" s="13" t="s">
        <v>84</v>
      </c>
      <c r="AW286" s="13" t="s">
        <v>30</v>
      </c>
      <c r="AX286" s="13" t="s">
        <v>78</v>
      </c>
      <c r="AY286" s="170" t="s">
        <v>159</v>
      </c>
    </row>
    <row r="287" spans="1:65" s="2" customFormat="1" ht="16.5" customHeight="1">
      <c r="A287" s="235"/>
      <c r="B287" s="124"/>
      <c r="C287" s="155" t="s">
        <v>438</v>
      </c>
      <c r="D287" s="155" t="s">
        <v>161</v>
      </c>
      <c r="E287" s="156" t="s">
        <v>564</v>
      </c>
      <c r="F287" s="157" t="s">
        <v>565</v>
      </c>
      <c r="G287" s="158" t="s">
        <v>311</v>
      </c>
      <c r="H287" s="159">
        <v>202.678</v>
      </c>
      <c r="I287" s="160"/>
      <c r="J287" s="161">
        <f>ROUND(I287*H287,2)</f>
        <v>0</v>
      </c>
      <c r="K287" s="253"/>
      <c r="L287" s="256"/>
      <c r="M287" s="254" t="s">
        <v>1</v>
      </c>
      <c r="N287" s="164" t="s">
        <v>44</v>
      </c>
      <c r="O287" s="49"/>
      <c r="P287" s="165">
        <f>O287*H287</f>
        <v>0</v>
      </c>
      <c r="Q287" s="165">
        <v>0</v>
      </c>
      <c r="R287" s="165">
        <f>Q287*H287</f>
        <v>0</v>
      </c>
      <c r="S287" s="165">
        <v>0</v>
      </c>
      <c r="T287" s="166">
        <f>S287*H287</f>
        <v>0</v>
      </c>
      <c r="U287" s="235"/>
      <c r="V287" s="235"/>
      <c r="W287" s="235"/>
      <c r="X287" s="235"/>
      <c r="Y287" s="235"/>
      <c r="Z287" s="235"/>
      <c r="AA287" s="235"/>
      <c r="AB287" s="235"/>
      <c r="AC287" s="235"/>
      <c r="AD287" s="235"/>
      <c r="AE287" s="235"/>
      <c r="AR287" s="167" t="s">
        <v>165</v>
      </c>
      <c r="AT287" s="167" t="s">
        <v>161</v>
      </c>
      <c r="AU287" s="167" t="s">
        <v>90</v>
      </c>
      <c r="AY287" s="17" t="s">
        <v>159</v>
      </c>
      <c r="BE287" s="90">
        <f>IF(N287="základná",J287,0)</f>
        <v>0</v>
      </c>
      <c r="BF287" s="90">
        <f>IF(N287="znížená",J287,0)</f>
        <v>0</v>
      </c>
      <c r="BG287" s="90">
        <f>IF(N287="zákl. prenesená",J287,0)</f>
        <v>0</v>
      </c>
      <c r="BH287" s="90">
        <f>IF(N287="zníž. prenesená",J287,0)</f>
        <v>0</v>
      </c>
      <c r="BI287" s="90">
        <f>IF(N287="nulová",J287,0)</f>
        <v>0</v>
      </c>
      <c r="BJ287" s="17" t="s">
        <v>90</v>
      </c>
      <c r="BK287" s="90">
        <f>ROUND(I287*H287,2)</f>
        <v>0</v>
      </c>
      <c r="BL287" s="17" t="s">
        <v>165</v>
      </c>
      <c r="BM287" s="167" t="s">
        <v>907</v>
      </c>
    </row>
    <row r="288" spans="1:65" s="14" customFormat="1">
      <c r="B288" s="176"/>
      <c r="D288" s="169" t="s">
        <v>171</v>
      </c>
      <c r="E288" s="177" t="s">
        <v>1</v>
      </c>
      <c r="F288" s="178" t="s">
        <v>906</v>
      </c>
      <c r="H288" s="179">
        <v>202.678</v>
      </c>
      <c r="I288" s="180"/>
      <c r="L288" s="176"/>
      <c r="M288" s="181"/>
      <c r="N288" s="182"/>
      <c r="O288" s="182"/>
      <c r="P288" s="182"/>
      <c r="Q288" s="182"/>
      <c r="R288" s="182"/>
      <c r="S288" s="182"/>
      <c r="T288" s="183"/>
      <c r="AT288" s="177" t="s">
        <v>171</v>
      </c>
      <c r="AU288" s="177" t="s">
        <v>90</v>
      </c>
      <c r="AV288" s="14" t="s">
        <v>90</v>
      </c>
      <c r="AW288" s="14" t="s">
        <v>30</v>
      </c>
      <c r="AX288" s="14" t="s">
        <v>84</v>
      </c>
      <c r="AY288" s="177" t="s">
        <v>159</v>
      </c>
    </row>
    <row r="289" spans="1:65" s="2" customFormat="1" ht="21.75" customHeight="1">
      <c r="A289" s="235"/>
      <c r="B289" s="124"/>
      <c r="C289" s="155" t="s">
        <v>442</v>
      </c>
      <c r="D289" s="155" t="s">
        <v>161</v>
      </c>
      <c r="E289" s="156" t="s">
        <v>568</v>
      </c>
      <c r="F289" s="157" t="s">
        <v>569</v>
      </c>
      <c r="G289" s="158" t="s">
        <v>311</v>
      </c>
      <c r="H289" s="159">
        <v>43.12</v>
      </c>
      <c r="I289" s="160"/>
      <c r="J289" s="161">
        <f>ROUND(I289*H289,2)</f>
        <v>0</v>
      </c>
      <c r="K289" s="253"/>
      <c r="L289" s="256"/>
      <c r="M289" s="254" t="s">
        <v>1</v>
      </c>
      <c r="N289" s="164" t="s">
        <v>44</v>
      </c>
      <c r="O289" s="49"/>
      <c r="P289" s="165">
        <f>O289*H289</f>
        <v>0</v>
      </c>
      <c r="Q289" s="165">
        <v>0</v>
      </c>
      <c r="R289" s="165">
        <f>Q289*H289</f>
        <v>0</v>
      </c>
      <c r="S289" s="165">
        <v>0</v>
      </c>
      <c r="T289" s="166">
        <f>S289*H289</f>
        <v>0</v>
      </c>
      <c r="U289" s="235"/>
      <c r="V289" s="235"/>
      <c r="W289" s="235"/>
      <c r="X289" s="235"/>
      <c r="Y289" s="235"/>
      <c r="Z289" s="235"/>
      <c r="AA289" s="235"/>
      <c r="AB289" s="235"/>
      <c r="AC289" s="235"/>
      <c r="AD289" s="235"/>
      <c r="AE289" s="235"/>
      <c r="AR289" s="167" t="s">
        <v>165</v>
      </c>
      <c r="AT289" s="167" t="s">
        <v>161</v>
      </c>
      <c r="AU289" s="167" t="s">
        <v>90</v>
      </c>
      <c r="AY289" s="17" t="s">
        <v>159</v>
      </c>
      <c r="BE289" s="90">
        <f>IF(N289="základná",J289,0)</f>
        <v>0</v>
      </c>
      <c r="BF289" s="90">
        <f>IF(N289="znížená",J289,0)</f>
        <v>0</v>
      </c>
      <c r="BG289" s="90">
        <f>IF(N289="zákl. prenesená",J289,0)</f>
        <v>0</v>
      </c>
      <c r="BH289" s="90">
        <f>IF(N289="zníž. prenesená",J289,0)</f>
        <v>0</v>
      </c>
      <c r="BI289" s="90">
        <f>IF(N289="nulová",J289,0)</f>
        <v>0</v>
      </c>
      <c r="BJ289" s="17" t="s">
        <v>90</v>
      </c>
      <c r="BK289" s="90">
        <f>ROUND(I289*H289,2)</f>
        <v>0</v>
      </c>
      <c r="BL289" s="17" t="s">
        <v>165</v>
      </c>
      <c r="BM289" s="167" t="s">
        <v>908</v>
      </c>
    </row>
    <row r="290" spans="1:65" s="14" customFormat="1">
      <c r="B290" s="176"/>
      <c r="D290" s="169" t="s">
        <v>171</v>
      </c>
      <c r="E290" s="177" t="s">
        <v>1</v>
      </c>
      <c r="F290" s="178" t="s">
        <v>909</v>
      </c>
      <c r="H290" s="179">
        <v>43.12</v>
      </c>
      <c r="I290" s="180"/>
      <c r="L290" s="176"/>
      <c r="M290" s="181"/>
      <c r="N290" s="182"/>
      <c r="O290" s="182"/>
      <c r="P290" s="182"/>
      <c r="Q290" s="182"/>
      <c r="R290" s="182"/>
      <c r="S290" s="182"/>
      <c r="T290" s="183"/>
      <c r="AT290" s="177" t="s">
        <v>171</v>
      </c>
      <c r="AU290" s="177" t="s">
        <v>90</v>
      </c>
      <c r="AV290" s="14" t="s">
        <v>90</v>
      </c>
      <c r="AW290" s="14" t="s">
        <v>30</v>
      </c>
      <c r="AX290" s="14" t="s">
        <v>84</v>
      </c>
      <c r="AY290" s="177" t="s">
        <v>159</v>
      </c>
    </row>
    <row r="291" spans="1:65" s="13" customFormat="1" ht="33.75">
      <c r="B291" s="168"/>
      <c r="D291" s="169" t="s">
        <v>171</v>
      </c>
      <c r="E291" s="170" t="s">
        <v>1</v>
      </c>
      <c r="F291" s="171" t="s">
        <v>562</v>
      </c>
      <c r="H291" s="170" t="s">
        <v>1</v>
      </c>
      <c r="I291" s="172"/>
      <c r="L291" s="168"/>
      <c r="M291" s="173"/>
      <c r="N291" s="174"/>
      <c r="O291" s="174"/>
      <c r="P291" s="174"/>
      <c r="Q291" s="174"/>
      <c r="R291" s="174"/>
      <c r="S291" s="174"/>
      <c r="T291" s="175"/>
      <c r="AT291" s="170" t="s">
        <v>171</v>
      </c>
      <c r="AU291" s="170" t="s">
        <v>90</v>
      </c>
      <c r="AV291" s="13" t="s">
        <v>84</v>
      </c>
      <c r="AW291" s="13" t="s">
        <v>30</v>
      </c>
      <c r="AX291" s="13" t="s">
        <v>78</v>
      </c>
      <c r="AY291" s="170" t="s">
        <v>159</v>
      </c>
    </row>
    <row r="292" spans="1:65" s="2" customFormat="1" ht="21.75" customHeight="1">
      <c r="A292" s="235"/>
      <c r="B292" s="124"/>
      <c r="C292" s="155" t="s">
        <v>446</v>
      </c>
      <c r="D292" s="155" t="s">
        <v>161</v>
      </c>
      <c r="E292" s="156" t="s">
        <v>573</v>
      </c>
      <c r="F292" s="157" t="s">
        <v>574</v>
      </c>
      <c r="G292" s="158" t="s">
        <v>311</v>
      </c>
      <c r="H292" s="159">
        <v>43.12</v>
      </c>
      <c r="I292" s="160"/>
      <c r="J292" s="161">
        <f>ROUND(I292*H292,2)</f>
        <v>0</v>
      </c>
      <c r="K292" s="253"/>
      <c r="L292" s="256"/>
      <c r="M292" s="254" t="s">
        <v>1</v>
      </c>
      <c r="N292" s="164" t="s">
        <v>44</v>
      </c>
      <c r="O292" s="49"/>
      <c r="P292" s="165">
        <f>O292*H292</f>
        <v>0</v>
      </c>
      <c r="Q292" s="165">
        <v>0</v>
      </c>
      <c r="R292" s="165">
        <f>Q292*H292</f>
        <v>0</v>
      </c>
      <c r="S292" s="165">
        <v>0</v>
      </c>
      <c r="T292" s="166">
        <f>S292*H292</f>
        <v>0</v>
      </c>
      <c r="U292" s="235"/>
      <c r="V292" s="235"/>
      <c r="W292" s="235"/>
      <c r="X292" s="235"/>
      <c r="Y292" s="235"/>
      <c r="Z292" s="235"/>
      <c r="AA292" s="235"/>
      <c r="AB292" s="235"/>
      <c r="AC292" s="235"/>
      <c r="AD292" s="235"/>
      <c r="AE292" s="235"/>
      <c r="AR292" s="167" t="s">
        <v>165</v>
      </c>
      <c r="AT292" s="167" t="s">
        <v>161</v>
      </c>
      <c r="AU292" s="167" t="s">
        <v>90</v>
      </c>
      <c r="AY292" s="17" t="s">
        <v>159</v>
      </c>
      <c r="BE292" s="90">
        <f>IF(N292="základná",J292,0)</f>
        <v>0</v>
      </c>
      <c r="BF292" s="90">
        <f>IF(N292="znížená",J292,0)</f>
        <v>0</v>
      </c>
      <c r="BG292" s="90">
        <f>IF(N292="zákl. prenesená",J292,0)</f>
        <v>0</v>
      </c>
      <c r="BH292" s="90">
        <f>IF(N292="zníž. prenesená",J292,0)</f>
        <v>0</v>
      </c>
      <c r="BI292" s="90">
        <f>IF(N292="nulová",J292,0)</f>
        <v>0</v>
      </c>
      <c r="BJ292" s="17" t="s">
        <v>90</v>
      </c>
      <c r="BK292" s="90">
        <f>ROUND(I292*H292,2)</f>
        <v>0</v>
      </c>
      <c r="BL292" s="17" t="s">
        <v>165</v>
      </c>
      <c r="BM292" s="167" t="s">
        <v>910</v>
      </c>
    </row>
    <row r="293" spans="1:65" s="12" customFormat="1" ht="22.9" customHeight="1">
      <c r="B293" s="142"/>
      <c r="D293" s="143" t="s">
        <v>77</v>
      </c>
      <c r="E293" s="153" t="s">
        <v>576</v>
      </c>
      <c r="F293" s="153" t="s">
        <v>577</v>
      </c>
      <c r="I293" s="145"/>
      <c r="J293" s="154">
        <f>BK293</f>
        <v>0</v>
      </c>
      <c r="L293" s="142"/>
      <c r="M293" s="147"/>
      <c r="N293" s="148"/>
      <c r="O293" s="148"/>
      <c r="P293" s="149">
        <f>P294</f>
        <v>0</v>
      </c>
      <c r="Q293" s="148"/>
      <c r="R293" s="149">
        <f>R294</f>
        <v>0</v>
      </c>
      <c r="S293" s="148"/>
      <c r="T293" s="150">
        <f>T294</f>
        <v>0</v>
      </c>
      <c r="AR293" s="143" t="s">
        <v>84</v>
      </c>
      <c r="AT293" s="151" t="s">
        <v>77</v>
      </c>
      <c r="AU293" s="151" t="s">
        <v>84</v>
      </c>
      <c r="AY293" s="143" t="s">
        <v>159</v>
      </c>
      <c r="BK293" s="152">
        <f>BK294</f>
        <v>0</v>
      </c>
    </row>
    <row r="294" spans="1:65" s="2" customFormat="1" ht="33" customHeight="1">
      <c r="A294" s="235"/>
      <c r="B294" s="124"/>
      <c r="C294" s="155" t="s">
        <v>450</v>
      </c>
      <c r="D294" s="155" t="s">
        <v>161</v>
      </c>
      <c r="E294" s="156" t="s">
        <v>911</v>
      </c>
      <c r="F294" s="157" t="s">
        <v>912</v>
      </c>
      <c r="G294" s="158" t="s">
        <v>311</v>
      </c>
      <c r="H294" s="159">
        <v>969.38900000000001</v>
      </c>
      <c r="I294" s="160"/>
      <c r="J294" s="161">
        <f>ROUND(I294*H294,2)</f>
        <v>0</v>
      </c>
      <c r="K294" s="253"/>
      <c r="L294" s="256"/>
      <c r="M294" s="255" t="s">
        <v>1</v>
      </c>
      <c r="N294" s="208" t="s">
        <v>44</v>
      </c>
      <c r="O294" s="209"/>
      <c r="P294" s="210">
        <f>O294*H294</f>
        <v>0</v>
      </c>
      <c r="Q294" s="210">
        <v>0</v>
      </c>
      <c r="R294" s="210">
        <f>Q294*H294</f>
        <v>0</v>
      </c>
      <c r="S294" s="210">
        <v>0</v>
      </c>
      <c r="T294" s="211">
        <f>S294*H294</f>
        <v>0</v>
      </c>
      <c r="U294" s="235"/>
      <c r="V294" s="235"/>
      <c r="W294" s="235"/>
      <c r="X294" s="235"/>
      <c r="Y294" s="235"/>
      <c r="Z294" s="235"/>
      <c r="AA294" s="235"/>
      <c r="AB294" s="235"/>
      <c r="AC294" s="235"/>
      <c r="AD294" s="235"/>
      <c r="AE294" s="235"/>
      <c r="AR294" s="167" t="s">
        <v>165</v>
      </c>
      <c r="AT294" s="167" t="s">
        <v>161</v>
      </c>
      <c r="AU294" s="167" t="s">
        <v>90</v>
      </c>
      <c r="AY294" s="17" t="s">
        <v>159</v>
      </c>
      <c r="BE294" s="90">
        <f>IF(N294="základná",J294,0)</f>
        <v>0</v>
      </c>
      <c r="BF294" s="90">
        <f>IF(N294="znížená",J294,0)</f>
        <v>0</v>
      </c>
      <c r="BG294" s="90">
        <f>IF(N294="zákl. prenesená",J294,0)</f>
        <v>0</v>
      </c>
      <c r="BH294" s="90">
        <f>IF(N294="zníž. prenesená",J294,0)</f>
        <v>0</v>
      </c>
      <c r="BI294" s="90">
        <f>IF(N294="nulová",J294,0)</f>
        <v>0</v>
      </c>
      <c r="BJ294" s="17" t="s">
        <v>90</v>
      </c>
      <c r="BK294" s="90">
        <f>ROUND(I294*H294,2)</f>
        <v>0</v>
      </c>
      <c r="BL294" s="17" t="s">
        <v>165</v>
      </c>
      <c r="BM294" s="167" t="s">
        <v>913</v>
      </c>
    </row>
    <row r="295" spans="1:65" s="2" customFormat="1" ht="6.95" customHeight="1">
      <c r="A295" s="235"/>
      <c r="B295" s="39"/>
      <c r="C295" s="40"/>
      <c r="D295" s="40"/>
      <c r="E295" s="40"/>
      <c r="F295" s="40"/>
      <c r="G295" s="40"/>
      <c r="H295" s="40"/>
      <c r="I295" s="40"/>
      <c r="J295" s="40"/>
      <c r="K295" s="40"/>
      <c r="L295" s="28"/>
      <c r="M295" s="235"/>
      <c r="O295" s="235"/>
      <c r="P295" s="235"/>
      <c r="Q295" s="235"/>
      <c r="R295" s="235"/>
      <c r="S295" s="235"/>
      <c r="T295" s="235"/>
      <c r="U295" s="235"/>
      <c r="V295" s="235"/>
      <c r="W295" s="235"/>
      <c r="X295" s="235"/>
      <c r="Y295" s="235"/>
      <c r="Z295" s="235"/>
      <c r="AA295" s="235"/>
      <c r="AB295" s="235"/>
      <c r="AC295" s="235"/>
      <c r="AD295" s="235"/>
      <c r="AE295" s="235"/>
    </row>
  </sheetData>
  <autoFilter ref="C135:K294" xr:uid="{00000000-0009-0000-0000-000003000000}"/>
  <mergeCells count="17">
    <mergeCell ref="L2:V2"/>
    <mergeCell ref="D110:F110"/>
    <mergeCell ref="D111:F111"/>
    <mergeCell ref="D112:F112"/>
    <mergeCell ref="E124:H124"/>
    <mergeCell ref="E86:H86"/>
    <mergeCell ref="E88:H88"/>
    <mergeCell ref="E90:H90"/>
    <mergeCell ref="D108:F108"/>
    <mergeCell ref="D109:F109"/>
    <mergeCell ref="E7:H7"/>
    <mergeCell ref="E9:H9"/>
    <mergeCell ref="E11:H11"/>
    <mergeCell ref="E20:H20"/>
    <mergeCell ref="E29:H29"/>
    <mergeCell ref="E128:H128"/>
    <mergeCell ref="E126:H12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86"/>
  <sheetViews>
    <sheetView showGridLines="0" topLeftCell="A169" workbookViewId="0">
      <selection activeCell="W142" sqref="W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4.66406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62" t="s">
        <v>5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17" t="s">
        <v>100</v>
      </c>
    </row>
    <row r="3" spans="1:46" s="1" customFormat="1" ht="6.95" customHeight="1">
      <c r="A3" s="227"/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17" t="s">
        <v>78</v>
      </c>
    </row>
    <row r="4" spans="1:46" s="1" customFormat="1" ht="24.95" customHeight="1">
      <c r="A4" s="227"/>
      <c r="B4" s="20"/>
      <c r="C4" s="227"/>
      <c r="D4" s="21" t="s">
        <v>114</v>
      </c>
      <c r="E4" s="227"/>
      <c r="F4" s="227"/>
      <c r="G4" s="227"/>
      <c r="H4" s="227"/>
      <c r="I4" s="227"/>
      <c r="J4" s="227"/>
      <c r="K4" s="227"/>
      <c r="L4" s="20"/>
      <c r="M4" s="96" t="s">
        <v>9</v>
      </c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17" t="s">
        <v>3</v>
      </c>
    </row>
    <row r="5" spans="1:46" s="1" customFormat="1" ht="6.95" customHeight="1">
      <c r="A5" s="227"/>
      <c r="B5" s="20"/>
      <c r="C5" s="227"/>
      <c r="D5" s="227"/>
      <c r="E5" s="227"/>
      <c r="F5" s="227"/>
      <c r="G5" s="227"/>
      <c r="H5" s="227"/>
      <c r="I5" s="227"/>
      <c r="J5" s="227"/>
      <c r="K5" s="227"/>
      <c r="L5" s="20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</row>
    <row r="6" spans="1:46" s="1" customFormat="1" ht="12" customHeight="1">
      <c r="A6" s="227"/>
      <c r="B6" s="20"/>
      <c r="C6" s="227"/>
      <c r="D6" s="237" t="s">
        <v>14</v>
      </c>
      <c r="E6" s="227"/>
      <c r="F6" s="227"/>
      <c r="G6" s="227"/>
      <c r="H6" s="227"/>
      <c r="I6" s="227"/>
      <c r="J6" s="227"/>
      <c r="K6" s="227"/>
      <c r="L6" s="20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</row>
    <row r="7" spans="1:46" s="1" customFormat="1" ht="16.5" customHeight="1">
      <c r="A7" s="227"/>
      <c r="B7" s="20"/>
      <c r="C7" s="227"/>
      <c r="D7" s="227"/>
      <c r="E7" s="310" t="str">
        <f>'Rekapitulácia stavby'!K6</f>
        <v>Obnova sídliskového vnútrobloku Agátka v Trnave</v>
      </c>
      <c r="F7" s="315"/>
      <c r="G7" s="315"/>
      <c r="H7" s="315"/>
      <c r="I7" s="227"/>
      <c r="J7" s="227"/>
      <c r="K7" s="227"/>
      <c r="L7" s="20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</row>
    <row r="8" spans="1:46" s="1" customFormat="1" ht="12" customHeight="1">
      <c r="A8" s="227"/>
      <c r="B8" s="20"/>
      <c r="C8" s="227"/>
      <c r="D8" s="237" t="s">
        <v>115</v>
      </c>
      <c r="E8" s="227"/>
      <c r="F8" s="227"/>
      <c r="G8" s="227"/>
      <c r="H8" s="227"/>
      <c r="I8" s="227"/>
      <c r="J8" s="227"/>
      <c r="K8" s="227"/>
      <c r="L8" s="20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7"/>
      <c r="AL8" s="227"/>
      <c r="AM8" s="227"/>
      <c r="AN8" s="227"/>
      <c r="AO8" s="227"/>
      <c r="AP8" s="227"/>
      <c r="AQ8" s="227"/>
      <c r="AR8" s="227"/>
      <c r="AS8" s="227"/>
      <c r="AT8" s="227"/>
    </row>
    <row r="9" spans="1:46" s="2" customFormat="1" ht="16.5" customHeight="1">
      <c r="A9" s="235"/>
      <c r="B9" s="28"/>
      <c r="C9" s="235"/>
      <c r="D9" s="235"/>
      <c r="E9" s="310" t="s">
        <v>82</v>
      </c>
      <c r="F9" s="311"/>
      <c r="G9" s="311"/>
      <c r="H9" s="311"/>
      <c r="I9" s="235"/>
      <c r="J9" s="235"/>
      <c r="K9" s="235"/>
      <c r="L9" s="34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5"/>
      <c r="AD9" s="235"/>
      <c r="AE9" s="235"/>
    </row>
    <row r="10" spans="1:46" s="2" customFormat="1" ht="12" customHeight="1">
      <c r="A10" s="235"/>
      <c r="B10" s="28"/>
      <c r="C10" s="235"/>
      <c r="D10" s="237" t="s">
        <v>116</v>
      </c>
      <c r="E10" s="235"/>
      <c r="F10" s="235"/>
      <c r="G10" s="235"/>
      <c r="H10" s="235"/>
      <c r="I10" s="235"/>
      <c r="J10" s="235"/>
      <c r="K10" s="235"/>
      <c r="L10" s="34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</row>
    <row r="11" spans="1:46" s="2" customFormat="1" ht="16.5" customHeight="1">
      <c r="A11" s="235"/>
      <c r="B11" s="28"/>
      <c r="C11" s="235"/>
      <c r="D11" s="235"/>
      <c r="E11" s="301" t="s">
        <v>99</v>
      </c>
      <c r="F11" s="311"/>
      <c r="G11" s="311"/>
      <c r="H11" s="311"/>
      <c r="I11" s="235"/>
      <c r="J11" s="235"/>
      <c r="K11" s="235"/>
      <c r="L11" s="34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/>
    </row>
    <row r="12" spans="1:46" s="2" customFormat="1">
      <c r="A12" s="235"/>
      <c r="B12" s="28"/>
      <c r="C12" s="235"/>
      <c r="D12" s="235"/>
      <c r="E12" s="235"/>
      <c r="F12" s="235"/>
      <c r="G12" s="235"/>
      <c r="H12" s="235"/>
      <c r="I12" s="235"/>
      <c r="J12" s="235"/>
      <c r="K12" s="235"/>
      <c r="L12" s="34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</row>
    <row r="13" spans="1:46" s="2" customFormat="1" ht="12" customHeight="1">
      <c r="A13" s="235"/>
      <c r="B13" s="28"/>
      <c r="C13" s="235"/>
      <c r="D13" s="237" t="s">
        <v>16</v>
      </c>
      <c r="E13" s="235"/>
      <c r="F13" s="226" t="s">
        <v>1</v>
      </c>
      <c r="G13" s="235"/>
      <c r="H13" s="235"/>
      <c r="I13" s="237" t="s">
        <v>17</v>
      </c>
      <c r="J13" s="226" t="s">
        <v>1</v>
      </c>
      <c r="K13" s="235"/>
      <c r="L13" s="34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  <c r="AD13" s="235"/>
      <c r="AE13" s="235"/>
    </row>
    <row r="14" spans="1:46" s="2" customFormat="1" ht="12" customHeight="1">
      <c r="A14" s="235"/>
      <c r="B14" s="28"/>
      <c r="C14" s="235"/>
      <c r="D14" s="237" t="s">
        <v>18</v>
      </c>
      <c r="E14" s="235"/>
      <c r="F14" s="226" t="s">
        <v>19</v>
      </c>
      <c r="G14" s="235"/>
      <c r="H14" s="235"/>
      <c r="I14" s="237" t="s">
        <v>20</v>
      </c>
      <c r="J14" s="219" t="str">
        <f>'Rekapitulácia stavby'!AN8</f>
        <v>20. 4. 2021</v>
      </c>
      <c r="K14" s="235"/>
      <c r="L14" s="34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</row>
    <row r="15" spans="1:46" s="2" customFormat="1" ht="10.9" customHeight="1">
      <c r="A15" s="235"/>
      <c r="B15" s="28"/>
      <c r="C15" s="235"/>
      <c r="D15" s="235"/>
      <c r="E15" s="235"/>
      <c r="F15" s="235"/>
      <c r="G15" s="235"/>
      <c r="H15" s="235"/>
      <c r="I15" s="235"/>
      <c r="J15" s="235"/>
      <c r="K15" s="235"/>
      <c r="L15" s="34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235"/>
    </row>
    <row r="16" spans="1:46" s="2" customFormat="1" ht="12" customHeight="1">
      <c r="A16" s="235"/>
      <c r="B16" s="28"/>
      <c r="C16" s="235"/>
      <c r="D16" s="237" t="s">
        <v>22</v>
      </c>
      <c r="E16" s="235"/>
      <c r="F16" s="235"/>
      <c r="G16" s="235"/>
      <c r="H16" s="235"/>
      <c r="I16" s="237" t="s">
        <v>23</v>
      </c>
      <c r="J16" s="226" t="s">
        <v>1</v>
      </c>
      <c r="K16" s="235"/>
      <c r="L16" s="34"/>
      <c r="S16" s="235"/>
      <c r="T16" s="235"/>
      <c r="U16" s="235"/>
      <c r="V16" s="235"/>
      <c r="W16" s="235"/>
      <c r="X16" s="235"/>
      <c r="Y16" s="235"/>
      <c r="Z16" s="235"/>
      <c r="AA16" s="235"/>
      <c r="AB16" s="235"/>
      <c r="AC16" s="235"/>
      <c r="AD16" s="235"/>
      <c r="AE16" s="235"/>
    </row>
    <row r="17" spans="1:31" s="2" customFormat="1" ht="18" customHeight="1">
      <c r="A17" s="235"/>
      <c r="B17" s="28"/>
      <c r="C17" s="235"/>
      <c r="D17" s="235"/>
      <c r="E17" s="226" t="s">
        <v>24</v>
      </c>
      <c r="F17" s="235"/>
      <c r="G17" s="235"/>
      <c r="H17" s="235"/>
      <c r="I17" s="237" t="s">
        <v>25</v>
      </c>
      <c r="J17" s="226" t="s">
        <v>1</v>
      </c>
      <c r="K17" s="235"/>
      <c r="L17" s="34"/>
      <c r="S17" s="235"/>
      <c r="T17" s="235"/>
      <c r="U17" s="235"/>
      <c r="V17" s="235"/>
      <c r="W17" s="235"/>
      <c r="X17" s="235"/>
      <c r="Y17" s="235"/>
      <c r="Z17" s="235"/>
      <c r="AA17" s="235"/>
      <c r="AB17" s="235"/>
      <c r="AC17" s="235"/>
      <c r="AD17" s="235"/>
      <c r="AE17" s="235"/>
    </row>
    <row r="18" spans="1:31" s="2" customFormat="1" ht="6.95" customHeight="1">
      <c r="A18" s="235"/>
      <c r="B18" s="28"/>
      <c r="C18" s="235"/>
      <c r="D18" s="235"/>
      <c r="E18" s="235"/>
      <c r="F18" s="235"/>
      <c r="G18" s="235"/>
      <c r="H18" s="235"/>
      <c r="I18" s="235"/>
      <c r="J18" s="235"/>
      <c r="K18" s="235"/>
      <c r="L18" s="34"/>
      <c r="S18" s="235"/>
      <c r="T18" s="235"/>
      <c r="U18" s="235"/>
      <c r="V18" s="235"/>
      <c r="W18" s="235"/>
      <c r="X18" s="235"/>
      <c r="Y18" s="235"/>
      <c r="Z18" s="235"/>
      <c r="AA18" s="235"/>
      <c r="AB18" s="235"/>
      <c r="AC18" s="235"/>
      <c r="AD18" s="235"/>
      <c r="AE18" s="235"/>
    </row>
    <row r="19" spans="1:31" s="2" customFormat="1" ht="12" customHeight="1">
      <c r="A19" s="235"/>
      <c r="B19" s="28"/>
      <c r="C19" s="235"/>
      <c r="D19" s="237" t="s">
        <v>26</v>
      </c>
      <c r="E19" s="235"/>
      <c r="F19" s="235"/>
      <c r="G19" s="235"/>
      <c r="H19" s="235"/>
      <c r="I19" s="237" t="s">
        <v>23</v>
      </c>
      <c r="J19" s="238" t="str">
        <f>'Rekapitulácia stavby'!AN13</f>
        <v>Vyplň údaj</v>
      </c>
      <c r="K19" s="235"/>
      <c r="L19" s="34"/>
      <c r="S19" s="235"/>
      <c r="T19" s="235"/>
      <c r="U19" s="235"/>
      <c r="V19" s="235"/>
      <c r="W19" s="235"/>
      <c r="X19" s="235"/>
      <c r="Y19" s="235"/>
      <c r="Z19" s="235"/>
      <c r="AA19" s="235"/>
      <c r="AB19" s="235"/>
      <c r="AC19" s="235"/>
      <c r="AD19" s="235"/>
      <c r="AE19" s="235"/>
    </row>
    <row r="20" spans="1:31" s="2" customFormat="1" ht="18" customHeight="1">
      <c r="A20" s="235"/>
      <c r="B20" s="28"/>
      <c r="C20" s="235"/>
      <c r="D20" s="235"/>
      <c r="E20" s="312" t="str">
        <f>'Rekapitulácia stavby'!E14</f>
        <v>Vyplň údaj</v>
      </c>
      <c r="F20" s="277"/>
      <c r="G20" s="277"/>
      <c r="H20" s="277"/>
      <c r="I20" s="237" t="s">
        <v>25</v>
      </c>
      <c r="J20" s="238" t="str">
        <f>'Rekapitulácia stavby'!AN14</f>
        <v>Vyplň údaj</v>
      </c>
      <c r="K20" s="235"/>
      <c r="L20" s="34"/>
      <c r="S20" s="235"/>
      <c r="T20" s="235"/>
      <c r="U20" s="235"/>
      <c r="V20" s="235"/>
      <c r="W20" s="235"/>
      <c r="X20" s="235"/>
      <c r="Y20" s="235"/>
      <c r="Z20" s="235"/>
      <c r="AA20" s="235"/>
      <c r="AB20" s="235"/>
      <c r="AC20" s="235"/>
      <c r="AD20" s="235"/>
      <c r="AE20" s="235"/>
    </row>
    <row r="21" spans="1:31" s="2" customFormat="1" ht="6.95" customHeight="1">
      <c r="A21" s="235"/>
      <c r="B21" s="28"/>
      <c r="C21" s="235"/>
      <c r="D21" s="235"/>
      <c r="E21" s="235"/>
      <c r="F21" s="235"/>
      <c r="G21" s="235"/>
      <c r="H21" s="235"/>
      <c r="I21" s="235"/>
      <c r="J21" s="235"/>
      <c r="K21" s="235"/>
      <c r="L21" s="34"/>
      <c r="S21" s="235"/>
      <c r="T21" s="235"/>
      <c r="U21" s="235"/>
      <c r="V21" s="235"/>
      <c r="W21" s="235"/>
      <c r="X21" s="235"/>
      <c r="Y21" s="235"/>
      <c r="Z21" s="235"/>
      <c r="AA21" s="235"/>
      <c r="AB21" s="235"/>
      <c r="AC21" s="235"/>
      <c r="AD21" s="235"/>
      <c r="AE21" s="235"/>
    </row>
    <row r="22" spans="1:31" s="2" customFormat="1" ht="12" customHeight="1">
      <c r="A22" s="235"/>
      <c r="B22" s="28"/>
      <c r="C22" s="235"/>
      <c r="D22" s="237" t="s">
        <v>28</v>
      </c>
      <c r="E22" s="235"/>
      <c r="F22" s="235"/>
      <c r="G22" s="235"/>
      <c r="H22" s="235"/>
      <c r="I22" s="237" t="s">
        <v>23</v>
      </c>
      <c r="J22" s="226" t="s">
        <v>1</v>
      </c>
      <c r="K22" s="235"/>
      <c r="L22" s="34"/>
      <c r="S22" s="235"/>
      <c r="T22" s="235"/>
      <c r="U22" s="235"/>
      <c r="V22" s="235"/>
      <c r="W22" s="235"/>
      <c r="X22" s="235"/>
      <c r="Y22" s="235"/>
      <c r="Z22" s="235"/>
      <c r="AA22" s="235"/>
      <c r="AB22" s="235"/>
      <c r="AC22" s="235"/>
      <c r="AD22" s="235"/>
      <c r="AE22" s="235"/>
    </row>
    <row r="23" spans="1:31" s="2" customFormat="1" ht="18" customHeight="1">
      <c r="A23" s="235"/>
      <c r="B23" s="28"/>
      <c r="C23" s="235"/>
      <c r="D23" s="235"/>
      <c r="E23" s="226" t="s">
        <v>29</v>
      </c>
      <c r="F23" s="235"/>
      <c r="G23" s="235"/>
      <c r="H23" s="235"/>
      <c r="I23" s="237" t="s">
        <v>25</v>
      </c>
      <c r="J23" s="226" t="s">
        <v>1</v>
      </c>
      <c r="K23" s="235"/>
      <c r="L23" s="34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</row>
    <row r="24" spans="1:31" s="2" customFormat="1" ht="6.95" customHeight="1">
      <c r="A24" s="235"/>
      <c r="B24" s="28"/>
      <c r="C24" s="235"/>
      <c r="D24" s="235"/>
      <c r="E24" s="235"/>
      <c r="F24" s="235"/>
      <c r="G24" s="235"/>
      <c r="H24" s="235"/>
      <c r="I24" s="235"/>
      <c r="J24" s="235"/>
      <c r="K24" s="235"/>
      <c r="L24" s="34"/>
      <c r="S24" s="235"/>
      <c r="T24" s="235"/>
      <c r="U24" s="235"/>
      <c r="V24" s="235"/>
      <c r="W24" s="235"/>
      <c r="X24" s="235"/>
      <c r="Y24" s="235"/>
      <c r="Z24" s="235"/>
      <c r="AA24" s="235"/>
      <c r="AB24" s="235"/>
      <c r="AC24" s="235"/>
      <c r="AD24" s="235"/>
      <c r="AE24" s="235"/>
    </row>
    <row r="25" spans="1:31" s="2" customFormat="1" ht="12" customHeight="1">
      <c r="A25" s="235"/>
      <c r="B25" s="28"/>
      <c r="C25" s="235"/>
      <c r="D25" s="237" t="s">
        <v>31</v>
      </c>
      <c r="E25" s="235"/>
      <c r="F25" s="235"/>
      <c r="G25" s="235"/>
      <c r="H25" s="235"/>
      <c r="I25" s="237" t="s">
        <v>23</v>
      </c>
      <c r="J25" s="226" t="s">
        <v>1</v>
      </c>
      <c r="K25" s="235"/>
      <c r="L25" s="34"/>
      <c r="S25" s="235"/>
      <c r="T25" s="235"/>
      <c r="U25" s="235"/>
      <c r="V25" s="235"/>
      <c r="W25" s="235"/>
      <c r="X25" s="235"/>
      <c r="Y25" s="235"/>
      <c r="Z25" s="235"/>
      <c r="AA25" s="235"/>
      <c r="AB25" s="235"/>
      <c r="AC25" s="235"/>
      <c r="AD25" s="235"/>
      <c r="AE25" s="235"/>
    </row>
    <row r="26" spans="1:31" s="2" customFormat="1" ht="18" customHeight="1">
      <c r="A26" s="235"/>
      <c r="B26" s="28"/>
      <c r="C26" s="235"/>
      <c r="D26" s="235"/>
      <c r="E26" s="226" t="s">
        <v>32</v>
      </c>
      <c r="F26" s="235"/>
      <c r="G26" s="235"/>
      <c r="H26" s="235"/>
      <c r="I26" s="237" t="s">
        <v>25</v>
      </c>
      <c r="J26" s="226" t="s">
        <v>1</v>
      </c>
      <c r="K26" s="235"/>
      <c r="L26" s="34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</row>
    <row r="27" spans="1:31" s="2" customFormat="1" ht="6.95" customHeight="1">
      <c r="A27" s="235"/>
      <c r="B27" s="28"/>
      <c r="C27" s="235"/>
      <c r="D27" s="235"/>
      <c r="E27" s="235"/>
      <c r="F27" s="235"/>
      <c r="G27" s="235"/>
      <c r="H27" s="235"/>
      <c r="I27" s="235"/>
      <c r="J27" s="235"/>
      <c r="K27" s="235"/>
      <c r="L27" s="34"/>
      <c r="S27" s="235"/>
      <c r="T27" s="235"/>
      <c r="U27" s="235"/>
      <c r="V27" s="235"/>
      <c r="W27" s="235"/>
      <c r="X27" s="235"/>
      <c r="Y27" s="235"/>
      <c r="Z27" s="235"/>
      <c r="AA27" s="235"/>
      <c r="AB27" s="235"/>
      <c r="AC27" s="235"/>
      <c r="AD27" s="235"/>
      <c r="AE27" s="235"/>
    </row>
    <row r="28" spans="1:31" s="2" customFormat="1" ht="12" customHeight="1">
      <c r="A28" s="235"/>
      <c r="B28" s="28"/>
      <c r="C28" s="235"/>
      <c r="D28" s="237" t="s">
        <v>33</v>
      </c>
      <c r="E28" s="235"/>
      <c r="F28" s="235"/>
      <c r="G28" s="235"/>
      <c r="H28" s="235"/>
      <c r="I28" s="235"/>
      <c r="J28" s="235"/>
      <c r="K28" s="235"/>
      <c r="L28" s="34"/>
      <c r="S28" s="235"/>
      <c r="T28" s="235"/>
      <c r="U28" s="235"/>
      <c r="V28" s="235"/>
      <c r="W28" s="235"/>
      <c r="X28" s="235"/>
      <c r="Y28" s="235"/>
      <c r="Z28" s="235"/>
      <c r="AA28" s="235"/>
      <c r="AB28" s="235"/>
      <c r="AC28" s="235"/>
      <c r="AD28" s="235"/>
      <c r="AE28" s="235"/>
    </row>
    <row r="29" spans="1:31" s="8" customFormat="1" ht="16.5" customHeight="1">
      <c r="A29" s="97"/>
      <c r="B29" s="98"/>
      <c r="C29" s="97"/>
      <c r="D29" s="97"/>
      <c r="E29" s="313" t="s">
        <v>117</v>
      </c>
      <c r="F29" s="313"/>
      <c r="G29" s="313"/>
      <c r="H29" s="31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35"/>
      <c r="B30" s="28"/>
      <c r="C30" s="235"/>
      <c r="D30" s="235"/>
      <c r="E30" s="235"/>
      <c r="F30" s="235"/>
      <c r="G30" s="235"/>
      <c r="H30" s="235"/>
      <c r="I30" s="235"/>
      <c r="J30" s="235"/>
      <c r="K30" s="235"/>
      <c r="L30" s="34"/>
      <c r="S30" s="235"/>
      <c r="T30" s="235"/>
      <c r="U30" s="235"/>
      <c r="V30" s="235"/>
      <c r="W30" s="235"/>
      <c r="X30" s="235"/>
      <c r="Y30" s="235"/>
      <c r="Z30" s="235"/>
      <c r="AA30" s="235"/>
      <c r="AB30" s="235"/>
      <c r="AC30" s="235"/>
      <c r="AD30" s="235"/>
      <c r="AE30" s="235"/>
    </row>
    <row r="31" spans="1:31" s="2" customFormat="1" ht="6.95" customHeight="1">
      <c r="A31" s="235"/>
      <c r="B31" s="28"/>
      <c r="C31" s="235"/>
      <c r="D31" s="57"/>
      <c r="E31" s="57"/>
      <c r="F31" s="57"/>
      <c r="G31" s="57"/>
      <c r="H31" s="57"/>
      <c r="I31" s="57"/>
      <c r="J31" s="57"/>
      <c r="K31" s="57"/>
      <c r="L31" s="34"/>
      <c r="S31" s="235"/>
      <c r="T31" s="235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</row>
    <row r="32" spans="1:31" s="2" customFormat="1" ht="14.45" customHeight="1">
      <c r="A32" s="235"/>
      <c r="B32" s="28"/>
      <c r="C32" s="235"/>
      <c r="D32" s="226" t="s">
        <v>118</v>
      </c>
      <c r="J32" s="229">
        <f>J99-J34</f>
        <v>0</v>
      </c>
      <c r="K32" s="235"/>
      <c r="L32" s="34"/>
      <c r="S32" s="235"/>
      <c r="T32" s="235"/>
      <c r="U32" s="235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</row>
    <row r="33" spans="1:31" s="2" customFormat="1" ht="14.45" customHeight="1">
      <c r="A33" s="235"/>
      <c r="B33" s="28"/>
      <c r="C33" s="235"/>
      <c r="D33" s="27" t="s">
        <v>104</v>
      </c>
      <c r="J33" s="229">
        <f>J105</f>
        <v>0</v>
      </c>
      <c r="K33" s="235"/>
      <c r="L33" s="34"/>
      <c r="S33" s="235"/>
      <c r="T33" s="235"/>
      <c r="U33" s="235"/>
      <c r="V33" s="235"/>
      <c r="W33" s="235"/>
      <c r="X33" s="235"/>
      <c r="Y33" s="235"/>
      <c r="Z33" s="235"/>
      <c r="AA33" s="235"/>
      <c r="AB33" s="235"/>
      <c r="AC33" s="235"/>
      <c r="AD33" s="235"/>
      <c r="AE33" s="235"/>
    </row>
    <row r="34" spans="1:31" s="2" customFormat="1" ht="14.45" customHeight="1">
      <c r="A34" s="235"/>
      <c r="B34" s="28"/>
      <c r="C34" s="235"/>
      <c r="D34" s="213" t="s">
        <v>37</v>
      </c>
      <c r="J34" s="229">
        <v>0</v>
      </c>
      <c r="K34" s="235"/>
      <c r="L34" s="34"/>
      <c r="S34" s="235"/>
      <c r="T34" s="235"/>
      <c r="U34" s="235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</row>
    <row r="35" spans="1:31" s="2" customFormat="1" ht="25.35" customHeight="1">
      <c r="A35" s="235"/>
      <c r="B35" s="28"/>
      <c r="C35" s="235"/>
      <c r="D35" s="100" t="s">
        <v>38</v>
      </c>
      <c r="J35" s="222">
        <f>ROUND(J32 + J33+J34, 2)</f>
        <v>0</v>
      </c>
      <c r="K35" s="235"/>
      <c r="L35" s="34"/>
      <c r="S35" s="235"/>
      <c r="T35" s="235"/>
      <c r="U35" s="235"/>
      <c r="V35" s="235"/>
      <c r="W35" s="235"/>
      <c r="X35" s="235"/>
      <c r="Y35" s="235"/>
      <c r="Z35" s="235"/>
      <c r="AA35" s="235"/>
      <c r="AB35" s="235"/>
      <c r="AC35" s="235"/>
      <c r="AD35" s="235"/>
      <c r="AE35" s="235"/>
    </row>
    <row r="36" spans="1:31" s="2" customFormat="1" ht="6.95" customHeight="1">
      <c r="A36" s="235"/>
      <c r="B36" s="28"/>
      <c r="C36" s="235"/>
      <c r="D36" s="47"/>
      <c r="E36" s="47"/>
      <c r="F36" s="47"/>
      <c r="G36" s="47"/>
      <c r="H36" s="47"/>
      <c r="I36" s="47"/>
      <c r="J36" s="47"/>
      <c r="K36" s="57"/>
      <c r="L36" s="34"/>
      <c r="S36" s="235"/>
      <c r="T36" s="235"/>
      <c r="U36" s="235"/>
      <c r="V36" s="235"/>
      <c r="W36" s="235"/>
      <c r="X36" s="235"/>
      <c r="Y36" s="235"/>
      <c r="Z36" s="235"/>
      <c r="AA36" s="235"/>
      <c r="AB36" s="235"/>
      <c r="AC36" s="235"/>
      <c r="AD36" s="235"/>
      <c r="AE36" s="235"/>
    </row>
    <row r="37" spans="1:31" s="2" customFormat="1" ht="14.45" customHeight="1">
      <c r="A37" s="235"/>
      <c r="B37" s="28"/>
      <c r="C37" s="235"/>
      <c r="F37" s="231" t="s">
        <v>40</v>
      </c>
      <c r="I37" s="231" t="s">
        <v>39</v>
      </c>
      <c r="J37" s="231" t="s">
        <v>41</v>
      </c>
      <c r="K37" s="235"/>
      <c r="L37" s="34"/>
      <c r="S37" s="235"/>
      <c r="T37" s="235"/>
      <c r="U37" s="235"/>
      <c r="V37" s="235"/>
      <c r="W37" s="235"/>
      <c r="X37" s="235"/>
      <c r="Y37" s="235"/>
      <c r="Z37" s="235"/>
      <c r="AA37" s="235"/>
      <c r="AB37" s="235"/>
      <c r="AC37" s="235"/>
      <c r="AD37" s="235"/>
      <c r="AE37" s="235"/>
    </row>
    <row r="38" spans="1:31" s="2" customFormat="1" ht="14.45" customHeight="1">
      <c r="A38" s="235"/>
      <c r="B38" s="28"/>
      <c r="C38" s="235"/>
      <c r="D38" s="101" t="s">
        <v>42</v>
      </c>
      <c r="E38" s="237" t="s">
        <v>43</v>
      </c>
      <c r="F38" s="102">
        <f>ROUND((SUM(BE113:BE120) + SUM(BE142:BE420)),  2)</f>
        <v>0</v>
      </c>
      <c r="I38" s="103">
        <v>0.2</v>
      </c>
      <c r="J38" s="102">
        <f>ROUND(((SUM(BE113:BE120) + SUM(BE142:BE420))*I38),  2)</f>
        <v>0</v>
      </c>
      <c r="K38" s="235"/>
      <c r="L38" s="34"/>
      <c r="S38" s="235"/>
      <c r="T38" s="235"/>
      <c r="U38" s="235"/>
      <c r="V38" s="235"/>
      <c r="W38" s="235"/>
      <c r="X38" s="235"/>
      <c r="Y38" s="235"/>
      <c r="Z38" s="235"/>
      <c r="AA38" s="235"/>
      <c r="AB38" s="235"/>
      <c r="AC38" s="235"/>
      <c r="AD38" s="235"/>
      <c r="AE38" s="235"/>
    </row>
    <row r="39" spans="1:31" s="2" customFormat="1" ht="14.45" customHeight="1">
      <c r="A39" s="235"/>
      <c r="B39" s="28"/>
      <c r="C39" s="235"/>
      <c r="E39" s="237" t="s">
        <v>44</v>
      </c>
      <c r="F39" s="102">
        <f>J32</f>
        <v>0</v>
      </c>
      <c r="I39" s="103">
        <v>0.2</v>
      </c>
      <c r="J39" s="102">
        <f>F39*0.2</f>
        <v>0</v>
      </c>
      <c r="K39" s="235"/>
      <c r="L39" s="34"/>
      <c r="S39" s="235"/>
      <c r="T39" s="235"/>
      <c r="U39" s="235"/>
      <c r="V39" s="235"/>
      <c r="W39" s="235"/>
      <c r="X39" s="235"/>
      <c r="Y39" s="235"/>
      <c r="Z39" s="235"/>
      <c r="AA39" s="235"/>
      <c r="AB39" s="235"/>
      <c r="AC39" s="235"/>
      <c r="AD39" s="235"/>
      <c r="AE39" s="235"/>
    </row>
    <row r="40" spans="1:31" s="2" customFormat="1" ht="14.45" hidden="1" customHeight="1">
      <c r="A40" s="235"/>
      <c r="B40" s="28"/>
      <c r="C40" s="235"/>
      <c r="D40" s="235"/>
      <c r="E40" s="237" t="s">
        <v>45</v>
      </c>
      <c r="F40" s="102">
        <f>ROUND((SUM(BG105:BG112) + SUM(BG134:BG185)),  2)</f>
        <v>0</v>
      </c>
      <c r="G40" s="235"/>
      <c r="H40" s="235"/>
      <c r="I40" s="103">
        <v>0.2</v>
      </c>
      <c r="J40" s="102">
        <f>0</f>
        <v>0</v>
      </c>
      <c r="K40" s="235"/>
      <c r="L40" s="34"/>
      <c r="S40" s="235"/>
      <c r="T40" s="235"/>
      <c r="U40" s="235"/>
      <c r="V40" s="235"/>
      <c r="W40" s="235"/>
      <c r="X40" s="235"/>
      <c r="Y40" s="235"/>
      <c r="Z40" s="235"/>
      <c r="AA40" s="235"/>
      <c r="AB40" s="235"/>
      <c r="AC40" s="235"/>
      <c r="AD40" s="235"/>
      <c r="AE40" s="235"/>
    </row>
    <row r="41" spans="1:31" s="2" customFormat="1" ht="14.45" hidden="1" customHeight="1">
      <c r="A41" s="235"/>
      <c r="B41" s="28"/>
      <c r="C41" s="235"/>
      <c r="D41" s="235"/>
      <c r="E41" s="237" t="s">
        <v>46</v>
      </c>
      <c r="F41" s="102">
        <f>ROUND((SUM(BH105:BH112) + SUM(BH134:BH185)),  2)</f>
        <v>0</v>
      </c>
      <c r="G41" s="235"/>
      <c r="H41" s="235"/>
      <c r="I41" s="103">
        <v>0.2</v>
      </c>
      <c r="J41" s="102">
        <f>0</f>
        <v>0</v>
      </c>
      <c r="K41" s="235"/>
      <c r="L41" s="34"/>
      <c r="S41" s="235"/>
      <c r="T41" s="235"/>
      <c r="U41" s="235"/>
      <c r="V41" s="235"/>
      <c r="W41" s="235"/>
      <c r="X41" s="235"/>
      <c r="Y41" s="235"/>
      <c r="Z41" s="235"/>
      <c r="AA41" s="235"/>
      <c r="AB41" s="235"/>
      <c r="AC41" s="235"/>
      <c r="AD41" s="235"/>
      <c r="AE41" s="235"/>
    </row>
    <row r="42" spans="1:31" s="2" customFormat="1" ht="14.45" hidden="1" customHeight="1">
      <c r="A42" s="235"/>
      <c r="B42" s="28"/>
      <c r="C42" s="235"/>
      <c r="D42" s="235"/>
      <c r="E42" s="237" t="s">
        <v>47</v>
      </c>
      <c r="F42" s="102">
        <f>ROUND((SUM(BI105:BI112) + SUM(BI134:BI185)),  2)</f>
        <v>0</v>
      </c>
      <c r="G42" s="235"/>
      <c r="H42" s="235"/>
      <c r="I42" s="103">
        <v>0</v>
      </c>
      <c r="J42" s="102">
        <f>0</f>
        <v>0</v>
      </c>
      <c r="K42" s="235"/>
      <c r="L42" s="34"/>
      <c r="S42" s="235"/>
      <c r="T42" s="235"/>
      <c r="U42" s="235"/>
      <c r="V42" s="235"/>
      <c r="W42" s="235"/>
      <c r="X42" s="235"/>
      <c r="Y42" s="235"/>
      <c r="Z42" s="235"/>
      <c r="AA42" s="235"/>
      <c r="AB42" s="235"/>
      <c r="AC42" s="235"/>
      <c r="AD42" s="235"/>
      <c r="AE42" s="235"/>
    </row>
    <row r="43" spans="1:31" s="2" customFormat="1" ht="6.95" customHeight="1">
      <c r="A43" s="235"/>
      <c r="B43" s="28"/>
      <c r="C43" s="235"/>
      <c r="D43" s="235"/>
      <c r="E43" s="235"/>
      <c r="F43" s="235"/>
      <c r="G43" s="235"/>
      <c r="H43" s="235"/>
      <c r="I43" s="235"/>
      <c r="J43" s="235"/>
      <c r="K43" s="235"/>
      <c r="L43" s="34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</row>
    <row r="44" spans="1:31" s="2" customFormat="1" ht="25.35" customHeight="1">
      <c r="A44" s="235"/>
      <c r="B44" s="28"/>
      <c r="C44" s="94"/>
      <c r="D44" s="104" t="s">
        <v>48</v>
      </c>
      <c r="E44" s="51"/>
      <c r="F44" s="51"/>
      <c r="G44" s="105" t="s">
        <v>49</v>
      </c>
      <c r="H44" s="106" t="s">
        <v>50</v>
      </c>
      <c r="I44" s="51"/>
      <c r="J44" s="107">
        <f>SUM(J35:J42)</f>
        <v>0</v>
      </c>
      <c r="K44" s="108"/>
      <c r="L44" s="34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5"/>
      <c r="AD44" s="235"/>
      <c r="AE44" s="235"/>
    </row>
    <row r="45" spans="1:31" s="2" customFormat="1" ht="14.45" customHeight="1">
      <c r="A45" s="235"/>
      <c r="B45" s="28"/>
      <c r="C45" s="235"/>
      <c r="D45" s="235"/>
      <c r="E45" s="235"/>
      <c r="F45" s="235"/>
      <c r="G45" s="235"/>
      <c r="H45" s="235"/>
      <c r="I45" s="235"/>
      <c r="J45" s="235"/>
      <c r="K45" s="235"/>
      <c r="L45" s="34"/>
      <c r="S45" s="235"/>
      <c r="T45" s="235"/>
      <c r="U45" s="235"/>
      <c r="V45" s="235"/>
      <c r="W45" s="235"/>
      <c r="X45" s="235"/>
      <c r="Y45" s="235"/>
      <c r="Z45" s="235"/>
      <c r="AA45" s="235"/>
      <c r="AB45" s="235"/>
      <c r="AC45" s="235"/>
      <c r="AD45" s="235"/>
      <c r="AE45" s="235"/>
    </row>
    <row r="46" spans="1:31" s="1" customFormat="1" ht="14.45" customHeight="1">
      <c r="A46" s="227"/>
      <c r="B46" s="20"/>
      <c r="C46" s="227"/>
      <c r="D46" s="227"/>
      <c r="E46" s="227"/>
      <c r="F46" s="227"/>
      <c r="G46" s="227"/>
      <c r="H46" s="227"/>
      <c r="I46" s="227"/>
      <c r="J46" s="227"/>
      <c r="K46" s="227"/>
      <c r="L46" s="20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27"/>
      <c r="AE46" s="227"/>
    </row>
    <row r="47" spans="1:31" s="1" customFormat="1" ht="14.45" customHeight="1">
      <c r="A47" s="227"/>
      <c r="B47" s="20"/>
      <c r="C47" s="227"/>
      <c r="D47" s="227"/>
      <c r="E47" s="227"/>
      <c r="F47" s="227"/>
      <c r="G47" s="227"/>
      <c r="H47" s="227"/>
      <c r="I47" s="227"/>
      <c r="J47" s="227"/>
      <c r="K47" s="227"/>
      <c r="L47" s="20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227"/>
      <c r="AC47" s="227"/>
      <c r="AD47" s="227"/>
      <c r="AE47" s="227"/>
    </row>
    <row r="48" spans="1:31" s="1" customFormat="1" ht="14.45" customHeight="1">
      <c r="A48" s="227"/>
      <c r="B48" s="20"/>
      <c r="C48" s="227"/>
      <c r="D48" s="227"/>
      <c r="E48" s="227"/>
      <c r="F48" s="227"/>
      <c r="G48" s="227"/>
      <c r="H48" s="227"/>
      <c r="I48" s="227"/>
      <c r="J48" s="227"/>
      <c r="K48" s="227"/>
      <c r="L48" s="20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27"/>
      <c r="AE48" s="227"/>
    </row>
    <row r="49" spans="1:31" s="1" customFormat="1" ht="14.45" customHeight="1">
      <c r="A49" s="227"/>
      <c r="B49" s="20"/>
      <c r="C49" s="227"/>
      <c r="D49" s="227"/>
      <c r="E49" s="227"/>
      <c r="F49" s="227"/>
      <c r="G49" s="227"/>
      <c r="H49" s="227"/>
      <c r="I49" s="227"/>
      <c r="J49" s="227"/>
      <c r="K49" s="227"/>
      <c r="L49" s="20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7"/>
      <c r="AE49" s="227"/>
    </row>
    <row r="50" spans="1:31" s="1" customFormat="1" ht="14.45" customHeight="1">
      <c r="A50" s="227"/>
      <c r="B50" s="20"/>
      <c r="C50" s="227"/>
      <c r="D50" s="227"/>
      <c r="E50" s="227"/>
      <c r="F50" s="227"/>
      <c r="G50" s="227"/>
      <c r="H50" s="227"/>
      <c r="I50" s="227"/>
      <c r="J50" s="227"/>
      <c r="K50" s="227"/>
      <c r="L50" s="20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227"/>
      <c r="AD50" s="227"/>
      <c r="AE50" s="227"/>
    </row>
    <row r="51" spans="1:31" s="2" customFormat="1" ht="14.45" customHeight="1">
      <c r="B51" s="34"/>
      <c r="D51" s="35" t="s">
        <v>51</v>
      </c>
      <c r="E51" s="36"/>
      <c r="F51" s="36"/>
      <c r="G51" s="35" t="s">
        <v>52</v>
      </c>
      <c r="H51" s="36"/>
      <c r="I51" s="36"/>
      <c r="J51" s="36"/>
      <c r="K51" s="36"/>
      <c r="L51" s="34"/>
    </row>
    <row r="52" spans="1:31">
      <c r="A52" s="227"/>
      <c r="B52" s="20"/>
      <c r="C52" s="227"/>
      <c r="D52" s="227"/>
      <c r="E52" s="227"/>
      <c r="F52" s="227"/>
      <c r="G52" s="227"/>
      <c r="H52" s="227"/>
      <c r="I52" s="227"/>
      <c r="J52" s="227"/>
      <c r="K52" s="227"/>
      <c r="L52" s="20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</row>
    <row r="53" spans="1:31">
      <c r="A53" s="227"/>
      <c r="B53" s="20"/>
      <c r="C53" s="227"/>
      <c r="D53" s="227"/>
      <c r="E53" s="227"/>
      <c r="F53" s="227"/>
      <c r="G53" s="227"/>
      <c r="H53" s="227"/>
      <c r="I53" s="227"/>
      <c r="J53" s="227"/>
      <c r="K53" s="227"/>
      <c r="L53" s="20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  <c r="AC53" s="227"/>
      <c r="AD53" s="227"/>
      <c r="AE53" s="227"/>
    </row>
    <row r="54" spans="1:31">
      <c r="A54" s="227"/>
      <c r="B54" s="20"/>
      <c r="C54" s="227"/>
      <c r="D54" s="227"/>
      <c r="E54" s="227"/>
      <c r="F54" s="227"/>
      <c r="G54" s="227"/>
      <c r="H54" s="227"/>
      <c r="I54" s="227"/>
      <c r="J54" s="227"/>
      <c r="K54" s="227"/>
      <c r="L54" s="20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  <c r="AC54" s="227"/>
      <c r="AD54" s="227"/>
      <c r="AE54" s="227"/>
    </row>
    <row r="55" spans="1:31">
      <c r="A55" s="227"/>
      <c r="B55" s="20"/>
      <c r="C55" s="227"/>
      <c r="D55" s="227"/>
      <c r="E55" s="227"/>
      <c r="F55" s="227"/>
      <c r="G55" s="227"/>
      <c r="H55" s="227"/>
      <c r="I55" s="227"/>
      <c r="J55" s="227"/>
      <c r="K55" s="227"/>
      <c r="L55" s="20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27"/>
      <c r="Z55" s="227"/>
      <c r="AA55" s="227"/>
      <c r="AB55" s="227"/>
      <c r="AC55" s="227"/>
      <c r="AD55" s="227"/>
      <c r="AE55" s="227"/>
    </row>
    <row r="56" spans="1:31">
      <c r="A56" s="227"/>
      <c r="B56" s="20"/>
      <c r="C56" s="227"/>
      <c r="D56" s="227"/>
      <c r="E56" s="227"/>
      <c r="F56" s="227"/>
      <c r="G56" s="227"/>
      <c r="H56" s="227"/>
      <c r="I56" s="227"/>
      <c r="J56" s="227"/>
      <c r="K56" s="227"/>
      <c r="L56" s="20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</row>
    <row r="57" spans="1:31">
      <c r="A57" s="227"/>
      <c r="B57" s="20"/>
      <c r="C57" s="227"/>
      <c r="D57" s="227"/>
      <c r="E57" s="227"/>
      <c r="F57" s="227"/>
      <c r="G57" s="227"/>
      <c r="H57" s="227"/>
      <c r="I57" s="227"/>
      <c r="J57" s="227"/>
      <c r="K57" s="227"/>
      <c r="L57" s="20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27"/>
      <c r="Y57" s="227"/>
      <c r="Z57" s="227"/>
      <c r="AA57" s="227"/>
      <c r="AB57" s="227"/>
      <c r="AC57" s="227"/>
      <c r="AD57" s="227"/>
      <c r="AE57" s="227"/>
    </row>
    <row r="58" spans="1:31">
      <c r="A58" s="227"/>
      <c r="B58" s="20"/>
      <c r="C58" s="227"/>
      <c r="D58" s="227"/>
      <c r="E58" s="227"/>
      <c r="F58" s="227"/>
      <c r="G58" s="227"/>
      <c r="H58" s="227"/>
      <c r="I58" s="227"/>
      <c r="J58" s="227"/>
      <c r="K58" s="227"/>
      <c r="L58" s="20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</row>
    <row r="59" spans="1:31">
      <c r="A59" s="227"/>
      <c r="B59" s="20"/>
      <c r="C59" s="227"/>
      <c r="D59" s="227"/>
      <c r="E59" s="227"/>
      <c r="F59" s="227"/>
      <c r="G59" s="227"/>
      <c r="H59" s="227"/>
      <c r="I59" s="227"/>
      <c r="J59" s="227"/>
      <c r="K59" s="227"/>
      <c r="L59" s="20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27"/>
      <c r="Y59" s="227"/>
      <c r="Z59" s="227"/>
      <c r="AA59" s="227"/>
      <c r="AB59" s="227"/>
      <c r="AC59" s="227"/>
      <c r="AD59" s="227"/>
      <c r="AE59" s="227"/>
    </row>
    <row r="60" spans="1:31">
      <c r="A60" s="227"/>
      <c r="B60" s="20"/>
      <c r="C60" s="227"/>
      <c r="D60" s="227"/>
      <c r="E60" s="227"/>
      <c r="F60" s="227"/>
      <c r="G60" s="227"/>
      <c r="H60" s="227"/>
      <c r="I60" s="227"/>
      <c r="J60" s="227"/>
      <c r="K60" s="227"/>
      <c r="L60" s="20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7"/>
      <c r="Y60" s="227"/>
      <c r="Z60" s="227"/>
      <c r="AA60" s="227"/>
      <c r="AB60" s="227"/>
      <c r="AC60" s="227"/>
      <c r="AD60" s="227"/>
      <c r="AE60" s="227"/>
    </row>
    <row r="61" spans="1:31">
      <c r="A61" s="227"/>
      <c r="B61" s="20"/>
      <c r="C61" s="227"/>
      <c r="D61" s="227"/>
      <c r="E61" s="227"/>
      <c r="F61" s="227"/>
      <c r="G61" s="227"/>
      <c r="H61" s="227"/>
      <c r="I61" s="227"/>
      <c r="J61" s="227"/>
      <c r="K61" s="227"/>
      <c r="L61" s="20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7"/>
      <c r="Y61" s="227"/>
      <c r="Z61" s="227"/>
      <c r="AA61" s="227"/>
      <c r="AB61" s="227"/>
      <c r="AC61" s="227"/>
      <c r="AD61" s="227"/>
      <c r="AE61" s="227"/>
    </row>
    <row r="62" spans="1:31" s="2" customFormat="1" ht="12.75">
      <c r="A62" s="235"/>
      <c r="B62" s="28"/>
      <c r="C62" s="235"/>
      <c r="D62" s="37" t="s">
        <v>53</v>
      </c>
      <c r="E62" s="230"/>
      <c r="F62" s="109" t="s">
        <v>54</v>
      </c>
      <c r="G62" s="37" t="s">
        <v>53</v>
      </c>
      <c r="H62" s="230"/>
      <c r="I62" s="230"/>
      <c r="J62" s="110" t="s">
        <v>54</v>
      </c>
      <c r="K62" s="230"/>
      <c r="L62" s="34"/>
      <c r="S62" s="235"/>
      <c r="T62" s="235"/>
      <c r="U62" s="235"/>
      <c r="V62" s="235"/>
      <c r="W62" s="235"/>
      <c r="X62" s="235"/>
      <c r="Y62" s="235"/>
      <c r="Z62" s="235"/>
      <c r="AA62" s="235"/>
      <c r="AB62" s="235"/>
      <c r="AC62" s="235"/>
      <c r="AD62" s="235"/>
      <c r="AE62" s="235"/>
    </row>
    <row r="63" spans="1:31">
      <c r="A63" s="227"/>
      <c r="B63" s="20"/>
      <c r="C63" s="227"/>
      <c r="D63" s="227"/>
      <c r="E63" s="227"/>
      <c r="F63" s="227"/>
      <c r="G63" s="227"/>
      <c r="H63" s="227"/>
      <c r="I63" s="227"/>
      <c r="J63" s="227"/>
      <c r="K63" s="227"/>
      <c r="L63" s="20"/>
      <c r="M63" s="227"/>
      <c r="N63" s="227"/>
      <c r="O63" s="227"/>
      <c r="P63" s="227"/>
      <c r="Q63" s="227"/>
      <c r="R63" s="227"/>
      <c r="S63" s="227"/>
      <c r="T63" s="227"/>
      <c r="U63" s="227"/>
      <c r="V63" s="227"/>
      <c r="W63" s="227"/>
      <c r="X63" s="227"/>
      <c r="Y63" s="227"/>
      <c r="Z63" s="227"/>
      <c r="AA63" s="227"/>
      <c r="AB63" s="227"/>
      <c r="AC63" s="227"/>
      <c r="AD63" s="227"/>
      <c r="AE63" s="227"/>
    </row>
    <row r="64" spans="1:31">
      <c r="A64" s="227"/>
      <c r="B64" s="20"/>
      <c r="C64" s="227"/>
      <c r="D64" s="227"/>
      <c r="E64" s="227"/>
      <c r="F64" s="227"/>
      <c r="G64" s="227"/>
      <c r="H64" s="227"/>
      <c r="I64" s="227"/>
      <c r="J64" s="227"/>
      <c r="K64" s="227"/>
      <c r="L64" s="20"/>
      <c r="M64" s="227"/>
      <c r="N64" s="227"/>
      <c r="O64" s="227"/>
      <c r="P64" s="227"/>
      <c r="Q64" s="227"/>
      <c r="R64" s="227"/>
      <c r="S64" s="227"/>
      <c r="T64" s="227"/>
      <c r="U64" s="227"/>
      <c r="V64" s="227"/>
      <c r="W64" s="227"/>
      <c r="X64" s="227"/>
      <c r="Y64" s="227"/>
      <c r="Z64" s="227"/>
      <c r="AA64" s="227"/>
      <c r="AB64" s="227"/>
      <c r="AC64" s="227"/>
      <c r="AD64" s="227"/>
      <c r="AE64" s="227"/>
    </row>
    <row r="65" spans="1:31">
      <c r="A65" s="227"/>
      <c r="B65" s="20"/>
      <c r="C65" s="227"/>
      <c r="D65" s="227"/>
      <c r="E65" s="227"/>
      <c r="F65" s="227"/>
      <c r="G65" s="227"/>
      <c r="H65" s="227"/>
      <c r="I65" s="227"/>
      <c r="J65" s="227"/>
      <c r="K65" s="227"/>
      <c r="L65" s="20"/>
      <c r="M65" s="227"/>
      <c r="N65" s="227"/>
      <c r="O65" s="227"/>
      <c r="P65" s="227"/>
      <c r="Q65" s="227"/>
      <c r="R65" s="227"/>
      <c r="S65" s="227"/>
      <c r="T65" s="227"/>
      <c r="U65" s="227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</row>
    <row r="66" spans="1:31" s="2" customFormat="1" ht="12.75">
      <c r="A66" s="235"/>
      <c r="B66" s="28"/>
      <c r="C66" s="235"/>
      <c r="D66" s="35" t="s">
        <v>55</v>
      </c>
      <c r="E66" s="38"/>
      <c r="F66" s="38"/>
      <c r="G66" s="35" t="s">
        <v>56</v>
      </c>
      <c r="H66" s="38"/>
      <c r="I66" s="38"/>
      <c r="J66" s="38"/>
      <c r="K66" s="38"/>
      <c r="L66" s="34"/>
      <c r="S66" s="235"/>
      <c r="T66" s="235"/>
      <c r="U66" s="235"/>
      <c r="V66" s="235"/>
      <c r="W66" s="235"/>
      <c r="X66" s="235"/>
      <c r="Y66" s="235"/>
      <c r="Z66" s="235"/>
      <c r="AA66" s="235"/>
      <c r="AB66" s="235"/>
      <c r="AC66" s="235"/>
      <c r="AD66" s="235"/>
      <c r="AE66" s="235"/>
    </row>
    <row r="67" spans="1:31">
      <c r="A67" s="227"/>
      <c r="B67" s="20"/>
      <c r="C67" s="227"/>
      <c r="D67" s="227"/>
      <c r="E67" s="227"/>
      <c r="F67" s="227"/>
      <c r="G67" s="227"/>
      <c r="H67" s="227"/>
      <c r="I67" s="227"/>
      <c r="J67" s="227"/>
      <c r="K67" s="227"/>
      <c r="L67" s="20"/>
      <c r="M67" s="227"/>
      <c r="N67" s="227"/>
      <c r="O67" s="227"/>
      <c r="P67" s="227"/>
      <c r="Q67" s="227"/>
      <c r="R67" s="227"/>
      <c r="S67" s="227"/>
      <c r="T67" s="227"/>
      <c r="U67" s="227"/>
      <c r="V67" s="227"/>
      <c r="W67" s="227"/>
      <c r="X67" s="227"/>
      <c r="Y67" s="227"/>
      <c r="Z67" s="227"/>
      <c r="AA67" s="227"/>
      <c r="AB67" s="227"/>
      <c r="AC67" s="227"/>
      <c r="AD67" s="227"/>
      <c r="AE67" s="227"/>
    </row>
    <row r="68" spans="1:31">
      <c r="A68" s="227"/>
      <c r="B68" s="20"/>
      <c r="C68" s="227"/>
      <c r="D68" s="227"/>
      <c r="E68" s="227"/>
      <c r="F68" s="227"/>
      <c r="G68" s="227"/>
      <c r="H68" s="227"/>
      <c r="I68" s="227"/>
      <c r="J68" s="227"/>
      <c r="K68" s="227"/>
      <c r="L68" s="20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W68" s="227"/>
      <c r="X68" s="227"/>
      <c r="Y68" s="227"/>
      <c r="Z68" s="227"/>
      <c r="AA68" s="227"/>
      <c r="AB68" s="227"/>
      <c r="AC68" s="227"/>
      <c r="AD68" s="227"/>
      <c r="AE68" s="227"/>
    </row>
    <row r="69" spans="1:31">
      <c r="A69" s="227"/>
      <c r="B69" s="20"/>
      <c r="C69" s="227"/>
      <c r="D69" s="227"/>
      <c r="E69" s="227"/>
      <c r="F69" s="227"/>
      <c r="G69" s="227"/>
      <c r="H69" s="227"/>
      <c r="I69" s="227"/>
      <c r="J69" s="227"/>
      <c r="K69" s="227"/>
      <c r="L69" s="20"/>
      <c r="M69" s="227"/>
      <c r="N69" s="227"/>
      <c r="O69" s="227"/>
      <c r="P69" s="227"/>
      <c r="Q69" s="227"/>
      <c r="R69" s="227"/>
      <c r="S69" s="227"/>
      <c r="T69" s="227"/>
      <c r="U69" s="227"/>
      <c r="V69" s="227"/>
      <c r="W69" s="227"/>
      <c r="X69" s="227"/>
      <c r="Y69" s="227"/>
      <c r="Z69" s="227"/>
      <c r="AA69" s="227"/>
      <c r="AB69" s="227"/>
      <c r="AC69" s="227"/>
      <c r="AD69" s="227"/>
      <c r="AE69" s="227"/>
    </row>
    <row r="70" spans="1:31">
      <c r="A70" s="227"/>
      <c r="B70" s="20"/>
      <c r="C70" s="227"/>
      <c r="D70" s="227"/>
      <c r="E70" s="227"/>
      <c r="F70" s="227"/>
      <c r="G70" s="227"/>
      <c r="H70" s="227"/>
      <c r="I70" s="227"/>
      <c r="J70" s="227"/>
      <c r="K70" s="227"/>
      <c r="L70" s="20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W70" s="227"/>
      <c r="X70" s="227"/>
      <c r="Y70" s="227"/>
      <c r="Z70" s="227"/>
      <c r="AA70" s="227"/>
      <c r="AB70" s="227"/>
      <c r="AC70" s="227"/>
      <c r="AD70" s="227"/>
      <c r="AE70" s="227"/>
    </row>
    <row r="71" spans="1:31">
      <c r="A71" s="227"/>
      <c r="B71" s="20"/>
      <c r="C71" s="227"/>
      <c r="D71" s="227"/>
      <c r="E71" s="227"/>
      <c r="F71" s="227"/>
      <c r="G71" s="227"/>
      <c r="H71" s="227"/>
      <c r="I71" s="227"/>
      <c r="J71" s="227"/>
      <c r="K71" s="227"/>
      <c r="L71" s="20"/>
      <c r="M71" s="227"/>
      <c r="N71" s="227"/>
      <c r="O71" s="227"/>
      <c r="P71" s="227"/>
      <c r="Q71" s="227"/>
      <c r="R71" s="227"/>
      <c r="S71" s="227"/>
      <c r="T71" s="227"/>
      <c r="U71" s="227"/>
      <c r="V71" s="227"/>
      <c r="W71" s="227"/>
      <c r="X71" s="227"/>
      <c r="Y71" s="227"/>
      <c r="Z71" s="227"/>
      <c r="AA71" s="227"/>
      <c r="AB71" s="227"/>
      <c r="AC71" s="227"/>
      <c r="AD71" s="227"/>
      <c r="AE71" s="227"/>
    </row>
    <row r="72" spans="1:31">
      <c r="A72" s="227"/>
      <c r="B72" s="20"/>
      <c r="C72" s="227"/>
      <c r="D72" s="227"/>
      <c r="E72" s="227"/>
      <c r="F72" s="227"/>
      <c r="G72" s="227"/>
      <c r="H72" s="227"/>
      <c r="I72" s="227"/>
      <c r="J72" s="227"/>
      <c r="K72" s="227"/>
      <c r="L72" s="20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27"/>
      <c r="Y72" s="227"/>
      <c r="Z72" s="227"/>
      <c r="AA72" s="227"/>
      <c r="AB72" s="227"/>
      <c r="AC72" s="227"/>
      <c r="AD72" s="227"/>
      <c r="AE72" s="227"/>
    </row>
    <row r="73" spans="1:31">
      <c r="A73" s="227"/>
      <c r="B73" s="20"/>
      <c r="C73" s="227"/>
      <c r="D73" s="227"/>
      <c r="E73" s="227"/>
      <c r="F73" s="227"/>
      <c r="G73" s="227"/>
      <c r="H73" s="227"/>
      <c r="I73" s="227"/>
      <c r="J73" s="227"/>
      <c r="K73" s="227"/>
      <c r="L73" s="20"/>
      <c r="M73" s="227"/>
      <c r="N73" s="227"/>
      <c r="O73" s="227"/>
      <c r="P73" s="227"/>
      <c r="Q73" s="227"/>
      <c r="R73" s="227"/>
      <c r="S73" s="227"/>
      <c r="T73" s="227"/>
      <c r="U73" s="227"/>
      <c r="V73" s="227"/>
      <c r="W73" s="227"/>
      <c r="X73" s="227"/>
      <c r="Y73" s="227"/>
      <c r="Z73" s="227"/>
      <c r="AA73" s="227"/>
      <c r="AB73" s="227"/>
      <c r="AC73" s="227"/>
      <c r="AD73" s="227"/>
      <c r="AE73" s="227"/>
    </row>
    <row r="74" spans="1:31">
      <c r="A74" s="227"/>
      <c r="B74" s="20"/>
      <c r="C74" s="227"/>
      <c r="D74" s="227"/>
      <c r="E74" s="227"/>
      <c r="F74" s="227"/>
      <c r="G74" s="227"/>
      <c r="H74" s="227"/>
      <c r="I74" s="227"/>
      <c r="J74" s="227"/>
      <c r="K74" s="227"/>
      <c r="L74" s="20"/>
      <c r="M74" s="227"/>
      <c r="N74" s="227"/>
      <c r="O74" s="227"/>
      <c r="P74" s="227"/>
      <c r="Q74" s="227"/>
      <c r="R74" s="227"/>
      <c r="S74" s="227"/>
      <c r="T74" s="227"/>
      <c r="U74" s="227"/>
      <c r="V74" s="227"/>
      <c r="W74" s="227"/>
      <c r="X74" s="227"/>
      <c r="Y74" s="227"/>
      <c r="Z74" s="227"/>
      <c r="AA74" s="227"/>
      <c r="AB74" s="227"/>
      <c r="AC74" s="227"/>
      <c r="AD74" s="227"/>
      <c r="AE74" s="227"/>
    </row>
    <row r="75" spans="1:31">
      <c r="A75" s="227"/>
      <c r="B75" s="20"/>
      <c r="C75" s="227"/>
      <c r="D75" s="227"/>
      <c r="E75" s="227"/>
      <c r="F75" s="227"/>
      <c r="G75" s="227"/>
      <c r="H75" s="227"/>
      <c r="I75" s="227"/>
      <c r="J75" s="227"/>
      <c r="K75" s="227"/>
      <c r="L75" s="20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7"/>
      <c r="AD75" s="227"/>
      <c r="AE75" s="227"/>
    </row>
    <row r="76" spans="1:31">
      <c r="A76" s="227"/>
      <c r="B76" s="20"/>
      <c r="C76" s="227"/>
      <c r="D76" s="227"/>
      <c r="E76" s="227"/>
      <c r="F76" s="227"/>
      <c r="G76" s="227"/>
      <c r="H76" s="227"/>
      <c r="I76" s="227"/>
      <c r="J76" s="227"/>
      <c r="K76" s="227"/>
      <c r="L76" s="20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</row>
    <row r="77" spans="1:31" s="2" customFormat="1" ht="12.75">
      <c r="A77" s="235"/>
      <c r="B77" s="28"/>
      <c r="C77" s="235"/>
      <c r="D77" s="37" t="s">
        <v>53</v>
      </c>
      <c r="E77" s="230"/>
      <c r="F77" s="109" t="s">
        <v>54</v>
      </c>
      <c r="G77" s="37" t="s">
        <v>53</v>
      </c>
      <c r="H77" s="230"/>
      <c r="I77" s="230"/>
      <c r="J77" s="110" t="s">
        <v>54</v>
      </c>
      <c r="K77" s="230"/>
      <c r="L77" s="34"/>
      <c r="S77" s="235"/>
      <c r="T77" s="235"/>
      <c r="U77" s="235"/>
      <c r="V77" s="235"/>
      <c r="W77" s="235"/>
      <c r="X77" s="235"/>
      <c r="Y77" s="235"/>
      <c r="Z77" s="235"/>
      <c r="AA77" s="235"/>
      <c r="AB77" s="235"/>
      <c r="AC77" s="235"/>
      <c r="AD77" s="235"/>
      <c r="AE77" s="235"/>
    </row>
    <row r="78" spans="1:31" s="2" customFormat="1" ht="14.45" customHeight="1">
      <c r="A78" s="235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34"/>
      <c r="S78" s="235"/>
      <c r="T78" s="235"/>
      <c r="U78" s="235"/>
      <c r="V78" s="235"/>
      <c r="W78" s="235"/>
      <c r="X78" s="235"/>
      <c r="Y78" s="235"/>
      <c r="Z78" s="235"/>
      <c r="AA78" s="235"/>
      <c r="AB78" s="235"/>
      <c r="AC78" s="235"/>
      <c r="AD78" s="235"/>
      <c r="AE78" s="235"/>
    </row>
    <row r="82" spans="1:31" s="2" customFormat="1" ht="6.95" customHeight="1">
      <c r="A82" s="235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34"/>
      <c r="S82" s="235"/>
      <c r="T82" s="235"/>
      <c r="U82" s="235"/>
      <c r="V82" s="235"/>
      <c r="W82" s="235"/>
      <c r="X82" s="235"/>
      <c r="Y82" s="235"/>
      <c r="Z82" s="235"/>
      <c r="AA82" s="235"/>
      <c r="AB82" s="235"/>
      <c r="AC82" s="235"/>
      <c r="AD82" s="235"/>
      <c r="AE82" s="235"/>
    </row>
    <row r="83" spans="1:31" s="2" customFormat="1" ht="24.95" customHeight="1">
      <c r="A83" s="235"/>
      <c r="B83" s="28"/>
      <c r="C83" s="21" t="s">
        <v>119</v>
      </c>
      <c r="D83" s="235"/>
      <c r="E83" s="235"/>
      <c r="F83" s="235"/>
      <c r="G83" s="235"/>
      <c r="H83" s="235"/>
      <c r="I83" s="235"/>
      <c r="J83" s="235"/>
      <c r="K83" s="235"/>
      <c r="L83" s="34"/>
      <c r="S83" s="235"/>
      <c r="T83" s="235"/>
      <c r="U83" s="235"/>
      <c r="V83" s="235"/>
      <c r="W83" s="235"/>
      <c r="X83" s="235"/>
      <c r="Y83" s="235"/>
      <c r="Z83" s="235"/>
      <c r="AA83" s="235"/>
      <c r="AB83" s="235"/>
      <c r="AC83" s="235"/>
      <c r="AD83" s="235"/>
      <c r="AE83" s="235"/>
    </row>
    <row r="84" spans="1:31" s="2" customFormat="1" ht="6.95" customHeight="1">
      <c r="A84" s="235"/>
      <c r="B84" s="28"/>
      <c r="C84" s="235"/>
      <c r="D84" s="235"/>
      <c r="E84" s="235"/>
      <c r="F84" s="235"/>
      <c r="G84" s="235"/>
      <c r="H84" s="235"/>
      <c r="I84" s="235"/>
      <c r="J84" s="235"/>
      <c r="K84" s="235"/>
      <c r="L84" s="34"/>
      <c r="S84" s="235"/>
      <c r="T84" s="235"/>
      <c r="U84" s="235"/>
      <c r="V84" s="235"/>
      <c r="W84" s="235"/>
      <c r="X84" s="235"/>
      <c r="Y84" s="235"/>
      <c r="Z84" s="235"/>
      <c r="AA84" s="235"/>
      <c r="AB84" s="235"/>
      <c r="AC84" s="235"/>
      <c r="AD84" s="235"/>
      <c r="AE84" s="235"/>
    </row>
    <row r="85" spans="1:31" s="2" customFormat="1" ht="12" customHeight="1">
      <c r="A85" s="235"/>
      <c r="B85" s="28"/>
      <c r="C85" s="237" t="s">
        <v>14</v>
      </c>
      <c r="D85" s="235"/>
      <c r="E85" s="235"/>
      <c r="F85" s="235"/>
      <c r="G85" s="235"/>
      <c r="H85" s="235"/>
      <c r="I85" s="235"/>
      <c r="J85" s="235"/>
      <c r="K85" s="235"/>
      <c r="L85" s="34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</row>
    <row r="86" spans="1:31" s="2" customFormat="1" ht="16.5" customHeight="1">
      <c r="A86" s="235"/>
      <c r="B86" s="28"/>
      <c r="C86" s="235"/>
      <c r="D86" s="235"/>
      <c r="E86" s="310" t="str">
        <f>E7</f>
        <v>Obnova sídliskového vnútrobloku Agátka v Trnave</v>
      </c>
      <c r="F86" s="315"/>
      <c r="G86" s="315"/>
      <c r="H86" s="315"/>
      <c r="I86" s="235"/>
      <c r="J86" s="235"/>
      <c r="K86" s="235"/>
      <c r="L86" s="34"/>
      <c r="S86" s="235"/>
      <c r="T86" s="235"/>
      <c r="U86" s="235"/>
      <c r="V86" s="235"/>
      <c r="W86" s="235"/>
      <c r="X86" s="235"/>
      <c r="Y86" s="235"/>
      <c r="Z86" s="235"/>
      <c r="AA86" s="235"/>
      <c r="AB86" s="235"/>
      <c r="AC86" s="235"/>
      <c r="AD86" s="235"/>
      <c r="AE86" s="235"/>
    </row>
    <row r="87" spans="1:31" s="1" customFormat="1" ht="12" customHeight="1">
      <c r="A87" s="227"/>
      <c r="B87" s="20"/>
      <c r="C87" s="237" t="s">
        <v>115</v>
      </c>
      <c r="D87" s="227"/>
      <c r="E87" s="227"/>
      <c r="F87" s="227"/>
      <c r="G87" s="227"/>
      <c r="H87" s="227"/>
      <c r="I87" s="227"/>
      <c r="J87" s="227"/>
      <c r="K87" s="227"/>
      <c r="L87" s="20"/>
      <c r="M87" s="227"/>
      <c r="N87" s="227"/>
      <c r="O87" s="227"/>
      <c r="P87" s="227"/>
      <c r="Q87" s="227"/>
      <c r="R87" s="227"/>
      <c r="S87" s="227"/>
      <c r="T87" s="227"/>
      <c r="U87" s="227"/>
      <c r="V87" s="227"/>
      <c r="W87" s="227"/>
      <c r="X87" s="227"/>
      <c r="Y87" s="227"/>
      <c r="Z87" s="227"/>
      <c r="AA87" s="227"/>
      <c r="AB87" s="227"/>
      <c r="AC87" s="227"/>
      <c r="AD87" s="227"/>
      <c r="AE87" s="227"/>
    </row>
    <row r="88" spans="1:31" s="2" customFormat="1" ht="16.5" customHeight="1">
      <c r="A88" s="235"/>
      <c r="B88" s="28"/>
      <c r="C88" s="235"/>
      <c r="D88" s="235"/>
      <c r="E88" s="310" t="s">
        <v>82</v>
      </c>
      <c r="F88" s="311"/>
      <c r="G88" s="311"/>
      <c r="H88" s="311"/>
      <c r="I88" s="235"/>
      <c r="J88" s="235"/>
      <c r="K88" s="235"/>
      <c r="L88" s="34"/>
      <c r="S88" s="235"/>
      <c r="T88" s="235"/>
      <c r="U88" s="235"/>
      <c r="V88" s="235"/>
      <c r="W88" s="235"/>
      <c r="X88" s="235"/>
      <c r="Y88" s="235"/>
      <c r="Z88" s="235"/>
      <c r="AA88" s="235"/>
      <c r="AB88" s="235"/>
      <c r="AC88" s="235"/>
      <c r="AD88" s="235"/>
      <c r="AE88" s="235"/>
    </row>
    <row r="89" spans="1:31" s="2" customFormat="1" ht="12" customHeight="1">
      <c r="A89" s="235"/>
      <c r="B89" s="28"/>
      <c r="C89" s="237" t="s">
        <v>116</v>
      </c>
      <c r="D89" s="235"/>
      <c r="E89" s="235"/>
      <c r="F89" s="235"/>
      <c r="G89" s="235"/>
      <c r="H89" s="235"/>
      <c r="I89" s="235"/>
      <c r="J89" s="235"/>
      <c r="K89" s="235"/>
      <c r="L89" s="34"/>
      <c r="S89" s="235"/>
      <c r="T89" s="235"/>
      <c r="U89" s="235"/>
      <c r="V89" s="235"/>
      <c r="W89" s="235"/>
      <c r="X89" s="235"/>
      <c r="Y89" s="235"/>
      <c r="Z89" s="235"/>
      <c r="AA89" s="235"/>
      <c r="AB89" s="235"/>
      <c r="AC89" s="235"/>
      <c r="AD89" s="235"/>
      <c r="AE89" s="235"/>
    </row>
    <row r="90" spans="1:31" s="2" customFormat="1" ht="16.5" customHeight="1">
      <c r="A90" s="235"/>
      <c r="B90" s="28"/>
      <c r="C90" s="235"/>
      <c r="D90" s="235"/>
      <c r="E90" s="301" t="str">
        <f>E11</f>
        <v>SO 04 Verejné osvetlenie</v>
      </c>
      <c r="F90" s="311"/>
      <c r="G90" s="311"/>
      <c r="H90" s="311"/>
      <c r="I90" s="235"/>
      <c r="J90" s="235"/>
      <c r="K90" s="235"/>
      <c r="L90" s="34"/>
      <c r="S90" s="235"/>
      <c r="T90" s="235"/>
      <c r="U90" s="235"/>
      <c r="V90" s="235"/>
      <c r="W90" s="235"/>
      <c r="X90" s="235"/>
      <c r="Y90" s="235"/>
      <c r="Z90" s="235"/>
      <c r="AA90" s="235"/>
      <c r="AB90" s="235"/>
      <c r="AC90" s="235"/>
      <c r="AD90" s="235"/>
      <c r="AE90" s="235"/>
    </row>
    <row r="91" spans="1:31" s="2" customFormat="1" ht="6.95" customHeight="1">
      <c r="A91" s="235"/>
      <c r="B91" s="28"/>
      <c r="C91" s="235"/>
      <c r="D91" s="235"/>
      <c r="E91" s="235"/>
      <c r="F91" s="235"/>
      <c r="G91" s="235"/>
      <c r="H91" s="235"/>
      <c r="I91" s="235"/>
      <c r="J91" s="235"/>
      <c r="K91" s="235"/>
      <c r="L91" s="34"/>
      <c r="S91" s="235"/>
      <c r="T91" s="235"/>
      <c r="U91" s="235"/>
      <c r="V91" s="235"/>
      <c r="W91" s="235"/>
      <c r="X91" s="235"/>
      <c r="Y91" s="235"/>
      <c r="Z91" s="235"/>
      <c r="AA91" s="235"/>
      <c r="AB91" s="235"/>
      <c r="AC91" s="235"/>
      <c r="AD91" s="235"/>
      <c r="AE91" s="235"/>
    </row>
    <row r="92" spans="1:31" s="2" customFormat="1" ht="12" customHeight="1">
      <c r="A92" s="235"/>
      <c r="B92" s="28"/>
      <c r="C92" s="237" t="s">
        <v>18</v>
      </c>
      <c r="D92" s="235"/>
      <c r="E92" s="235"/>
      <c r="F92" s="226" t="str">
        <f>F14</f>
        <v xml:space="preserve"> </v>
      </c>
      <c r="G92" s="235"/>
      <c r="H92" s="235"/>
      <c r="I92" s="237" t="s">
        <v>20</v>
      </c>
      <c r="J92" s="219" t="str">
        <f>IF(J14="","",J14)</f>
        <v>20. 4. 2021</v>
      </c>
      <c r="K92" s="235"/>
      <c r="L92" s="34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</row>
    <row r="93" spans="1:31" s="2" customFormat="1" ht="6.95" customHeight="1">
      <c r="A93" s="235"/>
      <c r="B93" s="28"/>
      <c r="C93" s="235"/>
      <c r="D93" s="235"/>
      <c r="E93" s="235"/>
      <c r="F93" s="235"/>
      <c r="G93" s="235"/>
      <c r="H93" s="235"/>
      <c r="I93" s="235"/>
      <c r="J93" s="235"/>
      <c r="K93" s="235"/>
      <c r="L93" s="34"/>
      <c r="S93" s="235"/>
      <c r="T93" s="235"/>
      <c r="U93" s="235"/>
      <c r="V93" s="235"/>
      <c r="W93" s="235"/>
      <c r="X93" s="235"/>
      <c r="Y93" s="235"/>
      <c r="Z93" s="235"/>
      <c r="AA93" s="235"/>
      <c r="AB93" s="235"/>
      <c r="AC93" s="235"/>
      <c r="AD93" s="235"/>
      <c r="AE93" s="235"/>
    </row>
    <row r="94" spans="1:31" s="2" customFormat="1" ht="25.7" customHeight="1">
      <c r="A94" s="235"/>
      <c r="B94" s="28"/>
      <c r="C94" s="237" t="s">
        <v>22</v>
      </c>
      <c r="D94" s="235"/>
      <c r="E94" s="235"/>
      <c r="F94" s="226" t="str">
        <f>E17</f>
        <v>Mesto Trnava</v>
      </c>
      <c r="G94" s="235"/>
      <c r="H94" s="235"/>
      <c r="I94" s="237" t="s">
        <v>28</v>
      </c>
      <c r="J94" s="234" t="str">
        <f>E23</f>
        <v>Ing. Ivana Štigová Kučírková, MSc.</v>
      </c>
      <c r="K94" s="235"/>
      <c r="L94" s="34"/>
      <c r="S94" s="235"/>
      <c r="T94" s="235"/>
      <c r="U94" s="235"/>
      <c r="V94" s="235"/>
      <c r="W94" s="235"/>
      <c r="X94" s="235"/>
      <c r="Y94" s="235"/>
      <c r="Z94" s="235"/>
      <c r="AA94" s="235"/>
      <c r="AB94" s="235"/>
      <c r="AC94" s="235"/>
      <c r="AD94" s="235"/>
      <c r="AE94" s="235"/>
    </row>
    <row r="95" spans="1:31" s="2" customFormat="1" ht="15.2" customHeight="1">
      <c r="A95" s="235"/>
      <c r="B95" s="28"/>
      <c r="C95" s="237" t="s">
        <v>26</v>
      </c>
      <c r="D95" s="235"/>
      <c r="E95" s="235"/>
      <c r="F95" s="226" t="str">
        <f>IF(E20="","",E20)</f>
        <v>Vyplň údaj</v>
      </c>
      <c r="G95" s="235"/>
      <c r="H95" s="235"/>
      <c r="I95" s="237" t="s">
        <v>31</v>
      </c>
      <c r="J95" s="234" t="str">
        <f>E26</f>
        <v>Rosoft, s.r.o.</v>
      </c>
      <c r="K95" s="235"/>
      <c r="L95" s="34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</row>
    <row r="96" spans="1:31" s="2" customFormat="1" ht="10.35" customHeight="1">
      <c r="A96" s="235"/>
      <c r="B96" s="28"/>
      <c r="C96" s="235"/>
      <c r="D96" s="235"/>
      <c r="E96" s="235"/>
      <c r="F96" s="235"/>
      <c r="G96" s="235"/>
      <c r="H96" s="235"/>
      <c r="I96" s="235"/>
      <c r="J96" s="235"/>
      <c r="K96" s="235"/>
      <c r="L96" s="34"/>
      <c r="S96" s="235"/>
      <c r="T96" s="235"/>
      <c r="U96" s="235"/>
      <c r="V96" s="235"/>
      <c r="W96" s="235"/>
      <c r="X96" s="235"/>
      <c r="Y96" s="235"/>
      <c r="Z96" s="235"/>
      <c r="AA96" s="235"/>
      <c r="AB96" s="235"/>
      <c r="AC96" s="235"/>
      <c r="AD96" s="235"/>
      <c r="AE96" s="235"/>
    </row>
    <row r="97" spans="1:65" s="2" customFormat="1" ht="29.25" customHeight="1">
      <c r="A97" s="235"/>
      <c r="B97" s="28"/>
      <c r="C97" s="111" t="s">
        <v>120</v>
      </c>
      <c r="D97" s="94"/>
      <c r="E97" s="94"/>
      <c r="F97" s="94"/>
      <c r="G97" s="94"/>
      <c r="H97" s="94"/>
      <c r="I97" s="94"/>
      <c r="J97" s="112" t="s">
        <v>121</v>
      </c>
      <c r="K97" s="94"/>
      <c r="L97" s="34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  <c r="AD97" s="235"/>
      <c r="AE97" s="235"/>
    </row>
    <row r="98" spans="1:65" s="2" customFormat="1" ht="10.35" customHeight="1">
      <c r="A98" s="235"/>
      <c r="B98" s="28"/>
      <c r="C98" s="235"/>
      <c r="D98" s="235"/>
      <c r="E98" s="235"/>
      <c r="F98" s="235"/>
      <c r="G98" s="235"/>
      <c r="H98" s="235"/>
      <c r="I98" s="235"/>
      <c r="J98" s="235"/>
      <c r="K98" s="235"/>
      <c r="L98" s="34"/>
      <c r="S98" s="235"/>
      <c r="T98" s="235"/>
      <c r="U98" s="235"/>
      <c r="V98" s="235"/>
      <c r="W98" s="235"/>
      <c r="X98" s="235"/>
      <c r="Y98" s="235"/>
      <c r="Z98" s="235"/>
      <c r="AA98" s="235"/>
      <c r="AB98" s="235"/>
      <c r="AC98" s="235"/>
      <c r="AD98" s="235"/>
      <c r="AE98" s="235"/>
    </row>
    <row r="99" spans="1:65" s="2" customFormat="1" ht="22.9" customHeight="1">
      <c r="A99" s="235"/>
      <c r="B99" s="28"/>
      <c r="C99" s="113" t="s">
        <v>122</v>
      </c>
      <c r="D99" s="235"/>
      <c r="E99" s="235"/>
      <c r="F99" s="235"/>
      <c r="G99" s="235"/>
      <c r="H99" s="235"/>
      <c r="I99" s="235"/>
      <c r="J99" s="222">
        <f>J134</f>
        <v>0</v>
      </c>
      <c r="K99" s="235"/>
      <c r="L99" s="34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/>
      <c r="AU99" s="17" t="s">
        <v>123</v>
      </c>
    </row>
    <row r="100" spans="1:65" s="9" customFormat="1" ht="24.95" customHeight="1">
      <c r="B100" s="114"/>
      <c r="D100" s="115" t="s">
        <v>914</v>
      </c>
      <c r="E100" s="116"/>
      <c r="F100" s="116"/>
      <c r="G100" s="116"/>
      <c r="H100" s="116"/>
      <c r="I100" s="116"/>
      <c r="J100" s="117">
        <f>J135</f>
        <v>0</v>
      </c>
      <c r="L100" s="114"/>
    </row>
    <row r="101" spans="1:65" s="10" customFormat="1" ht="19.899999999999999" customHeight="1">
      <c r="A101" s="223"/>
      <c r="B101" s="118"/>
      <c r="C101" s="223"/>
      <c r="D101" s="119" t="s">
        <v>915</v>
      </c>
      <c r="E101" s="120"/>
      <c r="F101" s="120"/>
      <c r="G101" s="120"/>
      <c r="H101" s="120"/>
      <c r="I101" s="120"/>
      <c r="J101" s="121">
        <f>J136</f>
        <v>0</v>
      </c>
      <c r="K101" s="223"/>
      <c r="L101" s="118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23"/>
      <c r="Z101" s="223"/>
      <c r="AA101" s="223"/>
      <c r="AB101" s="223"/>
      <c r="AC101" s="223"/>
      <c r="AD101" s="223"/>
      <c r="AE101" s="223"/>
      <c r="AF101" s="223"/>
      <c r="AG101" s="223"/>
      <c r="AH101" s="223"/>
      <c r="AI101" s="223"/>
      <c r="AJ101" s="223"/>
      <c r="AK101" s="223"/>
      <c r="AL101" s="223"/>
      <c r="AM101" s="223"/>
      <c r="AN101" s="223"/>
      <c r="AO101" s="223"/>
      <c r="AP101" s="223"/>
      <c r="AQ101" s="223"/>
      <c r="AR101" s="223"/>
      <c r="AS101" s="223"/>
      <c r="AT101" s="223"/>
      <c r="AU101" s="223"/>
      <c r="AV101" s="223"/>
      <c r="AW101" s="223"/>
      <c r="AX101" s="223"/>
      <c r="AY101" s="223"/>
      <c r="AZ101" s="223"/>
      <c r="BA101" s="223"/>
      <c r="BB101" s="223"/>
      <c r="BC101" s="223"/>
      <c r="BD101" s="223"/>
      <c r="BE101" s="223"/>
      <c r="BF101" s="223"/>
      <c r="BG101" s="223"/>
      <c r="BH101" s="223"/>
      <c r="BI101" s="223"/>
      <c r="BJ101" s="223"/>
      <c r="BK101" s="223"/>
      <c r="BL101" s="223"/>
      <c r="BM101" s="223"/>
    </row>
    <row r="102" spans="1:65" s="10" customFormat="1" ht="19.899999999999999" customHeight="1">
      <c r="A102" s="223"/>
      <c r="B102" s="118"/>
      <c r="C102" s="223"/>
      <c r="D102" s="119" t="s">
        <v>916</v>
      </c>
      <c r="E102" s="120"/>
      <c r="F102" s="120"/>
      <c r="G102" s="120"/>
      <c r="H102" s="120"/>
      <c r="I102" s="120"/>
      <c r="J102" s="121">
        <f>J175</f>
        <v>0</v>
      </c>
      <c r="K102" s="223"/>
      <c r="L102" s="118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23"/>
      <c r="Z102" s="223"/>
      <c r="AA102" s="223"/>
      <c r="AB102" s="223"/>
      <c r="AC102" s="223"/>
      <c r="AD102" s="223"/>
      <c r="AE102" s="223"/>
      <c r="AF102" s="223"/>
      <c r="AG102" s="223"/>
      <c r="AH102" s="223"/>
      <c r="AI102" s="223"/>
      <c r="AJ102" s="223"/>
      <c r="AK102" s="223"/>
      <c r="AL102" s="223"/>
      <c r="AM102" s="223"/>
      <c r="AN102" s="223"/>
      <c r="AO102" s="223"/>
      <c r="AP102" s="223"/>
      <c r="AQ102" s="223"/>
      <c r="AR102" s="223"/>
      <c r="AS102" s="223"/>
      <c r="AT102" s="223"/>
      <c r="AU102" s="223"/>
      <c r="AV102" s="223"/>
      <c r="AW102" s="223"/>
      <c r="AX102" s="223"/>
      <c r="AY102" s="223"/>
      <c r="AZ102" s="223"/>
      <c r="BA102" s="223"/>
      <c r="BB102" s="223"/>
      <c r="BC102" s="223"/>
      <c r="BD102" s="223"/>
      <c r="BE102" s="223"/>
      <c r="BF102" s="223"/>
      <c r="BG102" s="223"/>
      <c r="BH102" s="223"/>
      <c r="BI102" s="223"/>
      <c r="BJ102" s="223"/>
      <c r="BK102" s="223"/>
      <c r="BL102" s="223"/>
      <c r="BM102" s="223"/>
    </row>
    <row r="103" spans="1:65" s="2" customFormat="1" ht="21.75" customHeight="1">
      <c r="A103" s="235"/>
      <c r="B103" s="28"/>
      <c r="C103" s="235"/>
      <c r="D103" s="235"/>
      <c r="E103" s="235"/>
      <c r="F103" s="235"/>
      <c r="G103" s="235"/>
      <c r="H103" s="235"/>
      <c r="I103" s="235"/>
      <c r="J103" s="235"/>
      <c r="K103" s="235"/>
      <c r="L103" s="34"/>
      <c r="S103" s="235"/>
      <c r="T103" s="235"/>
      <c r="U103" s="235"/>
      <c r="V103" s="235"/>
      <c r="W103" s="235"/>
      <c r="X103" s="235"/>
      <c r="Y103" s="235"/>
      <c r="Z103" s="235"/>
      <c r="AA103" s="235"/>
      <c r="AB103" s="235"/>
      <c r="AC103" s="235"/>
      <c r="AD103" s="235"/>
      <c r="AE103" s="235"/>
    </row>
    <row r="104" spans="1:65" s="2" customFormat="1" ht="6.95" customHeight="1">
      <c r="A104" s="235"/>
      <c r="B104" s="28"/>
      <c r="C104" s="235"/>
      <c r="D104" s="235"/>
      <c r="E104" s="235"/>
      <c r="F104" s="235"/>
      <c r="G104" s="235"/>
      <c r="H104" s="235"/>
      <c r="I104" s="235"/>
      <c r="J104" s="235"/>
      <c r="K104" s="235"/>
      <c r="L104" s="34"/>
      <c r="S104" s="235"/>
      <c r="T104" s="235"/>
      <c r="U104" s="235"/>
      <c r="V104" s="235"/>
      <c r="W104" s="235"/>
      <c r="X104" s="235"/>
      <c r="Y104" s="235"/>
      <c r="Z104" s="235"/>
      <c r="AA104" s="235"/>
      <c r="AB104" s="235"/>
      <c r="AC104" s="235"/>
      <c r="AD104" s="235"/>
      <c r="AE104" s="235"/>
    </row>
    <row r="105" spans="1:65" s="2" customFormat="1" ht="29.25" customHeight="1">
      <c r="A105" s="235"/>
      <c r="B105" s="28"/>
      <c r="C105" s="113" t="s">
        <v>136</v>
      </c>
      <c r="D105" s="235"/>
      <c r="E105" s="235"/>
      <c r="F105" s="235"/>
      <c r="G105" s="235"/>
      <c r="H105" s="235"/>
      <c r="I105" s="235"/>
      <c r="J105" s="122">
        <f>ROUND(J106 + J107 + J108 + J109 + J110 + J111,2)</f>
        <v>0</v>
      </c>
      <c r="K105" s="235"/>
      <c r="L105" s="34"/>
      <c r="N105" s="123" t="s">
        <v>42</v>
      </c>
      <c r="S105" s="235"/>
      <c r="T105" s="235"/>
      <c r="U105" s="235"/>
      <c r="V105" s="235"/>
      <c r="W105" s="235"/>
      <c r="X105" s="235"/>
      <c r="Y105" s="235"/>
      <c r="Z105" s="235"/>
      <c r="AA105" s="235"/>
      <c r="AB105" s="235"/>
      <c r="AC105" s="235"/>
      <c r="AD105" s="235"/>
      <c r="AE105" s="235"/>
    </row>
    <row r="106" spans="1:65" s="2" customFormat="1" ht="18" customHeight="1">
      <c r="A106" s="235"/>
      <c r="B106" s="124"/>
      <c r="C106" s="125"/>
      <c r="D106" s="285" t="s">
        <v>137</v>
      </c>
      <c r="E106" s="314"/>
      <c r="F106" s="314"/>
      <c r="G106" s="125"/>
      <c r="H106" s="125"/>
      <c r="I106" s="125"/>
      <c r="J106" s="224">
        <v>0</v>
      </c>
      <c r="K106" s="125"/>
      <c r="L106" s="126"/>
      <c r="M106" s="127"/>
      <c r="N106" s="128" t="s">
        <v>44</v>
      </c>
      <c r="O106" s="127"/>
      <c r="P106" s="127"/>
      <c r="Q106" s="127"/>
      <c r="R106" s="127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7"/>
      <c r="AG106" s="127"/>
      <c r="AH106" s="127"/>
      <c r="AI106" s="127"/>
      <c r="AJ106" s="127"/>
      <c r="AK106" s="127"/>
      <c r="AL106" s="127"/>
      <c r="AM106" s="127"/>
      <c r="AN106" s="127"/>
      <c r="AO106" s="127"/>
      <c r="AP106" s="127"/>
      <c r="AQ106" s="127"/>
      <c r="AR106" s="127"/>
      <c r="AS106" s="127"/>
      <c r="AT106" s="127"/>
      <c r="AU106" s="127"/>
      <c r="AV106" s="127"/>
      <c r="AW106" s="127"/>
      <c r="AX106" s="127"/>
      <c r="AY106" s="129" t="s">
        <v>138</v>
      </c>
      <c r="AZ106" s="127"/>
      <c r="BA106" s="127"/>
      <c r="BB106" s="127"/>
      <c r="BC106" s="127"/>
      <c r="BD106" s="127"/>
      <c r="BE106" s="130">
        <f t="shared" ref="BE106:BE111" si="0">IF(N106="základná",J106,0)</f>
        <v>0</v>
      </c>
      <c r="BF106" s="130">
        <f t="shared" ref="BF106:BF111" si="1">IF(N106="znížená",J106,0)</f>
        <v>0</v>
      </c>
      <c r="BG106" s="130">
        <f t="shared" ref="BG106:BG111" si="2">IF(N106="zákl. prenesená",J106,0)</f>
        <v>0</v>
      </c>
      <c r="BH106" s="130">
        <f t="shared" ref="BH106:BH111" si="3">IF(N106="zníž. prenesená",J106,0)</f>
        <v>0</v>
      </c>
      <c r="BI106" s="130">
        <f t="shared" ref="BI106:BI111" si="4">IF(N106="nulová",J106,0)</f>
        <v>0</v>
      </c>
      <c r="BJ106" s="129" t="s">
        <v>90</v>
      </c>
      <c r="BK106" s="127"/>
      <c r="BL106" s="127"/>
      <c r="BM106" s="127"/>
    </row>
    <row r="107" spans="1:65" s="2" customFormat="1" ht="18" customHeight="1">
      <c r="A107" s="235"/>
      <c r="B107" s="124"/>
      <c r="C107" s="125"/>
      <c r="D107" s="285" t="s">
        <v>139</v>
      </c>
      <c r="E107" s="314"/>
      <c r="F107" s="314"/>
      <c r="G107" s="125"/>
      <c r="H107" s="125"/>
      <c r="I107" s="125"/>
      <c r="J107" s="224">
        <v>0</v>
      </c>
      <c r="K107" s="125"/>
      <c r="L107" s="126"/>
      <c r="M107" s="127"/>
      <c r="N107" s="128" t="s">
        <v>44</v>
      </c>
      <c r="O107" s="127"/>
      <c r="P107" s="127"/>
      <c r="Q107" s="127"/>
      <c r="R107" s="127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7"/>
      <c r="AG107" s="127"/>
      <c r="AH107" s="127"/>
      <c r="AI107" s="127"/>
      <c r="AJ107" s="127"/>
      <c r="AK107" s="127"/>
      <c r="AL107" s="127"/>
      <c r="AM107" s="127"/>
      <c r="AN107" s="127"/>
      <c r="AO107" s="127"/>
      <c r="AP107" s="127"/>
      <c r="AQ107" s="127"/>
      <c r="AR107" s="127"/>
      <c r="AS107" s="127"/>
      <c r="AT107" s="127"/>
      <c r="AU107" s="127"/>
      <c r="AV107" s="127"/>
      <c r="AW107" s="127"/>
      <c r="AX107" s="127"/>
      <c r="AY107" s="129" t="s">
        <v>138</v>
      </c>
      <c r="AZ107" s="127"/>
      <c r="BA107" s="127"/>
      <c r="BB107" s="127"/>
      <c r="BC107" s="127"/>
      <c r="BD107" s="127"/>
      <c r="BE107" s="130">
        <f t="shared" si="0"/>
        <v>0</v>
      </c>
      <c r="BF107" s="130">
        <f t="shared" si="1"/>
        <v>0</v>
      </c>
      <c r="BG107" s="130">
        <f t="shared" si="2"/>
        <v>0</v>
      </c>
      <c r="BH107" s="130">
        <f t="shared" si="3"/>
        <v>0</v>
      </c>
      <c r="BI107" s="130">
        <f t="shared" si="4"/>
        <v>0</v>
      </c>
      <c r="BJ107" s="129" t="s">
        <v>90</v>
      </c>
      <c r="BK107" s="127"/>
      <c r="BL107" s="127"/>
      <c r="BM107" s="127"/>
    </row>
    <row r="108" spans="1:65" s="2" customFormat="1" ht="18" customHeight="1">
      <c r="A108" s="235"/>
      <c r="B108" s="124"/>
      <c r="C108" s="125"/>
      <c r="D108" s="285" t="s">
        <v>140</v>
      </c>
      <c r="E108" s="314"/>
      <c r="F108" s="314"/>
      <c r="G108" s="125"/>
      <c r="H108" s="125"/>
      <c r="I108" s="125"/>
      <c r="J108" s="224">
        <v>0</v>
      </c>
      <c r="K108" s="125"/>
      <c r="L108" s="126"/>
      <c r="M108" s="127"/>
      <c r="N108" s="128" t="s">
        <v>44</v>
      </c>
      <c r="O108" s="127"/>
      <c r="P108" s="127"/>
      <c r="Q108" s="127"/>
      <c r="R108" s="127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7"/>
      <c r="AG108" s="127"/>
      <c r="AH108" s="127"/>
      <c r="AI108" s="127"/>
      <c r="AJ108" s="127"/>
      <c r="AK108" s="127"/>
      <c r="AL108" s="127"/>
      <c r="AM108" s="127"/>
      <c r="AN108" s="127"/>
      <c r="AO108" s="127"/>
      <c r="AP108" s="127"/>
      <c r="AQ108" s="127"/>
      <c r="AR108" s="127"/>
      <c r="AS108" s="127"/>
      <c r="AT108" s="127"/>
      <c r="AU108" s="127"/>
      <c r="AV108" s="127"/>
      <c r="AW108" s="127"/>
      <c r="AX108" s="127"/>
      <c r="AY108" s="129" t="s">
        <v>138</v>
      </c>
      <c r="AZ108" s="127"/>
      <c r="BA108" s="127"/>
      <c r="BB108" s="127"/>
      <c r="BC108" s="127"/>
      <c r="BD108" s="127"/>
      <c r="BE108" s="130">
        <f t="shared" si="0"/>
        <v>0</v>
      </c>
      <c r="BF108" s="130">
        <f t="shared" si="1"/>
        <v>0</v>
      </c>
      <c r="BG108" s="130">
        <f t="shared" si="2"/>
        <v>0</v>
      </c>
      <c r="BH108" s="130">
        <f t="shared" si="3"/>
        <v>0</v>
      </c>
      <c r="BI108" s="130">
        <f t="shared" si="4"/>
        <v>0</v>
      </c>
      <c r="BJ108" s="129" t="s">
        <v>90</v>
      </c>
      <c r="BK108" s="127"/>
      <c r="BL108" s="127"/>
      <c r="BM108" s="127"/>
    </row>
    <row r="109" spans="1:65" s="2" customFormat="1" ht="18" customHeight="1">
      <c r="A109" s="235"/>
      <c r="B109" s="124"/>
      <c r="C109" s="125"/>
      <c r="D109" s="285" t="s">
        <v>141</v>
      </c>
      <c r="E109" s="314"/>
      <c r="F109" s="314"/>
      <c r="G109" s="125"/>
      <c r="H109" s="125"/>
      <c r="I109" s="125"/>
      <c r="J109" s="224">
        <v>0</v>
      </c>
      <c r="K109" s="125"/>
      <c r="L109" s="126"/>
      <c r="M109" s="127"/>
      <c r="N109" s="128" t="s">
        <v>44</v>
      </c>
      <c r="O109" s="127"/>
      <c r="P109" s="127"/>
      <c r="Q109" s="127"/>
      <c r="R109" s="127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5"/>
      <c r="AF109" s="127"/>
      <c r="AG109" s="127"/>
      <c r="AH109" s="127"/>
      <c r="AI109" s="127"/>
      <c r="AJ109" s="127"/>
      <c r="AK109" s="127"/>
      <c r="AL109" s="127"/>
      <c r="AM109" s="127"/>
      <c r="AN109" s="127"/>
      <c r="AO109" s="127"/>
      <c r="AP109" s="127"/>
      <c r="AQ109" s="127"/>
      <c r="AR109" s="127"/>
      <c r="AS109" s="127"/>
      <c r="AT109" s="127"/>
      <c r="AU109" s="127"/>
      <c r="AV109" s="127"/>
      <c r="AW109" s="127"/>
      <c r="AX109" s="127"/>
      <c r="AY109" s="129" t="s">
        <v>138</v>
      </c>
      <c r="AZ109" s="127"/>
      <c r="BA109" s="127"/>
      <c r="BB109" s="127"/>
      <c r="BC109" s="127"/>
      <c r="BD109" s="127"/>
      <c r="BE109" s="130">
        <f t="shared" si="0"/>
        <v>0</v>
      </c>
      <c r="BF109" s="130">
        <f t="shared" si="1"/>
        <v>0</v>
      </c>
      <c r="BG109" s="130">
        <f t="shared" si="2"/>
        <v>0</v>
      </c>
      <c r="BH109" s="130">
        <f t="shared" si="3"/>
        <v>0</v>
      </c>
      <c r="BI109" s="130">
        <f t="shared" si="4"/>
        <v>0</v>
      </c>
      <c r="BJ109" s="129" t="s">
        <v>90</v>
      </c>
      <c r="BK109" s="127"/>
      <c r="BL109" s="127"/>
      <c r="BM109" s="127"/>
    </row>
    <row r="110" spans="1:65" s="2" customFormat="1" ht="18" customHeight="1">
      <c r="A110" s="235"/>
      <c r="B110" s="124"/>
      <c r="C110" s="125"/>
      <c r="D110" s="285" t="s">
        <v>142</v>
      </c>
      <c r="E110" s="314"/>
      <c r="F110" s="314"/>
      <c r="G110" s="125"/>
      <c r="H110" s="125"/>
      <c r="I110" s="125"/>
      <c r="J110" s="224">
        <v>0</v>
      </c>
      <c r="K110" s="125"/>
      <c r="L110" s="126"/>
      <c r="M110" s="127"/>
      <c r="N110" s="128" t="s">
        <v>44</v>
      </c>
      <c r="O110" s="127"/>
      <c r="P110" s="127"/>
      <c r="Q110" s="127"/>
      <c r="R110" s="127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7"/>
      <c r="AG110" s="127"/>
      <c r="AH110" s="127"/>
      <c r="AI110" s="127"/>
      <c r="AJ110" s="127"/>
      <c r="AK110" s="127"/>
      <c r="AL110" s="127"/>
      <c r="AM110" s="127"/>
      <c r="AN110" s="127"/>
      <c r="AO110" s="127"/>
      <c r="AP110" s="127"/>
      <c r="AQ110" s="127"/>
      <c r="AR110" s="127"/>
      <c r="AS110" s="127"/>
      <c r="AT110" s="127"/>
      <c r="AU110" s="127"/>
      <c r="AV110" s="127"/>
      <c r="AW110" s="127"/>
      <c r="AX110" s="127"/>
      <c r="AY110" s="129" t="s">
        <v>138</v>
      </c>
      <c r="AZ110" s="127"/>
      <c r="BA110" s="127"/>
      <c r="BB110" s="127"/>
      <c r="BC110" s="127"/>
      <c r="BD110" s="127"/>
      <c r="BE110" s="130">
        <f t="shared" si="0"/>
        <v>0</v>
      </c>
      <c r="BF110" s="130">
        <f t="shared" si="1"/>
        <v>0</v>
      </c>
      <c r="BG110" s="130">
        <f t="shared" si="2"/>
        <v>0</v>
      </c>
      <c r="BH110" s="130">
        <f t="shared" si="3"/>
        <v>0</v>
      </c>
      <c r="BI110" s="130">
        <f t="shared" si="4"/>
        <v>0</v>
      </c>
      <c r="BJ110" s="129" t="s">
        <v>90</v>
      </c>
      <c r="BK110" s="127"/>
      <c r="BL110" s="127"/>
      <c r="BM110" s="127"/>
    </row>
    <row r="111" spans="1:65" s="2" customFormat="1" ht="18" customHeight="1">
      <c r="A111" s="235"/>
      <c r="B111" s="124"/>
      <c r="C111" s="125"/>
      <c r="D111" s="236" t="s">
        <v>143</v>
      </c>
      <c r="E111" s="125"/>
      <c r="F111" s="125"/>
      <c r="G111" s="125"/>
      <c r="H111" s="125"/>
      <c r="I111" s="125"/>
      <c r="J111" s="224">
        <f>ROUND(J32*T111,2)</f>
        <v>0</v>
      </c>
      <c r="K111" s="125"/>
      <c r="L111" s="126"/>
      <c r="M111" s="127"/>
      <c r="N111" s="128" t="s">
        <v>44</v>
      </c>
      <c r="O111" s="127"/>
      <c r="P111" s="127"/>
      <c r="Q111" s="127"/>
      <c r="R111" s="127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7"/>
      <c r="AG111" s="127"/>
      <c r="AH111" s="127"/>
      <c r="AI111" s="127"/>
      <c r="AJ111" s="127"/>
      <c r="AK111" s="127"/>
      <c r="AL111" s="127"/>
      <c r="AM111" s="127"/>
      <c r="AN111" s="127"/>
      <c r="AO111" s="127"/>
      <c r="AP111" s="127"/>
      <c r="AQ111" s="127"/>
      <c r="AR111" s="127"/>
      <c r="AS111" s="127"/>
      <c r="AT111" s="127"/>
      <c r="AU111" s="127"/>
      <c r="AV111" s="127"/>
      <c r="AW111" s="127"/>
      <c r="AX111" s="127"/>
      <c r="AY111" s="129" t="s">
        <v>144</v>
      </c>
      <c r="AZ111" s="127"/>
      <c r="BA111" s="127"/>
      <c r="BB111" s="127"/>
      <c r="BC111" s="127"/>
      <c r="BD111" s="127"/>
      <c r="BE111" s="130">
        <f t="shared" si="0"/>
        <v>0</v>
      </c>
      <c r="BF111" s="130">
        <f t="shared" si="1"/>
        <v>0</v>
      </c>
      <c r="BG111" s="130">
        <f t="shared" si="2"/>
        <v>0</v>
      </c>
      <c r="BH111" s="130">
        <f t="shared" si="3"/>
        <v>0</v>
      </c>
      <c r="BI111" s="130">
        <f t="shared" si="4"/>
        <v>0</v>
      </c>
      <c r="BJ111" s="129" t="s">
        <v>90</v>
      </c>
      <c r="BK111" s="127"/>
      <c r="BL111" s="127"/>
      <c r="BM111" s="127"/>
    </row>
    <row r="112" spans="1:65" s="2" customFormat="1">
      <c r="A112" s="235"/>
      <c r="B112" s="28"/>
      <c r="C112" s="235"/>
      <c r="D112" s="235"/>
      <c r="E112" s="235"/>
      <c r="F112" s="235"/>
      <c r="G112" s="235"/>
      <c r="H112" s="235"/>
      <c r="I112" s="235"/>
      <c r="J112" s="235"/>
      <c r="K112" s="235"/>
      <c r="L112" s="34"/>
      <c r="S112" s="235"/>
      <c r="T112" s="235"/>
      <c r="U112" s="235"/>
      <c r="V112" s="235"/>
      <c r="W112" s="235"/>
      <c r="X112" s="235"/>
      <c r="Y112" s="235"/>
      <c r="Z112" s="235"/>
      <c r="AA112" s="235"/>
      <c r="AB112" s="235"/>
      <c r="AC112" s="235"/>
      <c r="AD112" s="235"/>
      <c r="AE112" s="235"/>
    </row>
    <row r="113" spans="1:31" s="2" customFormat="1" ht="29.25" customHeight="1">
      <c r="A113" s="235"/>
      <c r="B113" s="28"/>
      <c r="C113" s="93" t="s">
        <v>109</v>
      </c>
      <c r="D113" s="94"/>
      <c r="E113" s="94"/>
      <c r="F113" s="94"/>
      <c r="G113" s="94"/>
      <c r="H113" s="94"/>
      <c r="I113" s="94"/>
      <c r="J113" s="225">
        <f>ROUND(J99+J105,2)</f>
        <v>0</v>
      </c>
      <c r="K113" s="94"/>
      <c r="L113" s="34"/>
      <c r="S113" s="235"/>
      <c r="T113" s="235"/>
      <c r="U113" s="235"/>
      <c r="V113" s="235"/>
      <c r="W113" s="235"/>
      <c r="X113" s="235"/>
      <c r="Y113" s="235"/>
      <c r="Z113" s="235"/>
      <c r="AA113" s="235"/>
      <c r="AB113" s="235"/>
      <c r="AC113" s="235"/>
      <c r="AD113" s="235"/>
      <c r="AE113" s="235"/>
    </row>
    <row r="114" spans="1:31" s="2" customFormat="1" ht="6.95" customHeight="1">
      <c r="A114" s="235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34"/>
      <c r="S114" s="235"/>
      <c r="T114" s="235"/>
      <c r="U114" s="235"/>
      <c r="V114" s="235"/>
      <c r="W114" s="235"/>
      <c r="X114" s="235"/>
      <c r="Y114" s="235"/>
      <c r="Z114" s="235"/>
      <c r="AA114" s="235"/>
      <c r="AB114" s="235"/>
      <c r="AC114" s="235"/>
      <c r="AD114" s="235"/>
      <c r="AE114" s="235"/>
    </row>
    <row r="118" spans="1:31" s="2" customFormat="1" ht="6.95" customHeight="1">
      <c r="A118" s="235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34"/>
      <c r="S118" s="235"/>
      <c r="T118" s="235"/>
      <c r="U118" s="235"/>
      <c r="V118" s="235"/>
      <c r="W118" s="235"/>
      <c r="X118" s="235"/>
      <c r="Y118" s="235"/>
      <c r="Z118" s="235"/>
      <c r="AA118" s="235"/>
      <c r="AB118" s="235"/>
      <c r="AC118" s="235"/>
      <c r="AD118" s="235"/>
      <c r="AE118" s="235"/>
    </row>
    <row r="119" spans="1:31" s="2" customFormat="1" ht="24.95" customHeight="1">
      <c r="A119" s="235"/>
      <c r="B119" s="28"/>
      <c r="C119" s="21" t="s">
        <v>145</v>
      </c>
      <c r="D119" s="235"/>
      <c r="E119" s="235"/>
      <c r="F119" s="235"/>
      <c r="G119" s="235"/>
      <c r="H119" s="235"/>
      <c r="I119" s="235"/>
      <c r="J119" s="235"/>
      <c r="K119" s="235"/>
      <c r="L119" s="34"/>
      <c r="S119" s="235"/>
      <c r="T119" s="235"/>
      <c r="U119" s="235"/>
      <c r="V119" s="235"/>
      <c r="W119" s="235"/>
      <c r="X119" s="235"/>
      <c r="Y119" s="235"/>
      <c r="Z119" s="235"/>
      <c r="AA119" s="235"/>
      <c r="AB119" s="235"/>
      <c r="AC119" s="235"/>
      <c r="AD119" s="235"/>
      <c r="AE119" s="235"/>
    </row>
    <row r="120" spans="1:31" s="2" customFormat="1" ht="6.95" customHeight="1">
      <c r="A120" s="235"/>
      <c r="B120" s="28"/>
      <c r="C120" s="235"/>
      <c r="D120" s="235"/>
      <c r="E120" s="235"/>
      <c r="F120" s="235"/>
      <c r="G120" s="235"/>
      <c r="H120" s="235"/>
      <c r="I120" s="235"/>
      <c r="J120" s="235"/>
      <c r="K120" s="235"/>
      <c r="L120" s="34"/>
      <c r="S120" s="235"/>
      <c r="T120" s="235"/>
      <c r="U120" s="235"/>
      <c r="V120" s="235"/>
      <c r="W120" s="235"/>
      <c r="X120" s="235"/>
      <c r="Y120" s="235"/>
      <c r="Z120" s="235"/>
      <c r="AA120" s="235"/>
      <c r="AB120" s="235"/>
      <c r="AC120" s="235"/>
      <c r="AD120" s="235"/>
      <c r="AE120" s="235"/>
    </row>
    <row r="121" spans="1:31" s="2" customFormat="1" ht="12" customHeight="1">
      <c r="A121" s="235"/>
      <c r="B121" s="28"/>
      <c r="C121" s="237" t="s">
        <v>14</v>
      </c>
      <c r="D121" s="235"/>
      <c r="E121" s="235"/>
      <c r="F121" s="235"/>
      <c r="G121" s="235"/>
      <c r="H121" s="235"/>
      <c r="I121" s="235"/>
      <c r="J121" s="235"/>
      <c r="K121" s="235"/>
      <c r="L121" s="34"/>
      <c r="S121" s="235"/>
      <c r="T121" s="235"/>
      <c r="U121" s="235"/>
      <c r="V121" s="235"/>
      <c r="W121" s="235"/>
      <c r="X121" s="235"/>
      <c r="Y121" s="235"/>
      <c r="Z121" s="235"/>
      <c r="AA121" s="235"/>
      <c r="AB121" s="235"/>
      <c r="AC121" s="235"/>
      <c r="AD121" s="235"/>
      <c r="AE121" s="235"/>
    </row>
    <row r="122" spans="1:31" s="2" customFormat="1" ht="16.5" customHeight="1">
      <c r="A122" s="235"/>
      <c r="B122" s="28"/>
      <c r="C122" s="235"/>
      <c r="D122" s="235"/>
      <c r="E122" s="310" t="str">
        <f>E7</f>
        <v>Obnova sídliskového vnútrobloku Agátka v Trnave</v>
      </c>
      <c r="F122" s="315"/>
      <c r="G122" s="315"/>
      <c r="H122" s="315"/>
      <c r="I122" s="235"/>
      <c r="J122" s="235"/>
      <c r="K122" s="235"/>
      <c r="L122" s="34"/>
      <c r="S122" s="235"/>
      <c r="T122" s="235"/>
      <c r="U122" s="235"/>
      <c r="V122" s="235"/>
      <c r="W122" s="235"/>
      <c r="X122" s="235"/>
      <c r="Y122" s="235"/>
      <c r="Z122" s="235"/>
      <c r="AA122" s="235"/>
      <c r="AB122" s="235"/>
      <c r="AC122" s="235"/>
      <c r="AD122" s="235"/>
      <c r="AE122" s="235"/>
    </row>
    <row r="123" spans="1:31" s="1" customFormat="1" ht="12" customHeight="1">
      <c r="A123" s="227"/>
      <c r="B123" s="20"/>
      <c r="C123" s="237" t="s">
        <v>115</v>
      </c>
      <c r="D123" s="227"/>
      <c r="E123" s="227"/>
      <c r="F123" s="227"/>
      <c r="G123" s="227"/>
      <c r="H123" s="227"/>
      <c r="I123" s="227"/>
      <c r="J123" s="227"/>
      <c r="K123" s="227"/>
      <c r="L123" s="20"/>
      <c r="M123" s="227"/>
      <c r="N123" s="227"/>
      <c r="O123" s="227"/>
      <c r="P123" s="227"/>
      <c r="Q123" s="227"/>
      <c r="R123" s="227"/>
      <c r="S123" s="227"/>
      <c r="T123" s="227"/>
      <c r="U123" s="227"/>
      <c r="V123" s="227"/>
      <c r="W123" s="227"/>
      <c r="X123" s="227"/>
      <c r="Y123" s="227"/>
      <c r="Z123" s="227"/>
      <c r="AA123" s="227"/>
      <c r="AB123" s="227"/>
      <c r="AC123" s="227"/>
      <c r="AD123" s="227"/>
      <c r="AE123" s="227"/>
    </row>
    <row r="124" spans="1:31" s="2" customFormat="1" ht="16.5" customHeight="1">
      <c r="A124" s="235"/>
      <c r="B124" s="28"/>
      <c r="C124" s="235"/>
      <c r="D124" s="235"/>
      <c r="E124" s="310" t="s">
        <v>82</v>
      </c>
      <c r="F124" s="311"/>
      <c r="G124" s="311"/>
      <c r="H124" s="311"/>
      <c r="I124" s="235"/>
      <c r="J124" s="235"/>
      <c r="K124" s="235"/>
      <c r="L124" s="34"/>
      <c r="S124" s="235"/>
      <c r="T124" s="235"/>
      <c r="U124" s="235"/>
      <c r="V124" s="235"/>
      <c r="W124" s="235"/>
      <c r="X124" s="235"/>
      <c r="Y124" s="235"/>
      <c r="Z124" s="235"/>
      <c r="AA124" s="235"/>
      <c r="AB124" s="235"/>
      <c r="AC124" s="235"/>
      <c r="AD124" s="235"/>
      <c r="AE124" s="235"/>
    </row>
    <row r="125" spans="1:31" s="2" customFormat="1" ht="12" customHeight="1">
      <c r="A125" s="235"/>
      <c r="B125" s="28"/>
      <c r="C125" s="237" t="s">
        <v>116</v>
      </c>
      <c r="D125" s="235"/>
      <c r="E125" s="235"/>
      <c r="F125" s="235"/>
      <c r="G125" s="235"/>
      <c r="H125" s="235"/>
      <c r="I125" s="235"/>
      <c r="J125" s="235"/>
      <c r="K125" s="235"/>
      <c r="L125" s="34"/>
      <c r="S125" s="235"/>
      <c r="T125" s="235"/>
      <c r="U125" s="235"/>
      <c r="V125" s="235"/>
      <c r="W125" s="235"/>
      <c r="X125" s="235"/>
      <c r="Y125" s="235"/>
      <c r="Z125" s="235"/>
      <c r="AA125" s="235"/>
      <c r="AB125" s="235"/>
      <c r="AC125" s="235"/>
      <c r="AD125" s="235"/>
      <c r="AE125" s="235"/>
    </row>
    <row r="126" spans="1:31" s="2" customFormat="1" ht="16.5" customHeight="1">
      <c r="A126" s="235"/>
      <c r="B126" s="28"/>
      <c r="C126" s="235"/>
      <c r="D126" s="235"/>
      <c r="E126" s="301" t="str">
        <f>E11</f>
        <v>SO 04 Verejné osvetlenie</v>
      </c>
      <c r="F126" s="311"/>
      <c r="G126" s="311"/>
      <c r="H126" s="311"/>
      <c r="I126" s="235"/>
      <c r="J126" s="235"/>
      <c r="K126" s="235"/>
      <c r="L126" s="34"/>
      <c r="S126" s="235"/>
      <c r="T126" s="235"/>
      <c r="U126" s="235"/>
      <c r="V126" s="235"/>
      <c r="W126" s="235"/>
      <c r="X126" s="235"/>
      <c r="Y126" s="235"/>
      <c r="Z126" s="235"/>
      <c r="AA126" s="235"/>
      <c r="AB126" s="235"/>
      <c r="AC126" s="235"/>
      <c r="AD126" s="235"/>
      <c r="AE126" s="235"/>
    </row>
    <row r="127" spans="1:31" s="2" customFormat="1" ht="6.95" customHeight="1">
      <c r="A127" s="235"/>
      <c r="B127" s="28"/>
      <c r="C127" s="235"/>
      <c r="D127" s="235"/>
      <c r="E127" s="235"/>
      <c r="F127" s="235"/>
      <c r="G127" s="235"/>
      <c r="H127" s="235"/>
      <c r="I127" s="235"/>
      <c r="J127" s="235"/>
      <c r="K127" s="235"/>
      <c r="L127" s="34"/>
      <c r="S127" s="235"/>
      <c r="T127" s="235"/>
      <c r="U127" s="235"/>
      <c r="V127" s="235"/>
      <c r="W127" s="235"/>
      <c r="X127" s="235"/>
      <c r="Y127" s="235"/>
      <c r="Z127" s="235"/>
      <c r="AA127" s="235"/>
      <c r="AB127" s="235"/>
      <c r="AC127" s="235"/>
      <c r="AD127" s="235"/>
      <c r="AE127" s="235"/>
    </row>
    <row r="128" spans="1:31" s="2" customFormat="1" ht="12" customHeight="1">
      <c r="A128" s="235"/>
      <c r="B128" s="28"/>
      <c r="C128" s="237" t="s">
        <v>18</v>
      </c>
      <c r="D128" s="235"/>
      <c r="E128" s="235"/>
      <c r="F128" s="226" t="str">
        <f>F14</f>
        <v xml:space="preserve"> </v>
      </c>
      <c r="G128" s="235"/>
      <c r="H128" s="235"/>
      <c r="I128" s="237" t="s">
        <v>20</v>
      </c>
      <c r="J128" s="219" t="str">
        <f>IF(J14="","",J14)</f>
        <v>20. 4. 2021</v>
      </c>
      <c r="K128" s="235"/>
      <c r="L128" s="34"/>
      <c r="S128" s="235"/>
      <c r="T128" s="235"/>
      <c r="U128" s="235"/>
      <c r="V128" s="235"/>
      <c r="W128" s="235"/>
      <c r="X128" s="235"/>
      <c r="Y128" s="235"/>
      <c r="Z128" s="235"/>
      <c r="AA128" s="235"/>
      <c r="AB128" s="235"/>
      <c r="AC128" s="235"/>
      <c r="AD128" s="235"/>
      <c r="AE128" s="235"/>
    </row>
    <row r="129" spans="1:65" s="2" customFormat="1" ht="6.95" customHeight="1">
      <c r="A129" s="235"/>
      <c r="B129" s="28"/>
      <c r="C129" s="235"/>
      <c r="D129" s="235"/>
      <c r="E129" s="235"/>
      <c r="F129" s="235"/>
      <c r="G129" s="235"/>
      <c r="H129" s="235"/>
      <c r="I129" s="235"/>
      <c r="J129" s="235"/>
      <c r="K129" s="235"/>
      <c r="L129" s="34"/>
      <c r="S129" s="235"/>
      <c r="T129" s="235"/>
      <c r="U129" s="235"/>
      <c r="V129" s="235"/>
      <c r="W129" s="235"/>
      <c r="X129" s="235"/>
      <c r="Y129" s="235"/>
      <c r="Z129" s="235"/>
      <c r="AA129" s="235"/>
      <c r="AB129" s="235"/>
      <c r="AC129" s="235"/>
      <c r="AD129" s="235"/>
      <c r="AE129" s="235"/>
    </row>
    <row r="130" spans="1:65" s="2" customFormat="1" ht="25.7" customHeight="1">
      <c r="A130" s="235"/>
      <c r="B130" s="28"/>
      <c r="C130" s="237" t="s">
        <v>22</v>
      </c>
      <c r="D130" s="235"/>
      <c r="E130" s="235"/>
      <c r="F130" s="226" t="str">
        <f>E17</f>
        <v>Mesto Trnava</v>
      </c>
      <c r="G130" s="235"/>
      <c r="H130" s="235"/>
      <c r="I130" s="237" t="s">
        <v>28</v>
      </c>
      <c r="J130" s="234" t="str">
        <f>E23</f>
        <v>Ing. Ivana Štigová Kučírková, MSc.</v>
      </c>
      <c r="K130" s="235"/>
      <c r="L130" s="34"/>
      <c r="S130" s="235"/>
      <c r="T130" s="235"/>
      <c r="U130" s="235"/>
      <c r="V130" s="235"/>
      <c r="W130" s="235"/>
      <c r="X130" s="235"/>
      <c r="Y130" s="235"/>
      <c r="Z130" s="235"/>
      <c r="AA130" s="235"/>
      <c r="AB130" s="235"/>
      <c r="AC130" s="235"/>
      <c r="AD130" s="235"/>
      <c r="AE130" s="235"/>
    </row>
    <row r="131" spans="1:65" s="2" customFormat="1" ht="15.2" customHeight="1">
      <c r="A131" s="235"/>
      <c r="B131" s="28"/>
      <c r="C131" s="237" t="s">
        <v>26</v>
      </c>
      <c r="D131" s="235"/>
      <c r="E131" s="235"/>
      <c r="F131" s="226" t="str">
        <f>IF(E20="","",E20)</f>
        <v>Vyplň údaj</v>
      </c>
      <c r="G131" s="235"/>
      <c r="H131" s="235"/>
      <c r="I131" s="237" t="s">
        <v>31</v>
      </c>
      <c r="J131" s="234" t="str">
        <f>E26</f>
        <v>Rosoft, s.r.o.</v>
      </c>
      <c r="K131" s="235"/>
      <c r="L131" s="34"/>
      <c r="S131" s="235"/>
      <c r="T131" s="235"/>
      <c r="U131" s="235"/>
      <c r="V131" s="235"/>
      <c r="W131" s="235"/>
      <c r="X131" s="235"/>
      <c r="Y131" s="235"/>
      <c r="Z131" s="235"/>
      <c r="AA131" s="235"/>
      <c r="AB131" s="235"/>
      <c r="AC131" s="235"/>
      <c r="AD131" s="235"/>
      <c r="AE131" s="235"/>
    </row>
    <row r="132" spans="1:65" s="2" customFormat="1" ht="10.35" customHeight="1">
      <c r="A132" s="235"/>
      <c r="B132" s="28"/>
      <c r="C132" s="235"/>
      <c r="D132" s="235"/>
      <c r="E132" s="235"/>
      <c r="F132" s="235"/>
      <c r="G132" s="235"/>
      <c r="H132" s="235"/>
      <c r="I132" s="235"/>
      <c r="J132" s="235"/>
      <c r="K132" s="235"/>
      <c r="L132" s="34"/>
      <c r="S132" s="235"/>
      <c r="T132" s="235"/>
      <c r="U132" s="235"/>
      <c r="V132" s="235"/>
      <c r="W132" s="235"/>
      <c r="X132" s="235"/>
      <c r="Y132" s="235"/>
      <c r="Z132" s="235"/>
      <c r="AA132" s="235"/>
      <c r="AB132" s="235"/>
      <c r="AC132" s="235"/>
      <c r="AD132" s="235"/>
      <c r="AE132" s="235"/>
    </row>
    <row r="133" spans="1:65" s="11" customFormat="1" ht="29.25" customHeight="1">
      <c r="A133" s="131"/>
      <c r="B133" s="132"/>
      <c r="C133" s="133" t="s">
        <v>146</v>
      </c>
      <c r="D133" s="134" t="s">
        <v>63</v>
      </c>
      <c r="E133" s="134" t="s">
        <v>59</v>
      </c>
      <c r="F133" s="134" t="s">
        <v>60</v>
      </c>
      <c r="G133" s="134" t="s">
        <v>147</v>
      </c>
      <c r="H133" s="134" t="s">
        <v>148</v>
      </c>
      <c r="I133" s="134" t="s">
        <v>149</v>
      </c>
      <c r="J133" s="135" t="s">
        <v>121</v>
      </c>
      <c r="K133" s="136" t="s">
        <v>150</v>
      </c>
      <c r="L133" s="137"/>
      <c r="M133" s="53" t="s">
        <v>1</v>
      </c>
      <c r="N133" s="54" t="s">
        <v>42</v>
      </c>
      <c r="O133" s="54" t="s">
        <v>151</v>
      </c>
      <c r="P133" s="54" t="s">
        <v>152</v>
      </c>
      <c r="Q133" s="54" t="s">
        <v>153</v>
      </c>
      <c r="R133" s="54" t="s">
        <v>154</v>
      </c>
      <c r="S133" s="54" t="s">
        <v>155</v>
      </c>
      <c r="T133" s="55" t="s">
        <v>156</v>
      </c>
      <c r="U133" s="131"/>
      <c r="V133" s="131"/>
      <c r="W133" s="131"/>
      <c r="X133" s="131"/>
      <c r="Y133" s="131"/>
      <c r="Z133" s="131"/>
      <c r="AA133" s="131"/>
      <c r="AB133" s="131"/>
      <c r="AC133" s="131"/>
      <c r="AD133" s="131"/>
      <c r="AE133" s="131"/>
    </row>
    <row r="134" spans="1:65" s="2" customFormat="1" ht="22.9" customHeight="1">
      <c r="A134" s="235"/>
      <c r="B134" s="28"/>
      <c r="C134" s="60" t="s">
        <v>118</v>
      </c>
      <c r="D134" s="235"/>
      <c r="E134" s="235"/>
      <c r="F134" s="235"/>
      <c r="G134" s="235"/>
      <c r="H134" s="235"/>
      <c r="I134" s="235"/>
      <c r="J134" s="138">
        <f>BK134</f>
        <v>0</v>
      </c>
      <c r="K134" s="235"/>
      <c r="L134" s="28"/>
      <c r="M134" s="56"/>
      <c r="N134" s="47"/>
      <c r="O134" s="57"/>
      <c r="P134" s="139">
        <f>P135</f>
        <v>0</v>
      </c>
      <c r="Q134" s="57"/>
      <c r="R134" s="139">
        <f>R135</f>
        <v>1.2439900000000002</v>
      </c>
      <c r="S134" s="57"/>
      <c r="T134" s="140">
        <f>T135</f>
        <v>0</v>
      </c>
      <c r="U134" s="235"/>
      <c r="V134" s="235"/>
      <c r="W134" s="235"/>
      <c r="X134" s="235"/>
      <c r="Y134" s="235"/>
      <c r="Z134" s="235"/>
      <c r="AA134" s="235"/>
      <c r="AB134" s="235"/>
      <c r="AC134" s="235"/>
      <c r="AD134" s="235"/>
      <c r="AE134" s="235"/>
      <c r="AT134" s="17" t="s">
        <v>77</v>
      </c>
      <c r="AU134" s="17" t="s">
        <v>123</v>
      </c>
      <c r="BK134" s="141">
        <f>BK135</f>
        <v>0</v>
      </c>
    </row>
    <row r="135" spans="1:65" s="12" customFormat="1" ht="25.9" customHeight="1">
      <c r="B135" s="142"/>
      <c r="D135" s="143" t="s">
        <v>77</v>
      </c>
      <c r="E135" s="144" t="s">
        <v>323</v>
      </c>
      <c r="F135" s="144" t="s">
        <v>917</v>
      </c>
      <c r="I135" s="145"/>
      <c r="J135" s="146">
        <f>BK135</f>
        <v>0</v>
      </c>
      <c r="L135" s="142"/>
      <c r="M135" s="147"/>
      <c r="N135" s="148"/>
      <c r="O135" s="148"/>
      <c r="P135" s="149">
        <f>P136+P175</f>
        <v>0</v>
      </c>
      <c r="Q135" s="148"/>
      <c r="R135" s="149">
        <f>R136+R175</f>
        <v>1.2439900000000002</v>
      </c>
      <c r="S135" s="148"/>
      <c r="T135" s="150">
        <f>T136+T175</f>
        <v>0</v>
      </c>
      <c r="AR135" s="143" t="s">
        <v>183</v>
      </c>
      <c r="AT135" s="151" t="s">
        <v>77</v>
      </c>
      <c r="AU135" s="151" t="s">
        <v>78</v>
      </c>
      <c r="AY135" s="143" t="s">
        <v>159</v>
      </c>
      <c r="BK135" s="152">
        <f>BK136+BK175</f>
        <v>0</v>
      </c>
    </row>
    <row r="136" spans="1:65" s="12" customFormat="1" ht="22.9" customHeight="1">
      <c r="B136" s="142"/>
      <c r="D136" s="143" t="s">
        <v>77</v>
      </c>
      <c r="E136" s="153" t="s">
        <v>918</v>
      </c>
      <c r="F136" s="153" t="s">
        <v>919</v>
      </c>
      <c r="I136" s="145"/>
      <c r="J136" s="154">
        <f>BK136</f>
        <v>0</v>
      </c>
      <c r="L136" s="257" t="s">
        <v>1074</v>
      </c>
      <c r="M136" s="148"/>
      <c r="N136" s="148"/>
      <c r="O136" s="148"/>
      <c r="P136" s="149">
        <f>SUM(P137:P174)</f>
        <v>0</v>
      </c>
      <c r="Q136" s="148"/>
      <c r="R136" s="149">
        <f>SUM(R137:R174)</f>
        <v>1.1379400000000002</v>
      </c>
      <c r="S136" s="148"/>
      <c r="T136" s="150">
        <f>SUM(T137:T174)</f>
        <v>0</v>
      </c>
      <c r="AR136" s="143" t="s">
        <v>183</v>
      </c>
      <c r="AT136" s="151" t="s">
        <v>77</v>
      </c>
      <c r="AU136" s="151" t="s">
        <v>84</v>
      </c>
      <c r="AY136" s="143" t="s">
        <v>159</v>
      </c>
      <c r="BK136" s="152">
        <f>SUM(BK137:BK174)</f>
        <v>0</v>
      </c>
    </row>
    <row r="137" spans="1:65" s="2" customFormat="1" ht="21.75" customHeight="1">
      <c r="A137" s="235"/>
      <c r="B137" s="124"/>
      <c r="C137" s="155" t="s">
        <v>84</v>
      </c>
      <c r="D137" s="155" t="s">
        <v>161</v>
      </c>
      <c r="E137" s="156" t="s">
        <v>920</v>
      </c>
      <c r="F137" s="157" t="s">
        <v>921</v>
      </c>
      <c r="G137" s="158" t="s">
        <v>435</v>
      </c>
      <c r="H137" s="159">
        <v>350</v>
      </c>
      <c r="I137" s="160"/>
      <c r="J137" s="161">
        <f t="shared" ref="J137:J153" si="5">ROUND(I137*H137,2)</f>
        <v>0</v>
      </c>
      <c r="K137" s="162"/>
      <c r="L137" s="240"/>
      <c r="M137" s="163" t="s">
        <v>1</v>
      </c>
      <c r="N137" s="164" t="s">
        <v>44</v>
      </c>
      <c r="O137" s="49"/>
      <c r="P137" s="165">
        <f t="shared" ref="P137:P153" si="6">O137*H137</f>
        <v>0</v>
      </c>
      <c r="Q137" s="165">
        <v>0</v>
      </c>
      <c r="R137" s="165">
        <f t="shared" ref="R137:R153" si="7">Q137*H137</f>
        <v>0</v>
      </c>
      <c r="S137" s="165">
        <v>0</v>
      </c>
      <c r="T137" s="166">
        <f t="shared" ref="T137:T153" si="8">S137*H137</f>
        <v>0</v>
      </c>
      <c r="U137" s="235"/>
      <c r="V137" s="235"/>
      <c r="W137" s="235"/>
      <c r="X137" s="235"/>
      <c r="Y137" s="235"/>
      <c r="Z137" s="235"/>
      <c r="AA137" s="235"/>
      <c r="AB137" s="235"/>
      <c r="AC137" s="235"/>
      <c r="AD137" s="235"/>
      <c r="AE137" s="235"/>
      <c r="AR137" s="167" t="s">
        <v>467</v>
      </c>
      <c r="AT137" s="167" t="s">
        <v>161</v>
      </c>
      <c r="AU137" s="167" t="s">
        <v>90</v>
      </c>
      <c r="AY137" s="17" t="s">
        <v>159</v>
      </c>
      <c r="BE137" s="90">
        <f t="shared" ref="BE137:BE153" si="9">IF(N137="základná",J137,0)</f>
        <v>0</v>
      </c>
      <c r="BF137" s="90">
        <f t="shared" ref="BF137:BF153" si="10">IF(N137="znížená",J137,0)</f>
        <v>0</v>
      </c>
      <c r="BG137" s="90">
        <f t="shared" ref="BG137:BG153" si="11">IF(N137="zákl. prenesená",J137,0)</f>
        <v>0</v>
      </c>
      <c r="BH137" s="90">
        <f t="shared" ref="BH137:BH153" si="12">IF(N137="zníž. prenesená",J137,0)</f>
        <v>0</v>
      </c>
      <c r="BI137" s="90">
        <f t="shared" ref="BI137:BI153" si="13">IF(N137="nulová",J137,0)</f>
        <v>0</v>
      </c>
      <c r="BJ137" s="17" t="s">
        <v>90</v>
      </c>
      <c r="BK137" s="90">
        <f t="shared" ref="BK137:BK153" si="14">ROUND(I137*H137,2)</f>
        <v>0</v>
      </c>
      <c r="BL137" s="17" t="s">
        <v>467</v>
      </c>
      <c r="BM137" s="167" t="s">
        <v>922</v>
      </c>
    </row>
    <row r="138" spans="1:65" s="2" customFormat="1" ht="16.5" customHeight="1">
      <c r="A138" s="235"/>
      <c r="B138" s="124"/>
      <c r="C138" s="192" t="s">
        <v>90</v>
      </c>
      <c r="D138" s="192" t="s">
        <v>323</v>
      </c>
      <c r="E138" s="193" t="s">
        <v>923</v>
      </c>
      <c r="F138" s="194" t="s">
        <v>924</v>
      </c>
      <c r="G138" s="195" t="s">
        <v>435</v>
      </c>
      <c r="H138" s="196">
        <v>350</v>
      </c>
      <c r="I138" s="197"/>
      <c r="J138" s="198">
        <f t="shared" si="5"/>
        <v>0</v>
      </c>
      <c r="K138" s="199"/>
      <c r="L138" s="240"/>
      <c r="M138" s="201" t="s">
        <v>1</v>
      </c>
      <c r="N138" s="202" t="s">
        <v>44</v>
      </c>
      <c r="O138" s="49"/>
      <c r="P138" s="165">
        <f t="shared" si="6"/>
        <v>0</v>
      </c>
      <c r="Q138" s="165">
        <v>0</v>
      </c>
      <c r="R138" s="165">
        <f t="shared" si="7"/>
        <v>0</v>
      </c>
      <c r="S138" s="165">
        <v>0</v>
      </c>
      <c r="T138" s="166">
        <f t="shared" si="8"/>
        <v>0</v>
      </c>
      <c r="U138" s="235"/>
      <c r="V138" s="235"/>
      <c r="W138" s="235"/>
      <c r="X138" s="235"/>
      <c r="Y138" s="235"/>
      <c r="Z138" s="235"/>
      <c r="AA138" s="235"/>
      <c r="AB138" s="235"/>
      <c r="AC138" s="235"/>
      <c r="AD138" s="235"/>
      <c r="AE138" s="235"/>
      <c r="AR138" s="167" t="s">
        <v>925</v>
      </c>
      <c r="AT138" s="167" t="s">
        <v>323</v>
      </c>
      <c r="AU138" s="167" t="s">
        <v>90</v>
      </c>
      <c r="AY138" s="17" t="s">
        <v>159</v>
      </c>
      <c r="BE138" s="90">
        <f t="shared" si="9"/>
        <v>0</v>
      </c>
      <c r="BF138" s="90">
        <f t="shared" si="10"/>
        <v>0</v>
      </c>
      <c r="BG138" s="90">
        <f t="shared" si="11"/>
        <v>0</v>
      </c>
      <c r="BH138" s="90">
        <f t="shared" si="12"/>
        <v>0</v>
      </c>
      <c r="BI138" s="90">
        <f t="shared" si="13"/>
        <v>0</v>
      </c>
      <c r="BJ138" s="17" t="s">
        <v>90</v>
      </c>
      <c r="BK138" s="90">
        <f t="shared" si="14"/>
        <v>0</v>
      </c>
      <c r="BL138" s="17" t="s">
        <v>925</v>
      </c>
      <c r="BM138" s="167" t="s">
        <v>926</v>
      </c>
    </row>
    <row r="139" spans="1:65" s="2" customFormat="1" ht="21.75" customHeight="1">
      <c r="A139" s="235"/>
      <c r="B139" s="124"/>
      <c r="C139" s="155" t="s">
        <v>183</v>
      </c>
      <c r="D139" s="155" t="s">
        <v>161</v>
      </c>
      <c r="E139" s="156" t="s">
        <v>927</v>
      </c>
      <c r="F139" s="157" t="s">
        <v>928</v>
      </c>
      <c r="G139" s="158" t="s">
        <v>435</v>
      </c>
      <c r="H139" s="159">
        <v>615</v>
      </c>
      <c r="I139" s="160"/>
      <c r="J139" s="161">
        <f t="shared" si="5"/>
        <v>0</v>
      </c>
      <c r="K139" s="162"/>
      <c r="L139" s="240"/>
      <c r="M139" s="163" t="s">
        <v>1</v>
      </c>
      <c r="N139" s="164" t="s">
        <v>44</v>
      </c>
      <c r="O139" s="49"/>
      <c r="P139" s="165">
        <f t="shared" si="6"/>
        <v>0</v>
      </c>
      <c r="Q139" s="165">
        <v>0</v>
      </c>
      <c r="R139" s="165">
        <f t="shared" si="7"/>
        <v>0</v>
      </c>
      <c r="S139" s="165">
        <v>0</v>
      </c>
      <c r="T139" s="166">
        <f t="shared" si="8"/>
        <v>0</v>
      </c>
      <c r="U139" s="235"/>
      <c r="V139" s="235"/>
      <c r="W139" s="235"/>
      <c r="X139" s="235"/>
      <c r="Y139" s="235"/>
      <c r="Z139" s="235"/>
      <c r="AA139" s="235"/>
      <c r="AB139" s="235"/>
      <c r="AC139" s="235"/>
      <c r="AD139" s="235"/>
      <c r="AE139" s="235"/>
      <c r="AR139" s="167" t="s">
        <v>467</v>
      </c>
      <c r="AT139" s="167" t="s">
        <v>161</v>
      </c>
      <c r="AU139" s="167" t="s">
        <v>90</v>
      </c>
      <c r="AY139" s="17" t="s">
        <v>159</v>
      </c>
      <c r="BE139" s="90">
        <f t="shared" si="9"/>
        <v>0</v>
      </c>
      <c r="BF139" s="90">
        <f t="shared" si="10"/>
        <v>0</v>
      </c>
      <c r="BG139" s="90">
        <f t="shared" si="11"/>
        <v>0</v>
      </c>
      <c r="BH139" s="90">
        <f t="shared" si="12"/>
        <v>0</v>
      </c>
      <c r="BI139" s="90">
        <f t="shared" si="13"/>
        <v>0</v>
      </c>
      <c r="BJ139" s="17" t="s">
        <v>90</v>
      </c>
      <c r="BK139" s="90">
        <f t="shared" si="14"/>
        <v>0</v>
      </c>
      <c r="BL139" s="17" t="s">
        <v>467</v>
      </c>
      <c r="BM139" s="167" t="s">
        <v>929</v>
      </c>
    </row>
    <row r="140" spans="1:65" s="2" customFormat="1" ht="16.5" customHeight="1">
      <c r="A140" s="235"/>
      <c r="B140" s="124"/>
      <c r="C140" s="192" t="s">
        <v>165</v>
      </c>
      <c r="D140" s="192" t="s">
        <v>323</v>
      </c>
      <c r="E140" s="193" t="s">
        <v>930</v>
      </c>
      <c r="F140" s="194" t="s">
        <v>931</v>
      </c>
      <c r="G140" s="195" t="s">
        <v>435</v>
      </c>
      <c r="H140" s="196">
        <v>615</v>
      </c>
      <c r="I140" s="197"/>
      <c r="J140" s="198">
        <f t="shared" si="5"/>
        <v>0</v>
      </c>
      <c r="K140" s="199"/>
      <c r="L140" s="240"/>
      <c r="M140" s="201" t="s">
        <v>1</v>
      </c>
      <c r="N140" s="202" t="s">
        <v>44</v>
      </c>
      <c r="O140" s="49"/>
      <c r="P140" s="165">
        <f t="shared" si="6"/>
        <v>0</v>
      </c>
      <c r="Q140" s="165">
        <v>0</v>
      </c>
      <c r="R140" s="165">
        <f t="shared" si="7"/>
        <v>0</v>
      </c>
      <c r="S140" s="165">
        <v>0</v>
      </c>
      <c r="T140" s="166">
        <f t="shared" si="8"/>
        <v>0</v>
      </c>
      <c r="U140" s="235"/>
      <c r="V140" s="235"/>
      <c r="W140" s="235"/>
      <c r="X140" s="235"/>
      <c r="Y140" s="235"/>
      <c r="Z140" s="235"/>
      <c r="AA140" s="235"/>
      <c r="AB140" s="235"/>
      <c r="AC140" s="235"/>
      <c r="AD140" s="235"/>
      <c r="AE140" s="235"/>
      <c r="AR140" s="167" t="s">
        <v>925</v>
      </c>
      <c r="AT140" s="167" t="s">
        <v>323</v>
      </c>
      <c r="AU140" s="167" t="s">
        <v>90</v>
      </c>
      <c r="AY140" s="17" t="s">
        <v>159</v>
      </c>
      <c r="BE140" s="90">
        <f t="shared" si="9"/>
        <v>0</v>
      </c>
      <c r="BF140" s="90">
        <f t="shared" si="10"/>
        <v>0</v>
      </c>
      <c r="BG140" s="90">
        <f t="shared" si="11"/>
        <v>0</v>
      </c>
      <c r="BH140" s="90">
        <f t="shared" si="12"/>
        <v>0</v>
      </c>
      <c r="BI140" s="90">
        <f t="shared" si="13"/>
        <v>0</v>
      </c>
      <c r="BJ140" s="17" t="s">
        <v>90</v>
      </c>
      <c r="BK140" s="90">
        <f t="shared" si="14"/>
        <v>0</v>
      </c>
      <c r="BL140" s="17" t="s">
        <v>925</v>
      </c>
      <c r="BM140" s="167" t="s">
        <v>932</v>
      </c>
    </row>
    <row r="141" spans="1:65" s="2" customFormat="1" ht="16.5" customHeight="1">
      <c r="A141" s="235"/>
      <c r="B141" s="124"/>
      <c r="C141" s="155" t="s">
        <v>190</v>
      </c>
      <c r="D141" s="155" t="s">
        <v>161</v>
      </c>
      <c r="E141" s="156" t="s">
        <v>933</v>
      </c>
      <c r="F141" s="157" t="s">
        <v>934</v>
      </c>
      <c r="G141" s="158" t="s">
        <v>169</v>
      </c>
      <c r="H141" s="159">
        <v>5</v>
      </c>
      <c r="I141" s="160"/>
      <c r="J141" s="161">
        <f t="shared" si="5"/>
        <v>0</v>
      </c>
      <c r="K141" s="162"/>
      <c r="L141" s="240"/>
      <c r="M141" s="163" t="s">
        <v>1</v>
      </c>
      <c r="N141" s="164" t="s">
        <v>44</v>
      </c>
      <c r="O141" s="49"/>
      <c r="P141" s="165">
        <f t="shared" si="6"/>
        <v>0</v>
      </c>
      <c r="Q141" s="165">
        <v>0</v>
      </c>
      <c r="R141" s="165">
        <f t="shared" si="7"/>
        <v>0</v>
      </c>
      <c r="S141" s="165">
        <v>0</v>
      </c>
      <c r="T141" s="166">
        <f t="shared" si="8"/>
        <v>0</v>
      </c>
      <c r="U141" s="235"/>
      <c r="V141" s="235"/>
      <c r="W141" s="235"/>
      <c r="X141" s="235"/>
      <c r="Y141" s="235"/>
      <c r="Z141" s="235"/>
      <c r="AA141" s="235"/>
      <c r="AB141" s="235"/>
      <c r="AC141" s="235"/>
      <c r="AD141" s="235"/>
      <c r="AE141" s="235"/>
      <c r="AR141" s="167" t="s">
        <v>467</v>
      </c>
      <c r="AT141" s="167" t="s">
        <v>161</v>
      </c>
      <c r="AU141" s="167" t="s">
        <v>90</v>
      </c>
      <c r="AY141" s="17" t="s">
        <v>159</v>
      </c>
      <c r="BE141" s="90">
        <f t="shared" si="9"/>
        <v>0</v>
      </c>
      <c r="BF141" s="90">
        <f t="shared" si="10"/>
        <v>0</v>
      </c>
      <c r="BG141" s="90">
        <f t="shared" si="11"/>
        <v>0</v>
      </c>
      <c r="BH141" s="90">
        <f t="shared" si="12"/>
        <v>0</v>
      </c>
      <c r="BI141" s="90">
        <f t="shared" si="13"/>
        <v>0</v>
      </c>
      <c r="BJ141" s="17" t="s">
        <v>90</v>
      </c>
      <c r="BK141" s="90">
        <f t="shared" si="14"/>
        <v>0</v>
      </c>
      <c r="BL141" s="17" t="s">
        <v>467</v>
      </c>
      <c r="BM141" s="167" t="s">
        <v>935</v>
      </c>
    </row>
    <row r="142" spans="1:65" s="2" customFormat="1" ht="16.5" customHeight="1">
      <c r="A142" s="235"/>
      <c r="B142" s="124"/>
      <c r="C142" s="155" t="s">
        <v>194</v>
      </c>
      <c r="D142" s="155" t="s">
        <v>161</v>
      </c>
      <c r="E142" s="156" t="s">
        <v>936</v>
      </c>
      <c r="F142" s="157" t="s">
        <v>937</v>
      </c>
      <c r="G142" s="158" t="s">
        <v>169</v>
      </c>
      <c r="H142" s="159">
        <v>1</v>
      </c>
      <c r="I142" s="160"/>
      <c r="J142" s="161">
        <f t="shared" si="5"/>
        <v>0</v>
      </c>
      <c r="K142" s="162"/>
      <c r="L142" s="240"/>
      <c r="M142" s="163" t="s">
        <v>1</v>
      </c>
      <c r="N142" s="164" t="s">
        <v>44</v>
      </c>
      <c r="O142" s="49"/>
      <c r="P142" s="165">
        <f t="shared" si="6"/>
        <v>0</v>
      </c>
      <c r="Q142" s="165">
        <v>0</v>
      </c>
      <c r="R142" s="165">
        <f t="shared" si="7"/>
        <v>0</v>
      </c>
      <c r="S142" s="165">
        <v>0</v>
      </c>
      <c r="T142" s="166">
        <f t="shared" si="8"/>
        <v>0</v>
      </c>
      <c r="U142" s="235"/>
      <c r="V142" s="235"/>
      <c r="W142" s="235"/>
      <c r="X142" s="235"/>
      <c r="Y142" s="235"/>
      <c r="Z142" s="235"/>
      <c r="AA142" s="235"/>
      <c r="AB142" s="235"/>
      <c r="AC142" s="235"/>
      <c r="AD142" s="235"/>
      <c r="AE142" s="235"/>
      <c r="AR142" s="167" t="s">
        <v>467</v>
      </c>
      <c r="AT142" s="167" t="s">
        <v>161</v>
      </c>
      <c r="AU142" s="167" t="s">
        <v>90</v>
      </c>
      <c r="AY142" s="17" t="s">
        <v>159</v>
      </c>
      <c r="BE142" s="90">
        <f t="shared" si="9"/>
        <v>0</v>
      </c>
      <c r="BF142" s="90">
        <f t="shared" si="10"/>
        <v>0</v>
      </c>
      <c r="BG142" s="90">
        <f t="shared" si="11"/>
        <v>0</v>
      </c>
      <c r="BH142" s="90">
        <f t="shared" si="12"/>
        <v>0</v>
      </c>
      <c r="BI142" s="90">
        <f t="shared" si="13"/>
        <v>0</v>
      </c>
      <c r="BJ142" s="17" t="s">
        <v>90</v>
      </c>
      <c r="BK142" s="90">
        <f t="shared" si="14"/>
        <v>0</v>
      </c>
      <c r="BL142" s="17" t="s">
        <v>467</v>
      </c>
      <c r="BM142" s="167" t="s">
        <v>938</v>
      </c>
    </row>
    <row r="143" spans="1:65" s="2" customFormat="1" ht="21.75" customHeight="1">
      <c r="A143" s="235"/>
      <c r="B143" s="124"/>
      <c r="C143" s="155" t="s">
        <v>198</v>
      </c>
      <c r="D143" s="155" t="s">
        <v>161</v>
      </c>
      <c r="E143" s="156" t="s">
        <v>939</v>
      </c>
      <c r="F143" s="157" t="s">
        <v>940</v>
      </c>
      <c r="G143" s="158" t="s">
        <v>169</v>
      </c>
      <c r="H143" s="159">
        <v>20</v>
      </c>
      <c r="I143" s="160"/>
      <c r="J143" s="161">
        <f t="shared" si="5"/>
        <v>0</v>
      </c>
      <c r="K143" s="162"/>
      <c r="L143" s="240"/>
      <c r="M143" s="163" t="s">
        <v>1</v>
      </c>
      <c r="N143" s="164" t="s">
        <v>44</v>
      </c>
      <c r="O143" s="49"/>
      <c r="P143" s="165">
        <f t="shared" si="6"/>
        <v>0</v>
      </c>
      <c r="Q143" s="165">
        <v>0</v>
      </c>
      <c r="R143" s="165">
        <f t="shared" si="7"/>
        <v>0</v>
      </c>
      <c r="S143" s="165">
        <v>0</v>
      </c>
      <c r="T143" s="166">
        <f t="shared" si="8"/>
        <v>0</v>
      </c>
      <c r="U143" s="235"/>
      <c r="V143" s="235"/>
      <c r="W143" s="235"/>
      <c r="X143" s="235"/>
      <c r="Y143" s="235"/>
      <c r="Z143" s="235"/>
      <c r="AA143" s="235"/>
      <c r="AB143" s="235"/>
      <c r="AC143" s="235"/>
      <c r="AD143" s="235"/>
      <c r="AE143" s="235"/>
      <c r="AR143" s="167" t="s">
        <v>467</v>
      </c>
      <c r="AT143" s="167" t="s">
        <v>161</v>
      </c>
      <c r="AU143" s="167" t="s">
        <v>90</v>
      </c>
      <c r="AY143" s="17" t="s">
        <v>159</v>
      </c>
      <c r="BE143" s="90">
        <f t="shared" si="9"/>
        <v>0</v>
      </c>
      <c r="BF143" s="90">
        <f t="shared" si="10"/>
        <v>0</v>
      </c>
      <c r="BG143" s="90">
        <f t="shared" si="11"/>
        <v>0</v>
      </c>
      <c r="BH143" s="90">
        <f t="shared" si="12"/>
        <v>0</v>
      </c>
      <c r="BI143" s="90">
        <f t="shared" si="13"/>
        <v>0</v>
      </c>
      <c r="BJ143" s="17" t="s">
        <v>90</v>
      </c>
      <c r="BK143" s="90">
        <f t="shared" si="14"/>
        <v>0</v>
      </c>
      <c r="BL143" s="17" t="s">
        <v>467</v>
      </c>
      <c r="BM143" s="167" t="s">
        <v>941</v>
      </c>
    </row>
    <row r="144" spans="1:65" s="2" customFormat="1" ht="16.5" customHeight="1">
      <c r="A144" s="235"/>
      <c r="B144" s="124"/>
      <c r="C144" s="246" t="s">
        <v>206</v>
      </c>
      <c r="D144" s="246" t="s">
        <v>323</v>
      </c>
      <c r="E144" s="247" t="s">
        <v>942</v>
      </c>
      <c r="F144" s="248" t="s">
        <v>943</v>
      </c>
      <c r="G144" s="249" t="s">
        <v>169</v>
      </c>
      <c r="H144" s="250">
        <v>20</v>
      </c>
      <c r="I144" s="251"/>
      <c r="J144" s="251">
        <f t="shared" si="5"/>
        <v>0</v>
      </c>
      <c r="K144" s="199"/>
      <c r="L144" s="240"/>
      <c r="M144" s="201" t="s">
        <v>1</v>
      </c>
      <c r="N144" s="202" t="s">
        <v>44</v>
      </c>
      <c r="O144" s="49"/>
      <c r="P144" s="165">
        <f t="shared" si="6"/>
        <v>0</v>
      </c>
      <c r="Q144" s="165">
        <v>0</v>
      </c>
      <c r="R144" s="165">
        <f t="shared" si="7"/>
        <v>0</v>
      </c>
      <c r="S144" s="165">
        <v>0</v>
      </c>
      <c r="T144" s="166">
        <f t="shared" si="8"/>
        <v>0</v>
      </c>
      <c r="U144" s="235"/>
      <c r="V144" s="235"/>
      <c r="W144" s="235"/>
      <c r="X144" s="235"/>
      <c r="Y144" s="235"/>
      <c r="Z144" s="235"/>
      <c r="AA144" s="235"/>
      <c r="AB144" s="235"/>
      <c r="AC144" s="235"/>
      <c r="AD144" s="235"/>
      <c r="AE144" s="235"/>
      <c r="AR144" s="167" t="s">
        <v>944</v>
      </c>
      <c r="AT144" s="167" t="s">
        <v>323</v>
      </c>
      <c r="AU144" s="167" t="s">
        <v>90</v>
      </c>
      <c r="AY144" s="17" t="s">
        <v>159</v>
      </c>
      <c r="BE144" s="90">
        <f t="shared" si="9"/>
        <v>0</v>
      </c>
      <c r="BF144" s="90">
        <f t="shared" si="10"/>
        <v>0</v>
      </c>
      <c r="BG144" s="90">
        <f t="shared" si="11"/>
        <v>0</v>
      </c>
      <c r="BH144" s="90">
        <f t="shared" si="12"/>
        <v>0</v>
      </c>
      <c r="BI144" s="90">
        <f t="shared" si="13"/>
        <v>0</v>
      </c>
      <c r="BJ144" s="17" t="s">
        <v>90</v>
      </c>
      <c r="BK144" s="90">
        <f t="shared" si="14"/>
        <v>0</v>
      </c>
      <c r="BL144" s="17" t="s">
        <v>467</v>
      </c>
      <c r="BM144" s="167" t="s">
        <v>945</v>
      </c>
    </row>
    <row r="145" spans="1:65" s="2" customFormat="1" ht="21.75" customHeight="1">
      <c r="A145" s="235"/>
      <c r="B145" s="124"/>
      <c r="C145" s="155" t="s">
        <v>210</v>
      </c>
      <c r="D145" s="155" t="s">
        <v>161</v>
      </c>
      <c r="E145" s="156" t="s">
        <v>946</v>
      </c>
      <c r="F145" s="157" t="s">
        <v>947</v>
      </c>
      <c r="G145" s="158" t="s">
        <v>169</v>
      </c>
      <c r="H145" s="159">
        <v>16</v>
      </c>
      <c r="I145" s="160"/>
      <c r="J145" s="161">
        <f t="shared" si="5"/>
        <v>0</v>
      </c>
      <c r="K145" s="162"/>
      <c r="L145" s="240"/>
      <c r="M145" s="163" t="s">
        <v>1</v>
      </c>
      <c r="N145" s="164" t="s">
        <v>44</v>
      </c>
      <c r="O145" s="49"/>
      <c r="P145" s="165">
        <f t="shared" si="6"/>
        <v>0</v>
      </c>
      <c r="Q145" s="165">
        <v>0</v>
      </c>
      <c r="R145" s="165">
        <f t="shared" si="7"/>
        <v>0</v>
      </c>
      <c r="S145" s="165">
        <v>0</v>
      </c>
      <c r="T145" s="166">
        <f t="shared" si="8"/>
        <v>0</v>
      </c>
      <c r="U145" s="235"/>
      <c r="V145" s="235"/>
      <c r="W145" s="235"/>
      <c r="X145" s="235"/>
      <c r="Y145" s="235"/>
      <c r="Z145" s="235"/>
      <c r="AA145" s="235"/>
      <c r="AB145" s="235"/>
      <c r="AC145" s="235"/>
      <c r="AD145" s="235"/>
      <c r="AE145" s="235"/>
      <c r="AR145" s="167" t="s">
        <v>467</v>
      </c>
      <c r="AT145" s="167" t="s">
        <v>161</v>
      </c>
      <c r="AU145" s="167" t="s">
        <v>90</v>
      </c>
      <c r="AY145" s="17" t="s">
        <v>159</v>
      </c>
      <c r="BE145" s="90">
        <f t="shared" si="9"/>
        <v>0</v>
      </c>
      <c r="BF145" s="90">
        <f t="shared" si="10"/>
        <v>0</v>
      </c>
      <c r="BG145" s="90">
        <f t="shared" si="11"/>
        <v>0</v>
      </c>
      <c r="BH145" s="90">
        <f t="shared" si="12"/>
        <v>0</v>
      </c>
      <c r="BI145" s="90">
        <f t="shared" si="13"/>
        <v>0</v>
      </c>
      <c r="BJ145" s="17" t="s">
        <v>90</v>
      </c>
      <c r="BK145" s="90">
        <f t="shared" si="14"/>
        <v>0</v>
      </c>
      <c r="BL145" s="17" t="s">
        <v>467</v>
      </c>
      <c r="BM145" s="167" t="s">
        <v>948</v>
      </c>
    </row>
    <row r="146" spans="1:65" s="2" customFormat="1" ht="16.5" customHeight="1">
      <c r="A146" s="235"/>
      <c r="B146" s="124"/>
      <c r="C146" s="246" t="s">
        <v>214</v>
      </c>
      <c r="D146" s="246" t="s">
        <v>323</v>
      </c>
      <c r="E146" s="247" t="s">
        <v>949</v>
      </c>
      <c r="F146" s="248" t="s">
        <v>950</v>
      </c>
      <c r="G146" s="249" t="s">
        <v>169</v>
      </c>
      <c r="H146" s="250">
        <v>16</v>
      </c>
      <c r="I146" s="251"/>
      <c r="J146" s="251">
        <f t="shared" si="5"/>
        <v>0</v>
      </c>
      <c r="K146" s="199"/>
      <c r="L146" s="240"/>
      <c r="M146" s="201" t="s">
        <v>1</v>
      </c>
      <c r="N146" s="202" t="s">
        <v>44</v>
      </c>
      <c r="O146" s="49"/>
      <c r="P146" s="165">
        <f t="shared" si="6"/>
        <v>0</v>
      </c>
      <c r="Q146" s="165">
        <v>0</v>
      </c>
      <c r="R146" s="165">
        <f t="shared" si="7"/>
        <v>0</v>
      </c>
      <c r="S146" s="165">
        <v>0</v>
      </c>
      <c r="T146" s="166">
        <f t="shared" si="8"/>
        <v>0</v>
      </c>
      <c r="U146" s="235"/>
      <c r="V146" s="235"/>
      <c r="W146" s="235"/>
      <c r="X146" s="235"/>
      <c r="Y146" s="235"/>
      <c r="Z146" s="235"/>
      <c r="AA146" s="235"/>
      <c r="AB146" s="235"/>
      <c r="AC146" s="235"/>
      <c r="AD146" s="235"/>
      <c r="AE146" s="235"/>
      <c r="AR146" s="167" t="s">
        <v>944</v>
      </c>
      <c r="AT146" s="167" t="s">
        <v>323</v>
      </c>
      <c r="AU146" s="167" t="s">
        <v>90</v>
      </c>
      <c r="AY146" s="17" t="s">
        <v>159</v>
      </c>
      <c r="BE146" s="90">
        <f t="shared" si="9"/>
        <v>0</v>
      </c>
      <c r="BF146" s="90">
        <f t="shared" si="10"/>
        <v>0</v>
      </c>
      <c r="BG146" s="90">
        <f t="shared" si="11"/>
        <v>0</v>
      </c>
      <c r="BH146" s="90">
        <f t="shared" si="12"/>
        <v>0</v>
      </c>
      <c r="BI146" s="90">
        <f t="shared" si="13"/>
        <v>0</v>
      </c>
      <c r="BJ146" s="17" t="s">
        <v>90</v>
      </c>
      <c r="BK146" s="90">
        <f t="shared" si="14"/>
        <v>0</v>
      </c>
      <c r="BL146" s="17" t="s">
        <v>467</v>
      </c>
      <c r="BM146" s="167" t="s">
        <v>951</v>
      </c>
    </row>
    <row r="147" spans="1:65" s="2" customFormat="1" ht="21.75" customHeight="1">
      <c r="A147" s="235"/>
      <c r="B147" s="124"/>
      <c r="C147" s="155" t="s">
        <v>219</v>
      </c>
      <c r="D147" s="155" t="s">
        <v>161</v>
      </c>
      <c r="E147" s="156" t="s">
        <v>952</v>
      </c>
      <c r="F147" s="157" t="s">
        <v>953</v>
      </c>
      <c r="G147" s="158" t="s">
        <v>169</v>
      </c>
      <c r="H147" s="159">
        <v>20</v>
      </c>
      <c r="I147" s="160"/>
      <c r="J147" s="161">
        <f t="shared" si="5"/>
        <v>0</v>
      </c>
      <c r="K147" s="162"/>
      <c r="L147" s="240"/>
      <c r="M147" s="163" t="s">
        <v>1</v>
      </c>
      <c r="N147" s="164" t="s">
        <v>44</v>
      </c>
      <c r="O147" s="49"/>
      <c r="P147" s="165">
        <f t="shared" si="6"/>
        <v>0</v>
      </c>
      <c r="Q147" s="165">
        <v>0</v>
      </c>
      <c r="R147" s="165">
        <f t="shared" si="7"/>
        <v>0</v>
      </c>
      <c r="S147" s="165">
        <v>0</v>
      </c>
      <c r="T147" s="166">
        <f t="shared" si="8"/>
        <v>0</v>
      </c>
      <c r="U147" s="235"/>
      <c r="V147" s="235"/>
      <c r="W147" s="235"/>
      <c r="X147" s="235"/>
      <c r="Y147" s="235"/>
      <c r="Z147" s="235"/>
      <c r="AA147" s="235"/>
      <c r="AB147" s="235"/>
      <c r="AC147" s="235"/>
      <c r="AD147" s="235"/>
      <c r="AE147" s="235"/>
      <c r="AR147" s="167" t="s">
        <v>467</v>
      </c>
      <c r="AT147" s="167" t="s">
        <v>161</v>
      </c>
      <c r="AU147" s="167" t="s">
        <v>90</v>
      </c>
      <c r="AY147" s="17" t="s">
        <v>159</v>
      </c>
      <c r="BE147" s="90">
        <f t="shared" si="9"/>
        <v>0</v>
      </c>
      <c r="BF147" s="90">
        <f t="shared" si="10"/>
        <v>0</v>
      </c>
      <c r="BG147" s="90">
        <f t="shared" si="11"/>
        <v>0</v>
      </c>
      <c r="BH147" s="90">
        <f t="shared" si="12"/>
        <v>0</v>
      </c>
      <c r="BI147" s="90">
        <f t="shared" si="13"/>
        <v>0</v>
      </c>
      <c r="BJ147" s="17" t="s">
        <v>90</v>
      </c>
      <c r="BK147" s="90">
        <f t="shared" si="14"/>
        <v>0</v>
      </c>
      <c r="BL147" s="17" t="s">
        <v>467</v>
      </c>
      <c r="BM147" s="167" t="s">
        <v>954</v>
      </c>
    </row>
    <row r="148" spans="1:65" s="2" customFormat="1" ht="16.5" customHeight="1">
      <c r="A148" s="235"/>
      <c r="B148" s="124"/>
      <c r="C148" s="192" t="s">
        <v>223</v>
      </c>
      <c r="D148" s="192" t="s">
        <v>323</v>
      </c>
      <c r="E148" s="193" t="s">
        <v>955</v>
      </c>
      <c r="F148" s="194" t="s">
        <v>956</v>
      </c>
      <c r="G148" s="195" t="s">
        <v>169</v>
      </c>
      <c r="H148" s="196">
        <v>20</v>
      </c>
      <c r="I148" s="197"/>
      <c r="J148" s="198">
        <f t="shared" si="5"/>
        <v>0</v>
      </c>
      <c r="K148" s="199"/>
      <c r="L148" s="240"/>
      <c r="M148" s="201" t="s">
        <v>1</v>
      </c>
      <c r="N148" s="202" t="s">
        <v>44</v>
      </c>
      <c r="O148" s="49"/>
      <c r="P148" s="165">
        <f t="shared" si="6"/>
        <v>0</v>
      </c>
      <c r="Q148" s="165">
        <v>2.8000000000000001E-2</v>
      </c>
      <c r="R148" s="165">
        <f t="shared" si="7"/>
        <v>0.56000000000000005</v>
      </c>
      <c r="S148" s="165">
        <v>0</v>
      </c>
      <c r="T148" s="166">
        <f t="shared" si="8"/>
        <v>0</v>
      </c>
      <c r="U148" s="235"/>
      <c r="V148" s="235"/>
      <c r="W148" s="235"/>
      <c r="X148" s="235"/>
      <c r="Y148" s="235"/>
      <c r="Z148" s="235"/>
      <c r="AA148" s="235"/>
      <c r="AB148" s="235"/>
      <c r="AC148" s="235"/>
      <c r="AD148" s="235"/>
      <c r="AE148" s="235"/>
      <c r="AR148" s="167" t="s">
        <v>925</v>
      </c>
      <c r="AT148" s="167" t="s">
        <v>323</v>
      </c>
      <c r="AU148" s="167" t="s">
        <v>90</v>
      </c>
      <c r="AY148" s="17" t="s">
        <v>159</v>
      </c>
      <c r="BE148" s="90">
        <f t="shared" si="9"/>
        <v>0</v>
      </c>
      <c r="BF148" s="90">
        <f t="shared" si="10"/>
        <v>0</v>
      </c>
      <c r="BG148" s="90">
        <f t="shared" si="11"/>
        <v>0</v>
      </c>
      <c r="BH148" s="90">
        <f t="shared" si="12"/>
        <v>0</v>
      </c>
      <c r="BI148" s="90">
        <f t="shared" si="13"/>
        <v>0</v>
      </c>
      <c r="BJ148" s="17" t="s">
        <v>90</v>
      </c>
      <c r="BK148" s="90">
        <f t="shared" si="14"/>
        <v>0</v>
      </c>
      <c r="BL148" s="17" t="s">
        <v>925</v>
      </c>
      <c r="BM148" s="167" t="s">
        <v>957</v>
      </c>
    </row>
    <row r="149" spans="1:65" s="2" customFormat="1" ht="16.5" customHeight="1">
      <c r="A149" s="235"/>
      <c r="B149" s="124"/>
      <c r="C149" s="155" t="s">
        <v>227</v>
      </c>
      <c r="D149" s="155" t="s">
        <v>161</v>
      </c>
      <c r="E149" s="156" t="s">
        <v>958</v>
      </c>
      <c r="F149" s="157" t="s">
        <v>959</v>
      </c>
      <c r="G149" s="158" t="s">
        <v>169</v>
      </c>
      <c r="H149" s="159">
        <v>20</v>
      </c>
      <c r="I149" s="160"/>
      <c r="J149" s="161">
        <f t="shared" si="5"/>
        <v>0</v>
      </c>
      <c r="K149" s="162"/>
      <c r="L149" s="240"/>
      <c r="M149" s="163" t="s">
        <v>1</v>
      </c>
      <c r="N149" s="164" t="s">
        <v>44</v>
      </c>
      <c r="O149" s="49"/>
      <c r="P149" s="165">
        <f t="shared" si="6"/>
        <v>0</v>
      </c>
      <c r="Q149" s="165">
        <v>0</v>
      </c>
      <c r="R149" s="165">
        <f t="shared" si="7"/>
        <v>0</v>
      </c>
      <c r="S149" s="165">
        <v>0</v>
      </c>
      <c r="T149" s="166">
        <f t="shared" si="8"/>
        <v>0</v>
      </c>
      <c r="U149" s="235"/>
      <c r="V149" s="235"/>
      <c r="W149" s="235"/>
      <c r="X149" s="235"/>
      <c r="Y149" s="235"/>
      <c r="Z149" s="235"/>
      <c r="AA149" s="235"/>
      <c r="AB149" s="235"/>
      <c r="AC149" s="235"/>
      <c r="AD149" s="235"/>
      <c r="AE149" s="235"/>
      <c r="AR149" s="167" t="s">
        <v>467</v>
      </c>
      <c r="AT149" s="167" t="s">
        <v>161</v>
      </c>
      <c r="AU149" s="167" t="s">
        <v>90</v>
      </c>
      <c r="AY149" s="17" t="s">
        <v>159</v>
      </c>
      <c r="BE149" s="90">
        <f t="shared" si="9"/>
        <v>0</v>
      </c>
      <c r="BF149" s="90">
        <f t="shared" si="10"/>
        <v>0</v>
      </c>
      <c r="BG149" s="90">
        <f t="shared" si="11"/>
        <v>0</v>
      </c>
      <c r="BH149" s="90">
        <f t="shared" si="12"/>
        <v>0</v>
      </c>
      <c r="BI149" s="90">
        <f t="shared" si="13"/>
        <v>0</v>
      </c>
      <c r="BJ149" s="17" t="s">
        <v>90</v>
      </c>
      <c r="BK149" s="90">
        <f t="shared" si="14"/>
        <v>0</v>
      </c>
      <c r="BL149" s="17" t="s">
        <v>467</v>
      </c>
      <c r="BM149" s="167" t="s">
        <v>960</v>
      </c>
    </row>
    <row r="150" spans="1:65" s="2" customFormat="1" ht="21.75" customHeight="1">
      <c r="A150" s="235"/>
      <c r="B150" s="124"/>
      <c r="C150" s="155" t="s">
        <v>233</v>
      </c>
      <c r="D150" s="155" t="s">
        <v>161</v>
      </c>
      <c r="E150" s="156" t="s">
        <v>961</v>
      </c>
      <c r="F150" s="157" t="s">
        <v>962</v>
      </c>
      <c r="G150" s="158" t="s">
        <v>435</v>
      </c>
      <c r="H150" s="159">
        <v>480</v>
      </c>
      <c r="I150" s="160"/>
      <c r="J150" s="161">
        <f t="shared" si="5"/>
        <v>0</v>
      </c>
      <c r="K150" s="162"/>
      <c r="L150" s="240"/>
      <c r="M150" s="163" t="s">
        <v>1</v>
      </c>
      <c r="N150" s="164" t="s">
        <v>44</v>
      </c>
      <c r="O150" s="49"/>
      <c r="P150" s="165">
        <f t="shared" si="6"/>
        <v>0</v>
      </c>
      <c r="Q150" s="165">
        <v>0</v>
      </c>
      <c r="R150" s="165">
        <f t="shared" si="7"/>
        <v>0</v>
      </c>
      <c r="S150" s="165">
        <v>0</v>
      </c>
      <c r="T150" s="166">
        <f t="shared" si="8"/>
        <v>0</v>
      </c>
      <c r="U150" s="235"/>
      <c r="V150" s="235"/>
      <c r="W150" s="235"/>
      <c r="X150" s="235"/>
      <c r="Y150" s="235"/>
      <c r="Z150" s="235"/>
      <c r="AA150" s="235"/>
      <c r="AB150" s="235"/>
      <c r="AC150" s="235"/>
      <c r="AD150" s="235"/>
      <c r="AE150" s="235"/>
      <c r="AR150" s="167" t="s">
        <v>467</v>
      </c>
      <c r="AT150" s="167" t="s">
        <v>161</v>
      </c>
      <c r="AU150" s="167" t="s">
        <v>90</v>
      </c>
      <c r="AY150" s="17" t="s">
        <v>159</v>
      </c>
      <c r="BE150" s="90">
        <f t="shared" si="9"/>
        <v>0</v>
      </c>
      <c r="BF150" s="90">
        <f t="shared" si="10"/>
        <v>0</v>
      </c>
      <c r="BG150" s="90">
        <f t="shared" si="11"/>
        <v>0</v>
      </c>
      <c r="BH150" s="90">
        <f t="shared" si="12"/>
        <v>0</v>
      </c>
      <c r="BI150" s="90">
        <f t="shared" si="13"/>
        <v>0</v>
      </c>
      <c r="BJ150" s="17" t="s">
        <v>90</v>
      </c>
      <c r="BK150" s="90">
        <f t="shared" si="14"/>
        <v>0</v>
      </c>
      <c r="BL150" s="17" t="s">
        <v>467</v>
      </c>
      <c r="BM150" s="167" t="s">
        <v>963</v>
      </c>
    </row>
    <row r="151" spans="1:65" s="2" customFormat="1" ht="16.5" customHeight="1">
      <c r="A151" s="235"/>
      <c r="B151" s="124"/>
      <c r="C151" s="192" t="s">
        <v>239</v>
      </c>
      <c r="D151" s="192" t="s">
        <v>323</v>
      </c>
      <c r="E151" s="193" t="s">
        <v>964</v>
      </c>
      <c r="F151" s="194" t="s">
        <v>965</v>
      </c>
      <c r="G151" s="195" t="s">
        <v>966</v>
      </c>
      <c r="H151" s="196">
        <v>480</v>
      </c>
      <c r="I151" s="197"/>
      <c r="J151" s="198">
        <f t="shared" si="5"/>
        <v>0</v>
      </c>
      <c r="K151" s="199"/>
      <c r="L151" s="240"/>
      <c r="M151" s="201" t="s">
        <v>1</v>
      </c>
      <c r="N151" s="202" t="s">
        <v>44</v>
      </c>
      <c r="O151" s="49"/>
      <c r="P151" s="165">
        <f t="shared" si="6"/>
        <v>0</v>
      </c>
      <c r="Q151" s="165">
        <v>0</v>
      </c>
      <c r="R151" s="165">
        <f t="shared" si="7"/>
        <v>0</v>
      </c>
      <c r="S151" s="165">
        <v>0</v>
      </c>
      <c r="T151" s="166">
        <f t="shared" si="8"/>
        <v>0</v>
      </c>
      <c r="U151" s="235"/>
      <c r="V151" s="235"/>
      <c r="W151" s="235"/>
      <c r="X151" s="235"/>
      <c r="Y151" s="235"/>
      <c r="Z151" s="235"/>
      <c r="AA151" s="235"/>
      <c r="AB151" s="235"/>
      <c r="AC151" s="235"/>
      <c r="AD151" s="235"/>
      <c r="AE151" s="235"/>
      <c r="AR151" s="167" t="s">
        <v>925</v>
      </c>
      <c r="AT151" s="167" t="s">
        <v>323</v>
      </c>
      <c r="AU151" s="167" t="s">
        <v>90</v>
      </c>
      <c r="AY151" s="17" t="s">
        <v>159</v>
      </c>
      <c r="BE151" s="90">
        <f t="shared" si="9"/>
        <v>0</v>
      </c>
      <c r="BF151" s="90">
        <f t="shared" si="10"/>
        <v>0</v>
      </c>
      <c r="BG151" s="90">
        <f t="shared" si="11"/>
        <v>0</v>
      </c>
      <c r="BH151" s="90">
        <f t="shared" si="12"/>
        <v>0</v>
      </c>
      <c r="BI151" s="90">
        <f t="shared" si="13"/>
        <v>0</v>
      </c>
      <c r="BJ151" s="17" t="s">
        <v>90</v>
      </c>
      <c r="BK151" s="90">
        <f t="shared" si="14"/>
        <v>0</v>
      </c>
      <c r="BL151" s="17" t="s">
        <v>925</v>
      </c>
      <c r="BM151" s="167" t="s">
        <v>967</v>
      </c>
    </row>
    <row r="152" spans="1:65" s="2" customFormat="1" ht="21.75" customHeight="1">
      <c r="A152" s="235"/>
      <c r="B152" s="124"/>
      <c r="C152" s="155" t="s">
        <v>245</v>
      </c>
      <c r="D152" s="155" t="s">
        <v>161</v>
      </c>
      <c r="E152" s="156" t="s">
        <v>968</v>
      </c>
      <c r="F152" s="157" t="s">
        <v>969</v>
      </c>
      <c r="G152" s="158" t="s">
        <v>966</v>
      </c>
      <c r="H152" s="159">
        <v>24</v>
      </c>
      <c r="I152" s="160"/>
      <c r="J152" s="161">
        <f t="shared" si="5"/>
        <v>0</v>
      </c>
      <c r="K152" s="162"/>
      <c r="L152" s="240"/>
      <c r="M152" s="163" t="s">
        <v>1</v>
      </c>
      <c r="N152" s="164" t="s">
        <v>44</v>
      </c>
      <c r="O152" s="49"/>
      <c r="P152" s="165">
        <f t="shared" si="6"/>
        <v>0</v>
      </c>
      <c r="Q152" s="165">
        <v>0</v>
      </c>
      <c r="R152" s="165">
        <f t="shared" si="7"/>
        <v>0</v>
      </c>
      <c r="S152" s="165">
        <v>0</v>
      </c>
      <c r="T152" s="166">
        <f t="shared" si="8"/>
        <v>0</v>
      </c>
      <c r="U152" s="235"/>
      <c r="V152" s="235"/>
      <c r="W152" s="235"/>
      <c r="X152" s="235"/>
      <c r="Y152" s="235"/>
      <c r="Z152" s="235"/>
      <c r="AA152" s="235"/>
      <c r="AB152" s="235"/>
      <c r="AC152" s="235"/>
      <c r="AD152" s="235"/>
      <c r="AE152" s="235"/>
      <c r="AR152" s="167" t="s">
        <v>467</v>
      </c>
      <c r="AT152" s="167" t="s">
        <v>161</v>
      </c>
      <c r="AU152" s="167" t="s">
        <v>90</v>
      </c>
      <c r="AY152" s="17" t="s">
        <v>159</v>
      </c>
      <c r="BE152" s="90">
        <f t="shared" si="9"/>
        <v>0</v>
      </c>
      <c r="BF152" s="90">
        <f t="shared" si="10"/>
        <v>0</v>
      </c>
      <c r="BG152" s="90">
        <f t="shared" si="11"/>
        <v>0</v>
      </c>
      <c r="BH152" s="90">
        <f t="shared" si="12"/>
        <v>0</v>
      </c>
      <c r="BI152" s="90">
        <f t="shared" si="13"/>
        <v>0</v>
      </c>
      <c r="BJ152" s="17" t="s">
        <v>90</v>
      </c>
      <c r="BK152" s="90">
        <f t="shared" si="14"/>
        <v>0</v>
      </c>
      <c r="BL152" s="17" t="s">
        <v>467</v>
      </c>
      <c r="BM152" s="167" t="s">
        <v>970</v>
      </c>
    </row>
    <row r="153" spans="1:65" s="2" customFormat="1" ht="16.5" customHeight="1">
      <c r="A153" s="235"/>
      <c r="B153" s="124"/>
      <c r="C153" s="192" t="s">
        <v>250</v>
      </c>
      <c r="D153" s="192" t="s">
        <v>323</v>
      </c>
      <c r="E153" s="193" t="s">
        <v>971</v>
      </c>
      <c r="F153" s="194" t="s">
        <v>972</v>
      </c>
      <c r="G153" s="195" t="s">
        <v>966</v>
      </c>
      <c r="H153" s="196">
        <v>24</v>
      </c>
      <c r="I153" s="197"/>
      <c r="J153" s="198">
        <f t="shared" si="5"/>
        <v>0</v>
      </c>
      <c r="K153" s="199"/>
      <c r="L153" s="240"/>
      <c r="M153" s="201" t="s">
        <v>1</v>
      </c>
      <c r="N153" s="202" t="s">
        <v>44</v>
      </c>
      <c r="O153" s="49"/>
      <c r="P153" s="165">
        <f t="shared" si="6"/>
        <v>0</v>
      </c>
      <c r="Q153" s="165">
        <v>1E-3</v>
      </c>
      <c r="R153" s="165">
        <f t="shared" si="7"/>
        <v>2.4E-2</v>
      </c>
      <c r="S153" s="165">
        <v>0</v>
      </c>
      <c r="T153" s="166">
        <f t="shared" si="8"/>
        <v>0</v>
      </c>
      <c r="U153" s="235"/>
      <c r="V153" s="235"/>
      <c r="W153" s="235"/>
      <c r="X153" s="235"/>
      <c r="Y153" s="235"/>
      <c r="Z153" s="235"/>
      <c r="AA153" s="235"/>
      <c r="AB153" s="235"/>
      <c r="AC153" s="235"/>
      <c r="AD153" s="235"/>
      <c r="AE153" s="235"/>
      <c r="AR153" s="167" t="s">
        <v>925</v>
      </c>
      <c r="AT153" s="167" t="s">
        <v>323</v>
      </c>
      <c r="AU153" s="167" t="s">
        <v>90</v>
      </c>
      <c r="AY153" s="17" t="s">
        <v>159</v>
      </c>
      <c r="BE153" s="90">
        <f t="shared" si="9"/>
        <v>0</v>
      </c>
      <c r="BF153" s="90">
        <f t="shared" si="10"/>
        <v>0</v>
      </c>
      <c r="BG153" s="90">
        <f t="shared" si="11"/>
        <v>0</v>
      </c>
      <c r="BH153" s="90">
        <f t="shared" si="12"/>
        <v>0</v>
      </c>
      <c r="BI153" s="90">
        <f t="shared" si="13"/>
        <v>0</v>
      </c>
      <c r="BJ153" s="17" t="s">
        <v>90</v>
      </c>
      <c r="BK153" s="90">
        <f t="shared" si="14"/>
        <v>0</v>
      </c>
      <c r="BL153" s="17" t="s">
        <v>925</v>
      </c>
      <c r="BM153" s="167" t="s">
        <v>973</v>
      </c>
    </row>
    <row r="154" spans="1:65" s="14" customFormat="1">
      <c r="B154" s="176"/>
      <c r="D154" s="169" t="s">
        <v>171</v>
      </c>
      <c r="F154" s="178" t="s">
        <v>974</v>
      </c>
      <c r="H154" s="179">
        <v>24</v>
      </c>
      <c r="I154" s="180"/>
      <c r="L154" s="240"/>
      <c r="M154" s="181"/>
      <c r="N154" s="182"/>
      <c r="O154" s="182"/>
      <c r="P154" s="182"/>
      <c r="Q154" s="182"/>
      <c r="R154" s="182"/>
      <c r="S154" s="182"/>
      <c r="T154" s="183"/>
      <c r="AT154" s="177" t="s">
        <v>171</v>
      </c>
      <c r="AU154" s="177" t="s">
        <v>90</v>
      </c>
      <c r="AV154" s="14" t="s">
        <v>90</v>
      </c>
      <c r="AW154" s="14" t="s">
        <v>3</v>
      </c>
      <c r="AX154" s="14" t="s">
        <v>84</v>
      </c>
      <c r="AY154" s="177" t="s">
        <v>159</v>
      </c>
    </row>
    <row r="155" spans="1:65" s="2" customFormat="1" ht="16.5" customHeight="1">
      <c r="A155" s="235"/>
      <c r="B155" s="124"/>
      <c r="C155" s="155" t="s">
        <v>257</v>
      </c>
      <c r="D155" s="155" t="s">
        <v>161</v>
      </c>
      <c r="E155" s="156" t="s">
        <v>975</v>
      </c>
      <c r="F155" s="157" t="s">
        <v>976</v>
      </c>
      <c r="G155" s="158" t="s">
        <v>169</v>
      </c>
      <c r="H155" s="159">
        <v>84</v>
      </c>
      <c r="I155" s="160"/>
      <c r="J155" s="161">
        <f t="shared" ref="J155:J174" si="15">ROUND(I155*H155,2)</f>
        <v>0</v>
      </c>
      <c r="K155" s="162"/>
      <c r="L155" s="240"/>
      <c r="M155" s="163" t="s">
        <v>1</v>
      </c>
      <c r="N155" s="164" t="s">
        <v>44</v>
      </c>
      <c r="O155" s="49"/>
      <c r="P155" s="165">
        <f t="shared" ref="P155:P174" si="16">O155*H155</f>
        <v>0</v>
      </c>
      <c r="Q155" s="165">
        <v>0</v>
      </c>
      <c r="R155" s="165">
        <f t="shared" ref="R155:R174" si="17">Q155*H155</f>
        <v>0</v>
      </c>
      <c r="S155" s="165">
        <v>0</v>
      </c>
      <c r="T155" s="166">
        <f t="shared" ref="T155:T174" si="18">S155*H155</f>
        <v>0</v>
      </c>
      <c r="U155" s="235"/>
      <c r="V155" s="235"/>
      <c r="W155" s="235"/>
      <c r="X155" s="235"/>
      <c r="Y155" s="235"/>
      <c r="Z155" s="235"/>
      <c r="AA155" s="235"/>
      <c r="AB155" s="235"/>
      <c r="AC155" s="235"/>
      <c r="AD155" s="235"/>
      <c r="AE155" s="235"/>
      <c r="AR155" s="167" t="s">
        <v>467</v>
      </c>
      <c r="AT155" s="167" t="s">
        <v>161</v>
      </c>
      <c r="AU155" s="167" t="s">
        <v>90</v>
      </c>
      <c r="AY155" s="17" t="s">
        <v>159</v>
      </c>
      <c r="BE155" s="90">
        <f t="shared" ref="BE155:BE174" si="19">IF(N155="základná",J155,0)</f>
        <v>0</v>
      </c>
      <c r="BF155" s="90">
        <f t="shared" ref="BF155:BF174" si="20">IF(N155="znížená",J155,0)</f>
        <v>0</v>
      </c>
      <c r="BG155" s="90">
        <f t="shared" ref="BG155:BG174" si="21">IF(N155="zákl. prenesená",J155,0)</f>
        <v>0</v>
      </c>
      <c r="BH155" s="90">
        <f t="shared" ref="BH155:BH174" si="22">IF(N155="zníž. prenesená",J155,0)</f>
        <v>0</v>
      </c>
      <c r="BI155" s="90">
        <f t="shared" ref="BI155:BI174" si="23">IF(N155="nulová",J155,0)</f>
        <v>0</v>
      </c>
      <c r="BJ155" s="17" t="s">
        <v>90</v>
      </c>
      <c r="BK155" s="90">
        <f t="shared" ref="BK155:BK174" si="24">ROUND(I155*H155,2)</f>
        <v>0</v>
      </c>
      <c r="BL155" s="17" t="s">
        <v>467</v>
      </c>
      <c r="BM155" s="167" t="s">
        <v>977</v>
      </c>
    </row>
    <row r="156" spans="1:65" s="2" customFormat="1" ht="16.5" customHeight="1">
      <c r="A156" s="235"/>
      <c r="B156" s="124"/>
      <c r="C156" s="192" t="s">
        <v>262</v>
      </c>
      <c r="D156" s="192" t="s">
        <v>323</v>
      </c>
      <c r="E156" s="193" t="s">
        <v>978</v>
      </c>
      <c r="F156" s="194" t="s">
        <v>979</v>
      </c>
      <c r="G156" s="195" t="s">
        <v>169</v>
      </c>
      <c r="H156" s="196">
        <v>36</v>
      </c>
      <c r="I156" s="197"/>
      <c r="J156" s="198">
        <f t="shared" si="15"/>
        <v>0</v>
      </c>
      <c r="K156" s="199"/>
      <c r="L156" s="240"/>
      <c r="M156" s="201" t="s">
        <v>1</v>
      </c>
      <c r="N156" s="202" t="s">
        <v>44</v>
      </c>
      <c r="O156" s="49"/>
      <c r="P156" s="165">
        <f t="shared" si="16"/>
        <v>0</v>
      </c>
      <c r="Q156" s="165">
        <v>1.6000000000000001E-4</v>
      </c>
      <c r="R156" s="165">
        <f t="shared" si="17"/>
        <v>5.7600000000000004E-3</v>
      </c>
      <c r="S156" s="165">
        <v>0</v>
      </c>
      <c r="T156" s="166">
        <f t="shared" si="18"/>
        <v>0</v>
      </c>
      <c r="U156" s="235"/>
      <c r="V156" s="235"/>
      <c r="W156" s="235"/>
      <c r="X156" s="235"/>
      <c r="Y156" s="235"/>
      <c r="Z156" s="235"/>
      <c r="AA156" s="235"/>
      <c r="AB156" s="235"/>
      <c r="AC156" s="235"/>
      <c r="AD156" s="235"/>
      <c r="AE156" s="235"/>
      <c r="AR156" s="167" t="s">
        <v>925</v>
      </c>
      <c r="AT156" s="167" t="s">
        <v>323</v>
      </c>
      <c r="AU156" s="167" t="s">
        <v>90</v>
      </c>
      <c r="AY156" s="17" t="s">
        <v>159</v>
      </c>
      <c r="BE156" s="90">
        <f t="shared" si="19"/>
        <v>0</v>
      </c>
      <c r="BF156" s="90">
        <f t="shared" si="20"/>
        <v>0</v>
      </c>
      <c r="BG156" s="90">
        <f t="shared" si="21"/>
        <v>0</v>
      </c>
      <c r="BH156" s="90">
        <f t="shared" si="22"/>
        <v>0</v>
      </c>
      <c r="BI156" s="90">
        <f t="shared" si="23"/>
        <v>0</v>
      </c>
      <c r="BJ156" s="17" t="s">
        <v>90</v>
      </c>
      <c r="BK156" s="90">
        <f t="shared" si="24"/>
        <v>0</v>
      </c>
      <c r="BL156" s="17" t="s">
        <v>925</v>
      </c>
      <c r="BM156" s="167" t="s">
        <v>980</v>
      </c>
    </row>
    <row r="157" spans="1:65" s="2" customFormat="1" ht="16.5" customHeight="1">
      <c r="A157" s="235"/>
      <c r="B157" s="124"/>
      <c r="C157" s="192" t="s">
        <v>7</v>
      </c>
      <c r="D157" s="192" t="s">
        <v>323</v>
      </c>
      <c r="E157" s="193" t="s">
        <v>981</v>
      </c>
      <c r="F157" s="194" t="s">
        <v>982</v>
      </c>
      <c r="G157" s="195" t="s">
        <v>169</v>
      </c>
      <c r="H157" s="196">
        <v>48</v>
      </c>
      <c r="I157" s="197"/>
      <c r="J157" s="198">
        <f t="shared" si="15"/>
        <v>0</v>
      </c>
      <c r="K157" s="199"/>
      <c r="L157" s="240"/>
      <c r="M157" s="201" t="s">
        <v>1</v>
      </c>
      <c r="N157" s="202" t="s">
        <v>44</v>
      </c>
      <c r="O157" s="49"/>
      <c r="P157" s="165">
        <f t="shared" si="16"/>
        <v>0</v>
      </c>
      <c r="Q157" s="165">
        <v>1.8000000000000001E-4</v>
      </c>
      <c r="R157" s="165">
        <f t="shared" si="17"/>
        <v>8.6400000000000001E-3</v>
      </c>
      <c r="S157" s="165">
        <v>0</v>
      </c>
      <c r="T157" s="166">
        <f t="shared" si="18"/>
        <v>0</v>
      </c>
      <c r="U157" s="235"/>
      <c r="V157" s="235"/>
      <c r="W157" s="235"/>
      <c r="X157" s="235"/>
      <c r="Y157" s="235"/>
      <c r="Z157" s="235"/>
      <c r="AA157" s="235"/>
      <c r="AB157" s="235"/>
      <c r="AC157" s="235"/>
      <c r="AD157" s="235"/>
      <c r="AE157" s="235"/>
      <c r="AR157" s="167" t="s">
        <v>925</v>
      </c>
      <c r="AT157" s="167" t="s">
        <v>323</v>
      </c>
      <c r="AU157" s="167" t="s">
        <v>90</v>
      </c>
      <c r="AY157" s="17" t="s">
        <v>159</v>
      </c>
      <c r="BE157" s="90">
        <f t="shared" si="19"/>
        <v>0</v>
      </c>
      <c r="BF157" s="90">
        <f t="shared" si="20"/>
        <v>0</v>
      </c>
      <c r="BG157" s="90">
        <f t="shared" si="21"/>
        <v>0</v>
      </c>
      <c r="BH157" s="90">
        <f t="shared" si="22"/>
        <v>0</v>
      </c>
      <c r="BI157" s="90">
        <f t="shared" si="23"/>
        <v>0</v>
      </c>
      <c r="BJ157" s="17" t="s">
        <v>90</v>
      </c>
      <c r="BK157" s="90">
        <f t="shared" si="24"/>
        <v>0</v>
      </c>
      <c r="BL157" s="17" t="s">
        <v>925</v>
      </c>
      <c r="BM157" s="167" t="s">
        <v>983</v>
      </c>
    </row>
    <row r="158" spans="1:65" s="2" customFormat="1" ht="16.5" customHeight="1">
      <c r="A158" s="235"/>
      <c r="B158" s="124"/>
      <c r="C158" s="155" t="s">
        <v>270</v>
      </c>
      <c r="D158" s="155" t="s">
        <v>161</v>
      </c>
      <c r="E158" s="156" t="s">
        <v>984</v>
      </c>
      <c r="F158" s="157" t="s">
        <v>985</v>
      </c>
      <c r="G158" s="158" t="s">
        <v>169</v>
      </c>
      <c r="H158" s="159">
        <v>72</v>
      </c>
      <c r="I158" s="160"/>
      <c r="J158" s="161">
        <f t="shared" si="15"/>
        <v>0</v>
      </c>
      <c r="K158" s="162"/>
      <c r="L158" s="240"/>
      <c r="M158" s="163" t="s">
        <v>1</v>
      </c>
      <c r="N158" s="164" t="s">
        <v>44</v>
      </c>
      <c r="O158" s="49"/>
      <c r="P158" s="165">
        <f t="shared" si="16"/>
        <v>0</v>
      </c>
      <c r="Q158" s="165">
        <v>0</v>
      </c>
      <c r="R158" s="165">
        <f t="shared" si="17"/>
        <v>0</v>
      </c>
      <c r="S158" s="165">
        <v>0</v>
      </c>
      <c r="T158" s="166">
        <f t="shared" si="18"/>
        <v>0</v>
      </c>
      <c r="U158" s="235"/>
      <c r="V158" s="235"/>
      <c r="W158" s="235"/>
      <c r="X158" s="235"/>
      <c r="Y158" s="235"/>
      <c r="Z158" s="235"/>
      <c r="AA158" s="235"/>
      <c r="AB158" s="235"/>
      <c r="AC158" s="235"/>
      <c r="AD158" s="235"/>
      <c r="AE158" s="235"/>
      <c r="AR158" s="167" t="s">
        <v>467</v>
      </c>
      <c r="AT158" s="167" t="s">
        <v>161</v>
      </c>
      <c r="AU158" s="167" t="s">
        <v>90</v>
      </c>
      <c r="AY158" s="17" t="s">
        <v>159</v>
      </c>
      <c r="BE158" s="90">
        <f t="shared" si="19"/>
        <v>0</v>
      </c>
      <c r="BF158" s="90">
        <f t="shared" si="20"/>
        <v>0</v>
      </c>
      <c r="BG158" s="90">
        <f t="shared" si="21"/>
        <v>0</v>
      </c>
      <c r="BH158" s="90">
        <f t="shared" si="22"/>
        <v>0</v>
      </c>
      <c r="BI158" s="90">
        <f t="shared" si="23"/>
        <v>0</v>
      </c>
      <c r="BJ158" s="17" t="s">
        <v>90</v>
      </c>
      <c r="BK158" s="90">
        <f t="shared" si="24"/>
        <v>0</v>
      </c>
      <c r="BL158" s="17" t="s">
        <v>467</v>
      </c>
      <c r="BM158" s="167" t="s">
        <v>986</v>
      </c>
    </row>
    <row r="159" spans="1:65" s="2" customFormat="1" ht="16.5" customHeight="1">
      <c r="A159" s="235"/>
      <c r="B159" s="124"/>
      <c r="C159" s="192" t="s">
        <v>277</v>
      </c>
      <c r="D159" s="192" t="s">
        <v>323</v>
      </c>
      <c r="E159" s="193" t="s">
        <v>987</v>
      </c>
      <c r="F159" s="194" t="s">
        <v>988</v>
      </c>
      <c r="G159" s="195" t="s">
        <v>169</v>
      </c>
      <c r="H159" s="196">
        <v>72</v>
      </c>
      <c r="I159" s="197"/>
      <c r="J159" s="198">
        <f t="shared" si="15"/>
        <v>0</v>
      </c>
      <c r="K159" s="199"/>
      <c r="L159" s="240"/>
      <c r="M159" s="201" t="s">
        <v>1</v>
      </c>
      <c r="N159" s="202" t="s">
        <v>44</v>
      </c>
      <c r="O159" s="49"/>
      <c r="P159" s="165">
        <f t="shared" si="16"/>
        <v>0</v>
      </c>
      <c r="Q159" s="165">
        <v>2.1000000000000001E-4</v>
      </c>
      <c r="R159" s="165">
        <f t="shared" si="17"/>
        <v>1.5120000000000001E-2</v>
      </c>
      <c r="S159" s="165">
        <v>0</v>
      </c>
      <c r="T159" s="166">
        <f t="shared" si="18"/>
        <v>0</v>
      </c>
      <c r="U159" s="235"/>
      <c r="V159" s="235"/>
      <c r="W159" s="235"/>
      <c r="X159" s="235"/>
      <c r="Y159" s="235"/>
      <c r="Z159" s="235"/>
      <c r="AA159" s="235"/>
      <c r="AB159" s="235"/>
      <c r="AC159" s="235"/>
      <c r="AD159" s="235"/>
      <c r="AE159" s="235"/>
      <c r="AR159" s="167" t="s">
        <v>925</v>
      </c>
      <c r="AT159" s="167" t="s">
        <v>323</v>
      </c>
      <c r="AU159" s="167" t="s">
        <v>90</v>
      </c>
      <c r="AY159" s="17" t="s">
        <v>159</v>
      </c>
      <c r="BE159" s="90">
        <f t="shared" si="19"/>
        <v>0</v>
      </c>
      <c r="BF159" s="90">
        <f t="shared" si="20"/>
        <v>0</v>
      </c>
      <c r="BG159" s="90">
        <f t="shared" si="21"/>
        <v>0</v>
      </c>
      <c r="BH159" s="90">
        <f t="shared" si="22"/>
        <v>0</v>
      </c>
      <c r="BI159" s="90">
        <f t="shared" si="23"/>
        <v>0</v>
      </c>
      <c r="BJ159" s="17" t="s">
        <v>90</v>
      </c>
      <c r="BK159" s="90">
        <f t="shared" si="24"/>
        <v>0</v>
      </c>
      <c r="BL159" s="17" t="s">
        <v>925</v>
      </c>
      <c r="BM159" s="167" t="s">
        <v>989</v>
      </c>
    </row>
    <row r="160" spans="1:65" s="2" customFormat="1" ht="16.5" customHeight="1">
      <c r="A160" s="235"/>
      <c r="B160" s="124"/>
      <c r="C160" s="155" t="s">
        <v>282</v>
      </c>
      <c r="D160" s="155" t="s">
        <v>161</v>
      </c>
      <c r="E160" s="156" t="s">
        <v>990</v>
      </c>
      <c r="F160" s="157" t="s">
        <v>991</v>
      </c>
      <c r="G160" s="158" t="s">
        <v>169</v>
      </c>
      <c r="H160" s="159">
        <v>2</v>
      </c>
      <c r="I160" s="160"/>
      <c r="J160" s="161">
        <f t="shared" si="15"/>
        <v>0</v>
      </c>
      <c r="K160" s="162"/>
      <c r="L160" s="240"/>
      <c r="M160" s="163" t="s">
        <v>1</v>
      </c>
      <c r="N160" s="164" t="s">
        <v>44</v>
      </c>
      <c r="O160" s="49"/>
      <c r="P160" s="165">
        <f t="shared" si="16"/>
        <v>0</v>
      </c>
      <c r="Q160" s="165">
        <v>0</v>
      </c>
      <c r="R160" s="165">
        <f t="shared" si="17"/>
        <v>0</v>
      </c>
      <c r="S160" s="165">
        <v>0</v>
      </c>
      <c r="T160" s="166">
        <f t="shared" si="18"/>
        <v>0</v>
      </c>
      <c r="U160" s="235"/>
      <c r="V160" s="235"/>
      <c r="W160" s="235"/>
      <c r="X160" s="235"/>
      <c r="Y160" s="235"/>
      <c r="Z160" s="235"/>
      <c r="AA160" s="235"/>
      <c r="AB160" s="235"/>
      <c r="AC160" s="235"/>
      <c r="AD160" s="235"/>
      <c r="AE160" s="235"/>
      <c r="AR160" s="167" t="s">
        <v>467</v>
      </c>
      <c r="AT160" s="167" t="s">
        <v>161</v>
      </c>
      <c r="AU160" s="167" t="s">
        <v>90</v>
      </c>
      <c r="AY160" s="17" t="s">
        <v>159</v>
      </c>
      <c r="BE160" s="90">
        <f t="shared" si="19"/>
        <v>0</v>
      </c>
      <c r="BF160" s="90">
        <f t="shared" si="20"/>
        <v>0</v>
      </c>
      <c r="BG160" s="90">
        <f t="shared" si="21"/>
        <v>0</v>
      </c>
      <c r="BH160" s="90">
        <f t="shared" si="22"/>
        <v>0</v>
      </c>
      <c r="BI160" s="90">
        <f t="shared" si="23"/>
        <v>0</v>
      </c>
      <c r="BJ160" s="17" t="s">
        <v>90</v>
      </c>
      <c r="BK160" s="90">
        <f t="shared" si="24"/>
        <v>0</v>
      </c>
      <c r="BL160" s="17" t="s">
        <v>467</v>
      </c>
      <c r="BM160" s="167" t="s">
        <v>992</v>
      </c>
    </row>
    <row r="161" spans="1:65" s="2" customFormat="1" ht="21.75" customHeight="1">
      <c r="A161" s="235"/>
      <c r="B161" s="124"/>
      <c r="C161" s="155" t="s">
        <v>287</v>
      </c>
      <c r="D161" s="155" t="s">
        <v>161</v>
      </c>
      <c r="E161" s="156" t="s">
        <v>993</v>
      </c>
      <c r="F161" s="157" t="s">
        <v>994</v>
      </c>
      <c r="G161" s="158" t="s">
        <v>435</v>
      </c>
      <c r="H161" s="159">
        <v>73</v>
      </c>
      <c r="I161" s="160"/>
      <c r="J161" s="161">
        <f t="shared" si="15"/>
        <v>0</v>
      </c>
      <c r="K161" s="162"/>
      <c r="L161" s="240"/>
      <c r="M161" s="163" t="s">
        <v>1</v>
      </c>
      <c r="N161" s="164" t="s">
        <v>44</v>
      </c>
      <c r="O161" s="49"/>
      <c r="P161" s="165">
        <f t="shared" si="16"/>
        <v>0</v>
      </c>
      <c r="Q161" s="165">
        <v>0</v>
      </c>
      <c r="R161" s="165">
        <f t="shared" si="17"/>
        <v>0</v>
      </c>
      <c r="S161" s="165">
        <v>0</v>
      </c>
      <c r="T161" s="166">
        <f t="shared" si="18"/>
        <v>0</v>
      </c>
      <c r="U161" s="235"/>
      <c r="V161" s="235"/>
      <c r="W161" s="235"/>
      <c r="X161" s="235"/>
      <c r="Y161" s="235"/>
      <c r="Z161" s="235"/>
      <c r="AA161" s="235"/>
      <c r="AB161" s="235"/>
      <c r="AC161" s="235"/>
      <c r="AD161" s="235"/>
      <c r="AE161" s="235"/>
      <c r="AR161" s="167" t="s">
        <v>467</v>
      </c>
      <c r="AT161" s="167" t="s">
        <v>161</v>
      </c>
      <c r="AU161" s="167" t="s">
        <v>90</v>
      </c>
      <c r="AY161" s="17" t="s">
        <v>159</v>
      </c>
      <c r="BE161" s="90">
        <f t="shared" si="19"/>
        <v>0</v>
      </c>
      <c r="BF161" s="90">
        <f t="shared" si="20"/>
        <v>0</v>
      </c>
      <c r="BG161" s="90">
        <f t="shared" si="21"/>
        <v>0</v>
      </c>
      <c r="BH161" s="90">
        <f t="shared" si="22"/>
        <v>0</v>
      </c>
      <c r="BI161" s="90">
        <f t="shared" si="23"/>
        <v>0</v>
      </c>
      <c r="BJ161" s="17" t="s">
        <v>90</v>
      </c>
      <c r="BK161" s="90">
        <f t="shared" si="24"/>
        <v>0</v>
      </c>
      <c r="BL161" s="17" t="s">
        <v>467</v>
      </c>
      <c r="BM161" s="167" t="s">
        <v>995</v>
      </c>
    </row>
    <row r="162" spans="1:65" s="2" customFormat="1" ht="16.5" customHeight="1">
      <c r="A162" s="235"/>
      <c r="B162" s="124"/>
      <c r="C162" s="192" t="s">
        <v>295</v>
      </c>
      <c r="D162" s="192" t="s">
        <v>323</v>
      </c>
      <c r="E162" s="193" t="s">
        <v>996</v>
      </c>
      <c r="F162" s="194" t="s">
        <v>997</v>
      </c>
      <c r="G162" s="195" t="s">
        <v>435</v>
      </c>
      <c r="H162" s="196">
        <v>73</v>
      </c>
      <c r="I162" s="197"/>
      <c r="J162" s="198">
        <f t="shared" si="15"/>
        <v>0</v>
      </c>
      <c r="K162" s="199"/>
      <c r="L162" s="240"/>
      <c r="M162" s="201" t="s">
        <v>1</v>
      </c>
      <c r="N162" s="202" t="s">
        <v>44</v>
      </c>
      <c r="O162" s="49"/>
      <c r="P162" s="165">
        <f t="shared" si="16"/>
        <v>0</v>
      </c>
      <c r="Q162" s="165">
        <v>1.9000000000000001E-4</v>
      </c>
      <c r="R162" s="165">
        <f t="shared" si="17"/>
        <v>1.387E-2</v>
      </c>
      <c r="S162" s="165">
        <v>0</v>
      </c>
      <c r="T162" s="166">
        <f t="shared" si="18"/>
        <v>0</v>
      </c>
      <c r="U162" s="235"/>
      <c r="V162" s="235"/>
      <c r="W162" s="235"/>
      <c r="X162" s="235"/>
      <c r="Y162" s="235"/>
      <c r="Z162" s="235"/>
      <c r="AA162" s="235"/>
      <c r="AB162" s="235"/>
      <c r="AC162" s="235"/>
      <c r="AD162" s="235"/>
      <c r="AE162" s="235"/>
      <c r="AR162" s="167" t="s">
        <v>925</v>
      </c>
      <c r="AT162" s="167" t="s">
        <v>323</v>
      </c>
      <c r="AU162" s="167" t="s">
        <v>90</v>
      </c>
      <c r="AY162" s="17" t="s">
        <v>159</v>
      </c>
      <c r="BE162" s="90">
        <f t="shared" si="19"/>
        <v>0</v>
      </c>
      <c r="BF162" s="90">
        <f t="shared" si="20"/>
        <v>0</v>
      </c>
      <c r="BG162" s="90">
        <f t="shared" si="21"/>
        <v>0</v>
      </c>
      <c r="BH162" s="90">
        <f t="shared" si="22"/>
        <v>0</v>
      </c>
      <c r="BI162" s="90">
        <f t="shared" si="23"/>
        <v>0</v>
      </c>
      <c r="BJ162" s="17" t="s">
        <v>90</v>
      </c>
      <c r="BK162" s="90">
        <f t="shared" si="24"/>
        <v>0</v>
      </c>
      <c r="BL162" s="17" t="s">
        <v>925</v>
      </c>
      <c r="BM162" s="167" t="s">
        <v>998</v>
      </c>
    </row>
    <row r="163" spans="1:65" s="2" customFormat="1" ht="21.75" customHeight="1">
      <c r="A163" s="235"/>
      <c r="B163" s="124"/>
      <c r="C163" s="155" t="s">
        <v>238</v>
      </c>
      <c r="D163" s="155" t="s">
        <v>161</v>
      </c>
      <c r="E163" s="156" t="s">
        <v>999</v>
      </c>
      <c r="F163" s="157" t="s">
        <v>1000</v>
      </c>
      <c r="G163" s="158" t="s">
        <v>435</v>
      </c>
      <c r="H163" s="159">
        <v>455</v>
      </c>
      <c r="I163" s="160"/>
      <c r="J163" s="161">
        <f t="shared" si="15"/>
        <v>0</v>
      </c>
      <c r="K163" s="162"/>
      <c r="L163" s="240"/>
      <c r="M163" s="163" t="s">
        <v>1</v>
      </c>
      <c r="N163" s="164" t="s">
        <v>44</v>
      </c>
      <c r="O163" s="49"/>
      <c r="P163" s="165">
        <f t="shared" si="16"/>
        <v>0</v>
      </c>
      <c r="Q163" s="165">
        <v>0</v>
      </c>
      <c r="R163" s="165">
        <f t="shared" si="17"/>
        <v>0</v>
      </c>
      <c r="S163" s="165">
        <v>0</v>
      </c>
      <c r="T163" s="166">
        <f t="shared" si="18"/>
        <v>0</v>
      </c>
      <c r="U163" s="235"/>
      <c r="V163" s="235"/>
      <c r="W163" s="235"/>
      <c r="X163" s="235"/>
      <c r="Y163" s="235"/>
      <c r="Z163" s="235"/>
      <c r="AA163" s="235"/>
      <c r="AB163" s="235"/>
      <c r="AC163" s="235"/>
      <c r="AD163" s="235"/>
      <c r="AE163" s="235"/>
      <c r="AR163" s="167" t="s">
        <v>467</v>
      </c>
      <c r="AT163" s="167" t="s">
        <v>161</v>
      </c>
      <c r="AU163" s="167" t="s">
        <v>90</v>
      </c>
      <c r="AY163" s="17" t="s">
        <v>159</v>
      </c>
      <c r="BE163" s="90">
        <f t="shared" si="19"/>
        <v>0</v>
      </c>
      <c r="BF163" s="90">
        <f t="shared" si="20"/>
        <v>0</v>
      </c>
      <c r="BG163" s="90">
        <f t="shared" si="21"/>
        <v>0</v>
      </c>
      <c r="BH163" s="90">
        <f t="shared" si="22"/>
        <v>0</v>
      </c>
      <c r="BI163" s="90">
        <f t="shared" si="23"/>
        <v>0</v>
      </c>
      <c r="BJ163" s="17" t="s">
        <v>90</v>
      </c>
      <c r="BK163" s="90">
        <f t="shared" si="24"/>
        <v>0</v>
      </c>
      <c r="BL163" s="17" t="s">
        <v>467</v>
      </c>
      <c r="BM163" s="167" t="s">
        <v>1001</v>
      </c>
    </row>
    <row r="164" spans="1:65" s="2" customFormat="1" ht="16.5" customHeight="1">
      <c r="A164" s="235"/>
      <c r="B164" s="124"/>
      <c r="C164" s="192" t="s">
        <v>304</v>
      </c>
      <c r="D164" s="192" t="s">
        <v>323</v>
      </c>
      <c r="E164" s="193" t="s">
        <v>1002</v>
      </c>
      <c r="F164" s="194" t="s">
        <v>1003</v>
      </c>
      <c r="G164" s="195" t="s">
        <v>435</v>
      </c>
      <c r="H164" s="196">
        <v>455</v>
      </c>
      <c r="I164" s="197"/>
      <c r="J164" s="198">
        <f t="shared" si="15"/>
        <v>0</v>
      </c>
      <c r="K164" s="199"/>
      <c r="L164" s="240"/>
      <c r="M164" s="201" t="s">
        <v>1</v>
      </c>
      <c r="N164" s="202" t="s">
        <v>44</v>
      </c>
      <c r="O164" s="49"/>
      <c r="P164" s="165">
        <f t="shared" si="16"/>
        <v>0</v>
      </c>
      <c r="Q164" s="165">
        <v>2.5000000000000001E-4</v>
      </c>
      <c r="R164" s="165">
        <f t="shared" si="17"/>
        <v>0.11375</v>
      </c>
      <c r="S164" s="165">
        <v>0</v>
      </c>
      <c r="T164" s="166">
        <f t="shared" si="18"/>
        <v>0</v>
      </c>
      <c r="U164" s="235"/>
      <c r="V164" s="235"/>
      <c r="W164" s="235"/>
      <c r="X164" s="235"/>
      <c r="Y164" s="235"/>
      <c r="Z164" s="235"/>
      <c r="AA164" s="235"/>
      <c r="AB164" s="235"/>
      <c r="AC164" s="235"/>
      <c r="AD164" s="235"/>
      <c r="AE164" s="235"/>
      <c r="AR164" s="167" t="s">
        <v>925</v>
      </c>
      <c r="AT164" s="167" t="s">
        <v>323</v>
      </c>
      <c r="AU164" s="167" t="s">
        <v>90</v>
      </c>
      <c r="AY164" s="17" t="s">
        <v>159</v>
      </c>
      <c r="BE164" s="90">
        <f t="shared" si="19"/>
        <v>0</v>
      </c>
      <c r="BF164" s="90">
        <f t="shared" si="20"/>
        <v>0</v>
      </c>
      <c r="BG164" s="90">
        <f t="shared" si="21"/>
        <v>0</v>
      </c>
      <c r="BH164" s="90">
        <f t="shared" si="22"/>
        <v>0</v>
      </c>
      <c r="BI164" s="90">
        <f t="shared" si="23"/>
        <v>0</v>
      </c>
      <c r="BJ164" s="17" t="s">
        <v>90</v>
      </c>
      <c r="BK164" s="90">
        <f t="shared" si="24"/>
        <v>0</v>
      </c>
      <c r="BL164" s="17" t="s">
        <v>925</v>
      </c>
      <c r="BM164" s="167" t="s">
        <v>1004</v>
      </c>
    </row>
    <row r="165" spans="1:65" s="2" customFormat="1" ht="21.75" customHeight="1">
      <c r="A165" s="235"/>
      <c r="B165" s="124"/>
      <c r="C165" s="155" t="s">
        <v>308</v>
      </c>
      <c r="D165" s="155" t="s">
        <v>161</v>
      </c>
      <c r="E165" s="156" t="s">
        <v>1005</v>
      </c>
      <c r="F165" s="157" t="s">
        <v>1006</v>
      </c>
      <c r="G165" s="158" t="s">
        <v>435</v>
      </c>
      <c r="H165" s="159">
        <v>640</v>
      </c>
      <c r="I165" s="160"/>
      <c r="J165" s="161">
        <f t="shared" si="15"/>
        <v>0</v>
      </c>
      <c r="K165" s="162"/>
      <c r="L165" s="240"/>
      <c r="M165" s="163" t="s">
        <v>1</v>
      </c>
      <c r="N165" s="164" t="s">
        <v>44</v>
      </c>
      <c r="O165" s="49"/>
      <c r="P165" s="165">
        <f t="shared" si="16"/>
        <v>0</v>
      </c>
      <c r="Q165" s="165">
        <v>0</v>
      </c>
      <c r="R165" s="165">
        <f t="shared" si="17"/>
        <v>0</v>
      </c>
      <c r="S165" s="165">
        <v>0</v>
      </c>
      <c r="T165" s="166">
        <f t="shared" si="18"/>
        <v>0</v>
      </c>
      <c r="U165" s="235"/>
      <c r="V165" s="235"/>
      <c r="W165" s="235"/>
      <c r="X165" s="235"/>
      <c r="Y165" s="235"/>
      <c r="Z165" s="235"/>
      <c r="AA165" s="235"/>
      <c r="AB165" s="235"/>
      <c r="AC165" s="235"/>
      <c r="AD165" s="235"/>
      <c r="AE165" s="235"/>
      <c r="AR165" s="167" t="s">
        <v>467</v>
      </c>
      <c r="AT165" s="167" t="s">
        <v>161</v>
      </c>
      <c r="AU165" s="167" t="s">
        <v>90</v>
      </c>
      <c r="AY165" s="17" t="s">
        <v>159</v>
      </c>
      <c r="BE165" s="90">
        <f t="shared" si="19"/>
        <v>0</v>
      </c>
      <c r="BF165" s="90">
        <f t="shared" si="20"/>
        <v>0</v>
      </c>
      <c r="BG165" s="90">
        <f t="shared" si="21"/>
        <v>0</v>
      </c>
      <c r="BH165" s="90">
        <f t="shared" si="22"/>
        <v>0</v>
      </c>
      <c r="BI165" s="90">
        <f t="shared" si="23"/>
        <v>0</v>
      </c>
      <c r="BJ165" s="17" t="s">
        <v>90</v>
      </c>
      <c r="BK165" s="90">
        <f t="shared" si="24"/>
        <v>0</v>
      </c>
      <c r="BL165" s="17" t="s">
        <v>467</v>
      </c>
      <c r="BM165" s="167" t="s">
        <v>1007</v>
      </c>
    </row>
    <row r="166" spans="1:65" s="2" customFormat="1" ht="16.5" customHeight="1">
      <c r="A166" s="235"/>
      <c r="B166" s="124"/>
      <c r="C166" s="192" t="s">
        <v>314</v>
      </c>
      <c r="D166" s="192" t="s">
        <v>323</v>
      </c>
      <c r="E166" s="193" t="s">
        <v>1008</v>
      </c>
      <c r="F166" s="194" t="s">
        <v>1009</v>
      </c>
      <c r="G166" s="195" t="s">
        <v>435</v>
      </c>
      <c r="H166" s="196">
        <v>640</v>
      </c>
      <c r="I166" s="197"/>
      <c r="J166" s="198">
        <f t="shared" si="15"/>
        <v>0</v>
      </c>
      <c r="K166" s="199"/>
      <c r="L166" s="240"/>
      <c r="M166" s="201" t="s">
        <v>1</v>
      </c>
      <c r="N166" s="202" t="s">
        <v>44</v>
      </c>
      <c r="O166" s="49"/>
      <c r="P166" s="165">
        <f t="shared" si="16"/>
        <v>0</v>
      </c>
      <c r="Q166" s="165">
        <v>6.2E-4</v>
      </c>
      <c r="R166" s="165">
        <f t="shared" si="17"/>
        <v>0.39679999999999999</v>
      </c>
      <c r="S166" s="165">
        <v>0</v>
      </c>
      <c r="T166" s="166">
        <f t="shared" si="18"/>
        <v>0</v>
      </c>
      <c r="U166" s="235"/>
      <c r="V166" s="235"/>
      <c r="W166" s="235"/>
      <c r="X166" s="235"/>
      <c r="Y166" s="235"/>
      <c r="Z166" s="235"/>
      <c r="AA166" s="235"/>
      <c r="AB166" s="235"/>
      <c r="AC166" s="235"/>
      <c r="AD166" s="235"/>
      <c r="AE166" s="235"/>
      <c r="AR166" s="167" t="s">
        <v>925</v>
      </c>
      <c r="AT166" s="167" t="s">
        <v>323</v>
      </c>
      <c r="AU166" s="167" t="s">
        <v>90</v>
      </c>
      <c r="AY166" s="17" t="s">
        <v>159</v>
      </c>
      <c r="BE166" s="90">
        <f t="shared" si="19"/>
        <v>0</v>
      </c>
      <c r="BF166" s="90">
        <f t="shared" si="20"/>
        <v>0</v>
      </c>
      <c r="BG166" s="90">
        <f t="shared" si="21"/>
        <v>0</v>
      </c>
      <c r="BH166" s="90">
        <f t="shared" si="22"/>
        <v>0</v>
      </c>
      <c r="BI166" s="90">
        <f t="shared" si="23"/>
        <v>0</v>
      </c>
      <c r="BJ166" s="17" t="s">
        <v>90</v>
      </c>
      <c r="BK166" s="90">
        <f t="shared" si="24"/>
        <v>0</v>
      </c>
      <c r="BL166" s="17" t="s">
        <v>925</v>
      </c>
      <c r="BM166" s="167" t="s">
        <v>1010</v>
      </c>
    </row>
    <row r="167" spans="1:65" s="2" customFormat="1" ht="16.5" customHeight="1">
      <c r="A167" s="235"/>
      <c r="B167" s="124"/>
      <c r="C167" s="155" t="s">
        <v>255</v>
      </c>
      <c r="D167" s="155" t="s">
        <v>161</v>
      </c>
      <c r="E167" s="156" t="s">
        <v>1011</v>
      </c>
      <c r="F167" s="157" t="s">
        <v>1012</v>
      </c>
      <c r="G167" s="158" t="s">
        <v>169</v>
      </c>
      <c r="H167" s="159">
        <v>33</v>
      </c>
      <c r="I167" s="160"/>
      <c r="J167" s="161">
        <f t="shared" si="15"/>
        <v>0</v>
      </c>
      <c r="K167" s="162"/>
      <c r="L167" s="240"/>
      <c r="M167" s="163" t="s">
        <v>1</v>
      </c>
      <c r="N167" s="164" t="s">
        <v>44</v>
      </c>
      <c r="O167" s="49"/>
      <c r="P167" s="165">
        <f t="shared" si="16"/>
        <v>0</v>
      </c>
      <c r="Q167" s="165">
        <v>0</v>
      </c>
      <c r="R167" s="165">
        <f t="shared" si="17"/>
        <v>0</v>
      </c>
      <c r="S167" s="165">
        <v>0</v>
      </c>
      <c r="T167" s="166">
        <f t="shared" si="18"/>
        <v>0</v>
      </c>
      <c r="U167" s="235"/>
      <c r="V167" s="235"/>
      <c r="W167" s="235"/>
      <c r="X167" s="235"/>
      <c r="Y167" s="235"/>
      <c r="Z167" s="235"/>
      <c r="AA167" s="235"/>
      <c r="AB167" s="235"/>
      <c r="AC167" s="235"/>
      <c r="AD167" s="235"/>
      <c r="AE167" s="235"/>
      <c r="AR167" s="167" t="s">
        <v>467</v>
      </c>
      <c r="AT167" s="167" t="s">
        <v>161</v>
      </c>
      <c r="AU167" s="167" t="s">
        <v>90</v>
      </c>
      <c r="AY167" s="17" t="s">
        <v>159</v>
      </c>
      <c r="BE167" s="90">
        <f t="shared" si="19"/>
        <v>0</v>
      </c>
      <c r="BF167" s="90">
        <f t="shared" si="20"/>
        <v>0</v>
      </c>
      <c r="BG167" s="90">
        <f t="shared" si="21"/>
        <v>0</v>
      </c>
      <c r="BH167" s="90">
        <f t="shared" si="22"/>
        <v>0</v>
      </c>
      <c r="BI167" s="90">
        <f t="shared" si="23"/>
        <v>0</v>
      </c>
      <c r="BJ167" s="17" t="s">
        <v>90</v>
      </c>
      <c r="BK167" s="90">
        <f t="shared" si="24"/>
        <v>0</v>
      </c>
      <c r="BL167" s="17" t="s">
        <v>467</v>
      </c>
      <c r="BM167" s="167" t="s">
        <v>1013</v>
      </c>
    </row>
    <row r="168" spans="1:65" s="2" customFormat="1" ht="16.5" customHeight="1">
      <c r="A168" s="235"/>
      <c r="B168" s="124"/>
      <c r="C168" s="155" t="s">
        <v>322</v>
      </c>
      <c r="D168" s="155" t="s">
        <v>161</v>
      </c>
      <c r="E168" s="156" t="s">
        <v>1014</v>
      </c>
      <c r="F168" s="157" t="s">
        <v>1015</v>
      </c>
      <c r="G168" s="158" t="s">
        <v>169</v>
      </c>
      <c r="H168" s="159">
        <v>30</v>
      </c>
      <c r="I168" s="160"/>
      <c r="J168" s="161">
        <f t="shared" si="15"/>
        <v>0</v>
      </c>
      <c r="K168" s="162"/>
      <c r="L168" s="240"/>
      <c r="M168" s="163" t="s">
        <v>1</v>
      </c>
      <c r="N168" s="164" t="s">
        <v>44</v>
      </c>
      <c r="O168" s="49"/>
      <c r="P168" s="165">
        <f t="shared" si="16"/>
        <v>0</v>
      </c>
      <c r="Q168" s="165">
        <v>0</v>
      </c>
      <c r="R168" s="165">
        <f t="shared" si="17"/>
        <v>0</v>
      </c>
      <c r="S168" s="165">
        <v>0</v>
      </c>
      <c r="T168" s="166">
        <f t="shared" si="18"/>
        <v>0</v>
      </c>
      <c r="U168" s="235"/>
      <c r="V168" s="235"/>
      <c r="W168" s="235"/>
      <c r="X168" s="235"/>
      <c r="Y168" s="235"/>
      <c r="Z168" s="235"/>
      <c r="AA168" s="235"/>
      <c r="AB168" s="235"/>
      <c r="AC168" s="235"/>
      <c r="AD168" s="235"/>
      <c r="AE168" s="235"/>
      <c r="AR168" s="167" t="s">
        <v>467</v>
      </c>
      <c r="AT168" s="167" t="s">
        <v>161</v>
      </c>
      <c r="AU168" s="167" t="s">
        <v>90</v>
      </c>
      <c r="AY168" s="17" t="s">
        <v>159</v>
      </c>
      <c r="BE168" s="90">
        <f t="shared" si="19"/>
        <v>0</v>
      </c>
      <c r="BF168" s="90">
        <f t="shared" si="20"/>
        <v>0</v>
      </c>
      <c r="BG168" s="90">
        <f t="shared" si="21"/>
        <v>0</v>
      </c>
      <c r="BH168" s="90">
        <f t="shared" si="22"/>
        <v>0</v>
      </c>
      <c r="BI168" s="90">
        <f t="shared" si="23"/>
        <v>0</v>
      </c>
      <c r="BJ168" s="17" t="s">
        <v>90</v>
      </c>
      <c r="BK168" s="90">
        <f t="shared" si="24"/>
        <v>0</v>
      </c>
      <c r="BL168" s="17" t="s">
        <v>467</v>
      </c>
      <c r="BM168" s="167" t="s">
        <v>1016</v>
      </c>
    </row>
    <row r="169" spans="1:65" s="2" customFormat="1" ht="16.5" customHeight="1">
      <c r="A169" s="235"/>
      <c r="B169" s="124"/>
      <c r="C169" s="192" t="s">
        <v>327</v>
      </c>
      <c r="D169" s="192" t="s">
        <v>323</v>
      </c>
      <c r="E169" s="193" t="s">
        <v>1017</v>
      </c>
      <c r="F169" s="194" t="s">
        <v>1018</v>
      </c>
      <c r="G169" s="195" t="s">
        <v>635</v>
      </c>
      <c r="H169" s="212"/>
      <c r="I169" s="197"/>
      <c r="J169" s="198">
        <f t="shared" si="15"/>
        <v>0</v>
      </c>
      <c r="K169" s="199"/>
      <c r="L169" s="240"/>
      <c r="M169" s="201" t="s">
        <v>1</v>
      </c>
      <c r="N169" s="202" t="s">
        <v>44</v>
      </c>
      <c r="O169" s="49"/>
      <c r="P169" s="165">
        <f t="shared" si="16"/>
        <v>0</v>
      </c>
      <c r="Q169" s="165">
        <v>0</v>
      </c>
      <c r="R169" s="165">
        <f t="shared" si="17"/>
        <v>0</v>
      </c>
      <c r="S169" s="165">
        <v>0</v>
      </c>
      <c r="T169" s="166">
        <f t="shared" si="18"/>
        <v>0</v>
      </c>
      <c r="U169" s="235"/>
      <c r="V169" s="235"/>
      <c r="W169" s="235"/>
      <c r="X169" s="235"/>
      <c r="Y169" s="235"/>
      <c r="Z169" s="235"/>
      <c r="AA169" s="235"/>
      <c r="AB169" s="235"/>
      <c r="AC169" s="235"/>
      <c r="AD169" s="235"/>
      <c r="AE169" s="235"/>
      <c r="AR169" s="167" t="s">
        <v>944</v>
      </c>
      <c r="AT169" s="167" t="s">
        <v>323</v>
      </c>
      <c r="AU169" s="167" t="s">
        <v>90</v>
      </c>
      <c r="AY169" s="17" t="s">
        <v>159</v>
      </c>
      <c r="BE169" s="90">
        <f t="shared" si="19"/>
        <v>0</v>
      </c>
      <c r="BF169" s="90">
        <f t="shared" si="20"/>
        <v>0</v>
      </c>
      <c r="BG169" s="90">
        <f t="shared" si="21"/>
        <v>0</v>
      </c>
      <c r="BH169" s="90">
        <f t="shared" si="22"/>
        <v>0</v>
      </c>
      <c r="BI169" s="90">
        <f t="shared" si="23"/>
        <v>0</v>
      </c>
      <c r="BJ169" s="17" t="s">
        <v>90</v>
      </c>
      <c r="BK169" s="90">
        <f t="shared" si="24"/>
        <v>0</v>
      </c>
      <c r="BL169" s="17" t="s">
        <v>467</v>
      </c>
      <c r="BM169" s="167" t="s">
        <v>1019</v>
      </c>
    </row>
    <row r="170" spans="1:65" s="2" customFormat="1" ht="16.5" customHeight="1">
      <c r="A170" s="235"/>
      <c r="B170" s="124"/>
      <c r="C170" s="192" t="s">
        <v>331</v>
      </c>
      <c r="D170" s="192" t="s">
        <v>323</v>
      </c>
      <c r="E170" s="193" t="s">
        <v>1020</v>
      </c>
      <c r="F170" s="194" t="s">
        <v>1021</v>
      </c>
      <c r="G170" s="195" t="s">
        <v>635</v>
      </c>
      <c r="H170" s="212"/>
      <c r="I170" s="197"/>
      <c r="J170" s="198">
        <f t="shared" si="15"/>
        <v>0</v>
      </c>
      <c r="K170" s="199"/>
      <c r="L170" s="240"/>
      <c r="M170" s="201" t="s">
        <v>1</v>
      </c>
      <c r="N170" s="202" t="s">
        <v>44</v>
      </c>
      <c r="O170" s="49"/>
      <c r="P170" s="165">
        <f t="shared" si="16"/>
        <v>0</v>
      </c>
      <c r="Q170" s="165">
        <v>0</v>
      </c>
      <c r="R170" s="165">
        <f t="shared" si="17"/>
        <v>0</v>
      </c>
      <c r="S170" s="165">
        <v>0</v>
      </c>
      <c r="T170" s="166">
        <f t="shared" si="18"/>
        <v>0</v>
      </c>
      <c r="U170" s="235"/>
      <c r="V170" s="235"/>
      <c r="W170" s="235"/>
      <c r="X170" s="235"/>
      <c r="Y170" s="235"/>
      <c r="Z170" s="235"/>
      <c r="AA170" s="235"/>
      <c r="AB170" s="235"/>
      <c r="AC170" s="235"/>
      <c r="AD170" s="235"/>
      <c r="AE170" s="235"/>
      <c r="AR170" s="167" t="s">
        <v>944</v>
      </c>
      <c r="AT170" s="167" t="s">
        <v>323</v>
      </c>
      <c r="AU170" s="167" t="s">
        <v>90</v>
      </c>
      <c r="AY170" s="17" t="s">
        <v>159</v>
      </c>
      <c r="BE170" s="90">
        <f t="shared" si="19"/>
        <v>0</v>
      </c>
      <c r="BF170" s="90">
        <f t="shared" si="20"/>
        <v>0</v>
      </c>
      <c r="BG170" s="90">
        <f t="shared" si="21"/>
        <v>0</v>
      </c>
      <c r="BH170" s="90">
        <f t="shared" si="22"/>
        <v>0</v>
      </c>
      <c r="BI170" s="90">
        <f t="shared" si="23"/>
        <v>0</v>
      </c>
      <c r="BJ170" s="17" t="s">
        <v>90</v>
      </c>
      <c r="BK170" s="90">
        <f t="shared" si="24"/>
        <v>0</v>
      </c>
      <c r="BL170" s="17" t="s">
        <v>467</v>
      </c>
      <c r="BM170" s="167" t="s">
        <v>1022</v>
      </c>
    </row>
    <row r="171" spans="1:65" s="2" customFormat="1" ht="16.5" customHeight="1">
      <c r="A171" s="235"/>
      <c r="B171" s="124"/>
      <c r="C171" s="192" t="s">
        <v>336</v>
      </c>
      <c r="D171" s="192" t="s">
        <v>323</v>
      </c>
      <c r="E171" s="193" t="s">
        <v>1023</v>
      </c>
      <c r="F171" s="194" t="s">
        <v>1024</v>
      </c>
      <c r="G171" s="195" t="s">
        <v>169</v>
      </c>
      <c r="H171" s="196">
        <v>1</v>
      </c>
      <c r="I171" s="197"/>
      <c r="J171" s="198">
        <f t="shared" si="15"/>
        <v>0</v>
      </c>
      <c r="K171" s="199"/>
      <c r="L171" s="240"/>
      <c r="M171" s="201" t="s">
        <v>1</v>
      </c>
      <c r="N171" s="202" t="s">
        <v>44</v>
      </c>
      <c r="O171" s="49"/>
      <c r="P171" s="165">
        <f t="shared" si="16"/>
        <v>0</v>
      </c>
      <c r="Q171" s="165">
        <v>0</v>
      </c>
      <c r="R171" s="165">
        <f t="shared" si="17"/>
        <v>0</v>
      </c>
      <c r="S171" s="165">
        <v>0</v>
      </c>
      <c r="T171" s="166">
        <f t="shared" si="18"/>
        <v>0</v>
      </c>
      <c r="U171" s="235"/>
      <c r="V171" s="235"/>
      <c r="W171" s="235"/>
      <c r="X171" s="235"/>
      <c r="Y171" s="235"/>
      <c r="Z171" s="235"/>
      <c r="AA171" s="235"/>
      <c r="AB171" s="235"/>
      <c r="AC171" s="235"/>
      <c r="AD171" s="235"/>
      <c r="AE171" s="235"/>
      <c r="AR171" s="167" t="s">
        <v>944</v>
      </c>
      <c r="AT171" s="167" t="s">
        <v>323</v>
      </c>
      <c r="AU171" s="167" t="s">
        <v>90</v>
      </c>
      <c r="AY171" s="17" t="s">
        <v>159</v>
      </c>
      <c r="BE171" s="90">
        <f t="shared" si="19"/>
        <v>0</v>
      </c>
      <c r="BF171" s="90">
        <f t="shared" si="20"/>
        <v>0</v>
      </c>
      <c r="BG171" s="90">
        <f t="shared" si="21"/>
        <v>0</v>
      </c>
      <c r="BH171" s="90">
        <f t="shared" si="22"/>
        <v>0</v>
      </c>
      <c r="BI171" s="90">
        <f t="shared" si="23"/>
        <v>0</v>
      </c>
      <c r="BJ171" s="17" t="s">
        <v>90</v>
      </c>
      <c r="BK171" s="90">
        <f t="shared" si="24"/>
        <v>0</v>
      </c>
      <c r="BL171" s="17" t="s">
        <v>467</v>
      </c>
      <c r="BM171" s="167" t="s">
        <v>1025</v>
      </c>
    </row>
    <row r="172" spans="1:65" s="2" customFormat="1" ht="16.5" customHeight="1">
      <c r="A172" s="235"/>
      <c r="B172" s="124"/>
      <c r="C172" s="192" t="s">
        <v>341</v>
      </c>
      <c r="D172" s="192" t="s">
        <v>323</v>
      </c>
      <c r="E172" s="193" t="s">
        <v>1026</v>
      </c>
      <c r="F172" s="194" t="s">
        <v>1027</v>
      </c>
      <c r="G172" s="195" t="s">
        <v>169</v>
      </c>
      <c r="H172" s="196">
        <v>1</v>
      </c>
      <c r="I172" s="197"/>
      <c r="J172" s="198">
        <f t="shared" si="15"/>
        <v>0</v>
      </c>
      <c r="K172" s="199"/>
      <c r="L172" s="240"/>
      <c r="M172" s="201" t="s">
        <v>1</v>
      </c>
      <c r="N172" s="202" t="s">
        <v>44</v>
      </c>
      <c r="O172" s="49"/>
      <c r="P172" s="165">
        <f t="shared" si="16"/>
        <v>0</v>
      </c>
      <c r="Q172" s="165">
        <v>0</v>
      </c>
      <c r="R172" s="165">
        <f t="shared" si="17"/>
        <v>0</v>
      </c>
      <c r="S172" s="165">
        <v>0</v>
      </c>
      <c r="T172" s="166">
        <f t="shared" si="18"/>
        <v>0</v>
      </c>
      <c r="U172" s="235"/>
      <c r="V172" s="235"/>
      <c r="W172" s="235"/>
      <c r="X172" s="235"/>
      <c r="Y172" s="235"/>
      <c r="Z172" s="235"/>
      <c r="AA172" s="235"/>
      <c r="AB172" s="235"/>
      <c r="AC172" s="235"/>
      <c r="AD172" s="235"/>
      <c r="AE172" s="235"/>
      <c r="AR172" s="167" t="s">
        <v>944</v>
      </c>
      <c r="AT172" s="167" t="s">
        <v>323</v>
      </c>
      <c r="AU172" s="167" t="s">
        <v>90</v>
      </c>
      <c r="AY172" s="17" t="s">
        <v>159</v>
      </c>
      <c r="BE172" s="90">
        <f t="shared" si="19"/>
        <v>0</v>
      </c>
      <c r="BF172" s="90">
        <f t="shared" si="20"/>
        <v>0</v>
      </c>
      <c r="BG172" s="90">
        <f t="shared" si="21"/>
        <v>0</v>
      </c>
      <c r="BH172" s="90">
        <f t="shared" si="22"/>
        <v>0</v>
      </c>
      <c r="BI172" s="90">
        <f t="shared" si="23"/>
        <v>0</v>
      </c>
      <c r="BJ172" s="17" t="s">
        <v>90</v>
      </c>
      <c r="BK172" s="90">
        <f t="shared" si="24"/>
        <v>0</v>
      </c>
      <c r="BL172" s="17" t="s">
        <v>467</v>
      </c>
      <c r="BM172" s="167" t="s">
        <v>1028</v>
      </c>
    </row>
    <row r="173" spans="1:65" s="2" customFormat="1" ht="16.5" customHeight="1">
      <c r="A173" s="235"/>
      <c r="B173" s="124"/>
      <c r="C173" s="192" t="s">
        <v>345</v>
      </c>
      <c r="D173" s="192" t="s">
        <v>323</v>
      </c>
      <c r="E173" s="193" t="s">
        <v>1029</v>
      </c>
      <c r="F173" s="194" t="s">
        <v>1030</v>
      </c>
      <c r="G173" s="195" t="s">
        <v>169</v>
      </c>
      <c r="H173" s="196">
        <v>1</v>
      </c>
      <c r="I173" s="197"/>
      <c r="J173" s="198">
        <f t="shared" si="15"/>
        <v>0</v>
      </c>
      <c r="K173" s="199"/>
      <c r="L173" s="240"/>
      <c r="M173" s="201" t="s">
        <v>1</v>
      </c>
      <c r="N173" s="202" t="s">
        <v>44</v>
      </c>
      <c r="O173" s="49"/>
      <c r="P173" s="165">
        <f t="shared" si="16"/>
        <v>0</v>
      </c>
      <c r="Q173" s="165">
        <v>0</v>
      </c>
      <c r="R173" s="165">
        <f t="shared" si="17"/>
        <v>0</v>
      </c>
      <c r="S173" s="165">
        <v>0</v>
      </c>
      <c r="T173" s="166">
        <f t="shared" si="18"/>
        <v>0</v>
      </c>
      <c r="U173" s="235"/>
      <c r="V173" s="235"/>
      <c r="W173" s="235"/>
      <c r="X173" s="235"/>
      <c r="Y173" s="235"/>
      <c r="Z173" s="235"/>
      <c r="AA173" s="235"/>
      <c r="AB173" s="235"/>
      <c r="AC173" s="235"/>
      <c r="AD173" s="235"/>
      <c r="AE173" s="235"/>
      <c r="AR173" s="167" t="s">
        <v>944</v>
      </c>
      <c r="AT173" s="167" t="s">
        <v>323</v>
      </c>
      <c r="AU173" s="167" t="s">
        <v>90</v>
      </c>
      <c r="AY173" s="17" t="s">
        <v>159</v>
      </c>
      <c r="BE173" s="90">
        <f t="shared" si="19"/>
        <v>0</v>
      </c>
      <c r="BF173" s="90">
        <f t="shared" si="20"/>
        <v>0</v>
      </c>
      <c r="BG173" s="90">
        <f t="shared" si="21"/>
        <v>0</v>
      </c>
      <c r="BH173" s="90">
        <f t="shared" si="22"/>
        <v>0</v>
      </c>
      <c r="BI173" s="90">
        <f t="shared" si="23"/>
        <v>0</v>
      </c>
      <c r="BJ173" s="17" t="s">
        <v>90</v>
      </c>
      <c r="BK173" s="90">
        <f t="shared" si="24"/>
        <v>0</v>
      </c>
      <c r="BL173" s="17" t="s">
        <v>467</v>
      </c>
      <c r="BM173" s="167" t="s">
        <v>1031</v>
      </c>
    </row>
    <row r="174" spans="1:65" s="2" customFormat="1" ht="16.5" customHeight="1">
      <c r="A174" s="235"/>
      <c r="B174" s="124"/>
      <c r="C174" s="192" t="s">
        <v>350</v>
      </c>
      <c r="D174" s="192" t="s">
        <v>323</v>
      </c>
      <c r="E174" s="193" t="s">
        <v>1032</v>
      </c>
      <c r="F174" s="194" t="s">
        <v>1033</v>
      </c>
      <c r="G174" s="195" t="s">
        <v>169</v>
      </c>
      <c r="H174" s="196">
        <v>1</v>
      </c>
      <c r="I174" s="197"/>
      <c r="J174" s="198">
        <f t="shared" si="15"/>
        <v>0</v>
      </c>
      <c r="K174" s="199"/>
      <c r="L174" s="240"/>
      <c r="M174" s="201" t="s">
        <v>1</v>
      </c>
      <c r="N174" s="202" t="s">
        <v>44</v>
      </c>
      <c r="O174" s="49"/>
      <c r="P174" s="165">
        <f t="shared" si="16"/>
        <v>0</v>
      </c>
      <c r="Q174" s="165">
        <v>0</v>
      </c>
      <c r="R174" s="165">
        <f t="shared" si="17"/>
        <v>0</v>
      </c>
      <c r="S174" s="165">
        <v>0</v>
      </c>
      <c r="T174" s="166">
        <f t="shared" si="18"/>
        <v>0</v>
      </c>
      <c r="U174" s="235"/>
      <c r="V174" s="235"/>
      <c r="W174" s="235"/>
      <c r="X174" s="235"/>
      <c r="Y174" s="235"/>
      <c r="Z174" s="235"/>
      <c r="AA174" s="235"/>
      <c r="AB174" s="235"/>
      <c r="AC174" s="235"/>
      <c r="AD174" s="235"/>
      <c r="AE174" s="235"/>
      <c r="AR174" s="167" t="s">
        <v>944</v>
      </c>
      <c r="AT174" s="167" t="s">
        <v>323</v>
      </c>
      <c r="AU174" s="167" t="s">
        <v>90</v>
      </c>
      <c r="AY174" s="17" t="s">
        <v>159</v>
      </c>
      <c r="BE174" s="90">
        <f t="shared" si="19"/>
        <v>0</v>
      </c>
      <c r="BF174" s="90">
        <f t="shared" si="20"/>
        <v>0</v>
      </c>
      <c r="BG174" s="90">
        <f t="shared" si="21"/>
        <v>0</v>
      </c>
      <c r="BH174" s="90">
        <f t="shared" si="22"/>
        <v>0</v>
      </c>
      <c r="BI174" s="90">
        <f t="shared" si="23"/>
        <v>0</v>
      </c>
      <c r="BJ174" s="17" t="s">
        <v>90</v>
      </c>
      <c r="BK174" s="90">
        <f t="shared" si="24"/>
        <v>0</v>
      </c>
      <c r="BL174" s="17" t="s">
        <v>467</v>
      </c>
      <c r="BM174" s="167" t="s">
        <v>1034</v>
      </c>
    </row>
    <row r="175" spans="1:65" s="12" customFormat="1" ht="22.9" customHeight="1">
      <c r="B175" s="142"/>
      <c r="D175" s="143" t="s">
        <v>77</v>
      </c>
      <c r="E175" s="153" t="s">
        <v>1035</v>
      </c>
      <c r="F175" s="153" t="s">
        <v>1036</v>
      </c>
      <c r="I175" s="145"/>
      <c r="J175" s="154">
        <f>BK175</f>
        <v>0</v>
      </c>
      <c r="L175" s="240"/>
      <c r="M175" s="147"/>
      <c r="N175" s="148"/>
      <c r="O175" s="148"/>
      <c r="P175" s="149">
        <f>SUM(P176:P185)</f>
        <v>0</v>
      </c>
      <c r="Q175" s="148"/>
      <c r="R175" s="149">
        <f>SUM(R176:R185)</f>
        <v>0.10605000000000001</v>
      </c>
      <c r="S175" s="148"/>
      <c r="T175" s="150">
        <f>SUM(T176:T185)</f>
        <v>0</v>
      </c>
      <c r="AR175" s="143" t="s">
        <v>183</v>
      </c>
      <c r="AT175" s="151" t="s">
        <v>77</v>
      </c>
      <c r="AU175" s="151" t="s">
        <v>84</v>
      </c>
      <c r="AY175" s="143" t="s">
        <v>159</v>
      </c>
      <c r="BK175" s="152">
        <f>SUM(BK176:BK185)</f>
        <v>0</v>
      </c>
    </row>
    <row r="176" spans="1:65" s="2" customFormat="1" ht="16.5" customHeight="1">
      <c r="A176" s="235"/>
      <c r="B176" s="124"/>
      <c r="C176" s="155" t="s">
        <v>356</v>
      </c>
      <c r="D176" s="155" t="s">
        <v>161</v>
      </c>
      <c r="E176" s="156" t="s">
        <v>1037</v>
      </c>
      <c r="F176" s="157" t="s">
        <v>1038</v>
      </c>
      <c r="G176" s="158" t="s">
        <v>169</v>
      </c>
      <c r="H176" s="159">
        <v>1</v>
      </c>
      <c r="I176" s="160"/>
      <c r="J176" s="161">
        <f t="shared" ref="J176:J185" si="25">ROUND(I176*H176,2)</f>
        <v>0</v>
      </c>
      <c r="K176" s="162"/>
      <c r="L176" s="240"/>
      <c r="M176" s="163" t="s">
        <v>1</v>
      </c>
      <c r="N176" s="164" t="s">
        <v>44</v>
      </c>
      <c r="O176" s="49"/>
      <c r="P176" s="165">
        <f t="shared" ref="P176:P185" si="26">O176*H176</f>
        <v>0</v>
      </c>
      <c r="Q176" s="165">
        <v>0</v>
      </c>
      <c r="R176" s="165">
        <f t="shared" ref="R176:R185" si="27">Q176*H176</f>
        <v>0</v>
      </c>
      <c r="S176" s="165">
        <v>0</v>
      </c>
      <c r="T176" s="166">
        <f t="shared" ref="T176:T185" si="28">S176*H176</f>
        <v>0</v>
      </c>
      <c r="U176" s="235"/>
      <c r="V176" s="235"/>
      <c r="W176" s="235"/>
      <c r="X176" s="235"/>
      <c r="Y176" s="235"/>
      <c r="Z176" s="235"/>
      <c r="AA176" s="235"/>
      <c r="AB176" s="235"/>
      <c r="AC176" s="235"/>
      <c r="AD176" s="235"/>
      <c r="AE176" s="235"/>
      <c r="AR176" s="167" t="s">
        <v>467</v>
      </c>
      <c r="AT176" s="167" t="s">
        <v>161</v>
      </c>
      <c r="AU176" s="167" t="s">
        <v>90</v>
      </c>
      <c r="AY176" s="17" t="s">
        <v>159</v>
      </c>
      <c r="BE176" s="90">
        <f t="shared" ref="BE176:BE185" si="29">IF(N176="základná",J176,0)</f>
        <v>0</v>
      </c>
      <c r="BF176" s="90">
        <f t="shared" ref="BF176:BF185" si="30">IF(N176="znížená",J176,0)</f>
        <v>0</v>
      </c>
      <c r="BG176" s="90">
        <f t="shared" ref="BG176:BG185" si="31">IF(N176="zákl. prenesená",J176,0)</f>
        <v>0</v>
      </c>
      <c r="BH176" s="90">
        <f t="shared" ref="BH176:BH185" si="32">IF(N176="zníž. prenesená",J176,0)</f>
        <v>0</v>
      </c>
      <c r="BI176" s="90">
        <f t="shared" ref="BI176:BI185" si="33">IF(N176="nulová",J176,0)</f>
        <v>0</v>
      </c>
      <c r="BJ176" s="17" t="s">
        <v>90</v>
      </c>
      <c r="BK176" s="90">
        <f t="shared" ref="BK176:BK185" si="34">ROUND(I176*H176,2)</f>
        <v>0</v>
      </c>
      <c r="BL176" s="17" t="s">
        <v>467</v>
      </c>
      <c r="BM176" s="167" t="s">
        <v>1039</v>
      </c>
    </row>
    <row r="177" spans="1:65" s="2" customFormat="1" ht="33" customHeight="1">
      <c r="A177" s="235"/>
      <c r="B177" s="124"/>
      <c r="C177" s="155" t="s">
        <v>360</v>
      </c>
      <c r="D177" s="155" t="s">
        <v>161</v>
      </c>
      <c r="E177" s="156" t="s">
        <v>1040</v>
      </c>
      <c r="F177" s="157" t="s">
        <v>1041</v>
      </c>
      <c r="G177" s="158" t="s">
        <v>253</v>
      </c>
      <c r="H177" s="159">
        <v>15.6</v>
      </c>
      <c r="I177" s="160"/>
      <c r="J177" s="161">
        <f t="shared" si="25"/>
        <v>0</v>
      </c>
      <c r="K177" s="162"/>
      <c r="L177" s="240"/>
      <c r="M177" s="163" t="s">
        <v>1</v>
      </c>
      <c r="N177" s="164" t="s">
        <v>44</v>
      </c>
      <c r="O177" s="49"/>
      <c r="P177" s="165">
        <f t="shared" si="26"/>
        <v>0</v>
      </c>
      <c r="Q177" s="165">
        <v>0</v>
      </c>
      <c r="R177" s="165">
        <f t="shared" si="27"/>
        <v>0</v>
      </c>
      <c r="S177" s="165">
        <v>0</v>
      </c>
      <c r="T177" s="166">
        <f t="shared" si="28"/>
        <v>0</v>
      </c>
      <c r="U177" s="235"/>
      <c r="V177" s="235"/>
      <c r="W177" s="235"/>
      <c r="X177" s="235"/>
      <c r="Y177" s="235"/>
      <c r="Z177" s="235"/>
      <c r="AA177" s="235"/>
      <c r="AB177" s="235"/>
      <c r="AC177" s="235"/>
      <c r="AD177" s="235"/>
      <c r="AE177" s="235"/>
      <c r="AR177" s="167" t="s">
        <v>467</v>
      </c>
      <c r="AT177" s="167" t="s">
        <v>161</v>
      </c>
      <c r="AU177" s="167" t="s">
        <v>90</v>
      </c>
      <c r="AY177" s="17" t="s">
        <v>159</v>
      </c>
      <c r="BE177" s="90">
        <f t="shared" si="29"/>
        <v>0</v>
      </c>
      <c r="BF177" s="90">
        <f t="shared" si="30"/>
        <v>0</v>
      </c>
      <c r="BG177" s="90">
        <f t="shared" si="31"/>
        <v>0</v>
      </c>
      <c r="BH177" s="90">
        <f t="shared" si="32"/>
        <v>0</v>
      </c>
      <c r="BI177" s="90">
        <f t="shared" si="33"/>
        <v>0</v>
      </c>
      <c r="BJ177" s="17" t="s">
        <v>90</v>
      </c>
      <c r="BK177" s="90">
        <f t="shared" si="34"/>
        <v>0</v>
      </c>
      <c r="BL177" s="17" t="s">
        <v>467</v>
      </c>
      <c r="BM177" s="167" t="s">
        <v>1042</v>
      </c>
    </row>
    <row r="178" spans="1:65" s="2" customFormat="1" ht="21.75" customHeight="1">
      <c r="A178" s="235"/>
      <c r="B178" s="124"/>
      <c r="C178" s="155" t="s">
        <v>365</v>
      </c>
      <c r="D178" s="155" t="s">
        <v>161</v>
      </c>
      <c r="E178" s="156" t="s">
        <v>1043</v>
      </c>
      <c r="F178" s="157" t="s">
        <v>1044</v>
      </c>
      <c r="G178" s="158" t="s">
        <v>253</v>
      </c>
      <c r="H178" s="159">
        <v>11.3</v>
      </c>
      <c r="I178" s="160"/>
      <c r="J178" s="161">
        <f t="shared" si="25"/>
        <v>0</v>
      </c>
      <c r="K178" s="162"/>
      <c r="L178" s="240"/>
      <c r="M178" s="163" t="s">
        <v>1</v>
      </c>
      <c r="N178" s="164" t="s">
        <v>44</v>
      </c>
      <c r="O178" s="49"/>
      <c r="P178" s="165">
        <f t="shared" si="26"/>
        <v>0</v>
      </c>
      <c r="Q178" s="165">
        <v>0</v>
      </c>
      <c r="R178" s="165">
        <f t="shared" si="27"/>
        <v>0</v>
      </c>
      <c r="S178" s="165">
        <v>0</v>
      </c>
      <c r="T178" s="166">
        <f t="shared" si="28"/>
        <v>0</v>
      </c>
      <c r="U178" s="235"/>
      <c r="V178" s="235"/>
      <c r="W178" s="235"/>
      <c r="X178" s="235"/>
      <c r="Y178" s="235"/>
      <c r="Z178" s="235"/>
      <c r="AA178" s="235"/>
      <c r="AB178" s="235"/>
      <c r="AC178" s="235"/>
      <c r="AD178" s="235"/>
      <c r="AE178" s="235"/>
      <c r="AR178" s="167" t="s">
        <v>467</v>
      </c>
      <c r="AT178" s="167" t="s">
        <v>161</v>
      </c>
      <c r="AU178" s="167" t="s">
        <v>90</v>
      </c>
      <c r="AY178" s="17" t="s">
        <v>159</v>
      </c>
      <c r="BE178" s="90">
        <f t="shared" si="29"/>
        <v>0</v>
      </c>
      <c r="BF178" s="90">
        <f t="shared" si="30"/>
        <v>0</v>
      </c>
      <c r="BG178" s="90">
        <f t="shared" si="31"/>
        <v>0</v>
      </c>
      <c r="BH178" s="90">
        <f t="shared" si="32"/>
        <v>0</v>
      </c>
      <c r="BI178" s="90">
        <f t="shared" si="33"/>
        <v>0</v>
      </c>
      <c r="BJ178" s="17" t="s">
        <v>90</v>
      </c>
      <c r="BK178" s="90">
        <f t="shared" si="34"/>
        <v>0</v>
      </c>
      <c r="BL178" s="17" t="s">
        <v>467</v>
      </c>
      <c r="BM178" s="167" t="s">
        <v>1045</v>
      </c>
    </row>
    <row r="179" spans="1:65" s="2" customFormat="1" ht="21.75" customHeight="1">
      <c r="A179" s="235"/>
      <c r="B179" s="124"/>
      <c r="C179" s="155" t="s">
        <v>369</v>
      </c>
      <c r="D179" s="155" t="s">
        <v>161</v>
      </c>
      <c r="E179" s="156" t="s">
        <v>1046</v>
      </c>
      <c r="F179" s="157" t="s">
        <v>1047</v>
      </c>
      <c r="G179" s="158" t="s">
        <v>435</v>
      </c>
      <c r="H179" s="159">
        <v>505</v>
      </c>
      <c r="I179" s="160"/>
      <c r="J179" s="161">
        <f t="shared" si="25"/>
        <v>0</v>
      </c>
      <c r="K179" s="162"/>
      <c r="L179" s="240"/>
      <c r="M179" s="163" t="s">
        <v>1</v>
      </c>
      <c r="N179" s="164" t="s">
        <v>44</v>
      </c>
      <c r="O179" s="49"/>
      <c r="P179" s="165">
        <f t="shared" si="26"/>
        <v>0</v>
      </c>
      <c r="Q179" s="165">
        <v>0</v>
      </c>
      <c r="R179" s="165">
        <f t="shared" si="27"/>
        <v>0</v>
      </c>
      <c r="S179" s="165">
        <v>0</v>
      </c>
      <c r="T179" s="166">
        <f t="shared" si="28"/>
        <v>0</v>
      </c>
      <c r="U179" s="235"/>
      <c r="V179" s="235"/>
      <c r="W179" s="235"/>
      <c r="X179" s="235"/>
      <c r="Y179" s="235"/>
      <c r="Z179" s="235"/>
      <c r="AA179" s="235"/>
      <c r="AB179" s="235"/>
      <c r="AC179" s="235"/>
      <c r="AD179" s="235"/>
      <c r="AE179" s="235"/>
      <c r="AR179" s="167" t="s">
        <v>467</v>
      </c>
      <c r="AT179" s="167" t="s">
        <v>161</v>
      </c>
      <c r="AU179" s="167" t="s">
        <v>90</v>
      </c>
      <c r="AY179" s="17" t="s">
        <v>159</v>
      </c>
      <c r="BE179" s="90">
        <f t="shared" si="29"/>
        <v>0</v>
      </c>
      <c r="BF179" s="90">
        <f t="shared" si="30"/>
        <v>0</v>
      </c>
      <c r="BG179" s="90">
        <f t="shared" si="31"/>
        <v>0</v>
      </c>
      <c r="BH179" s="90">
        <f t="shared" si="32"/>
        <v>0</v>
      </c>
      <c r="BI179" s="90">
        <f t="shared" si="33"/>
        <v>0</v>
      </c>
      <c r="BJ179" s="17" t="s">
        <v>90</v>
      </c>
      <c r="BK179" s="90">
        <f t="shared" si="34"/>
        <v>0</v>
      </c>
      <c r="BL179" s="17" t="s">
        <v>467</v>
      </c>
      <c r="BM179" s="167" t="s">
        <v>1048</v>
      </c>
    </row>
    <row r="180" spans="1:65" s="2" customFormat="1" ht="21.75" customHeight="1">
      <c r="A180" s="235"/>
      <c r="B180" s="124"/>
      <c r="C180" s="155" t="s">
        <v>373</v>
      </c>
      <c r="D180" s="155" t="s">
        <v>161</v>
      </c>
      <c r="E180" s="156" t="s">
        <v>1049</v>
      </c>
      <c r="F180" s="157" t="s">
        <v>1050</v>
      </c>
      <c r="G180" s="158" t="s">
        <v>435</v>
      </c>
      <c r="H180" s="159">
        <v>505</v>
      </c>
      <c r="I180" s="160"/>
      <c r="J180" s="161">
        <f t="shared" si="25"/>
        <v>0</v>
      </c>
      <c r="K180" s="162"/>
      <c r="L180" s="240"/>
      <c r="M180" s="163" t="s">
        <v>1</v>
      </c>
      <c r="N180" s="164" t="s">
        <v>44</v>
      </c>
      <c r="O180" s="49"/>
      <c r="P180" s="165">
        <f t="shared" si="26"/>
        <v>0</v>
      </c>
      <c r="Q180" s="165">
        <v>0</v>
      </c>
      <c r="R180" s="165">
        <f t="shared" si="27"/>
        <v>0</v>
      </c>
      <c r="S180" s="165">
        <v>0</v>
      </c>
      <c r="T180" s="166">
        <f t="shared" si="28"/>
        <v>0</v>
      </c>
      <c r="U180" s="235"/>
      <c r="V180" s="235"/>
      <c r="W180" s="235"/>
      <c r="X180" s="235"/>
      <c r="Y180" s="235"/>
      <c r="Z180" s="235"/>
      <c r="AA180" s="235"/>
      <c r="AB180" s="235"/>
      <c r="AC180" s="235"/>
      <c r="AD180" s="235"/>
      <c r="AE180" s="235"/>
      <c r="AR180" s="167" t="s">
        <v>467</v>
      </c>
      <c r="AT180" s="167" t="s">
        <v>161</v>
      </c>
      <c r="AU180" s="167" t="s">
        <v>90</v>
      </c>
      <c r="AY180" s="17" t="s">
        <v>159</v>
      </c>
      <c r="BE180" s="90">
        <f t="shared" si="29"/>
        <v>0</v>
      </c>
      <c r="BF180" s="90">
        <f t="shared" si="30"/>
        <v>0</v>
      </c>
      <c r="BG180" s="90">
        <f t="shared" si="31"/>
        <v>0</v>
      </c>
      <c r="BH180" s="90">
        <f t="shared" si="32"/>
        <v>0</v>
      </c>
      <c r="BI180" s="90">
        <f t="shared" si="33"/>
        <v>0</v>
      </c>
      <c r="BJ180" s="17" t="s">
        <v>90</v>
      </c>
      <c r="BK180" s="90">
        <f t="shared" si="34"/>
        <v>0</v>
      </c>
      <c r="BL180" s="17" t="s">
        <v>467</v>
      </c>
      <c r="BM180" s="167" t="s">
        <v>1051</v>
      </c>
    </row>
    <row r="181" spans="1:65" s="2" customFormat="1" ht="21.75" customHeight="1">
      <c r="A181" s="235"/>
      <c r="B181" s="124"/>
      <c r="C181" s="155" t="s">
        <v>377</v>
      </c>
      <c r="D181" s="155" t="s">
        <v>161</v>
      </c>
      <c r="E181" s="156" t="s">
        <v>1052</v>
      </c>
      <c r="F181" s="157" t="s">
        <v>1053</v>
      </c>
      <c r="G181" s="158" t="s">
        <v>435</v>
      </c>
      <c r="H181" s="159">
        <v>505</v>
      </c>
      <c r="I181" s="160"/>
      <c r="J181" s="161">
        <f t="shared" si="25"/>
        <v>0</v>
      </c>
      <c r="K181" s="162"/>
      <c r="L181" s="240"/>
      <c r="M181" s="163" t="s">
        <v>1</v>
      </c>
      <c r="N181" s="164" t="s">
        <v>44</v>
      </c>
      <c r="O181" s="49"/>
      <c r="P181" s="165">
        <f t="shared" si="26"/>
        <v>0</v>
      </c>
      <c r="Q181" s="165">
        <v>0</v>
      </c>
      <c r="R181" s="165">
        <f t="shared" si="27"/>
        <v>0</v>
      </c>
      <c r="S181" s="165">
        <v>0</v>
      </c>
      <c r="T181" s="166">
        <f t="shared" si="28"/>
        <v>0</v>
      </c>
      <c r="U181" s="235"/>
      <c r="V181" s="235"/>
      <c r="W181" s="235"/>
      <c r="X181" s="235"/>
      <c r="Y181" s="235"/>
      <c r="Z181" s="235"/>
      <c r="AA181" s="235"/>
      <c r="AB181" s="235"/>
      <c r="AC181" s="235"/>
      <c r="AD181" s="235"/>
      <c r="AE181" s="235"/>
      <c r="AR181" s="167" t="s">
        <v>467</v>
      </c>
      <c r="AT181" s="167" t="s">
        <v>161</v>
      </c>
      <c r="AU181" s="167" t="s">
        <v>90</v>
      </c>
      <c r="AY181" s="17" t="s">
        <v>159</v>
      </c>
      <c r="BE181" s="90">
        <f t="shared" si="29"/>
        <v>0</v>
      </c>
      <c r="BF181" s="90">
        <f t="shared" si="30"/>
        <v>0</v>
      </c>
      <c r="BG181" s="90">
        <f t="shared" si="31"/>
        <v>0</v>
      </c>
      <c r="BH181" s="90">
        <f t="shared" si="32"/>
        <v>0</v>
      </c>
      <c r="BI181" s="90">
        <f t="shared" si="33"/>
        <v>0</v>
      </c>
      <c r="BJ181" s="17" t="s">
        <v>90</v>
      </c>
      <c r="BK181" s="90">
        <f t="shared" si="34"/>
        <v>0</v>
      </c>
      <c r="BL181" s="17" t="s">
        <v>467</v>
      </c>
      <c r="BM181" s="167" t="s">
        <v>1054</v>
      </c>
    </row>
    <row r="182" spans="1:65" s="2" customFormat="1" ht="21.75" customHeight="1">
      <c r="A182" s="235"/>
      <c r="B182" s="124"/>
      <c r="C182" s="192" t="s">
        <v>381</v>
      </c>
      <c r="D182" s="192" t="s">
        <v>323</v>
      </c>
      <c r="E182" s="193" t="s">
        <v>1055</v>
      </c>
      <c r="F182" s="194" t="s">
        <v>1056</v>
      </c>
      <c r="G182" s="195" t="s">
        <v>435</v>
      </c>
      <c r="H182" s="196">
        <v>505</v>
      </c>
      <c r="I182" s="197"/>
      <c r="J182" s="198">
        <f t="shared" si="25"/>
        <v>0</v>
      </c>
      <c r="K182" s="199"/>
      <c r="L182" s="240"/>
      <c r="M182" s="201" t="s">
        <v>1</v>
      </c>
      <c r="N182" s="202" t="s">
        <v>44</v>
      </c>
      <c r="O182" s="49"/>
      <c r="P182" s="165">
        <f t="shared" si="26"/>
        <v>0</v>
      </c>
      <c r="Q182" s="165">
        <v>2.1000000000000001E-4</v>
      </c>
      <c r="R182" s="165">
        <f t="shared" si="27"/>
        <v>0.10605000000000001</v>
      </c>
      <c r="S182" s="165">
        <v>0</v>
      </c>
      <c r="T182" s="166">
        <f t="shared" si="28"/>
        <v>0</v>
      </c>
      <c r="U182" s="235"/>
      <c r="V182" s="235"/>
      <c r="W182" s="235"/>
      <c r="X182" s="235"/>
      <c r="Y182" s="235"/>
      <c r="Z182" s="235"/>
      <c r="AA182" s="235"/>
      <c r="AB182" s="235"/>
      <c r="AC182" s="235"/>
      <c r="AD182" s="235"/>
      <c r="AE182" s="235"/>
      <c r="AR182" s="167" t="s">
        <v>925</v>
      </c>
      <c r="AT182" s="167" t="s">
        <v>323</v>
      </c>
      <c r="AU182" s="167" t="s">
        <v>90</v>
      </c>
      <c r="AY182" s="17" t="s">
        <v>159</v>
      </c>
      <c r="BE182" s="90">
        <f t="shared" si="29"/>
        <v>0</v>
      </c>
      <c r="BF182" s="90">
        <f t="shared" si="30"/>
        <v>0</v>
      </c>
      <c r="BG182" s="90">
        <f t="shared" si="31"/>
        <v>0</v>
      </c>
      <c r="BH182" s="90">
        <f t="shared" si="32"/>
        <v>0</v>
      </c>
      <c r="BI182" s="90">
        <f t="shared" si="33"/>
        <v>0</v>
      </c>
      <c r="BJ182" s="17" t="s">
        <v>90</v>
      </c>
      <c r="BK182" s="90">
        <f t="shared" si="34"/>
        <v>0</v>
      </c>
      <c r="BL182" s="17" t="s">
        <v>925</v>
      </c>
      <c r="BM182" s="167" t="s">
        <v>1057</v>
      </c>
    </row>
    <row r="183" spans="1:65" s="2" customFormat="1" ht="33" customHeight="1">
      <c r="A183" s="235"/>
      <c r="B183" s="124"/>
      <c r="C183" s="155" t="s">
        <v>385</v>
      </c>
      <c r="D183" s="155" t="s">
        <v>161</v>
      </c>
      <c r="E183" s="156" t="s">
        <v>1058</v>
      </c>
      <c r="F183" s="157" t="s">
        <v>1059</v>
      </c>
      <c r="G183" s="158" t="s">
        <v>435</v>
      </c>
      <c r="H183" s="159">
        <v>505</v>
      </c>
      <c r="I183" s="160"/>
      <c r="J183" s="161">
        <f t="shared" si="25"/>
        <v>0</v>
      </c>
      <c r="K183" s="162"/>
      <c r="L183" s="240"/>
      <c r="M183" s="163" t="s">
        <v>1</v>
      </c>
      <c r="N183" s="164" t="s">
        <v>44</v>
      </c>
      <c r="O183" s="49"/>
      <c r="P183" s="165">
        <f t="shared" si="26"/>
        <v>0</v>
      </c>
      <c r="Q183" s="165">
        <v>0</v>
      </c>
      <c r="R183" s="165">
        <f t="shared" si="27"/>
        <v>0</v>
      </c>
      <c r="S183" s="165">
        <v>0</v>
      </c>
      <c r="T183" s="166">
        <f t="shared" si="28"/>
        <v>0</v>
      </c>
      <c r="U183" s="235"/>
      <c r="V183" s="235"/>
      <c r="W183" s="235"/>
      <c r="X183" s="235"/>
      <c r="Y183" s="235"/>
      <c r="Z183" s="235"/>
      <c r="AA183" s="235"/>
      <c r="AB183" s="235"/>
      <c r="AC183" s="235"/>
      <c r="AD183" s="235"/>
      <c r="AE183" s="235"/>
      <c r="AR183" s="167" t="s">
        <v>467</v>
      </c>
      <c r="AT183" s="167" t="s">
        <v>161</v>
      </c>
      <c r="AU183" s="167" t="s">
        <v>90</v>
      </c>
      <c r="AY183" s="17" t="s">
        <v>159</v>
      </c>
      <c r="BE183" s="90">
        <f t="shared" si="29"/>
        <v>0</v>
      </c>
      <c r="BF183" s="90">
        <f t="shared" si="30"/>
        <v>0</v>
      </c>
      <c r="BG183" s="90">
        <f t="shared" si="31"/>
        <v>0</v>
      </c>
      <c r="BH183" s="90">
        <f t="shared" si="32"/>
        <v>0</v>
      </c>
      <c r="BI183" s="90">
        <f t="shared" si="33"/>
        <v>0</v>
      </c>
      <c r="BJ183" s="17" t="s">
        <v>90</v>
      </c>
      <c r="BK183" s="90">
        <f t="shared" si="34"/>
        <v>0</v>
      </c>
      <c r="BL183" s="17" t="s">
        <v>467</v>
      </c>
      <c r="BM183" s="167" t="s">
        <v>1060</v>
      </c>
    </row>
    <row r="184" spans="1:65" s="2" customFormat="1" ht="16.5" customHeight="1">
      <c r="A184" s="235"/>
      <c r="B184" s="124"/>
      <c r="C184" s="155" t="s">
        <v>389</v>
      </c>
      <c r="D184" s="155" t="s">
        <v>161</v>
      </c>
      <c r="E184" s="156" t="s">
        <v>1061</v>
      </c>
      <c r="F184" s="157" t="s">
        <v>1062</v>
      </c>
      <c r="G184" s="158" t="s">
        <v>1063</v>
      </c>
      <c r="H184" s="159">
        <v>1</v>
      </c>
      <c r="I184" s="160"/>
      <c r="J184" s="161">
        <f t="shared" si="25"/>
        <v>0</v>
      </c>
      <c r="K184" s="162"/>
      <c r="L184" s="240"/>
      <c r="M184" s="163" t="s">
        <v>1</v>
      </c>
      <c r="N184" s="164" t="s">
        <v>44</v>
      </c>
      <c r="O184" s="49"/>
      <c r="P184" s="165">
        <f t="shared" si="26"/>
        <v>0</v>
      </c>
      <c r="Q184" s="165">
        <v>0</v>
      </c>
      <c r="R184" s="165">
        <f t="shared" si="27"/>
        <v>0</v>
      </c>
      <c r="S184" s="165">
        <v>0</v>
      </c>
      <c r="T184" s="166">
        <f t="shared" si="28"/>
        <v>0</v>
      </c>
      <c r="U184" s="235"/>
      <c r="V184" s="235"/>
      <c r="W184" s="235"/>
      <c r="X184" s="235"/>
      <c r="Y184" s="235"/>
      <c r="Z184" s="235"/>
      <c r="AA184" s="235"/>
      <c r="AB184" s="235"/>
      <c r="AC184" s="235"/>
      <c r="AD184" s="235"/>
      <c r="AE184" s="235"/>
      <c r="AR184" s="167" t="s">
        <v>467</v>
      </c>
      <c r="AT184" s="167" t="s">
        <v>161</v>
      </c>
      <c r="AU184" s="167" t="s">
        <v>90</v>
      </c>
      <c r="AY184" s="17" t="s">
        <v>159</v>
      </c>
      <c r="BE184" s="90">
        <f t="shared" si="29"/>
        <v>0</v>
      </c>
      <c r="BF184" s="90">
        <f t="shared" si="30"/>
        <v>0</v>
      </c>
      <c r="BG184" s="90">
        <f t="shared" si="31"/>
        <v>0</v>
      </c>
      <c r="BH184" s="90">
        <f t="shared" si="32"/>
        <v>0</v>
      </c>
      <c r="BI184" s="90">
        <f t="shared" si="33"/>
        <v>0</v>
      </c>
      <c r="BJ184" s="17" t="s">
        <v>90</v>
      </c>
      <c r="BK184" s="90">
        <f t="shared" si="34"/>
        <v>0</v>
      </c>
      <c r="BL184" s="17" t="s">
        <v>467</v>
      </c>
      <c r="BM184" s="167" t="s">
        <v>1064</v>
      </c>
    </row>
    <row r="185" spans="1:65" s="2" customFormat="1" ht="33" customHeight="1">
      <c r="A185" s="235"/>
      <c r="B185" s="124"/>
      <c r="C185" s="155" t="s">
        <v>393</v>
      </c>
      <c r="D185" s="155" t="s">
        <v>161</v>
      </c>
      <c r="E185" s="156" t="s">
        <v>1065</v>
      </c>
      <c r="F185" s="157" t="s">
        <v>1066</v>
      </c>
      <c r="G185" s="158" t="s">
        <v>164</v>
      </c>
      <c r="H185" s="159">
        <v>192</v>
      </c>
      <c r="I185" s="160"/>
      <c r="J185" s="161">
        <f t="shared" si="25"/>
        <v>0</v>
      </c>
      <c r="K185" s="162"/>
      <c r="L185" s="240"/>
      <c r="M185" s="207" t="s">
        <v>1</v>
      </c>
      <c r="N185" s="208" t="s">
        <v>44</v>
      </c>
      <c r="O185" s="209"/>
      <c r="P185" s="210">
        <f t="shared" si="26"/>
        <v>0</v>
      </c>
      <c r="Q185" s="210">
        <v>0</v>
      </c>
      <c r="R185" s="210">
        <f t="shared" si="27"/>
        <v>0</v>
      </c>
      <c r="S185" s="210">
        <v>0</v>
      </c>
      <c r="T185" s="211">
        <f t="shared" si="28"/>
        <v>0</v>
      </c>
      <c r="U185" s="235"/>
      <c r="V185" s="235"/>
      <c r="W185" s="235"/>
      <c r="X185" s="235"/>
      <c r="Y185" s="235"/>
      <c r="Z185" s="235"/>
      <c r="AA185" s="235"/>
      <c r="AB185" s="235"/>
      <c r="AC185" s="235"/>
      <c r="AD185" s="235"/>
      <c r="AE185" s="235"/>
      <c r="AR185" s="167" t="s">
        <v>467</v>
      </c>
      <c r="AT185" s="167" t="s">
        <v>161</v>
      </c>
      <c r="AU185" s="167" t="s">
        <v>90</v>
      </c>
      <c r="AY185" s="17" t="s">
        <v>159</v>
      </c>
      <c r="BE185" s="90">
        <f t="shared" si="29"/>
        <v>0</v>
      </c>
      <c r="BF185" s="90">
        <f t="shared" si="30"/>
        <v>0</v>
      </c>
      <c r="BG185" s="90">
        <f t="shared" si="31"/>
        <v>0</v>
      </c>
      <c r="BH185" s="90">
        <f t="shared" si="32"/>
        <v>0</v>
      </c>
      <c r="BI185" s="90">
        <f t="shared" si="33"/>
        <v>0</v>
      </c>
      <c r="BJ185" s="17" t="s">
        <v>90</v>
      </c>
      <c r="BK185" s="90">
        <f t="shared" si="34"/>
        <v>0</v>
      </c>
      <c r="BL185" s="17" t="s">
        <v>467</v>
      </c>
      <c r="BM185" s="167" t="s">
        <v>1067</v>
      </c>
    </row>
    <row r="186" spans="1:65" s="2" customFormat="1" ht="6.95" customHeight="1">
      <c r="A186" s="235"/>
      <c r="B186" s="39"/>
      <c r="C186" s="40"/>
      <c r="D186" s="40"/>
      <c r="E186" s="40"/>
      <c r="F186" s="40"/>
      <c r="G186" s="40"/>
      <c r="H186" s="40"/>
      <c r="I186" s="40"/>
      <c r="J186" s="40"/>
      <c r="K186" s="40"/>
      <c r="L186" s="28"/>
      <c r="M186" s="235"/>
      <c r="O186" s="235"/>
      <c r="P186" s="235"/>
      <c r="Q186" s="235"/>
      <c r="R186" s="235"/>
      <c r="S186" s="235"/>
      <c r="T186" s="235"/>
      <c r="U186" s="235"/>
      <c r="V186" s="235"/>
      <c r="W186" s="235"/>
      <c r="X186" s="235"/>
      <c r="Y186" s="235"/>
      <c r="Z186" s="235"/>
      <c r="AA186" s="235"/>
      <c r="AB186" s="235"/>
      <c r="AC186" s="235"/>
      <c r="AD186" s="235"/>
      <c r="AE186" s="235"/>
    </row>
  </sheetData>
  <autoFilter ref="C133:K185" xr:uid="{00000000-0009-0000-0000-000004000000}"/>
  <mergeCells count="17">
    <mergeCell ref="L2:V2"/>
    <mergeCell ref="D108:F108"/>
    <mergeCell ref="D109:F109"/>
    <mergeCell ref="D110:F110"/>
    <mergeCell ref="E122:H122"/>
    <mergeCell ref="E86:H86"/>
    <mergeCell ref="E88:H88"/>
    <mergeCell ref="E90:H90"/>
    <mergeCell ref="D106:F106"/>
    <mergeCell ref="D107:F107"/>
    <mergeCell ref="E7:H7"/>
    <mergeCell ref="E9:H9"/>
    <mergeCell ref="E11:H11"/>
    <mergeCell ref="E20:H20"/>
    <mergeCell ref="E29:H29"/>
    <mergeCell ref="E126:H126"/>
    <mergeCell ref="E124:H124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E87DF-CA83-4B95-A66F-540871305FD1}">
  <dimension ref="A1:H6"/>
  <sheetViews>
    <sheetView tabSelected="1" workbookViewId="0">
      <selection activeCell="F12" sqref="F12"/>
    </sheetView>
  </sheetViews>
  <sheetFormatPr defaultRowHeight="13.5"/>
  <cols>
    <col min="1" max="7" width="16.5" style="217" customWidth="1"/>
    <col min="8" max="16384" width="9.33203125" style="217"/>
  </cols>
  <sheetData>
    <row r="1" spans="1:8" s="214" customFormat="1" ht="18.75" customHeight="1">
      <c r="A1" s="214" t="s">
        <v>1068</v>
      </c>
      <c r="B1" s="239"/>
      <c r="C1" s="239"/>
      <c r="D1" s="239"/>
      <c r="E1" s="239"/>
      <c r="F1" s="215"/>
      <c r="G1" s="215"/>
      <c r="H1" s="215"/>
    </row>
    <row r="2" spans="1:8" s="214" customFormat="1" ht="36" customHeight="1">
      <c r="A2" s="316" t="s">
        <v>1069</v>
      </c>
      <c r="B2" s="317"/>
      <c r="C2" s="317"/>
      <c r="D2" s="317"/>
      <c r="E2" s="317"/>
      <c r="F2" s="317"/>
      <c r="G2" s="317"/>
      <c r="H2" s="216"/>
    </row>
    <row r="3" spans="1:8" s="214" customFormat="1" ht="56.25" customHeight="1">
      <c r="A3" s="316" t="s">
        <v>1070</v>
      </c>
      <c r="B3" s="316"/>
      <c r="C3" s="316"/>
      <c r="D3" s="316"/>
      <c r="E3" s="316"/>
      <c r="F3" s="316"/>
      <c r="G3" s="316"/>
      <c r="H3" s="216"/>
    </row>
    <row r="4" spans="1:8" s="214" customFormat="1" ht="45.75" customHeight="1">
      <c r="A4" s="316" t="s">
        <v>1071</v>
      </c>
      <c r="B4" s="316"/>
      <c r="C4" s="316"/>
      <c r="D4" s="316"/>
      <c r="E4" s="316"/>
      <c r="F4" s="316"/>
      <c r="G4" s="316"/>
      <c r="H4" s="216"/>
    </row>
    <row r="5" spans="1:8" s="214" customFormat="1" ht="34.5" customHeight="1">
      <c r="A5" s="316" t="s">
        <v>1072</v>
      </c>
      <c r="B5" s="316"/>
      <c r="C5" s="316"/>
      <c r="D5" s="316"/>
      <c r="E5" s="316"/>
      <c r="F5" s="316"/>
      <c r="G5" s="316"/>
      <c r="H5" s="216"/>
    </row>
    <row r="6" spans="1:8" s="214" customFormat="1" ht="47.25" customHeight="1">
      <c r="A6" s="316" t="s">
        <v>1073</v>
      </c>
      <c r="B6" s="316"/>
      <c r="C6" s="316"/>
      <c r="D6" s="316"/>
      <c r="E6" s="316"/>
      <c r="F6" s="316"/>
      <c r="G6" s="316"/>
      <c r="H6" s="215"/>
    </row>
  </sheetData>
  <mergeCells count="5">
    <mergeCell ref="A2:G2"/>
    <mergeCell ref="A3:G3"/>
    <mergeCell ref="A4:G4"/>
    <mergeCell ref="A5:G5"/>
    <mergeCell ref="A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10</vt:i4>
      </vt:variant>
    </vt:vector>
  </HeadingPairs>
  <TitlesOfParts>
    <vt:vector size="16" baseType="lpstr">
      <vt:lpstr>Rekapitulácia stavby</vt:lpstr>
      <vt:lpstr>SO 01d - SO 01 Krajinná a...</vt:lpstr>
      <vt:lpstr>SO 02d - SO 02 Rekonštruk...</vt:lpstr>
      <vt:lpstr>SO 03d - SO-03 Výstavba c...</vt:lpstr>
      <vt:lpstr>SO 04d - SO 04 Verejné os...</vt:lpstr>
      <vt:lpstr>Poznámky</vt:lpstr>
      <vt:lpstr>'Rekapitulácia stavby'!Názvy_tlače</vt:lpstr>
      <vt:lpstr>'SO 01d - SO 01 Krajinná a...'!Názvy_tlače</vt:lpstr>
      <vt:lpstr>'SO 02d - SO 02 Rekonštruk...'!Názvy_tlače</vt:lpstr>
      <vt:lpstr>'SO 03d - SO-03 Výstavba c...'!Názvy_tlače</vt:lpstr>
      <vt:lpstr>'SO 04d - SO 04 Verejné os...'!Názvy_tlače</vt:lpstr>
      <vt:lpstr>'Rekapitulácia stavby'!Oblasť_tlače</vt:lpstr>
      <vt:lpstr>'SO 01d - SO 01 Krajinná a...'!Oblasť_tlače</vt:lpstr>
      <vt:lpstr>'SO 02d - SO 02 Rekonštruk...'!Oblasť_tlače</vt:lpstr>
      <vt:lpstr>'SO 03d - SO-03 Výstavba c...'!Oblasť_tlače</vt:lpstr>
      <vt:lpstr>'SO 04d - SO 04 Verejné os...'!Oblasť_tlače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Lucia Paulovicova</dc:creator>
  <cp:keywords/>
  <dc:description/>
  <cp:lastModifiedBy>Ing. Ľubica Augustínová</cp:lastModifiedBy>
  <cp:revision/>
  <dcterms:created xsi:type="dcterms:W3CDTF">2021-04-20T11:39:36Z</dcterms:created>
  <dcterms:modified xsi:type="dcterms:W3CDTF">2021-06-24T10:33:27Z</dcterms:modified>
  <cp:category/>
  <cp:contentStatus/>
</cp:coreProperties>
</file>