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3040" windowHeight="9528" firstSheet="1" activeTab="4"/>
  </bookViews>
  <sheets>
    <sheet name="Rekapitulácia stavby" sheetId="1" r:id="rId1"/>
    <sheet name="SO 01c - SO 01 Krajinná a..." sheetId="2" r:id="rId2"/>
    <sheet name="SO 02c - SO 02 Výstavba u..." sheetId="3" r:id="rId3"/>
    <sheet name="SO 03c - SO 03 Verejné os..." sheetId="4" r:id="rId4"/>
    <sheet name="SO 04c - SO 04 Valčeková ..." sheetId="5" r:id="rId5"/>
    <sheet name="Poznámky" sheetId="6" r:id="rId6"/>
  </sheets>
  <definedNames>
    <definedName name="_xlnm._FilterDatabase" localSheetId="1" hidden="1">'SO 01c - SO 01 Krajinná a...'!$C$138:$K$333</definedName>
    <definedName name="_xlnm._FilterDatabase" localSheetId="2" hidden="1">'SO 02c - SO 02 Výstavba u...'!$C$139:$K$219</definedName>
    <definedName name="_xlnm._FilterDatabase" localSheetId="3" hidden="1">'SO 03c - SO 03 Verejné os...'!$C$133:$K$163</definedName>
    <definedName name="_xlnm._FilterDatabase" localSheetId="4" hidden="1">'SO 04c - SO 04 Valčeková ...'!$C$136:$K$175</definedName>
    <definedName name="_xlnm.Print_Titles" localSheetId="0">'Rekapitulácia stavby'!$93:$93</definedName>
    <definedName name="_xlnm.Print_Titles" localSheetId="1">'SO 01c - SO 01 Krajinná a...'!$138:$138</definedName>
    <definedName name="_xlnm.Print_Titles" localSheetId="2">'SO 02c - SO 02 Výstavba u...'!$139:$139</definedName>
    <definedName name="_xlnm.Print_Titles" localSheetId="3">'SO 03c - SO 03 Verejné os...'!$133:$133</definedName>
    <definedName name="_xlnm.Print_Titles" localSheetId="4">'SO 04c - SO 04 Valčeková ...'!$136:$136</definedName>
    <definedName name="_xlnm.Print_Area" localSheetId="0">'Rekapitulácia stavby'!$D$4:$AO$77,'Rekapitulácia stavby'!$C$83:$AQ$108</definedName>
    <definedName name="_xlnm.Print_Area" localSheetId="1">'SO 01c - SO 01 Krajinná a...'!$C$4:$J$77,'SO 01c - SO 01 Krajinná a...'!$C$83:$J$118,'SO 01c - SO 01 Krajinná a...'!$C$124:$J$333</definedName>
    <definedName name="_xlnm.Print_Area" localSheetId="2">'SO 02c - SO 02 Výstavba u...'!$C$4:$J$77,'SO 02c - SO 02 Výstavba u...'!$C$83:$J$119,'SO 02c - SO 02 Výstavba u...'!$C$125:$J$219</definedName>
    <definedName name="_xlnm.Print_Area" localSheetId="3">'SO 03c - SO 03 Verejné os...'!$C$4:$J$77,'SO 03c - SO 03 Verejné os...'!$C$83:$J$113,'SO 03c - SO 03 Verejné os...'!$C$119:$J$163</definedName>
    <definedName name="_xlnm.Print_Area" localSheetId="4">'SO 04c - SO 04 Valčeková ...'!$C$4:$J$77,'SO 04c - SO 04 Valčeková ...'!$C$83:$J$116,'SO 04c - SO 04 Valčeková ...'!$C$122:$J$175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" i="5" l="1"/>
  <c r="J41" i="5"/>
  <c r="AY100" i="1" s="1"/>
  <c r="J40" i="5"/>
  <c r="AX100" i="1" s="1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67" i="5"/>
  <c r="BH167" i="5"/>
  <c r="BG167" i="5"/>
  <c r="BE167" i="5"/>
  <c r="T167" i="5"/>
  <c r="R167" i="5"/>
  <c r="P167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R161" i="5"/>
  <c r="P161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R152" i="5"/>
  <c r="P152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0" i="5"/>
  <c r="BH140" i="5"/>
  <c r="BG140" i="5"/>
  <c r="BE140" i="5"/>
  <c r="T140" i="5"/>
  <c r="R140" i="5"/>
  <c r="P140" i="5"/>
  <c r="J134" i="5"/>
  <c r="J133" i="5"/>
  <c r="F133" i="5"/>
  <c r="F131" i="5"/>
  <c r="E129" i="5"/>
  <c r="BI114" i="5"/>
  <c r="BH114" i="5"/>
  <c r="BG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BI109" i="5"/>
  <c r="BH109" i="5"/>
  <c r="BG109" i="5"/>
  <c r="BF109" i="5"/>
  <c r="BE109" i="5"/>
  <c r="J95" i="5"/>
  <c r="J94" i="5"/>
  <c r="F94" i="5"/>
  <c r="F92" i="5"/>
  <c r="E90" i="5"/>
  <c r="J20" i="5"/>
  <c r="E20" i="5"/>
  <c r="F134" i="5" s="1"/>
  <c r="J19" i="5"/>
  <c r="J14" i="5"/>
  <c r="J131" i="5" s="1"/>
  <c r="E7" i="5"/>
  <c r="E125" i="5" s="1"/>
  <c r="J42" i="4"/>
  <c r="J41" i="4"/>
  <c r="AY99" i="1" s="1"/>
  <c r="J40" i="4"/>
  <c r="AX99" i="1" s="1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J131" i="4"/>
  <c r="J130" i="4"/>
  <c r="F130" i="4"/>
  <c r="F128" i="4"/>
  <c r="E126" i="4"/>
  <c r="BI111" i="4"/>
  <c r="BH111" i="4"/>
  <c r="BG111" i="4"/>
  <c r="BE111" i="4"/>
  <c r="BI110" i="4"/>
  <c r="BH110" i="4"/>
  <c r="BG110" i="4"/>
  <c r="BF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J95" i="4"/>
  <c r="J94" i="4"/>
  <c r="F94" i="4"/>
  <c r="F92" i="4"/>
  <c r="E90" i="4"/>
  <c r="J20" i="4"/>
  <c r="E20" i="4"/>
  <c r="F95" i="4" s="1"/>
  <c r="J19" i="4"/>
  <c r="J14" i="4"/>
  <c r="J128" i="4" s="1"/>
  <c r="E7" i="4"/>
  <c r="E122" i="4" s="1"/>
  <c r="J215" i="3"/>
  <c r="J106" i="3" s="1"/>
  <c r="J42" i="3"/>
  <c r="J41" i="3"/>
  <c r="AY98" i="1" s="1"/>
  <c r="J40" i="3"/>
  <c r="AX98" i="1" s="1"/>
  <c r="BI219" i="3"/>
  <c r="BH219" i="3"/>
  <c r="BG219" i="3"/>
  <c r="BE219" i="3"/>
  <c r="T219" i="3"/>
  <c r="T218" i="3" s="1"/>
  <c r="R219" i="3"/>
  <c r="R218" i="3" s="1"/>
  <c r="P219" i="3"/>
  <c r="P218" i="3" s="1"/>
  <c r="BI217" i="3"/>
  <c r="BH217" i="3"/>
  <c r="BG217" i="3"/>
  <c r="BE217" i="3"/>
  <c r="T217" i="3"/>
  <c r="T216" i="3" s="1"/>
  <c r="R217" i="3"/>
  <c r="R216" i="3" s="1"/>
  <c r="P217" i="3"/>
  <c r="P216" i="3" s="1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2" i="3"/>
  <c r="BH152" i="3"/>
  <c r="BG152" i="3"/>
  <c r="BE152" i="3"/>
  <c r="T152" i="3"/>
  <c r="R152" i="3"/>
  <c r="P152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J137" i="3"/>
  <c r="J136" i="3"/>
  <c r="F136" i="3"/>
  <c r="F134" i="3"/>
  <c r="E132" i="3"/>
  <c r="BI117" i="3"/>
  <c r="BH117" i="3"/>
  <c r="BG117" i="3"/>
  <c r="BE117" i="3"/>
  <c r="BI116" i="3"/>
  <c r="BH116" i="3"/>
  <c r="BG116" i="3"/>
  <c r="BF116" i="3"/>
  <c r="BE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J95" i="3"/>
  <c r="J94" i="3"/>
  <c r="F94" i="3"/>
  <c r="F92" i="3"/>
  <c r="E90" i="3"/>
  <c r="J20" i="3"/>
  <c r="E20" i="3"/>
  <c r="F95" i="3" s="1"/>
  <c r="J19" i="3"/>
  <c r="J14" i="3"/>
  <c r="J92" i="3" s="1"/>
  <c r="E7" i="3"/>
  <c r="E128" i="3" s="1"/>
  <c r="J331" i="2"/>
  <c r="J42" i="2"/>
  <c r="J41" i="2"/>
  <c r="AY97" i="1" s="1"/>
  <c r="J40" i="2"/>
  <c r="AX97" i="1"/>
  <c r="BI333" i="2"/>
  <c r="BH333" i="2"/>
  <c r="BG333" i="2"/>
  <c r="BE333" i="2"/>
  <c r="T333" i="2"/>
  <c r="T332" i="2" s="1"/>
  <c r="R333" i="2"/>
  <c r="R332" i="2" s="1"/>
  <c r="P333" i="2"/>
  <c r="P332" i="2" s="1"/>
  <c r="J106" i="2"/>
  <c r="BI330" i="2"/>
  <c r="BH330" i="2"/>
  <c r="BG330" i="2"/>
  <c r="BE330" i="2"/>
  <c r="T330" i="2"/>
  <c r="T329" i="2" s="1"/>
  <c r="R330" i="2"/>
  <c r="R329" i="2" s="1"/>
  <c r="P330" i="2"/>
  <c r="P329" i="2" s="1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2" i="2"/>
  <c r="BH322" i="2"/>
  <c r="BG322" i="2"/>
  <c r="BE322" i="2"/>
  <c r="T322" i="2"/>
  <c r="T321" i="2" s="1"/>
  <c r="R322" i="2"/>
  <c r="R321" i="2" s="1"/>
  <c r="P322" i="2"/>
  <c r="P321" i="2" s="1"/>
  <c r="BI319" i="2"/>
  <c r="BH319" i="2"/>
  <c r="BG319" i="2"/>
  <c r="BE319" i="2"/>
  <c r="T319" i="2"/>
  <c r="R319" i="2"/>
  <c r="P319" i="2"/>
  <c r="BI317" i="2"/>
  <c r="BH317" i="2"/>
  <c r="BG317" i="2"/>
  <c r="BE317" i="2"/>
  <c r="T317" i="2"/>
  <c r="R317" i="2"/>
  <c r="P317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2" i="2"/>
  <c r="BH142" i="2"/>
  <c r="BG142" i="2"/>
  <c r="BE142" i="2"/>
  <c r="T142" i="2"/>
  <c r="R142" i="2"/>
  <c r="P142" i="2"/>
  <c r="J136" i="2"/>
  <c r="J135" i="2"/>
  <c r="F135" i="2"/>
  <c r="F133" i="2"/>
  <c r="E131" i="2"/>
  <c r="BI116" i="2"/>
  <c r="BH116" i="2"/>
  <c r="BG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BI111" i="2"/>
  <c r="BH111" i="2"/>
  <c r="BG111" i="2"/>
  <c r="BF111" i="2"/>
  <c r="BE111" i="2"/>
  <c r="J95" i="2"/>
  <c r="J94" i="2"/>
  <c r="F94" i="2"/>
  <c r="F92" i="2"/>
  <c r="E90" i="2"/>
  <c r="J20" i="2"/>
  <c r="E20" i="2"/>
  <c r="F136" i="2" s="1"/>
  <c r="J19" i="2"/>
  <c r="J14" i="2"/>
  <c r="J92" i="2" s="1"/>
  <c r="E7" i="2"/>
  <c r="E86" i="2" s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L91" i="1"/>
  <c r="AM91" i="1"/>
  <c r="AM90" i="1"/>
  <c r="L90" i="1"/>
  <c r="AM88" i="1"/>
  <c r="L88" i="1"/>
  <c r="L86" i="1"/>
  <c r="L85" i="1"/>
  <c r="J173" i="5"/>
  <c r="J161" i="5"/>
  <c r="J159" i="5"/>
  <c r="BK154" i="5"/>
  <c r="J152" i="5"/>
  <c r="BK148" i="5"/>
  <c r="BK157" i="4"/>
  <c r="J156" i="4"/>
  <c r="BK155" i="4"/>
  <c r="J153" i="4"/>
  <c r="BK152" i="4"/>
  <c r="J151" i="4"/>
  <c r="BK148" i="4"/>
  <c r="BK147" i="4"/>
  <c r="J146" i="4"/>
  <c r="BK145" i="4"/>
  <c r="BK143" i="4"/>
  <c r="BK142" i="4"/>
  <c r="BK141" i="4"/>
  <c r="BK140" i="4"/>
  <c r="BK139" i="4"/>
  <c r="BK138" i="4"/>
  <c r="J137" i="4"/>
  <c r="J217" i="3"/>
  <c r="BK214" i="3"/>
  <c r="J212" i="3"/>
  <c r="J211" i="3"/>
  <c r="J208" i="3"/>
  <c r="J205" i="3"/>
  <c r="J204" i="3"/>
  <c r="J203" i="3"/>
  <c r="BK201" i="3"/>
  <c r="BK199" i="3"/>
  <c r="J198" i="3"/>
  <c r="J195" i="3"/>
  <c r="BK192" i="3"/>
  <c r="BK190" i="3"/>
  <c r="BK187" i="3"/>
  <c r="BK185" i="3"/>
  <c r="BK183" i="3"/>
  <c r="BK180" i="3"/>
  <c r="J179" i="3"/>
  <c r="J173" i="3"/>
  <c r="BK172" i="3"/>
  <c r="J171" i="3"/>
  <c r="BK165" i="3"/>
  <c r="J161" i="3"/>
  <c r="J160" i="3"/>
  <c r="J158" i="3"/>
  <c r="BK333" i="2"/>
  <c r="J328" i="2"/>
  <c r="J327" i="2"/>
  <c r="BK319" i="2"/>
  <c r="J311" i="2"/>
  <c r="J305" i="2"/>
  <c r="BK303" i="2"/>
  <c r="BK297" i="2"/>
  <c r="BK295" i="2"/>
  <c r="BK292" i="2"/>
  <c r="J291" i="2"/>
  <c r="J287" i="2"/>
  <c r="J286" i="2"/>
  <c r="J285" i="2"/>
  <c r="J284" i="2"/>
  <c r="J283" i="2"/>
  <c r="BK282" i="2"/>
  <c r="J279" i="2"/>
  <c r="BK277" i="2"/>
  <c r="J276" i="2"/>
  <c r="J275" i="2"/>
  <c r="BK274" i="2"/>
  <c r="J273" i="2"/>
  <c r="BK272" i="2"/>
  <c r="BK268" i="2"/>
  <c r="J267" i="2"/>
  <c r="J264" i="2"/>
  <c r="BK263" i="2"/>
  <c r="BK262" i="2"/>
  <c r="BK261" i="2"/>
  <c r="J258" i="2"/>
  <c r="J256" i="2"/>
  <c r="BK252" i="2"/>
  <c r="J249" i="2"/>
  <c r="BK248" i="2"/>
  <c r="J247" i="2"/>
  <c r="J246" i="2"/>
  <c r="J245" i="2"/>
  <c r="BK243" i="2"/>
  <c r="J242" i="2"/>
  <c r="J241" i="2"/>
  <c r="J240" i="2"/>
  <c r="J239" i="2"/>
  <c r="J238" i="2"/>
  <c r="J235" i="2"/>
  <c r="J231" i="2"/>
  <c r="BK230" i="2"/>
  <c r="J228" i="2"/>
  <c r="BK226" i="2"/>
  <c r="J222" i="2"/>
  <c r="BK211" i="2"/>
  <c r="BK203" i="2"/>
  <c r="J201" i="2"/>
  <c r="J200" i="2"/>
  <c r="BK195" i="2"/>
  <c r="J194" i="2"/>
  <c r="BK192" i="2"/>
  <c r="BK189" i="2"/>
  <c r="BK175" i="2"/>
  <c r="J171" i="2"/>
  <c r="J165" i="2"/>
  <c r="BK164" i="2"/>
  <c r="J160" i="2"/>
  <c r="BK159" i="2"/>
  <c r="BK158" i="2"/>
  <c r="BK155" i="2"/>
  <c r="J154" i="2"/>
  <c r="J142" i="2"/>
  <c r="BK175" i="5"/>
  <c r="BK173" i="5"/>
  <c r="J167" i="5"/>
  <c r="BK161" i="5"/>
  <c r="BK159" i="5"/>
  <c r="J158" i="5"/>
  <c r="J157" i="5"/>
  <c r="BK152" i="5"/>
  <c r="J150" i="5"/>
  <c r="J148" i="5"/>
  <c r="J146" i="5"/>
  <c r="J144" i="5"/>
  <c r="BK140" i="5"/>
  <c r="J162" i="4"/>
  <c r="BK161" i="4"/>
  <c r="BK160" i="4"/>
  <c r="J159" i="4"/>
  <c r="BK156" i="4"/>
  <c r="J144" i="4"/>
  <c r="J142" i="4"/>
  <c r="J141" i="4"/>
  <c r="J138" i="4"/>
  <c r="BK219" i="3"/>
  <c r="BK217" i="3"/>
  <c r="BK212" i="3"/>
  <c r="BK211" i="3"/>
  <c r="J210" i="3"/>
  <c r="BK206" i="3"/>
  <c r="BK205" i="3"/>
  <c r="BK203" i="3"/>
  <c r="BK202" i="3"/>
  <c r="BK196" i="3"/>
  <c r="J194" i="3"/>
  <c r="J193" i="3"/>
  <c r="J191" i="3"/>
  <c r="J190" i="3"/>
  <c r="BK188" i="3"/>
  <c r="BK181" i="3"/>
  <c r="J180" i="3"/>
  <c r="BK174" i="3"/>
  <c r="BK173" i="3"/>
  <c r="BK171" i="3"/>
  <c r="BK163" i="3"/>
  <c r="J162" i="3"/>
  <c r="BK158" i="3"/>
  <c r="BK152" i="3"/>
  <c r="J146" i="3"/>
  <c r="J144" i="3"/>
  <c r="J333" i="2"/>
  <c r="J330" i="2"/>
  <c r="BK327" i="2"/>
  <c r="BK322" i="2"/>
  <c r="J317" i="2"/>
  <c r="BK314" i="2"/>
  <c r="J310" i="2"/>
  <c r="BK305" i="2"/>
  <c r="BK301" i="2"/>
  <c r="J299" i="2"/>
  <c r="J295" i="2"/>
  <c r="BK291" i="2"/>
  <c r="BK289" i="2"/>
  <c r="J280" i="2"/>
  <c r="BK278" i="2"/>
  <c r="J274" i="2"/>
  <c r="BK273" i="2"/>
  <c r="J271" i="2"/>
  <c r="J270" i="2"/>
  <c r="J268" i="2"/>
  <c r="BK265" i="2"/>
  <c r="J261" i="2"/>
  <c r="J260" i="2"/>
  <c r="BK258" i="2"/>
  <c r="BK255" i="2"/>
  <c r="J254" i="2"/>
  <c r="BK253" i="2"/>
  <c r="BK246" i="2"/>
  <c r="BK245" i="2"/>
  <c r="BK244" i="2"/>
  <c r="BK239" i="2"/>
  <c r="BK237" i="2"/>
  <c r="BK236" i="2"/>
  <c r="BK233" i="2"/>
  <c r="J229" i="2"/>
  <c r="J227" i="2"/>
  <c r="J226" i="2"/>
  <c r="BK224" i="2"/>
  <c r="J223" i="2"/>
  <c r="J221" i="2"/>
  <c r="J219" i="2"/>
  <c r="BK212" i="2"/>
  <c r="J211" i="2"/>
  <c r="J203" i="2"/>
  <c r="J196" i="2"/>
  <c r="J195" i="2"/>
  <c r="BK190" i="2"/>
  <c r="J189" i="2"/>
  <c r="J181" i="2"/>
  <c r="BK163" i="2"/>
  <c r="BK150" i="2"/>
  <c r="BK148" i="2"/>
  <c r="J175" i="5"/>
  <c r="BK167" i="5"/>
  <c r="BK163" i="5"/>
  <c r="J163" i="5"/>
  <c r="BK158" i="5"/>
  <c r="BK157" i="5"/>
  <c r="J154" i="5"/>
  <c r="BK150" i="5"/>
  <c r="BK146" i="5"/>
  <c r="BK144" i="5"/>
  <c r="J140" i="5"/>
  <c r="BK163" i="4"/>
  <c r="J163" i="4"/>
  <c r="BK162" i="4"/>
  <c r="J161" i="4"/>
  <c r="J160" i="4"/>
  <c r="BK159" i="4"/>
  <c r="BK158" i="4"/>
  <c r="J158" i="4"/>
  <c r="J157" i="4"/>
  <c r="J155" i="4"/>
  <c r="BK153" i="4"/>
  <c r="J152" i="4"/>
  <c r="BK151" i="4"/>
  <c r="BK150" i="4"/>
  <c r="J150" i="4"/>
  <c r="BK149" i="4"/>
  <c r="J149" i="4"/>
  <c r="J148" i="4"/>
  <c r="J147" i="4"/>
  <c r="BK146" i="4"/>
  <c r="J145" i="4"/>
  <c r="BK144" i="4"/>
  <c r="J143" i="4"/>
  <c r="J140" i="4"/>
  <c r="J139" i="4"/>
  <c r="BK137" i="4"/>
  <c r="J219" i="3"/>
  <c r="J214" i="3"/>
  <c r="BK210" i="3"/>
  <c r="J209" i="3"/>
  <c r="BK208" i="3"/>
  <c r="BK204" i="3"/>
  <c r="J202" i="3"/>
  <c r="J201" i="3"/>
  <c r="BK200" i="3"/>
  <c r="J200" i="3"/>
  <c r="J197" i="3"/>
  <c r="J196" i="3"/>
  <c r="BK195" i="3"/>
  <c r="BK193" i="3"/>
  <c r="J185" i="3"/>
  <c r="J181" i="3"/>
  <c r="BK179" i="3"/>
  <c r="BK175" i="3"/>
  <c r="J174" i="3"/>
  <c r="J167" i="3"/>
  <c r="J165" i="3"/>
  <c r="J163" i="3"/>
  <c r="BK160" i="3"/>
  <c r="J152" i="3"/>
  <c r="BK144" i="3"/>
  <c r="J143" i="3"/>
  <c r="BK328" i="2"/>
  <c r="BK312" i="2"/>
  <c r="BK311" i="2"/>
  <c r="J308" i="2"/>
  <c r="BK307" i="2"/>
  <c r="J303" i="2"/>
  <c r="BK299" i="2"/>
  <c r="J297" i="2"/>
  <c r="J293" i="2"/>
  <c r="J292" i="2"/>
  <c r="BK287" i="2"/>
  <c r="BK286" i="2"/>
  <c r="BK285" i="2"/>
  <c r="J282" i="2"/>
  <c r="J281" i="2"/>
  <c r="J277" i="2"/>
  <c r="BK276" i="2"/>
  <c r="BK271" i="2"/>
  <c r="BK270" i="2"/>
  <c r="J269" i="2"/>
  <c r="J266" i="2"/>
  <c r="BK264" i="2"/>
  <c r="J263" i="2"/>
  <c r="J262" i="2"/>
  <c r="BK259" i="2"/>
  <c r="BK254" i="2"/>
  <c r="J252" i="2"/>
  <c r="BK251" i="2"/>
  <c r="J250" i="2"/>
  <c r="BK242" i="2"/>
  <c r="BK241" i="2"/>
  <c r="BK240" i="2"/>
  <c r="J237" i="2"/>
  <c r="BK234" i="2"/>
  <c r="BK232" i="2"/>
  <c r="BK231" i="2"/>
  <c r="J230" i="2"/>
  <c r="J225" i="2"/>
  <c r="J224" i="2"/>
  <c r="BK223" i="2"/>
  <c r="BK221" i="2"/>
  <c r="BK219" i="2"/>
  <c r="BK214" i="2"/>
  <c r="J207" i="2"/>
  <c r="BK201" i="2"/>
  <c r="J197" i="2"/>
  <c r="BK194" i="2"/>
  <c r="J183" i="2"/>
  <c r="BK181" i="2"/>
  <c r="J175" i="2"/>
  <c r="J173" i="2"/>
  <c r="J163" i="2"/>
  <c r="J159" i="2"/>
  <c r="BK154" i="2"/>
  <c r="J153" i="2"/>
  <c r="J150" i="2"/>
  <c r="J149" i="2"/>
  <c r="AS96" i="1"/>
  <c r="BK209" i="3"/>
  <c r="J206" i="3"/>
  <c r="J199" i="3"/>
  <c r="BK198" i="3"/>
  <c r="BK197" i="3"/>
  <c r="BK194" i="3"/>
  <c r="J192" i="3"/>
  <c r="BK191" i="3"/>
  <c r="J188" i="3"/>
  <c r="J187" i="3"/>
  <c r="J183" i="3"/>
  <c r="J175" i="3"/>
  <c r="J172" i="3"/>
  <c r="BK167" i="3"/>
  <c r="BK162" i="3"/>
  <c r="BK161" i="3"/>
  <c r="BK146" i="3"/>
  <c r="BK143" i="3"/>
  <c r="BK330" i="2"/>
  <c r="J322" i="2"/>
  <c r="J319" i="2"/>
  <c r="BK317" i="2"/>
  <c r="J314" i="2"/>
  <c r="J312" i="2"/>
  <c r="BK310" i="2"/>
  <c r="BK308" i="2"/>
  <c r="J307" i="2"/>
  <c r="J301" i="2"/>
  <c r="BK293" i="2"/>
  <c r="J289" i="2"/>
  <c r="BK284" i="2"/>
  <c r="BK283" i="2"/>
  <c r="BK281" i="2"/>
  <c r="BK280" i="2"/>
  <c r="BK279" i="2"/>
  <c r="J278" i="2"/>
  <c r="BK275" i="2"/>
  <c r="J272" i="2"/>
  <c r="BK269" i="2"/>
  <c r="BK267" i="2"/>
  <c r="BK266" i="2"/>
  <c r="J265" i="2"/>
  <c r="BK260" i="2"/>
  <c r="J259" i="2"/>
  <c r="BK256" i="2"/>
  <c r="J255" i="2"/>
  <c r="J253" i="2"/>
  <c r="J251" i="2"/>
  <c r="BK250" i="2"/>
  <c r="BK249" i="2"/>
  <c r="J248" i="2"/>
  <c r="BK247" i="2"/>
  <c r="J244" i="2"/>
  <c r="J243" i="2"/>
  <c r="BK238" i="2"/>
  <c r="J236" i="2"/>
  <c r="BK235" i="2"/>
  <c r="J234" i="2"/>
  <c r="J233" i="2"/>
  <c r="J232" i="2"/>
  <c r="BK229" i="2"/>
  <c r="BK228" i="2"/>
  <c r="BK227" i="2"/>
  <c r="BK225" i="2"/>
  <c r="BK222" i="2"/>
  <c r="J214" i="2"/>
  <c r="J212" i="2"/>
  <c r="BK207" i="2"/>
  <c r="BK200" i="2"/>
  <c r="BK197" i="2"/>
  <c r="BK196" i="2"/>
  <c r="J192" i="2"/>
  <c r="J190" i="2"/>
  <c r="BK183" i="2"/>
  <c r="BK173" i="2"/>
  <c r="BK171" i="2"/>
  <c r="BK165" i="2"/>
  <c r="J164" i="2"/>
  <c r="BK160" i="2"/>
  <c r="J158" i="2"/>
  <c r="J155" i="2"/>
  <c r="BK153" i="2"/>
  <c r="BK149" i="2"/>
  <c r="J148" i="2"/>
  <c r="BK142" i="2"/>
  <c r="J38" i="4" l="1"/>
  <c r="F38" i="4"/>
  <c r="J38" i="2"/>
  <c r="F38" i="2"/>
  <c r="AZ97" i="1" s="1"/>
  <c r="J38" i="3"/>
  <c r="F38" i="3"/>
  <c r="J38" i="5"/>
  <c r="AV100" i="1" s="1"/>
  <c r="F38" i="5"/>
  <c r="AZ100" i="1" s="1"/>
  <c r="T141" i="2"/>
  <c r="P316" i="2"/>
  <c r="R326" i="2"/>
  <c r="P141" i="2"/>
  <c r="R316" i="2"/>
  <c r="BK326" i="2"/>
  <c r="J326" i="2" s="1"/>
  <c r="J104" i="2" s="1"/>
  <c r="R142" i="3"/>
  <c r="P170" i="3"/>
  <c r="T170" i="3"/>
  <c r="R178" i="3"/>
  <c r="P189" i="3"/>
  <c r="BK207" i="3"/>
  <c r="J207" i="3" s="1"/>
  <c r="J105" i="3" s="1"/>
  <c r="J33" i="3" s="1"/>
  <c r="T207" i="3"/>
  <c r="P136" i="4"/>
  <c r="BK154" i="4"/>
  <c r="J154" i="4" s="1"/>
  <c r="J102" i="4" s="1"/>
  <c r="P154" i="4"/>
  <c r="R141" i="2"/>
  <c r="R140" i="2" s="1"/>
  <c r="R139" i="2" s="1"/>
  <c r="T326" i="2"/>
  <c r="P142" i="3"/>
  <c r="BK170" i="3"/>
  <c r="J170" i="3" s="1"/>
  <c r="J102" i="3" s="1"/>
  <c r="R170" i="3"/>
  <c r="P178" i="3"/>
  <c r="T178" i="3"/>
  <c r="R189" i="3"/>
  <c r="P207" i="3"/>
  <c r="R136" i="4"/>
  <c r="T154" i="4"/>
  <c r="P139" i="5"/>
  <c r="BK141" i="2"/>
  <c r="J141" i="2" s="1"/>
  <c r="J101" i="2" s="1"/>
  <c r="BK316" i="2"/>
  <c r="J316" i="2"/>
  <c r="J102" i="2" s="1"/>
  <c r="T316" i="2"/>
  <c r="P326" i="2"/>
  <c r="BK142" i="3"/>
  <c r="T142" i="3"/>
  <c r="BK178" i="3"/>
  <c r="J178" i="3" s="1"/>
  <c r="J103" i="3" s="1"/>
  <c r="BK189" i="3"/>
  <c r="J189" i="3" s="1"/>
  <c r="J104" i="3" s="1"/>
  <c r="T189" i="3"/>
  <c r="R207" i="3"/>
  <c r="BK136" i="4"/>
  <c r="J136" i="4" s="1"/>
  <c r="J101" i="4" s="1"/>
  <c r="T136" i="4"/>
  <c r="R154" i="4"/>
  <c r="BK139" i="5"/>
  <c r="J139" i="5" s="1"/>
  <c r="J101" i="5" s="1"/>
  <c r="R139" i="5"/>
  <c r="T139" i="5"/>
  <c r="BK153" i="5"/>
  <c r="J153" i="5" s="1"/>
  <c r="J102" i="5" s="1"/>
  <c r="P153" i="5"/>
  <c r="R153" i="5"/>
  <c r="T153" i="5"/>
  <c r="BK160" i="5"/>
  <c r="J160" i="5"/>
  <c r="J103" i="5" s="1"/>
  <c r="P160" i="5"/>
  <c r="R160" i="5"/>
  <c r="T160" i="5"/>
  <c r="BK172" i="5"/>
  <c r="J172" i="5" s="1"/>
  <c r="J105" i="5" s="1"/>
  <c r="J33" i="5" s="1"/>
  <c r="P172" i="5"/>
  <c r="P171" i="5" s="1"/>
  <c r="R172" i="5"/>
  <c r="R171" i="5"/>
  <c r="T172" i="5"/>
  <c r="T171" i="5" s="1"/>
  <c r="J133" i="2"/>
  <c r="BF148" i="2"/>
  <c r="BF154" i="2"/>
  <c r="BF155" i="2"/>
  <c r="BF158" i="2"/>
  <c r="BF163" i="2"/>
  <c r="BF165" i="2"/>
  <c r="BF173" i="2"/>
  <c r="BF189" i="2"/>
  <c r="BF190" i="2"/>
  <c r="BF194" i="2"/>
  <c r="BF227" i="2"/>
  <c r="BF231" i="2"/>
  <c r="BF232" i="2"/>
  <c r="BF233" i="2"/>
  <c r="BF239" i="2"/>
  <c r="BF240" i="2"/>
  <c r="BF242" i="2"/>
  <c r="BF246" i="2"/>
  <c r="BF248" i="2"/>
  <c r="BF250" i="2"/>
  <c r="BF251" i="2"/>
  <c r="BF252" i="2"/>
  <c r="BF254" i="2"/>
  <c r="BF264" i="2"/>
  <c r="BF267" i="2"/>
  <c r="BF269" i="2"/>
  <c r="BF276" i="2"/>
  <c r="BF299" i="2"/>
  <c r="BF301" i="2"/>
  <c r="BF312" i="2"/>
  <c r="BF322" i="2"/>
  <c r="BF328" i="2"/>
  <c r="F137" i="3"/>
  <c r="BF144" i="3"/>
  <c r="BF173" i="3"/>
  <c r="BF181" i="3"/>
  <c r="BF192" i="3"/>
  <c r="BF199" i="3"/>
  <c r="BF202" i="3"/>
  <c r="BF205" i="3"/>
  <c r="BF206" i="3"/>
  <c r="E127" i="2"/>
  <c r="BF150" i="2"/>
  <c r="BF160" i="2"/>
  <c r="BF171" i="2"/>
  <c r="BF181" i="2"/>
  <c r="BF192" i="2"/>
  <c r="BF196" i="2"/>
  <c r="BF200" i="2"/>
  <c r="BF203" i="2"/>
  <c r="BF207" i="2"/>
  <c r="BF212" i="2"/>
  <c r="BF224" i="2"/>
  <c r="BF225" i="2"/>
  <c r="BF229" i="2"/>
  <c r="BF234" i="2"/>
  <c r="BF236" i="2"/>
  <c r="BF237" i="2"/>
  <c r="BF243" i="2"/>
  <c r="BF244" i="2"/>
  <c r="BF249" i="2"/>
  <c r="BF261" i="2"/>
  <c r="BF262" i="2"/>
  <c r="BF268" i="2"/>
  <c r="BF275" i="2"/>
  <c r="BF277" i="2"/>
  <c r="BF280" i="2"/>
  <c r="BF284" i="2"/>
  <c r="BF287" i="2"/>
  <c r="BF289" i="2"/>
  <c r="BF292" i="2"/>
  <c r="BF293" i="2"/>
  <c r="BF295" i="2"/>
  <c r="BF305" i="2"/>
  <c r="BF307" i="2"/>
  <c r="BF311" i="2"/>
  <c r="BF317" i="2"/>
  <c r="BF333" i="2"/>
  <c r="BK329" i="2"/>
  <c r="J329" i="2" s="1"/>
  <c r="J105" i="2" s="1"/>
  <c r="J33" i="2" s="1"/>
  <c r="J134" i="3"/>
  <c r="BF143" i="3"/>
  <c r="BF146" i="3"/>
  <c r="BF162" i="3"/>
  <c r="BF163" i="3"/>
  <c r="BF165" i="3"/>
  <c r="BF171" i="3"/>
  <c r="BF179" i="3"/>
  <c r="BF185" i="3"/>
  <c r="BF195" i="3"/>
  <c r="BF198" i="3"/>
  <c r="BF201" i="3"/>
  <c r="BF203" i="3"/>
  <c r="BF210" i="3"/>
  <c r="BF211" i="3"/>
  <c r="BF214" i="3"/>
  <c r="BK216" i="3"/>
  <c r="J216" i="3" s="1"/>
  <c r="J107" i="3" s="1"/>
  <c r="BK218" i="3"/>
  <c r="J218" i="3" s="1"/>
  <c r="J108" i="3" s="1"/>
  <c r="J92" i="4"/>
  <c r="BF137" i="4"/>
  <c r="BF140" i="4"/>
  <c r="BF141" i="4"/>
  <c r="BF149" i="4"/>
  <c r="BF151" i="4"/>
  <c r="BF156" i="4"/>
  <c r="BF157" i="4"/>
  <c r="BF159" i="4"/>
  <c r="BF160" i="4"/>
  <c r="BF161" i="4"/>
  <c r="BF162" i="4"/>
  <c r="BF163" i="4"/>
  <c r="E86" i="5"/>
  <c r="BF150" i="5"/>
  <c r="BF159" i="5"/>
  <c r="BF175" i="5"/>
  <c r="F95" i="2"/>
  <c r="BF175" i="2"/>
  <c r="BF183" i="2"/>
  <c r="BF195" i="2"/>
  <c r="BF211" i="2"/>
  <c r="BF219" i="2"/>
  <c r="BF223" i="2"/>
  <c r="BF226" i="2"/>
  <c r="BF228" i="2"/>
  <c r="BF235" i="2"/>
  <c r="BF247" i="2"/>
  <c r="BF259" i="2"/>
  <c r="BF260" i="2"/>
  <c r="BF265" i="2"/>
  <c r="BF266" i="2"/>
  <c r="BF270" i="2"/>
  <c r="BF271" i="2"/>
  <c r="BF273" i="2"/>
  <c r="BF274" i="2"/>
  <c r="BF279" i="2"/>
  <c r="BF281" i="2"/>
  <c r="BF297" i="2"/>
  <c r="BF308" i="2"/>
  <c r="BF327" i="2"/>
  <c r="BK321" i="2"/>
  <c r="J321" i="2"/>
  <c r="J103" i="2" s="1"/>
  <c r="BF161" i="3"/>
  <c r="BF172" i="3"/>
  <c r="BF183" i="3"/>
  <c r="BF187" i="3"/>
  <c r="BF188" i="3"/>
  <c r="BF190" i="3"/>
  <c r="BF191" i="3"/>
  <c r="BF193" i="3"/>
  <c r="BF196" i="3"/>
  <c r="BF200" i="3"/>
  <c r="BF212" i="3"/>
  <c r="BF219" i="3"/>
  <c r="E86" i="4"/>
  <c r="F131" i="4"/>
  <c r="BF138" i="4"/>
  <c r="BF139" i="4"/>
  <c r="BF142" i="4"/>
  <c r="BF145" i="4"/>
  <c r="BF146" i="4"/>
  <c r="BF158" i="4"/>
  <c r="J92" i="5"/>
  <c r="F95" i="5"/>
  <c r="BF146" i="5"/>
  <c r="BF163" i="5"/>
  <c r="BF167" i="5"/>
  <c r="BF142" i="2"/>
  <c r="BF149" i="2"/>
  <c r="BF153" i="2"/>
  <c r="BF159" i="2"/>
  <c r="BF164" i="2"/>
  <c r="BF197" i="2"/>
  <c r="BF201" i="2"/>
  <c r="BF214" i="2"/>
  <c r="BF221" i="2"/>
  <c r="BF222" i="2"/>
  <c r="BF230" i="2"/>
  <c r="BF238" i="2"/>
  <c r="BF241" i="2"/>
  <c r="BF245" i="2"/>
  <c r="BF253" i="2"/>
  <c r="BF255" i="2"/>
  <c r="BF256" i="2"/>
  <c r="BF258" i="2"/>
  <c r="BF263" i="2"/>
  <c r="BF272" i="2"/>
  <c r="BF278" i="2"/>
  <c r="BF282" i="2"/>
  <c r="BF283" i="2"/>
  <c r="BF285" i="2"/>
  <c r="BF286" i="2"/>
  <c r="BF291" i="2"/>
  <c r="BF303" i="2"/>
  <c r="BF310" i="2"/>
  <c r="BF314" i="2"/>
  <c r="BF319" i="2"/>
  <c r="BF330" i="2"/>
  <c r="BK332" i="2"/>
  <c r="J332" i="2" s="1"/>
  <c r="J107" i="2" s="1"/>
  <c r="E86" i="3"/>
  <c r="BF152" i="3"/>
  <c r="BF158" i="3"/>
  <c r="BF160" i="3"/>
  <c r="BF167" i="3"/>
  <c r="BF174" i="3"/>
  <c r="BF175" i="3"/>
  <c r="BF180" i="3"/>
  <c r="BF194" i="3"/>
  <c r="BF197" i="3"/>
  <c r="BF204" i="3"/>
  <c r="BF208" i="3"/>
  <c r="BF209" i="3"/>
  <c r="BF217" i="3"/>
  <c r="BF143" i="4"/>
  <c r="BF144" i="4"/>
  <c r="BF147" i="4"/>
  <c r="BF148" i="4"/>
  <c r="BF150" i="4"/>
  <c r="BF152" i="4"/>
  <c r="BF153" i="4"/>
  <c r="BF155" i="4"/>
  <c r="BF140" i="5"/>
  <c r="BF144" i="5"/>
  <c r="BF148" i="5"/>
  <c r="BF152" i="5"/>
  <c r="BF154" i="5"/>
  <c r="BF157" i="5"/>
  <c r="BF158" i="5"/>
  <c r="BF161" i="5"/>
  <c r="BF173" i="5"/>
  <c r="F41" i="3"/>
  <c r="BC98" i="1" s="1"/>
  <c r="F41" i="4"/>
  <c r="BC99" i="1" s="1"/>
  <c r="AV99" i="1"/>
  <c r="AV97" i="1"/>
  <c r="F42" i="3"/>
  <c r="BD98" i="1" s="1"/>
  <c r="F40" i="2"/>
  <c r="BB97" i="1" s="1"/>
  <c r="F40" i="4"/>
  <c r="BB99" i="1" s="1"/>
  <c r="F42" i="5"/>
  <c r="BD100" i="1" s="1"/>
  <c r="AV98" i="1"/>
  <c r="F41" i="5"/>
  <c r="BC100" i="1" s="1"/>
  <c r="AS95" i="1"/>
  <c r="F42" i="2"/>
  <c r="BD97" i="1" s="1"/>
  <c r="AZ98" i="1"/>
  <c r="F40" i="3"/>
  <c r="BB98" i="1" s="1"/>
  <c r="AZ99" i="1"/>
  <c r="F42" i="4"/>
  <c r="BD99" i="1" s="1"/>
  <c r="F41" i="2"/>
  <c r="BC97" i="1" s="1"/>
  <c r="F40" i="5"/>
  <c r="BB100" i="1"/>
  <c r="T135" i="4" l="1"/>
  <c r="T134" i="4" s="1"/>
  <c r="T141" i="3"/>
  <c r="T140" i="3"/>
  <c r="BK141" i="3"/>
  <c r="J141" i="3" s="1"/>
  <c r="J100" i="3" s="1"/>
  <c r="P138" i="5"/>
  <c r="P137" i="5" s="1"/>
  <c r="AU100" i="1" s="1"/>
  <c r="R135" i="4"/>
  <c r="R134" i="4"/>
  <c r="P135" i="4"/>
  <c r="P134" i="4" s="1"/>
  <c r="AU99" i="1" s="1"/>
  <c r="R141" i="3"/>
  <c r="R140" i="3" s="1"/>
  <c r="P140" i="2"/>
  <c r="P139" i="2"/>
  <c r="AU97" i="1" s="1"/>
  <c r="T138" i="5"/>
  <c r="T137" i="5" s="1"/>
  <c r="R138" i="5"/>
  <c r="R137" i="5" s="1"/>
  <c r="P141" i="3"/>
  <c r="P140" i="3" s="1"/>
  <c r="AU98" i="1" s="1"/>
  <c r="T140" i="2"/>
  <c r="T139" i="2"/>
  <c r="J142" i="3"/>
  <c r="J101" i="3"/>
  <c r="BK140" i="2"/>
  <c r="J140" i="2"/>
  <c r="J100" i="2" s="1"/>
  <c r="BK135" i="4"/>
  <c r="J135" i="4"/>
  <c r="J100" i="4" s="1"/>
  <c r="BK138" i="5"/>
  <c r="J138" i="5" s="1"/>
  <c r="J100" i="5" s="1"/>
  <c r="BK171" i="5"/>
  <c r="J171" i="5" s="1"/>
  <c r="J104" i="5" s="1"/>
  <c r="AZ96" i="1"/>
  <c r="AV96" i="1" s="1"/>
  <c r="BD96" i="1"/>
  <c r="BD95" i="1" s="1"/>
  <c r="W37" i="1" s="1"/>
  <c r="BB96" i="1"/>
  <c r="AX96" i="1" s="1"/>
  <c r="BC96" i="1"/>
  <c r="AY96" i="1" s="1"/>
  <c r="BK139" i="2" l="1"/>
  <c r="J139" i="2"/>
  <c r="J99" i="2"/>
  <c r="BK140" i="3"/>
  <c r="J140" i="3" s="1"/>
  <c r="J99" i="3" s="1"/>
  <c r="BK134" i="4"/>
  <c r="J134" i="4"/>
  <c r="J99" i="4"/>
  <c r="J32" i="4" s="1"/>
  <c r="F39" i="4" s="1"/>
  <c r="J39" i="4" s="1"/>
  <c r="BK137" i="5"/>
  <c r="J137" i="5" s="1"/>
  <c r="J99" i="5" s="1"/>
  <c r="J32" i="5" s="1"/>
  <c r="AU96" i="1"/>
  <c r="AU95" i="1" s="1"/>
  <c r="BC95" i="1"/>
  <c r="W36" i="1" s="1"/>
  <c r="BB95" i="1"/>
  <c r="AX95" i="1" s="1"/>
  <c r="AZ95" i="1"/>
  <c r="AV95" i="1" s="1"/>
  <c r="J35" i="5" l="1"/>
  <c r="F39" i="5"/>
  <c r="J39" i="5" s="1"/>
  <c r="J32" i="2"/>
  <c r="J32" i="3"/>
  <c r="J111" i="4"/>
  <c r="BF111" i="4" s="1"/>
  <c r="BA99" i="1" s="1"/>
  <c r="W35" i="1"/>
  <c r="AY95" i="1"/>
  <c r="J35" i="2" l="1"/>
  <c r="AG97" i="1" s="1"/>
  <c r="F39" i="2"/>
  <c r="J39" i="2" s="1"/>
  <c r="J116" i="2"/>
  <c r="F39" i="3"/>
  <c r="J35" i="3"/>
  <c r="AG98" i="1" s="1"/>
  <c r="J117" i="3"/>
  <c r="AW97" i="1"/>
  <c r="AT97" i="1" s="1"/>
  <c r="J105" i="4"/>
  <c r="AW99" i="1"/>
  <c r="AT99" i="1" s="1"/>
  <c r="J114" i="5"/>
  <c r="J108" i="5" s="1"/>
  <c r="AG100" i="1"/>
  <c r="J110" i="2" l="1"/>
  <c r="J118" i="2" s="1"/>
  <c r="BF116" i="2"/>
  <c r="BA97" i="1" s="1"/>
  <c r="J111" i="3"/>
  <c r="J119" i="3" s="1"/>
  <c r="BF117" i="3"/>
  <c r="J39" i="3"/>
  <c r="AW98" i="1" s="1"/>
  <c r="AT98" i="1" s="1"/>
  <c r="BA98" i="1"/>
  <c r="J33" i="4"/>
  <c r="J35" i="4" s="1"/>
  <c r="AG99" i="1" s="1"/>
  <c r="J44" i="3"/>
  <c r="BF114" i="5"/>
  <c r="AW100" i="1" s="1"/>
  <c r="AT100" i="1" s="1"/>
  <c r="J44" i="2"/>
  <c r="J44" i="4"/>
  <c r="AN97" i="1"/>
  <c r="AN98" i="1"/>
  <c r="J113" i="4"/>
  <c r="J116" i="5"/>
  <c r="AG96" i="1" l="1"/>
  <c r="AG95" i="1" s="1"/>
  <c r="AN99" i="1"/>
  <c r="J44" i="5"/>
  <c r="AN100" i="1"/>
  <c r="AG103" i="1"/>
  <c r="AV103" i="1" s="1"/>
  <c r="BY103" i="1" s="1"/>
  <c r="BA100" i="1"/>
  <c r="BA96" i="1" s="1"/>
  <c r="BA95" i="1" s="1"/>
  <c r="W34" i="1" s="1"/>
  <c r="AG104" i="1"/>
  <c r="AG106" i="1"/>
  <c r="AV106" i="1" s="1"/>
  <c r="BY106" i="1" s="1"/>
  <c r="AG105" i="1" l="1"/>
  <c r="CD105" i="1" s="1"/>
  <c r="AK26" i="1"/>
  <c r="CD103" i="1"/>
  <c r="CD104" i="1"/>
  <c r="CD106" i="1"/>
  <c r="AW95" i="1"/>
  <c r="AK34" i="1" s="1"/>
  <c r="AW96" i="1"/>
  <c r="AT96" i="1" s="1"/>
  <c r="AN96" i="1" s="1"/>
  <c r="AN106" i="1"/>
  <c r="AN103" i="1"/>
  <c r="AV105" i="1"/>
  <c r="BY105" i="1" s="1"/>
  <c r="AG102" i="1"/>
  <c r="AK27" i="1" s="1"/>
  <c r="AV104" i="1"/>
  <c r="BY104" i="1" s="1"/>
  <c r="AK30" i="1" l="1"/>
  <c r="AK33" i="1"/>
  <c r="AN104" i="1"/>
  <c r="W33" i="1"/>
  <c r="AN105" i="1"/>
  <c r="AT95" i="1"/>
  <c r="AG108" i="1"/>
  <c r="AK39" i="1" l="1"/>
  <c r="AN95" i="1"/>
  <c r="AN102" i="1"/>
  <c r="AN108" i="1" l="1"/>
</calcChain>
</file>

<file path=xl/sharedStrings.xml><?xml version="1.0" encoding="utf-8"?>
<sst xmlns="http://schemas.openxmlformats.org/spreadsheetml/2006/main" count="4894" uniqueCount="981">
  <si>
    <t>Export Komplet</t>
  </si>
  <si>
    <t/>
  </si>
  <si>
    <t>2.0</t>
  </si>
  <si>
    <t>False</t>
  </si>
  <si>
    <t>{358ca0a0-3ecb-4729-a040-f19a6fd00314}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</si>
  <si>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</si>
  <si>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</si>
  <si>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</si>
  <si>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</si>
  <si>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</si>
  <si>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</si>
  <si>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</si>
  <si>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</si>
  <si>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</si>
  <si>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</si>
  <si>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sídliskového vnútrobloku Agátka v Trnave</t>
  </si>
  <si>
    <t>JKSO:</t>
  </si>
  <si>
    <t>KS:</t>
  </si>
  <si>
    <t>Miesto:</t>
  </si>
  <si>
    <t xml:space="preserve"> </t>
  </si>
  <si>
    <t>Dátum:</t>
  </si>
  <si>
    <t>20. 4. 2021</t>
  </si>
  <si>
    <t>Objednávateľ:</t>
  </si>
  <si>
    <t>IČO:</t>
  </si>
  <si>
    <t>Mesto Trnava</t>
  </si>
  <si>
    <t>IČ DPH:</t>
  </si>
  <si>
    <t>Zhotoviteľ:</t>
  </si>
  <si>
    <t>Vyplň údaj</t>
  </si>
  <si>
    <t>Projektant:</t>
  </si>
  <si>
    <t>Ing. Ivana Štigová Kučírková, MSc.</t>
  </si>
  <si>
    <t>True</t>
  </si>
  <si>
    <t>Spracovateľ:</t>
  </si>
  <si>
    <t>Rosoft, s.r.o.</t>
  </si>
  <si>
    <t>Poznámka:</t>
  </si>
  <si>
    <t xml:space="preserve">Poznámky:						_x000D_
K správnemu naceneniu výkazu výmer je potrebné naštudovanie PD. Naceniť je potrebné jestvujúci výkaz výmer podľa pokynov tendrového zadávateľa, resp. navrhu zmluvy o dielo.						_x000D_
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						_x000D_
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						_x000D_
Výmery položiek presunov hmot PSV vyjadrených mernými jednotkami v percentách % si uchádzač výpĺna sám podla metodiky rozpočtárskych programov napr. Cenkros, ODIS.						_x000D_
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						_x000D_
</t>
  </si>
  <si>
    <t>Náklady z rozpočtov</t>
  </si>
  <si>
    <t>Ostatné náklady zo súhrnného listu</t>
  </si>
  <si>
    <t>Zákonný poplatok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</si>
  <si>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</si>
  <si>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</si>
  <si>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</si>
  <si>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</si>
  <si>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</si>
  <si>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</si>
  <si>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</si>
  <si>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</si>
  <si>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</si>
  <si>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</si>
  <si>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</si>
  <si>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</si>
  <si>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</si>
  <si>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</si>
  <si>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</si>
  <si>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</si>
  <si>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</si>
  <si>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</si>
  <si>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</si>
  <si>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</si>
  <si>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</si>
  <si>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</si>
  <si>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</si>
  <si>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</si>
  <si>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</si>
  <si>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</si>
  <si>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</si>
  <si>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</si>
  <si>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</si>
  <si>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</si>
  <si>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</si>
  <si>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</si>
  <si>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</si>
  <si>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</si>
  <si>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</si>
  <si>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</si>
  <si>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</si>
  <si>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</si>
  <si>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</si>
  <si>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</si>
  <si>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</si>
  <si>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</si>
  <si>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</si>
  <si>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</si>
  <si>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C</t>
  </si>
  <si>
    <t>Zóna C</t>
  </si>
  <si>
    <t>STA</t>
  </si>
  <si>
    <t>1</t>
  </si>
  <si>
    <t>{6f944d55-7140-416d-bbbb-5a38e270ffa7}</t>
  </si>
  <si>
    <t>/</t>
  </si>
  <si>
    <t>SO 01c</t>
  </si>
  <si>
    <t>SO 01 Krajinná architektúra</t>
  </si>
  <si>
    <t>Časť</t>
  </si>
  <si>
    <t>2</t>
  </si>
  <si>
    <t>{dfbd2ccb-c244-48c4-a6fe-247b6d784af7}</t>
  </si>
  <si>
    <t>SO 02c</t>
  </si>
  <si>
    <t>SO 02 Výstavba umelého potoka</t>
  </si>
  <si>
    <t>{155852f7-7acd-4d84-910c-14d8d4c180d5}</t>
  </si>
  <si>
    <t>SO 03c</t>
  </si>
  <si>
    <t>SO 03 Verejné osvetlenie</t>
  </si>
  <si>
    <t>{ecb97697-af2e-4360-b1ba-d0887717eb4b}</t>
  </si>
  <si>
    <t>SO 04c</t>
  </si>
  <si>
    <t xml:space="preserve">SO 04 Valčeková šmykľavka </t>
  </si>
  <si>
    <t>{9cafd36d-1eb6-4451-aba4-e72adf55ecd7}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</si>
  <si>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</si>
  <si>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</si>
  <si>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</si>
  <si>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</si>
  <si>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</si>
  <si>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</si>
  <si>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</si>
  <si>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</si>
  <si>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</si>
  <si>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</si>
  <si>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</si>
  <si>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Časť:</t>
  </si>
  <si>
    <t xml:space="preserve">										 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</si>
  <si>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</si>
  <si>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</si>
  <si>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</si>
  <si>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</si>
  <si>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</si>
  <si>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</si>
  <si>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</si>
  <si>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</si>
  <si>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</si>
  <si>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</si>
  <si>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8 - Rúrové vedenie</t>
  </si>
  <si>
    <t xml:space="preserve">    99 - Presun hmôt HSV</t>
  </si>
  <si>
    <t xml:space="preserve">    D2 - Rastlinný materiál</t>
  </si>
  <si>
    <t xml:space="preserve">    OST - Ostatné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</si>
  <si>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</si>
  <si>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</si>
  <si>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</si>
  <si>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</si>
  <si>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</si>
  <si>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</si>
  <si>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</si>
  <si>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</si>
  <si>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</si>
  <si>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</si>
  <si>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 xml:space="preserve"> Zóna C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</si>
  <si>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</si>
  <si>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</si>
  <si>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</si>
  <si>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</si>
  <si>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</si>
  <si>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</si>
  <si>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</si>
  <si>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</si>
  <si>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</si>
  <si>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</si>
  <si>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</si>
  <si>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</si>
  <si>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</si>
  <si>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</si>
  <si>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</si>
  <si>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</si>
  <si>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112101111.r</t>
  </si>
  <si>
    <t>Odvoz a likvidácia stromu s  priem. kmeňa do 200mm, vrátane poplatku</t>
  </si>
  <si>
    <t>ks</t>
  </si>
  <si>
    <t>4</t>
  </si>
  <si>
    <t>-931600349</t>
  </si>
  <si>
    <t>VV</t>
  </si>
  <si>
    <t>1   "19</t>
  </si>
  <si>
    <t>Súčet</t>
  </si>
  <si>
    <t xml:space="preserve">"Pozn.  plati pre vsetky pol. rubania stromov : </t>
  </si>
  <si>
    <t>"v pripade ak dodavatel uvazi moznost drvenia rastlinneho odpadu na mulc a jeho vyuzitie na stavbe - zohladni to v jednotkovej cene odvozu a popladku</t>
  </si>
  <si>
    <t>"Pozn. Dodavatel môze zohladnit v cene pripadne pouzitie stromov na chodnik</t>
  </si>
  <si>
    <t>112101111.S</t>
  </si>
  <si>
    <t>Vyrúbanie stromu listnatého vo svahu do 1:5 priem. kmeňa do 200 mm</t>
  </si>
  <si>
    <t>529171544</t>
  </si>
  <si>
    <t>3</t>
  </si>
  <si>
    <t>112201111.S</t>
  </si>
  <si>
    <t>Odstránenie pňa v rovine a na svahu do 1:5, priemer do 200 mm</t>
  </si>
  <si>
    <t>-1321734166</t>
  </si>
  <si>
    <t>112101112.r</t>
  </si>
  <si>
    <t>Odvoz a likvidácia stromu s  priem. kmeňa nad 200 do 300 mm, vrátane poplatku</t>
  </si>
  <si>
    <t>-48823435</t>
  </si>
  <si>
    <t>1   "29</t>
  </si>
  <si>
    <t>5</t>
  </si>
  <si>
    <t>112101112.S</t>
  </si>
  <si>
    <t>Vyrúbanie stromu listnatého vo svahu do 1:5 priem. kmeňa nad 200 do 300 mm</t>
  </si>
  <si>
    <t>134805614</t>
  </si>
  <si>
    <t>6</t>
  </si>
  <si>
    <t>112201112.S</t>
  </si>
  <si>
    <t>Odstránenie pňa v rovine a na svahu do 1:5, priemer nad 200 do 300 mm</t>
  </si>
  <si>
    <t>419812427</t>
  </si>
  <si>
    <t>7</t>
  </si>
  <si>
    <t>112101113.r</t>
  </si>
  <si>
    <t>Odvoz a likvidácia stromu s  priem. kmeňa nad 300 do 400 mm, vrátane poplatku</t>
  </si>
  <si>
    <t>-1878655990</t>
  </si>
  <si>
    <t>1  "39</t>
  </si>
  <si>
    <t>8</t>
  </si>
  <si>
    <t>112101113.S</t>
  </si>
  <si>
    <t>Vyrúbanie stromu listnatého vo svahu do 1:5 priem. kmeňa nad 300 do 400 mm</t>
  </si>
  <si>
    <t>1248234738</t>
  </si>
  <si>
    <t>9</t>
  </si>
  <si>
    <t>112201113.S</t>
  </si>
  <si>
    <t>Odstránenie pňa v rovine a na svahu do 1:5, priemer nad 300 do 400 mm</t>
  </si>
  <si>
    <t>373612721</t>
  </si>
  <si>
    <t>10</t>
  </si>
  <si>
    <t>112101119.r</t>
  </si>
  <si>
    <t>Odvoz a likvidácia stromu s  priem. kmeňa nad 900 mm, vrátane poplatku</t>
  </si>
  <si>
    <t>-560428888</t>
  </si>
  <si>
    <t>1   "109</t>
  </si>
  <si>
    <t>11</t>
  </si>
  <si>
    <t>112101119.S</t>
  </si>
  <si>
    <t>Vyrúbanie stromu listnatého vo svahu do 1:5 priem. kmeňa nad 900 mm</t>
  </si>
  <si>
    <t>-1915575983</t>
  </si>
  <si>
    <t>12</t>
  </si>
  <si>
    <t>112201119.S</t>
  </si>
  <si>
    <t>Odstránenie pňa v rovine a na svahu do 1:5, priemer nad 900 mm</t>
  </si>
  <si>
    <t>522657680</t>
  </si>
  <si>
    <t>13</t>
  </si>
  <si>
    <t>132201101.S</t>
  </si>
  <si>
    <t>Výkop ryhy do šírky 600 mm v horn.3 do 100 m3</t>
  </si>
  <si>
    <t>m3</t>
  </si>
  <si>
    <t>-429678823</t>
  </si>
  <si>
    <t>"tunel z vrb</t>
  </si>
  <si>
    <t>0,2*0,4*8*2</t>
  </si>
  <si>
    <t>"gabiony</t>
  </si>
  <si>
    <t>(0,6+0,35)/2*0,9*26,536</t>
  </si>
  <si>
    <t>14</t>
  </si>
  <si>
    <t>132201109.S</t>
  </si>
  <si>
    <t>Príplatok k cene za lepivosť pri hĺbení rýh šírky do 600 mm zapažených i nezapažených s urovnaním dna v hornine 3</t>
  </si>
  <si>
    <t>1200665981</t>
  </si>
  <si>
    <t>12,624*0,3</t>
  </si>
  <si>
    <t>15</t>
  </si>
  <si>
    <t>162201101.S</t>
  </si>
  <si>
    <t>Vodorovné premiestnenie výkopku z horniny 1-4 do 20m</t>
  </si>
  <si>
    <t>103494652</t>
  </si>
  <si>
    <t>3,449*2</t>
  </si>
  <si>
    <t>16</t>
  </si>
  <si>
    <t>162501102.S</t>
  </si>
  <si>
    <t>Vodorovné premiestnenie výkopku po spevnenej ceste z horniny tr.1-4, do 100 m3 na vzdialenosť do 3000 m</t>
  </si>
  <si>
    <t>-1045723883</t>
  </si>
  <si>
    <t>"výkop</t>
  </si>
  <si>
    <t>12,624</t>
  </si>
  <si>
    <t>"-zasyp</t>
  </si>
  <si>
    <t>-3,449</t>
  </si>
  <si>
    <t>17</t>
  </si>
  <si>
    <t>162501105.S</t>
  </si>
  <si>
    <t>Vodorovné premiestnenie výkopku po spevnenej ceste z horniny tr.1-4, do 100 m3, príplatok k cene za každých ďalšich a začatých 1000 m</t>
  </si>
  <si>
    <t>421744138</t>
  </si>
  <si>
    <t>(5-3)*9,175</t>
  </si>
  <si>
    <t>18</t>
  </si>
  <si>
    <t>171101105.S</t>
  </si>
  <si>
    <t>Uloženie sypaniny do násypu  súdržnej horniny zhutnených</t>
  </si>
  <si>
    <t>-1463274935</t>
  </si>
  <si>
    <t>"okolo gabionov</t>
  </si>
  <si>
    <t>-0,2*(0,7+0,9)/2*26,536</t>
  </si>
  <si>
    <t>-0,5*((0,6+0,35)/2-0,2)*26,536</t>
  </si>
  <si>
    <t>19</t>
  </si>
  <si>
    <t>171201201.S</t>
  </si>
  <si>
    <t>Uloženie sypaniny na skládky do 100 m3</t>
  </si>
  <si>
    <t>718633655</t>
  </si>
  <si>
    <t>171209002r</t>
  </si>
  <si>
    <t>Poplatok za skladovanie - zemina výkopová</t>
  </si>
  <si>
    <t>t</t>
  </si>
  <si>
    <t>1169970695</t>
  </si>
  <si>
    <t>9,175*1,7</t>
  </si>
  <si>
    <t>21</t>
  </si>
  <si>
    <t>171209002rz</t>
  </si>
  <si>
    <t>Zákonný poplatok - zemina výkopová</t>
  </si>
  <si>
    <t>-342157525</t>
  </si>
  <si>
    <t>22</t>
  </si>
  <si>
    <t>180401211.S</t>
  </si>
  <si>
    <t>Založenie trávnika lúčneho výsevom v rovine alebo na svahu do 1:5</t>
  </si>
  <si>
    <t>m2</t>
  </si>
  <si>
    <t>488562271</t>
  </si>
  <si>
    <t>23</t>
  </si>
  <si>
    <t>180401212.S</t>
  </si>
  <si>
    <t>Založenie trávnika lúčneho výsevom na svahu nad 1:5 do 1:2</t>
  </si>
  <si>
    <t>-1446085383</t>
  </si>
  <si>
    <t>24</t>
  </si>
  <si>
    <t>M</t>
  </si>
  <si>
    <t>00572112005</t>
  </si>
  <si>
    <t>Osivá tráv a bylín - semená kvetinovej xerofitnej lúčnej zmesi</t>
  </si>
  <si>
    <t>-851409750</t>
  </si>
  <si>
    <t>25</t>
  </si>
  <si>
    <t>180402111.S</t>
  </si>
  <si>
    <t>Založenie trávnika parkového výsevom v rovine do 1:5</t>
  </si>
  <si>
    <t>1112244141</t>
  </si>
  <si>
    <t>4340</t>
  </si>
  <si>
    <t>Travnik</t>
  </si>
  <si>
    <t>26</t>
  </si>
  <si>
    <t>00572112005r</t>
  </si>
  <si>
    <t>Osivá tráv - semená parkovej zmesi</t>
  </si>
  <si>
    <t>-1530902444</t>
  </si>
  <si>
    <t>27</t>
  </si>
  <si>
    <t>181101121</t>
  </si>
  <si>
    <t>Hrubé urovnanie terénu</t>
  </si>
  <si>
    <t>-1664290980</t>
  </si>
  <si>
    <t>6400+4340</t>
  </si>
  <si>
    <t>28</t>
  </si>
  <si>
    <t>181301303.S</t>
  </si>
  <si>
    <t>Rozprestretie ornice s príp. nutným premiestnením hromád alebo dočasných skládok na miesto spotreby zo vzdial. do 30 m, na svahu do sklonu 1:5, plocha do 500 m2, hr. do 200 mm</t>
  </si>
  <si>
    <t>-145636010</t>
  </si>
  <si>
    <t>pod vrbovy tunel</t>
  </si>
  <si>
    <t>0,4*8*2</t>
  </si>
  <si>
    <t>29</t>
  </si>
  <si>
    <t>183101111.S</t>
  </si>
  <si>
    <t>Hĺbenie jamky v rovine alebo na svahu, objem do 0,01 m3</t>
  </si>
  <si>
    <t>-170987367</t>
  </si>
  <si>
    <t>"trvalky</t>
  </si>
  <si>
    <t>10195+620</t>
  </si>
  <si>
    <t>30</t>
  </si>
  <si>
    <t>183101214.S</t>
  </si>
  <si>
    <t>Hĺbenie jamiek pre výsadbu v horn. 1-4 s výmenou pôdy do 100% v rovine alebo na svahu do 1:5 objemu nad 0,05 do 0,125 m3</t>
  </si>
  <si>
    <t>-1669514626</t>
  </si>
  <si>
    <t>31</t>
  </si>
  <si>
    <t>183101224.S</t>
  </si>
  <si>
    <t>Hĺbenie jamiek pre výsadbu v horn. 1-4 s výmenou pôdy do 100% v rovine alebo na svahu do 1:5 objemu nad 3, 00 do 4,00 m3</t>
  </si>
  <si>
    <t>1434915918</t>
  </si>
  <si>
    <t>66</t>
  </si>
  <si>
    <t>32</t>
  </si>
  <si>
    <t>1031100001005</t>
  </si>
  <si>
    <t>Kompostový substrát k výsadbe</t>
  </si>
  <si>
    <t>117611238</t>
  </si>
  <si>
    <t>4*66+32*0,125</t>
  </si>
  <si>
    <t>"vrbovy chodnik</t>
  </si>
  <si>
    <t>33</t>
  </si>
  <si>
    <t>183204112.S</t>
  </si>
  <si>
    <t>Výsadba kvetín do pripravovanej pôdy so zaliatím s jednoduchými koreňami trvaliek  - brehové porasty</t>
  </si>
  <si>
    <t>954394929</t>
  </si>
  <si>
    <t>34</t>
  </si>
  <si>
    <t>0265200000</t>
  </si>
  <si>
    <t>Alisma plantago - aquatica - žabník skorocelovitý</t>
  </si>
  <si>
    <t>-1280514141</t>
  </si>
  <si>
    <t>35</t>
  </si>
  <si>
    <t>0265200001</t>
  </si>
  <si>
    <t>Acorus calamus - puškvorec obyčajný</t>
  </si>
  <si>
    <t>-1456881758</t>
  </si>
  <si>
    <t>36</t>
  </si>
  <si>
    <t>0265200002</t>
  </si>
  <si>
    <t>Acorus gramineus - puškvorec trávovitý</t>
  </si>
  <si>
    <t>-2002932584</t>
  </si>
  <si>
    <t>37</t>
  </si>
  <si>
    <t>0265200003</t>
  </si>
  <si>
    <t>Angelica sylvestris - angelika lesná</t>
  </si>
  <si>
    <t>1687933499</t>
  </si>
  <si>
    <t>38</t>
  </si>
  <si>
    <t>0265200004</t>
  </si>
  <si>
    <t>Butomus umbelatus - okrasa okolíkatá</t>
  </si>
  <si>
    <t>354034827</t>
  </si>
  <si>
    <t>39</t>
  </si>
  <si>
    <t>0265200005</t>
  </si>
  <si>
    <t>Caltha palustris - záružlie močiarne</t>
  </si>
  <si>
    <t>383585244</t>
  </si>
  <si>
    <t>40</t>
  </si>
  <si>
    <t>0265200006</t>
  </si>
  <si>
    <t>Carex acutiformis - ostrica ostrá</t>
  </si>
  <si>
    <t>2036477183</t>
  </si>
  <si>
    <t>41</t>
  </si>
  <si>
    <t>0265200007</t>
  </si>
  <si>
    <t>Deschampsia cespitosa - metlica trsnatá</t>
  </si>
  <si>
    <t>-532936955</t>
  </si>
  <si>
    <t>42</t>
  </si>
  <si>
    <t>0265200008</t>
  </si>
  <si>
    <t>Hesperis matronalis - večernica voňavá</t>
  </si>
  <si>
    <t>-2017792553</t>
  </si>
  <si>
    <t>43</t>
  </si>
  <si>
    <t>0265200009</t>
  </si>
  <si>
    <t>Iris kaempferi - kosatec Kaempferov</t>
  </si>
  <si>
    <t>875140777</t>
  </si>
  <si>
    <t>44</t>
  </si>
  <si>
    <t>0265200010</t>
  </si>
  <si>
    <t>Iris pseudacorus - kosatec žltý</t>
  </si>
  <si>
    <t>1218955982</t>
  </si>
  <si>
    <t>45</t>
  </si>
  <si>
    <t>0265200011</t>
  </si>
  <si>
    <t>Iris sibirica - kosatec sibírsky</t>
  </si>
  <si>
    <t>3063351</t>
  </si>
  <si>
    <t>46</t>
  </si>
  <si>
    <t>0265200012</t>
  </si>
  <si>
    <t>Juncus effususs - sítina rozkladitá</t>
  </si>
  <si>
    <t>-369380434</t>
  </si>
  <si>
    <t>47</t>
  </si>
  <si>
    <t>0265200013</t>
  </si>
  <si>
    <t>Juncus ensifolius - sítina mečolistá</t>
  </si>
  <si>
    <t>-1861156490</t>
  </si>
  <si>
    <t>48</t>
  </si>
  <si>
    <t>0265200014</t>
  </si>
  <si>
    <t>Lysimacia numularia - čerkáč peniažtekový</t>
  </si>
  <si>
    <t>-556495174</t>
  </si>
  <si>
    <t>49</t>
  </si>
  <si>
    <t>0265200015</t>
  </si>
  <si>
    <t>Lysimachia vulgaris - čerkáč obyčajný</t>
  </si>
  <si>
    <t>1867266667</t>
  </si>
  <si>
    <t>50</t>
  </si>
  <si>
    <t>0265200016</t>
  </si>
  <si>
    <t>Lythrum salicaria - vrbica vŕbolistá</t>
  </si>
  <si>
    <t>1993140614</t>
  </si>
  <si>
    <t>51</t>
  </si>
  <si>
    <t>0265200017</t>
  </si>
  <si>
    <t>Mentha aquatica - mäta vodná</t>
  </si>
  <si>
    <t>1417987776</t>
  </si>
  <si>
    <t>52</t>
  </si>
  <si>
    <t>0265200018</t>
  </si>
  <si>
    <t>Mentha longifolia - mäta dlholistá</t>
  </si>
  <si>
    <t>-1519487791</t>
  </si>
  <si>
    <t>53</t>
  </si>
  <si>
    <t>0265200019</t>
  </si>
  <si>
    <t>Petasites hybridus - deväťsil lekársky</t>
  </si>
  <si>
    <t>-944948189</t>
  </si>
  <si>
    <t>54</t>
  </si>
  <si>
    <t>0265200020</t>
  </si>
  <si>
    <t>Phalaris arundinacea - chrastnica rákosovitá</t>
  </si>
  <si>
    <t>-1115159176</t>
  </si>
  <si>
    <t>55</t>
  </si>
  <si>
    <t>0265200021</t>
  </si>
  <si>
    <t>Scirpus lacustris - škripina jazerná</t>
  </si>
  <si>
    <t>1566359749</t>
  </si>
  <si>
    <t>56</t>
  </si>
  <si>
    <t>0265200022</t>
  </si>
  <si>
    <t>Typha laxmannii - pálka Laxmannova</t>
  </si>
  <si>
    <t>513096587</t>
  </si>
  <si>
    <t>57</t>
  </si>
  <si>
    <t>0265200023</t>
  </si>
  <si>
    <t>Typha minima - pálka najmenšia</t>
  </si>
  <si>
    <t>1186856799</t>
  </si>
  <si>
    <t>58</t>
  </si>
  <si>
    <t>0265200024</t>
  </si>
  <si>
    <t>Hippuris vulgaris - truskavec obyčajný</t>
  </si>
  <si>
    <t>1649247773</t>
  </si>
  <si>
    <t>59</t>
  </si>
  <si>
    <t>0265200025</t>
  </si>
  <si>
    <t>Menyanthes trifoliata - vachta trojlísta</t>
  </si>
  <si>
    <t>1188458153</t>
  </si>
  <si>
    <t>60</t>
  </si>
  <si>
    <t>0265200026</t>
  </si>
  <si>
    <t>Sagitaria latifolia - šípovka širokolistá</t>
  </si>
  <si>
    <t>-293659976</t>
  </si>
  <si>
    <t>61</t>
  </si>
  <si>
    <t>0265200027</t>
  </si>
  <si>
    <t>Numphar lutea - leknica žltá</t>
  </si>
  <si>
    <t>-2051565421</t>
  </si>
  <si>
    <t>62</t>
  </si>
  <si>
    <t>0265200028</t>
  </si>
  <si>
    <t>Chara vulgaris - chara obyčajná</t>
  </si>
  <si>
    <t>1402493096</t>
  </si>
  <si>
    <t>63</t>
  </si>
  <si>
    <t>0265200029</t>
  </si>
  <si>
    <t>Ceratophyllum demersum - rožkatec ponorený</t>
  </si>
  <si>
    <t>-848756700</t>
  </si>
  <si>
    <t>64</t>
  </si>
  <si>
    <t>0265200030</t>
  </si>
  <si>
    <t>Nymphaea 'James Brydon'</t>
  </si>
  <si>
    <t>-1208054020</t>
  </si>
  <si>
    <t>65</t>
  </si>
  <si>
    <t>0265200031</t>
  </si>
  <si>
    <t>Nymphaea 'Joey Tomocik'</t>
  </si>
  <si>
    <t>909350272</t>
  </si>
  <si>
    <t>0265200032</t>
  </si>
  <si>
    <t>Nymphaea 'Rose Array'</t>
  </si>
  <si>
    <t>1505950986</t>
  </si>
  <si>
    <t>67</t>
  </si>
  <si>
    <t>0265200033</t>
  </si>
  <si>
    <t>Nymphaea alba</t>
  </si>
  <si>
    <t>1769124463</t>
  </si>
  <si>
    <t>68</t>
  </si>
  <si>
    <t>0265200034</t>
  </si>
  <si>
    <t>Stipa tenuissima</t>
  </si>
  <si>
    <t>-774813229</t>
  </si>
  <si>
    <t>69</t>
  </si>
  <si>
    <t>183403113.S</t>
  </si>
  <si>
    <t>Obrobenie pôdy frézovaním v rovine alebo na svahu do 1:5</t>
  </si>
  <si>
    <t>842278358</t>
  </si>
  <si>
    <t>4340+6400-2685</t>
  </si>
  <si>
    <t>70</t>
  </si>
  <si>
    <t>183403114.S</t>
  </si>
  <si>
    <t>Obrobenie pôdy kultivátorovaním v rovine alebo na svahu do 1:5</t>
  </si>
  <si>
    <t>1708883757</t>
  </si>
  <si>
    <t>71</t>
  </si>
  <si>
    <t>183403115.S</t>
  </si>
  <si>
    <t>Obrobenie pôdy kultivátorovaním na svahu nad 1:5 do 1:2</t>
  </si>
  <si>
    <t>1322547344</t>
  </si>
  <si>
    <t>72</t>
  </si>
  <si>
    <t>183403153.S</t>
  </si>
  <si>
    <t>Obrobenie pôdy hrabaním v rovine alebo na svahu do 1:5</t>
  </si>
  <si>
    <t>-304922693</t>
  </si>
  <si>
    <t>73</t>
  </si>
  <si>
    <t>183403213.S</t>
  </si>
  <si>
    <t>Obrobenie pôdy frézovaním na svahu nad 1:5 do 1:2</t>
  </si>
  <si>
    <t>1408108185</t>
  </si>
  <si>
    <t>74</t>
  </si>
  <si>
    <t>183403253.S</t>
  </si>
  <si>
    <t>Obrobenie pôdy hrabaním na svahu nad 1:5 do 1:2</t>
  </si>
  <si>
    <t>-1708199868</t>
  </si>
  <si>
    <t>75</t>
  </si>
  <si>
    <t>18410211600</t>
  </si>
  <si>
    <t>M+D Ručne vypletaný živý tunel z vŕbových prútov, kostrové prúty priemer 2cm sadit do vzd. 25cm, spojene s oprotistojacimi prutmi navrchu, pripliest 2 prúty s priem. 1,5cm diagonálne -vychádzajúc od kazdeho kostroveho pruta,v 45st.uhle-tunel:š.1,8m,v.1,5m</t>
  </si>
  <si>
    <t>m</t>
  </si>
  <si>
    <t>695412089</t>
  </si>
  <si>
    <t>76</t>
  </si>
  <si>
    <t>184102113.S</t>
  </si>
  <si>
    <t>Výsadba dreviny s balom v rovine alebo na svahu do 1:5, priemer balu nad 300 do 400 mm</t>
  </si>
  <si>
    <t>254177184</t>
  </si>
  <si>
    <t>77</t>
  </si>
  <si>
    <t>02655000003</t>
  </si>
  <si>
    <t>Cornus mas - drieň obyčajný (125/150)</t>
  </si>
  <si>
    <t>-549984689</t>
  </si>
  <si>
    <t>78</t>
  </si>
  <si>
    <t>02655000004</t>
  </si>
  <si>
    <t>Cornus cousa 'Satomi'- drieň japonský (125/150)</t>
  </si>
  <si>
    <t>-822379516</t>
  </si>
  <si>
    <t>79</t>
  </si>
  <si>
    <t>02655000005</t>
  </si>
  <si>
    <t>Salix viminalis - vŕba košikárska (100/125)</t>
  </si>
  <si>
    <t>683960668</t>
  </si>
  <si>
    <t>80</t>
  </si>
  <si>
    <t>02655000009</t>
  </si>
  <si>
    <t>Hamamelis intermedia 'Arnold Promise' - hamamel prostredný (125/150)</t>
  </si>
  <si>
    <t>1508299335</t>
  </si>
  <si>
    <t>81</t>
  </si>
  <si>
    <t>02655000010</t>
  </si>
  <si>
    <t>Amelanchier lamarckii 'Ballerina' - muchovník Lamarckov (125/150)</t>
  </si>
  <si>
    <t>1088398187</t>
  </si>
  <si>
    <t>82</t>
  </si>
  <si>
    <t>02655000015</t>
  </si>
  <si>
    <t>Viburnum opulus 'Roseum' - kalina obyčajná  (125/150)</t>
  </si>
  <si>
    <t>-652325045</t>
  </si>
  <si>
    <t>83</t>
  </si>
  <si>
    <t>02655000016</t>
  </si>
  <si>
    <t>Euonimus europaeus - bršlen európsky (125/150)</t>
  </si>
  <si>
    <t>-1499007855</t>
  </si>
  <si>
    <t>84</t>
  </si>
  <si>
    <t>02655000018</t>
  </si>
  <si>
    <t>Juniperus sabina - borievka kláštorná  (v:min.30cm, š:min.1m)</t>
  </si>
  <si>
    <t>-1141335931</t>
  </si>
  <si>
    <t>85</t>
  </si>
  <si>
    <t>184102117.S</t>
  </si>
  <si>
    <t>Výsadba dreviny s balom v rovine alebo na svahu do 1:5, priemer balu nad 800 do 1000 mm</t>
  </si>
  <si>
    <t>1702495069</t>
  </si>
  <si>
    <t>123</t>
  </si>
  <si>
    <t>184102118.S</t>
  </si>
  <si>
    <t>Výsadba dreviny s balom v rovine alebo na svahu do 1:5, priemer balu nad 1000 do 1200 mm</t>
  </si>
  <si>
    <t>1406685959</t>
  </si>
  <si>
    <t>86</t>
  </si>
  <si>
    <t>02655000000</t>
  </si>
  <si>
    <t>Quercus palustris - dub močiarny (obvod kmeňa 20/25cm)</t>
  </si>
  <si>
    <t>1488030355</t>
  </si>
  <si>
    <t>87</t>
  </si>
  <si>
    <t>02655000001</t>
  </si>
  <si>
    <t>Ginkgo biloba - ginko dvojlaločné (obvod kmeňa 20/25cm)</t>
  </si>
  <si>
    <t>-2008217518</t>
  </si>
  <si>
    <t>88</t>
  </si>
  <si>
    <t>02655000002</t>
  </si>
  <si>
    <t>Alnus glutinosa - jelša lepkavá (obvod kmeňa 16/18cm)</t>
  </si>
  <si>
    <t>-2133322792</t>
  </si>
  <si>
    <t>89</t>
  </si>
  <si>
    <t>02655000006</t>
  </si>
  <si>
    <t>Salix alba 'Tristis' - vrba biela previslá (obvod kmeňa 20/25cm)</t>
  </si>
  <si>
    <t>-1356445704</t>
  </si>
  <si>
    <t>90</t>
  </si>
  <si>
    <t>02655000007</t>
  </si>
  <si>
    <t>Pinus silvestris - borovica lesná (obvod kmeňa 20/25cm)</t>
  </si>
  <si>
    <t>-1351406107</t>
  </si>
  <si>
    <t>91</t>
  </si>
  <si>
    <t>02655000008</t>
  </si>
  <si>
    <t>Evodia hupehensis - evódia hupehenská (obvod kmeňa 20/25cm)</t>
  </si>
  <si>
    <t>257634620</t>
  </si>
  <si>
    <t>92</t>
  </si>
  <si>
    <t>02655000011</t>
  </si>
  <si>
    <t>Acer campestre - javor poľný (obvod kmeňa 20/25cm)</t>
  </si>
  <si>
    <t>-611400765</t>
  </si>
  <si>
    <t>93</t>
  </si>
  <si>
    <t>02655000012</t>
  </si>
  <si>
    <t>Quercus petraea - dub zimný (obvod kmeňa 35/40cm)</t>
  </si>
  <si>
    <t>1221529930</t>
  </si>
  <si>
    <t>94</t>
  </si>
  <si>
    <t>02655000013</t>
  </si>
  <si>
    <t>Paulownia tomentosa - paulovnia plstnatá (obvod kmeňa 30/35cm)</t>
  </si>
  <si>
    <t>-450208296</t>
  </si>
  <si>
    <t>95</t>
  </si>
  <si>
    <t>02655000014</t>
  </si>
  <si>
    <t>Catalpa bignonioides - katalpa bignoniovitá (obvod kmeňa 20/25cm</t>
  </si>
  <si>
    <t>184554068</t>
  </si>
  <si>
    <t>96</t>
  </si>
  <si>
    <t>02655000017</t>
  </si>
  <si>
    <t>Gleditsia triacanthos 'Inermis' - gledíčia trojtŕňová beztŕňová (obvod kmeňa 20/25cm)</t>
  </si>
  <si>
    <t>-896607543</t>
  </si>
  <si>
    <t>97</t>
  </si>
  <si>
    <t>184202112</t>
  </si>
  <si>
    <t>Zakotvenie dreviny troma a viac kolmi s ochranou proti poškodeniu kmeňa v mieste vzoprenia pri priemere kolov do 100 mm pri dĺžke kolov nad 2 do 3 m</t>
  </si>
  <si>
    <t>-1139318192</t>
  </si>
  <si>
    <t>98</t>
  </si>
  <si>
    <t>05212050000</t>
  </si>
  <si>
    <t>Oporné koly drevené o dĺžke min. 2,5m</t>
  </si>
  <si>
    <t>-275258621</t>
  </si>
  <si>
    <t>3*66</t>
  </si>
  <si>
    <t>99</t>
  </si>
  <si>
    <t>05212050001</t>
  </si>
  <si>
    <t>Uväzovací špagát</t>
  </si>
  <si>
    <t>-277629774</t>
  </si>
  <si>
    <t>1,5*66</t>
  </si>
  <si>
    <t>100</t>
  </si>
  <si>
    <t>184851111r</t>
  </si>
  <si>
    <t>Vyhnojenie dlhotrvajúcim viazložkovým hnojivom - okolo výsadby stromov</t>
  </si>
  <si>
    <t>449839153</t>
  </si>
  <si>
    <t>101</t>
  </si>
  <si>
    <t>184851111r1</t>
  </si>
  <si>
    <t>Vyhnojenie dlhotrvajúcim viazložkovým hnojivom - okolo výsadby krov</t>
  </si>
  <si>
    <t>1519849427</t>
  </si>
  <si>
    <t>102</t>
  </si>
  <si>
    <t>1031100001004</t>
  </si>
  <si>
    <t xml:space="preserve">Prezretý konský hnoj </t>
  </si>
  <si>
    <t>422150341</t>
  </si>
  <si>
    <t>0,1*66+0,04*32</t>
  </si>
  <si>
    <t>103</t>
  </si>
  <si>
    <t>184921115r</t>
  </si>
  <si>
    <t>M+D Špeciálny substrát pre vodné rastliny (pre lekná), vrátane rozprestrenia</t>
  </si>
  <si>
    <t>l</t>
  </si>
  <si>
    <t>820724053</t>
  </si>
  <si>
    <t>3*80</t>
  </si>
  <si>
    <t>104</t>
  </si>
  <si>
    <t>184921115r1</t>
  </si>
  <si>
    <t>Doplatok za výsadbu lekien do špeciálneho substrátu</t>
  </si>
  <si>
    <t>350751817</t>
  </si>
  <si>
    <t>105</t>
  </si>
  <si>
    <t>184921115r2</t>
  </si>
  <si>
    <t>M+D Koše na pestovanie lekien s priemerom 60cm</t>
  </si>
  <si>
    <t>1737006609</t>
  </si>
  <si>
    <t>106</t>
  </si>
  <si>
    <t>184921115r3</t>
  </si>
  <si>
    <t>M+D Kokosová plachta do košov pre lekná 150x150cm</t>
  </si>
  <si>
    <t>-1205004383</t>
  </si>
  <si>
    <t>107</t>
  </si>
  <si>
    <t>184921116</t>
  </si>
  <si>
    <t>Položenie mulčovacej kôry v rovine alebo na svahu do 1:5</t>
  </si>
  <si>
    <t>-744692911</t>
  </si>
  <si>
    <t>108</t>
  </si>
  <si>
    <t>0554100001001</t>
  </si>
  <si>
    <t>Mulčovacia kôra</t>
  </si>
  <si>
    <t>-165446028</t>
  </si>
  <si>
    <t>66/7</t>
  </si>
  <si>
    <t>122</t>
  </si>
  <si>
    <t>1858031100</t>
  </si>
  <si>
    <t>Ošetrenie drevin na základe inventarizácie/odporúčaní uvedenych v inventarizacii</t>
  </si>
  <si>
    <t>sub</t>
  </si>
  <si>
    <t>-815053722</t>
  </si>
  <si>
    <t>109</t>
  </si>
  <si>
    <t>185803101r</t>
  </si>
  <si>
    <t>Pokos nového založeného trávnika s odvozom pokosenej hmoty, 2 x</t>
  </si>
  <si>
    <t>243666806</t>
  </si>
  <si>
    <t>4340+6400</t>
  </si>
  <si>
    <t>110</t>
  </si>
  <si>
    <t>185803111.S</t>
  </si>
  <si>
    <t xml:space="preserve">Ošetrenie trávnika v rovine alebo na svahu </t>
  </si>
  <si>
    <t>742929852</t>
  </si>
  <si>
    <t>111</t>
  </si>
  <si>
    <t>185803211.S</t>
  </si>
  <si>
    <t xml:space="preserve">Povalcovanie trávnika v rovine alebo na svahu </t>
  </si>
  <si>
    <t>-459542714</t>
  </si>
  <si>
    <t>112</t>
  </si>
  <si>
    <t>185804111r</t>
  </si>
  <si>
    <t>Zaliatie rastlín vodou plocha nad 20m/, 80l/strom,vrátane dodávky vody</t>
  </si>
  <si>
    <t>1075844906</t>
  </si>
  <si>
    <t>5*80/1000*66</t>
  </si>
  <si>
    <t>113</t>
  </si>
  <si>
    <t>185804311a</t>
  </si>
  <si>
    <t>Zaliatie rastlín vodou plochy jednotlivo:  kríky 3 x 5 l,vrátane dodávky vody</t>
  </si>
  <si>
    <t>-55130659</t>
  </si>
  <si>
    <t>32*5*2/1000</t>
  </si>
  <si>
    <t>Zvislé a kompletné konštrukcie</t>
  </si>
  <si>
    <t>114</t>
  </si>
  <si>
    <t>327210200.S</t>
  </si>
  <si>
    <t>Gabionový plot z zo sietí s okami 10x10cm s priemerom drôtov 6mm a vypĺňané žulovým lomovým kameňom frakcie 63/200mm, naklonené v protismere svahu o min 3°</t>
  </si>
  <si>
    <t>530661536</t>
  </si>
  <si>
    <t>0,5*0,7*26,536</t>
  </si>
  <si>
    <t>115</t>
  </si>
  <si>
    <t>327210200r1</t>
  </si>
  <si>
    <t>Drevená lavica na gabiónovom múre, agátové hranoly 3x1871x200x50mm, pod nimi kotviaci rošt v 400mm rozostupoch z hranolov 50x50x500mm, vrátane kotvenia a povrchovej úpravy voči škodcom a zároveň ošetrené lazúrovu na drevo na báze vosku</t>
  </si>
  <si>
    <t>-1473416427</t>
  </si>
  <si>
    <t>Komunikácie</t>
  </si>
  <si>
    <t>116</t>
  </si>
  <si>
    <t>564861111</t>
  </si>
  <si>
    <t>Podklad zo štrkodrviny fr. 0-32 s rozprestretím a zhutnením, po zhutnení hr. 200 mm</t>
  </si>
  <si>
    <t>-718215327</t>
  </si>
  <si>
    <t>"pod gabiony</t>
  </si>
  <si>
    <t>(0,7+0,9)/2*26,536</t>
  </si>
  <si>
    <t>Rúrové vedenie</t>
  </si>
  <si>
    <t>117</t>
  </si>
  <si>
    <t>871218113.S</t>
  </si>
  <si>
    <t>Ukladanie drenážneho potrubia do pripravenej ryhy z flexibilného PVC priemeru do 65 mm</t>
  </si>
  <si>
    <t>-1975432116</t>
  </si>
  <si>
    <t>118</t>
  </si>
  <si>
    <t>2861200122000.S</t>
  </si>
  <si>
    <t>Rúra PVC flexodrenážna DN 65 ku stromom</t>
  </si>
  <si>
    <t>-1902466031</t>
  </si>
  <si>
    <t>Presun hmôt HSV</t>
  </si>
  <si>
    <t>119</t>
  </si>
  <si>
    <t>998231311</t>
  </si>
  <si>
    <t>Presun hmôt pre sadovnícke a krajinárske úpravy do 5000 m vodorovne bez zvislého presunu</t>
  </si>
  <si>
    <t>-847161210</t>
  </si>
  <si>
    <t>D2</t>
  </si>
  <si>
    <t>Rastlinný materiál</t>
  </si>
  <si>
    <t>OST</t>
  </si>
  <si>
    <t>Ostatné</t>
  </si>
  <si>
    <t>120</t>
  </si>
  <si>
    <t>0003000115</t>
  </si>
  <si>
    <t>Geodetické práce - vytýčenie prvkov geodetom</t>
  </si>
  <si>
    <t>188958878</t>
  </si>
  <si>
    <t>prebyt_zem</t>
  </si>
  <si>
    <t>877</t>
  </si>
  <si>
    <t xml:space="preserve">    X - Materiál a práce na vodnú stavbu</t>
  </si>
  <si>
    <t xml:space="preserve">    Y - Technologické vybavenie potoka a jazierka</t>
  </si>
  <si>
    <t xml:space="preserve">    9 - Ostatné konštrukcie a práce-búranie</t>
  </si>
  <si>
    <t>OST - Ostatné</t>
  </si>
  <si>
    <t>EKVIVALENT / vÝROBOK</t>
  </si>
  <si>
    <t>122201103.S</t>
  </si>
  <si>
    <t>Odkopávka a prekopávka nezapažená v hornine 3, nad 1000 do 10000 m3</t>
  </si>
  <si>
    <t>827944529</t>
  </si>
  <si>
    <t>122201109.S</t>
  </si>
  <si>
    <t>Odkopávky a prekopávky nezapažené. Príplatok k cenám za lepivosť horniny 3</t>
  </si>
  <si>
    <t>836602528</t>
  </si>
  <si>
    <t>2077*0,3</t>
  </si>
  <si>
    <t>162201101</t>
  </si>
  <si>
    <t>-1409894776</t>
  </si>
  <si>
    <t xml:space="preserve">"vykop na deponiu   </t>
  </si>
  <si>
    <t>1200</t>
  </si>
  <si>
    <t xml:space="preserve">"z deponie na zasyp   </t>
  </si>
  <si>
    <t>162501122</t>
  </si>
  <si>
    <t>Vodorovné premiestnenie výkopku po spevnenej ceste z horniny tr.1-4, nad 100 do 1000 m3 na vzdialenosť do 3000 m</t>
  </si>
  <si>
    <t>985102072</t>
  </si>
  <si>
    <t>2077</t>
  </si>
  <si>
    <t>-1200</t>
  </si>
  <si>
    <t>162501123</t>
  </si>
  <si>
    <t xml:space="preserve">Vodorovné premiestnenie výkopku po spevnenej ceste z horniny tr.1-4, nad 100 do 1000 m3, príplatok k cene za každých ďalšich a začatých 1000 m </t>
  </si>
  <si>
    <t>273573</t>
  </si>
  <si>
    <t>(5-3)*prebyt_zem</t>
  </si>
  <si>
    <t>167102102.S</t>
  </si>
  <si>
    <t>Nakladanie neuľahnutého výkopku z hornín tr.1-4 nad 1000 do 10000 m3</t>
  </si>
  <si>
    <t>371101358</t>
  </si>
  <si>
    <t>Uloženie sypaniny do násypu  súdržnej horniny s mierou zhutnenia nad 103 % podľa Proctor-Standard</t>
  </si>
  <si>
    <t>-113671847</t>
  </si>
  <si>
    <t>171201203.S</t>
  </si>
  <si>
    <t>Uloženie sypaniny na skládky nad 1000 do 10000 m3</t>
  </si>
  <si>
    <t>1711411319</t>
  </si>
  <si>
    <t>1060629800</t>
  </si>
  <si>
    <t>prebyt_zem*1,7</t>
  </si>
  <si>
    <t>-1380582523</t>
  </si>
  <si>
    <t>181101102R</t>
  </si>
  <si>
    <t>Úprava pláne v hornine 1-4 so zhutnením 30Mpa</t>
  </si>
  <si>
    <t>1269394281</t>
  </si>
  <si>
    <t>"hutnenie dna potoka a jazera</t>
  </si>
  <si>
    <t>2908</t>
  </si>
  <si>
    <t>564681111r0</t>
  </si>
  <si>
    <t xml:space="preserve">Veľke riečne kamene - soliterne obliaky nepravidelnych tvarov, min. 0,5m v nejakom rozmere (v,s,h) </t>
  </si>
  <si>
    <t>1253794766</t>
  </si>
  <si>
    <t>564681111r1</t>
  </si>
  <si>
    <t xml:space="preserve">obliaky do potoka koryta - frakcia 63/200 </t>
  </si>
  <si>
    <t>1154751511</t>
  </si>
  <si>
    <t>564681111rr</t>
  </si>
  <si>
    <t xml:space="preserve">lomovy kamen na obklad stien jazera - frakcia 63/200 </t>
  </si>
  <si>
    <t>-1008105237</t>
  </si>
  <si>
    <t>564681112</t>
  </si>
  <si>
    <t>Velke lomove kamene s max.moznou rovnou plochou (min. 1,5x1m) pre kladenie do svahu - formovanie pramena potoka/"vodopadu", dľžka 20m, hmotnosť 2,2t</t>
  </si>
  <si>
    <t>-1942539873</t>
  </si>
  <si>
    <t>564831111.S</t>
  </si>
  <si>
    <t>Podklad zo štrkodrviny s rozprestretím a zhutnením, po zhutnení hr. 100 mm</t>
  </si>
  <si>
    <t>518026353</t>
  </si>
  <si>
    <t>pod prefa. sachty</t>
  </si>
  <si>
    <t>3,2*2,5*2</t>
  </si>
  <si>
    <t>X</t>
  </si>
  <si>
    <t>Materiál a práce na vodnú stavbu</t>
  </si>
  <si>
    <t>00001</t>
  </si>
  <si>
    <t>pokládka kaučukovej jazierkovej fólie</t>
  </si>
  <si>
    <t>00002</t>
  </si>
  <si>
    <t>lepenie kaučukovej fólie na mieste</t>
  </si>
  <si>
    <t>bm</t>
  </si>
  <si>
    <t>00003</t>
  </si>
  <si>
    <t>kaučuková fólia v hrúbke 1,02mm (potok 280x6,1m=1708m2 + jazero 1200m2)</t>
  </si>
  <si>
    <t>2908*1,15</t>
  </si>
  <si>
    <t>00004</t>
  </si>
  <si>
    <t>geotextília 500g/m2, PES</t>
  </si>
  <si>
    <t>2908*2*1,15</t>
  </si>
  <si>
    <t>00005</t>
  </si>
  <si>
    <t>pokládka geotextílie</t>
  </si>
  <si>
    <t>00006</t>
  </si>
  <si>
    <t>riečny štrk frakcie 8/32  (224m3 a jazierku 160m3)</t>
  </si>
  <si>
    <t>00007</t>
  </si>
  <si>
    <t>rozprestretie štrku v koryte potoka a v jazierku</t>
  </si>
  <si>
    <t>Y</t>
  </si>
  <si>
    <t>Technologické vybavenie potoka a jazierka</t>
  </si>
  <si>
    <t>10000</t>
  </si>
  <si>
    <t>kalové filtračné čerpadlo -  WILO EMU KS 70 ZN D)  Qmax= 30l/s,H=12m, Hmax= 25m, Sieťová prípojka: 3~ 400V/50 Hz Menovitý výkon motora: 7,5 kW Príkon: 9,5 kW, Menovitý prúd: 15,6 A Trieda krytia: IP68</t>
  </si>
  <si>
    <t>10002</t>
  </si>
  <si>
    <t>kotviaca mriežka so základom pre kalové čerpadlo a hadicu z neho</t>
  </si>
  <si>
    <t>10003</t>
  </si>
  <si>
    <t>Filtračné čerpadlo o výkone Q/max  = 19500 l/hod., Max. výtlak: 5,4 m Príkon: 180 W Oase Aquamax Eco  - Premium 20000)</t>
  </si>
  <si>
    <t>10004</t>
  </si>
  <si>
    <t>Skimmer s min. prietokom 16 000 l/hod.  Oase BIOsys Skimmer Plus</t>
  </si>
  <si>
    <t>10005</t>
  </si>
  <si>
    <t xml:space="preserve">Prietokový jazierkový filter: min. cirkulačný výkon 8000 l/hod,  Oase BioTec Screenmatic2/ 140000 </t>
  </si>
  <si>
    <t>10006</t>
  </si>
  <si>
    <t>UV lampa 110W k prietokovému filtru - Oase Bitron C 110W</t>
  </si>
  <si>
    <t>10007</t>
  </si>
  <si>
    <t>Potrubie HD-PE 100 225 x 13,4 mm, PN 10</t>
  </si>
  <si>
    <t>10008</t>
  </si>
  <si>
    <t>hadica tlaková na prepojenie filtračného čerpadla s filtrom a skimerom DN55mm</t>
  </si>
  <si>
    <t>10009</t>
  </si>
  <si>
    <t>Potrubie HD-PE 100 110 x 6,6 mm PN 10 (12m tyč)</t>
  </si>
  <si>
    <t>10010</t>
  </si>
  <si>
    <t>inštalácia kalového čerpadla aj s kotviacou mriežkou, vrátane zakladania</t>
  </si>
  <si>
    <t>10011</t>
  </si>
  <si>
    <t>inštalácia filtračného čerpadla aj s hadicou</t>
  </si>
  <si>
    <t>10012</t>
  </si>
  <si>
    <t>inštalácia hlavného potrubia HD-PE 100, 225mm aj s obsypom pieskom</t>
  </si>
  <si>
    <t>10013</t>
  </si>
  <si>
    <t>inštalácia skimmera</t>
  </si>
  <si>
    <t>10014</t>
  </si>
  <si>
    <t>plavákový spínač na dopĺňanie vody vo vodnom systéme s 10m káblom</t>
  </si>
  <si>
    <t>10015</t>
  </si>
  <si>
    <t>predĺženie kábla plavákového spínača</t>
  </si>
  <si>
    <t>10016</t>
  </si>
  <si>
    <t>inštalácia plavákového spínača</t>
  </si>
  <si>
    <t>10017</t>
  </si>
  <si>
    <t>vodoinštalácia – inštalácia prepojovacích hadíc</t>
  </si>
  <si>
    <t>8001000</t>
  </si>
  <si>
    <t>potoková železobetónová priepusť s vnútorným obdĺžnikovým prierezom 1500x500mm</t>
  </si>
  <si>
    <t>8001001</t>
  </si>
  <si>
    <t>pokládka priepustí na zatrúbnenie potoka</t>
  </si>
  <si>
    <t>8001002</t>
  </si>
  <si>
    <t>hydroizolácia spojov priepustí potoka</t>
  </si>
  <si>
    <t>81033</t>
  </si>
  <si>
    <t>HD-PE 100 50</t>
  </si>
  <si>
    <t>8001004</t>
  </si>
  <si>
    <t xml:space="preserve">M+D Prefabrikovaná šachta pre filtračnú technológiu, rozmery: 3200x2500x1820mm + hrdlo 1500x1500x610mm, uzamykací poklop, oceľové stupadlá, vrátane zemných prác </t>
  </si>
  <si>
    <t>1985601825</t>
  </si>
  <si>
    <t>8001005</t>
  </si>
  <si>
    <t>M+D Drevený obklad vstupu do šachty 1700x1700mm hr. 100mm,  vrátane kotvenia a povrchovej úpravy</t>
  </si>
  <si>
    <t>-1968586280</t>
  </si>
  <si>
    <t>Ostatné konštrukcie a práce-búranie</t>
  </si>
  <si>
    <t>M - Práce a dodávky M</t>
  </si>
  <si>
    <t xml:space="preserve">    21-M - Elektromontáže</t>
  </si>
  <si>
    <t xml:space="preserve">    46-M - Zemné práce vykonávané pri externých montážnych prácach</t>
  </si>
  <si>
    <t>Práce a dodávky M</t>
  </si>
  <si>
    <t>21-M</t>
  </si>
  <si>
    <t>Elektromontáže</t>
  </si>
  <si>
    <t>210010101</t>
  </si>
  <si>
    <t>Rozvádzač RE2  25A so zemným dielom</t>
  </si>
  <si>
    <t>1393888349</t>
  </si>
  <si>
    <t>210010102</t>
  </si>
  <si>
    <t>Rozvádzač RT1</t>
  </si>
  <si>
    <t>1353431085</t>
  </si>
  <si>
    <t>210010103</t>
  </si>
  <si>
    <t>Rozvádzač RT 2</t>
  </si>
  <si>
    <t>-1286332564</t>
  </si>
  <si>
    <t>210010154.S</t>
  </si>
  <si>
    <t>Rúrka ohybná elektroinštalačná z HDPE, D 110 uložená pevne</t>
  </si>
  <si>
    <t>-273894834</t>
  </si>
  <si>
    <t>3457100060000</t>
  </si>
  <si>
    <t>Chranička 110 mm</t>
  </si>
  <si>
    <t>128</t>
  </si>
  <si>
    <t>275094493</t>
  </si>
  <si>
    <t>210800118.S</t>
  </si>
  <si>
    <t>Kábel medený uložený voľne CYKY 450/750 V 4x16</t>
  </si>
  <si>
    <t>-1992669032</t>
  </si>
  <si>
    <t>341110001800.S</t>
  </si>
  <si>
    <t>Kábel medený CYKY 4x16 mm2</t>
  </si>
  <si>
    <t>632892486</t>
  </si>
  <si>
    <t>210800613.S</t>
  </si>
  <si>
    <t>Vodič medený uložený voľne H07V-K (CYA)  450/750 V 6</t>
  </si>
  <si>
    <t>1673813761</t>
  </si>
  <si>
    <t>341310009100.Sr</t>
  </si>
  <si>
    <t>Vodič medený flexibilný CYA 6 mm2</t>
  </si>
  <si>
    <t>2033881913</t>
  </si>
  <si>
    <t>210901111</t>
  </si>
  <si>
    <t>Kábel hliníkový silový samonosný uložený volne AYKYz 450/750  4x16 pre vonkajšie práce</t>
  </si>
  <si>
    <t>1979027776</t>
  </si>
  <si>
    <t>341110035400.S</t>
  </si>
  <si>
    <t>Kábel hliníkový závesný AYKYz 4x16 mm2</t>
  </si>
  <si>
    <t>495442591</t>
  </si>
  <si>
    <t>21090112000</t>
  </si>
  <si>
    <t>Ukončenie kabla 4x16 mm</t>
  </si>
  <si>
    <t>-550874878</t>
  </si>
  <si>
    <t>21090112002</t>
  </si>
  <si>
    <t>Poistky 40A</t>
  </si>
  <si>
    <t>-1560556630</t>
  </si>
  <si>
    <t>100001</t>
  </si>
  <si>
    <t>PPV</t>
  </si>
  <si>
    <t>%</t>
  </si>
  <si>
    <t>256</t>
  </si>
  <si>
    <t>2048428461</t>
  </si>
  <si>
    <t>100002</t>
  </si>
  <si>
    <t>Podružný materiál</t>
  </si>
  <si>
    <t>431309430</t>
  </si>
  <si>
    <t>100003</t>
  </si>
  <si>
    <t>Revízia</t>
  </si>
  <si>
    <t>1604629388</t>
  </si>
  <si>
    <t>100006</t>
  </si>
  <si>
    <t>Doprava</t>
  </si>
  <si>
    <t>1306969478</t>
  </si>
  <si>
    <t>46-M</t>
  </si>
  <si>
    <t>Zemné práce vykonávané pri externých montážnych prácach</t>
  </si>
  <si>
    <t>4600507000</t>
  </si>
  <si>
    <t>Vytýčenie inžinierských sieti</t>
  </si>
  <si>
    <t>-600260125</t>
  </si>
  <si>
    <t>4600507001</t>
  </si>
  <si>
    <t>Vykop pre rozvádzač</t>
  </si>
  <si>
    <t>-987014517</t>
  </si>
  <si>
    <t>46005070010</t>
  </si>
  <si>
    <t>M+D Betónová chránička káblov (žľab 1000x175x125mm), vrátane osadenia a potrebného príslušenstva</t>
  </si>
  <si>
    <t>-1560822547</t>
  </si>
  <si>
    <t>460200163.S</t>
  </si>
  <si>
    <t>Hĺbenie káblovej ryhy ručne 35 cm širokej a 80 cm hlbokej, v zemine triedy 3</t>
  </si>
  <si>
    <t>-1834212664</t>
  </si>
  <si>
    <t>46042037100</t>
  </si>
  <si>
    <t>M+D  káblového lôžka z piesku vrstvy 10 cm, tehlami v smere kábla na šírku 35 cm</t>
  </si>
  <si>
    <t>1043140935</t>
  </si>
  <si>
    <t>460490012.S</t>
  </si>
  <si>
    <t>Rozvinutie a uloženie výstražnej fólie z PE do ryhy, šírka do 33 cm</t>
  </si>
  <si>
    <t>-2082665352</t>
  </si>
  <si>
    <t>283230008000</t>
  </si>
  <si>
    <t>Výstražná fóla PE, šxhr 300x0,08 mm, dĺ. 250 m, farba červená</t>
  </si>
  <si>
    <t>1659670476</t>
  </si>
  <si>
    <t>460560163.S</t>
  </si>
  <si>
    <t>Ručný zásyp nezap. káblovej ryhy bez zhutn. zeminy, 35 cm širokej, 80 cm hlbokej v zemine tr. 3</t>
  </si>
  <si>
    <t>-457521547</t>
  </si>
  <si>
    <t>460620013.S</t>
  </si>
  <si>
    <t>Proviz. úprava terénu v zemine tr. 3, aby nerovnosti terénu neboli väčšie ako 2 cm od vodor.hladiny</t>
  </si>
  <si>
    <t>-663326343</t>
  </si>
  <si>
    <t>PSV - Práce a dodávky PSV</t>
  </si>
  <si>
    <t xml:space="preserve">    767 - Konštrukcie doplnkové kovové</t>
  </si>
  <si>
    <t>EKVIVALENT / VÝROBOK</t>
  </si>
  <si>
    <t>122201101.S</t>
  </si>
  <si>
    <t>Odkopávka a prekopávka nezapažená v hornine 3, do 100 m3</t>
  </si>
  <si>
    <t>1000572220</t>
  </si>
  <si>
    <t>0,3*8</t>
  </si>
  <si>
    <t>(0,035+0,03+0,18)*3,55</t>
  </si>
  <si>
    <t>1496094334</t>
  </si>
  <si>
    <t>3,27*0,3</t>
  </si>
  <si>
    <t>-1445920562</t>
  </si>
  <si>
    <t>3,27</t>
  </si>
  <si>
    <t>1317511792</t>
  </si>
  <si>
    <t>(5-3)*3,27</t>
  </si>
  <si>
    <t>446671697</t>
  </si>
  <si>
    <t>3,27*1,7</t>
  </si>
  <si>
    <t>1638877155</t>
  </si>
  <si>
    <t>5647611111</t>
  </si>
  <si>
    <t>kryt z vymývaného kameniva  4-8 mm s rozprestretím a zhutnením hr. 300 mm</t>
  </si>
  <si>
    <t>1683819753</t>
  </si>
  <si>
    <t>"dopadova plocha</t>
  </si>
  <si>
    <t>564801111.S</t>
  </si>
  <si>
    <t>Podklad zo štrkodrviny fr. 0-4 s rozprestretím a zhutnením, po zhutnení hr. 30 mm</t>
  </si>
  <si>
    <t>795152260</t>
  </si>
  <si>
    <t>5648511140.S</t>
  </si>
  <si>
    <t>Podklad zo štrkodrviny fr. 0-32mm s rozprestretím a zhutnením, po zhutnení hr. 180 mm</t>
  </si>
  <si>
    <t>487155371</t>
  </si>
  <si>
    <t>58916002100</t>
  </si>
  <si>
    <t>394076679</t>
  </si>
  <si>
    <t>916561111.S</t>
  </si>
  <si>
    <t>Osadenie záhon. obrubníka betón., do lôžka z bet. pros. tr. C 10/12,5 s bočnou oporou</t>
  </si>
  <si>
    <t>-1811555429</t>
  </si>
  <si>
    <t>5,6+12,4</t>
  </si>
  <si>
    <t>5921745000r</t>
  </si>
  <si>
    <t>Obrubník betónový parkový 1000/200/50 mm</t>
  </si>
  <si>
    <t>999468209</t>
  </si>
  <si>
    <t>18*1,01</t>
  </si>
  <si>
    <t>918101111.S</t>
  </si>
  <si>
    <t>Lôžko pod obrub., krajníky alebo obruby z dlažob. kociek z betónu prostého tr. C 10/12,5</t>
  </si>
  <si>
    <t>12757288</t>
  </si>
  <si>
    <t xml:space="preserve">"bet. lôžko hr. 150mm (pod obrubníkom)   </t>
  </si>
  <si>
    <t>(0,15-0,1)*0,25*(18)</t>
  </si>
  <si>
    <t>PSV</t>
  </si>
  <si>
    <t>Práce a dodávky PSV</t>
  </si>
  <si>
    <t>767</t>
  </si>
  <si>
    <t>Konštrukcie doplnkové kovové</t>
  </si>
  <si>
    <t>7679955000</t>
  </si>
  <si>
    <t>-1743523229</t>
  </si>
  <si>
    <t>998767201</t>
  </si>
  <si>
    <t>Presun hmôt pre kovové stavebné doplnkové konštrukcie v objektoch výšky do 6 m</t>
  </si>
  <si>
    <t>519592723</t>
  </si>
  <si>
    <t>Poznámky: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</si>
  <si>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</si>
  <si>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</si>
  <si>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</si>
  <si>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</si>
  <si>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</si>
  <si>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>M+D Bezpečný polyuretanový povrch  SmartSoft EPDM 35mm (25mm SBR + 10mm EPDM)- HIC 1,6m, v danej farebnosti</t>
  </si>
  <si>
    <r>
      <t xml:space="preserve">M+D Valčeková šmykľavka, oceľová konštrukcia, plastové valčeky tvoriace šmýkaciu časť, d´ľžka 30m, prevýšenia 7m, sklon šmykľavky je 13,4 stupňa, p.ú. náter voči korózii, prášková farba, vrátane zakladania a </t>
    </r>
    <r>
      <rPr>
        <sz val="9"/>
        <rFont val="Arial CE"/>
        <charset val="238"/>
      </rPr>
      <t>vrátane</t>
    </r>
    <r>
      <rPr>
        <sz val="9"/>
        <rFont val="Arial CE"/>
      </rPr>
      <t xml:space="preserve">  certifikácie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</si>
</sst>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u/>
      <sz val="11"/>
      <color theme="10"/>
      <name val="Calibri"/>
      <scheme val="minor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sz val="8"/>
      <name val="MS Sans Serif"/>
      <family val="2"/>
    </font>
    <font>
      <b/>
      <sz val="8"/>
      <name val="MS Sans Serif"/>
      <family val="2"/>
    </font>
    <font>
      <sz val="8"/>
      <name val="Trebuchet MS"/>
      <family val="2"/>
    </font>
    <font>
      <b/>
      <sz val="10"/>
      <name val="Arial"/>
      <family val="2"/>
      <charset val="238"/>
    </font>
    <font>
      <b/>
      <sz val="12"/>
      <color rgb="FF003366"/>
      <name val="Arial CE"/>
      <charset val="238"/>
    </font>
    <font>
      <b/>
      <sz val="8"/>
      <name val="Arial CE"/>
      <charset val="238"/>
    </font>
    <font>
      <sz val="9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0" fillId="0" borderId="0" applyNumberFormat="0" applyFill="0" applyBorder="0" applyAlignment="0" applyProtection="0"/>
    <xf numFmtId="0" fontId="43" fillId="0" borderId="0" applyAlignment="0">
      <alignment vertical="top" wrapText="1"/>
      <protection locked="0"/>
    </xf>
    <xf numFmtId="0" fontId="45" fillId="0" borderId="0"/>
  </cellStyleXfs>
  <cellXfs count="3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Border="1"/>
    <xf numFmtId="0" fontId="17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25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167" fontId="37" fillId="3" borderId="23" xfId="0" applyNumberFormat="1" applyFont="1" applyFill="1" applyBorder="1" applyAlignment="1" applyProtection="1">
      <alignment vertical="center"/>
      <protection locked="0"/>
    </xf>
    <xf numFmtId="167" fontId="23" fillId="3" borderId="23" xfId="0" applyNumberFormat="1" applyFont="1" applyFill="1" applyBorder="1" applyAlignment="1" applyProtection="1">
      <alignment vertical="center"/>
      <protection locked="0"/>
    </xf>
    <xf numFmtId="0" fontId="42" fillId="0" borderId="0" xfId="0" applyFont="1" applyAlignment="1">
      <alignment horizontal="left" vertical="center"/>
    </xf>
    <xf numFmtId="0" fontId="44" fillId="0" borderId="0" xfId="2" applyFont="1" applyAlignment="1">
      <alignment horizontal="left" vertical="top"/>
      <protection locked="0"/>
    </xf>
    <xf numFmtId="0" fontId="44" fillId="0" borderId="0" xfId="2" applyFont="1" applyAlignment="1">
      <alignment horizontal="right" vertical="top"/>
      <protection locked="0"/>
    </xf>
    <xf numFmtId="0" fontId="44" fillId="0" borderId="0" xfId="2" applyFont="1" applyAlignment="1">
      <alignment vertical="top" wrapText="1"/>
      <protection locked="0"/>
    </xf>
    <xf numFmtId="0" fontId="45" fillId="0" borderId="0" xfId="3"/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25" fillId="5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49" fontId="2" fillId="3" borderId="0" xfId="0" applyNumberFormat="1" applyFont="1" applyFill="1" applyAlignment="1" applyProtection="1">
      <alignment horizontal="left" vertical="center"/>
      <protection locked="0"/>
    </xf>
    <xf numFmtId="4" fontId="2" fillId="0" borderId="0" xfId="0" applyNumberFormat="1" applyFont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4" borderId="7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4" fillId="0" borderId="0" xfId="2" applyFont="1" applyAlignment="1">
      <alignment horizontal="left" vertical="top" wrapText="1"/>
      <protection locked="0"/>
    </xf>
    <xf numFmtId="0" fontId="6" fillId="6" borderId="24" xfId="0" applyFont="1" applyFill="1" applyBorder="1" applyAlignment="1">
      <alignment horizontal="center" vertical="center"/>
    </xf>
    <xf numFmtId="0" fontId="0" fillId="0" borderId="16" xfId="0" applyFont="1" applyBorder="1" applyAlignment="1" applyProtection="1">
      <alignment vertical="center"/>
      <protection locked="0"/>
    </xf>
    <xf numFmtId="0" fontId="24" fillId="3" borderId="0" xfId="0" applyFont="1" applyFill="1" applyBorder="1" applyAlignment="1" applyProtection="1">
      <alignment horizontal="left" vertical="center"/>
      <protection locked="0"/>
    </xf>
    <xf numFmtId="0" fontId="0" fillId="6" borderId="24" xfId="0" applyFont="1" applyFill="1" applyBorder="1" applyAlignment="1">
      <alignment vertical="center"/>
    </xf>
    <xf numFmtId="0" fontId="9" fillId="6" borderId="24" xfId="0" applyFont="1" applyFill="1" applyBorder="1" applyAlignment="1">
      <alignment vertical="center"/>
    </xf>
    <xf numFmtId="0" fontId="47" fillId="6" borderId="24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37" fillId="7" borderId="23" xfId="0" applyFont="1" applyFill="1" applyBorder="1" applyAlignment="1" applyProtection="1">
      <alignment horizontal="center" vertical="center"/>
      <protection locked="0"/>
    </xf>
    <xf numFmtId="49" fontId="37" fillId="7" borderId="23" xfId="0" applyNumberFormat="1" applyFont="1" applyFill="1" applyBorder="1" applyAlignment="1" applyProtection="1">
      <alignment horizontal="left" vertical="center" wrapText="1"/>
      <protection locked="0"/>
    </xf>
    <xf numFmtId="0" fontId="37" fillId="7" borderId="23" xfId="0" applyFont="1" applyFill="1" applyBorder="1" applyAlignment="1" applyProtection="1">
      <alignment horizontal="left" vertical="center" wrapText="1"/>
      <protection locked="0"/>
    </xf>
    <xf numFmtId="0" fontId="37" fillId="7" borderId="23" xfId="0" applyFont="1" applyFill="1" applyBorder="1" applyAlignment="1" applyProtection="1">
      <alignment horizontal="center" vertical="center" wrapText="1"/>
      <protection locked="0"/>
    </xf>
    <xf numFmtId="167" fontId="37" fillId="7" borderId="23" xfId="0" applyNumberFormat="1" applyFont="1" applyFill="1" applyBorder="1" applyAlignment="1" applyProtection="1">
      <alignment vertical="center"/>
      <protection locked="0"/>
    </xf>
    <xf numFmtId="4" fontId="37" fillId="7" borderId="23" xfId="0" applyNumberFormat="1" applyFont="1" applyFill="1" applyBorder="1" applyAlignment="1" applyProtection="1">
      <alignment vertical="center"/>
      <protection locked="0"/>
    </xf>
    <xf numFmtId="0" fontId="48" fillId="6" borderId="24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8" fillId="6" borderId="3" xfId="0" applyFont="1" applyFill="1" applyBorder="1" applyAlignment="1"/>
    <xf numFmtId="0" fontId="11" fillId="6" borderId="3" xfId="0" applyFont="1" applyFill="1" applyBorder="1" applyAlignment="1">
      <alignment vertical="center"/>
    </xf>
    <xf numFmtId="0" fontId="38" fillId="0" borderId="16" xfId="0" applyFont="1" applyBorder="1" applyAlignment="1" applyProtection="1">
      <alignment vertical="center"/>
      <protection locked="0"/>
    </xf>
    <xf numFmtId="0" fontId="37" fillId="3" borderId="0" xfId="0" applyFont="1" applyFill="1" applyBorder="1" applyAlignment="1" applyProtection="1">
      <alignment horizontal="left" vertical="center"/>
      <protection locked="0"/>
    </xf>
    <xf numFmtId="0" fontId="38" fillId="6" borderId="24" xfId="0" applyFont="1" applyFill="1" applyBorder="1" applyAlignment="1">
      <alignment vertical="center"/>
    </xf>
    <xf numFmtId="0" fontId="24" fillId="3" borderId="20" xfId="0" applyFont="1" applyFill="1" applyBorder="1" applyAlignment="1" applyProtection="1">
      <alignment horizontal="left" vertical="center"/>
      <protection locked="0"/>
    </xf>
    <xf numFmtId="0" fontId="23" fillId="8" borderId="23" xfId="0" applyFont="1" applyFill="1" applyBorder="1" applyAlignment="1" applyProtection="1">
      <alignment horizontal="center" vertical="center"/>
      <protection locked="0"/>
    </xf>
    <xf numFmtId="49" fontId="23" fillId="8" borderId="23" xfId="0" applyNumberFormat="1" applyFont="1" applyFill="1" applyBorder="1" applyAlignment="1" applyProtection="1">
      <alignment horizontal="left" vertical="center" wrapText="1"/>
      <protection locked="0"/>
    </xf>
    <xf numFmtId="0" fontId="23" fillId="8" borderId="23" xfId="0" applyFont="1" applyFill="1" applyBorder="1" applyAlignment="1" applyProtection="1">
      <alignment horizontal="left" vertical="center" wrapText="1"/>
      <protection locked="0"/>
    </xf>
    <xf numFmtId="0" fontId="23" fillId="8" borderId="23" xfId="0" applyFont="1" applyFill="1" applyBorder="1" applyAlignment="1" applyProtection="1">
      <alignment horizontal="center" vertical="center" wrapText="1"/>
      <protection locked="0"/>
    </xf>
    <xf numFmtId="167" fontId="23" fillId="8" borderId="23" xfId="0" applyNumberFormat="1" applyFont="1" applyFill="1" applyBorder="1" applyAlignment="1" applyProtection="1">
      <alignment vertical="center"/>
      <protection locked="0"/>
    </xf>
    <xf numFmtId="4" fontId="23" fillId="8" borderId="23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 applyAlignment="1"/>
    <xf numFmtId="4" fontId="2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4" fontId="25" fillId="5" borderId="0" xfId="0" applyNumberFormat="1" applyFont="1" applyFill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0" fillId="6" borderId="25" xfId="0" applyFont="1" applyFill="1" applyBorder="1" applyAlignment="1">
      <alignment horizontal="center" vertical="center"/>
    </xf>
    <xf numFmtId="0" fontId="0" fillId="6" borderId="27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44" fillId="0" borderId="0" xfId="2" applyFont="1" applyAlignment="1">
      <alignment horizontal="left" vertical="top" wrapText="1"/>
      <protection locked="0"/>
    </xf>
    <xf numFmtId="0" fontId="46" fillId="0" borderId="0" xfId="3" applyFont="1" applyAlignment="1"/>
  </cellXfs>
  <cellStyles count="4">
    <cellStyle name="Hypertextové prepojenie" xfId="1" builtinId="8"/>
    <cellStyle name="Normálna 2" xfId="3"/>
    <cellStyle name="Normálne" xfId="0" builtinId="0" customBuiltin="1"/>
    <cellStyle name="normálne_SO-01 Rodinný dom a občianska vybavenosť - zmena Zadanie s výkazom výme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9"/>
  <sheetViews>
    <sheetView showGridLines="0" topLeftCell="A28" workbookViewId="0">
      <selection activeCell="BE46" sqref="BE4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6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16" t="s">
        <v>1</v>
      </c>
      <c r="BA1" s="16" t="s">
        <v>2</v>
      </c>
      <c r="BB1" s="16" t="s">
        <v>1</v>
      </c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16" t="s">
        <v>3</v>
      </c>
      <c r="BU1" s="16" t="s">
        <v>3</v>
      </c>
      <c r="BV1" s="16" t="s">
        <v>4</v>
      </c>
    </row>
    <row r="2" spans="1:74" s="1" customFormat="1" ht="36.9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66" t="s">
        <v>5</v>
      </c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17" t="s">
        <v>6</v>
      </c>
      <c r="BT2" s="17" t="s">
        <v>7</v>
      </c>
      <c r="BU2" s="224"/>
      <c r="BV2" s="224"/>
    </row>
    <row r="3" spans="1:74" s="1" customFormat="1" ht="6.9" customHeight="1">
      <c r="A3" s="224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17" t="s">
        <v>6</v>
      </c>
      <c r="BT3" s="17" t="s">
        <v>7</v>
      </c>
      <c r="BU3" s="224"/>
      <c r="BV3" s="224"/>
    </row>
    <row r="4" spans="1:74" s="1" customFormat="1" ht="24.9" customHeight="1">
      <c r="A4" s="224"/>
      <c r="B4" s="20"/>
      <c r="C4" s="224"/>
      <c r="D4" s="21" t="s">
        <v>8</v>
      </c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0"/>
      <c r="AS4" s="22" t="s">
        <v>9</v>
      </c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3" t="s">
        <v>10</v>
      </c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17" t="s">
        <v>11</v>
      </c>
      <c r="BT4" s="224"/>
      <c r="BU4" s="224"/>
      <c r="BV4" s="224"/>
    </row>
    <row r="5" spans="1:74" s="1" customFormat="1" ht="12" customHeight="1">
      <c r="A5" s="224"/>
      <c r="B5" s="20"/>
      <c r="C5" s="224"/>
      <c r="D5" s="24" t="s">
        <v>12</v>
      </c>
      <c r="E5" s="224"/>
      <c r="F5" s="224"/>
      <c r="G5" s="224"/>
      <c r="H5" s="224"/>
      <c r="I5" s="224"/>
      <c r="J5" s="224"/>
      <c r="K5" s="281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24"/>
      <c r="AQ5" s="224"/>
      <c r="AR5" s="20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78" t="s">
        <v>13</v>
      </c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17" t="s">
        <v>6</v>
      </c>
      <c r="BT5" s="224"/>
      <c r="BU5" s="224"/>
      <c r="BV5" s="224"/>
    </row>
    <row r="6" spans="1:74" s="1" customFormat="1" ht="36.9" customHeight="1">
      <c r="A6" s="224"/>
      <c r="B6" s="20"/>
      <c r="C6" s="224"/>
      <c r="D6" s="25" t="s">
        <v>14</v>
      </c>
      <c r="E6" s="224"/>
      <c r="F6" s="224"/>
      <c r="G6" s="224"/>
      <c r="H6" s="224"/>
      <c r="I6" s="224"/>
      <c r="J6" s="224"/>
      <c r="K6" s="282" t="s">
        <v>15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24"/>
      <c r="AQ6" s="224"/>
      <c r="AR6" s="20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79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17" t="s">
        <v>6</v>
      </c>
      <c r="BT6" s="224"/>
      <c r="BU6" s="224"/>
      <c r="BV6" s="224"/>
    </row>
    <row r="7" spans="1:74" s="1" customFormat="1" ht="12" customHeight="1">
      <c r="A7" s="224"/>
      <c r="B7" s="20"/>
      <c r="C7" s="224"/>
      <c r="D7" s="234" t="s">
        <v>16</v>
      </c>
      <c r="E7" s="224"/>
      <c r="F7" s="224"/>
      <c r="G7" s="224"/>
      <c r="H7" s="224"/>
      <c r="I7" s="224"/>
      <c r="J7" s="224"/>
      <c r="K7" s="223" t="s">
        <v>1</v>
      </c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34" t="s">
        <v>17</v>
      </c>
      <c r="AL7" s="224"/>
      <c r="AM7" s="224"/>
      <c r="AN7" s="223" t="s">
        <v>1</v>
      </c>
      <c r="AO7" s="224"/>
      <c r="AP7" s="224"/>
      <c r="AQ7" s="224"/>
      <c r="AR7" s="20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79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17" t="s">
        <v>6</v>
      </c>
      <c r="BT7" s="224"/>
      <c r="BU7" s="224"/>
      <c r="BV7" s="224"/>
    </row>
    <row r="8" spans="1:74" s="1" customFormat="1" ht="12" customHeight="1">
      <c r="A8" s="224"/>
      <c r="B8" s="20"/>
      <c r="C8" s="224"/>
      <c r="D8" s="234" t="s">
        <v>18</v>
      </c>
      <c r="E8" s="224"/>
      <c r="F8" s="224"/>
      <c r="G8" s="224"/>
      <c r="H8" s="224"/>
      <c r="I8" s="224"/>
      <c r="J8" s="224"/>
      <c r="K8" s="223" t="s">
        <v>19</v>
      </c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34" t="s">
        <v>20</v>
      </c>
      <c r="AL8" s="224"/>
      <c r="AM8" s="224"/>
      <c r="AN8" s="235" t="s">
        <v>21</v>
      </c>
      <c r="AO8" s="224"/>
      <c r="AP8" s="224"/>
      <c r="AQ8" s="224"/>
      <c r="AR8" s="20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79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17" t="s">
        <v>6</v>
      </c>
      <c r="BT8" s="224"/>
      <c r="BU8" s="224"/>
      <c r="BV8" s="224"/>
    </row>
    <row r="9" spans="1:74" s="1" customFormat="1" ht="14.4" customHeight="1">
      <c r="A9" s="224"/>
      <c r="B9" s="20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0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79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17" t="s">
        <v>6</v>
      </c>
      <c r="BT9" s="224"/>
      <c r="BU9" s="224"/>
      <c r="BV9" s="224"/>
    </row>
    <row r="10" spans="1:74" s="1" customFormat="1" ht="12" customHeight="1">
      <c r="A10" s="224"/>
      <c r="B10" s="20"/>
      <c r="C10" s="224"/>
      <c r="D10" s="234" t="s">
        <v>22</v>
      </c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34" t="s">
        <v>23</v>
      </c>
      <c r="AL10" s="224"/>
      <c r="AM10" s="224"/>
      <c r="AN10" s="223" t="s">
        <v>1</v>
      </c>
      <c r="AO10" s="224"/>
      <c r="AP10" s="224"/>
      <c r="AQ10" s="224"/>
      <c r="AR10" s="20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79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17" t="s">
        <v>6</v>
      </c>
      <c r="BT10" s="224"/>
      <c r="BU10" s="224"/>
      <c r="BV10" s="224"/>
    </row>
    <row r="11" spans="1:74" s="1" customFormat="1" ht="18.45" customHeight="1">
      <c r="A11" s="224"/>
      <c r="B11" s="20"/>
      <c r="C11" s="224"/>
      <c r="D11" s="224"/>
      <c r="E11" s="223" t="s">
        <v>24</v>
      </c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34" t="s">
        <v>25</v>
      </c>
      <c r="AL11" s="224"/>
      <c r="AM11" s="224"/>
      <c r="AN11" s="223" t="s">
        <v>1</v>
      </c>
      <c r="AO11" s="224"/>
      <c r="AP11" s="224"/>
      <c r="AQ11" s="224"/>
      <c r="AR11" s="20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79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17" t="s">
        <v>6</v>
      </c>
      <c r="BT11" s="224"/>
      <c r="BU11" s="224"/>
      <c r="BV11" s="224"/>
    </row>
    <row r="12" spans="1:74" s="1" customFormat="1" ht="6.9" customHeight="1">
      <c r="A12" s="224"/>
      <c r="B12" s="20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0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79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17" t="s">
        <v>6</v>
      </c>
      <c r="BT12" s="224"/>
      <c r="BU12" s="224"/>
      <c r="BV12" s="224"/>
    </row>
    <row r="13" spans="1:74" s="1" customFormat="1" ht="12" customHeight="1">
      <c r="A13" s="224"/>
      <c r="B13" s="20"/>
      <c r="C13" s="224"/>
      <c r="D13" s="234" t="s">
        <v>26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34" t="s">
        <v>23</v>
      </c>
      <c r="AL13" s="224"/>
      <c r="AM13" s="224"/>
      <c r="AN13" s="225" t="s">
        <v>27</v>
      </c>
      <c r="AO13" s="224"/>
      <c r="AP13" s="224"/>
      <c r="AQ13" s="224"/>
      <c r="AR13" s="20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79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17" t="s">
        <v>6</v>
      </c>
      <c r="BT13" s="224"/>
      <c r="BU13" s="224"/>
      <c r="BV13" s="224"/>
    </row>
    <row r="14" spans="1:74" ht="13.2">
      <c r="A14" s="224"/>
      <c r="B14" s="20"/>
      <c r="C14" s="224"/>
      <c r="D14" s="224"/>
      <c r="E14" s="283" t="s">
        <v>27</v>
      </c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34" t="s">
        <v>25</v>
      </c>
      <c r="AL14" s="224"/>
      <c r="AM14" s="224"/>
      <c r="AN14" s="225" t="s">
        <v>27</v>
      </c>
      <c r="AO14" s="224"/>
      <c r="AP14" s="224"/>
      <c r="AQ14" s="224"/>
      <c r="AR14" s="20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79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17" t="s">
        <v>6</v>
      </c>
      <c r="BT14" s="224"/>
      <c r="BU14" s="224"/>
      <c r="BV14" s="224"/>
    </row>
    <row r="15" spans="1:74" s="1" customFormat="1" ht="6.9" customHeight="1">
      <c r="A15" s="224"/>
      <c r="B15" s="20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0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79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17" t="s">
        <v>3</v>
      </c>
      <c r="BT15" s="224"/>
      <c r="BU15" s="224"/>
      <c r="BV15" s="224"/>
    </row>
    <row r="16" spans="1:74" s="1" customFormat="1" ht="12" customHeight="1">
      <c r="A16" s="224"/>
      <c r="B16" s="20"/>
      <c r="C16" s="224"/>
      <c r="D16" s="234" t="s">
        <v>28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34" t="s">
        <v>23</v>
      </c>
      <c r="AL16" s="224"/>
      <c r="AM16" s="224"/>
      <c r="AN16" s="223" t="s">
        <v>1</v>
      </c>
      <c r="AO16" s="224"/>
      <c r="AP16" s="224"/>
      <c r="AQ16" s="224"/>
      <c r="AR16" s="20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79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17" t="s">
        <v>3</v>
      </c>
      <c r="BT16" s="224"/>
      <c r="BU16" s="224"/>
      <c r="BV16" s="224"/>
    </row>
    <row r="17" spans="1:71" s="1" customFormat="1" ht="18.45" customHeight="1">
      <c r="A17" s="224"/>
      <c r="B17" s="20"/>
      <c r="C17" s="224"/>
      <c r="D17" s="224"/>
      <c r="E17" s="223" t="s">
        <v>29</v>
      </c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34" t="s">
        <v>25</v>
      </c>
      <c r="AL17" s="224"/>
      <c r="AM17" s="224"/>
      <c r="AN17" s="223" t="s">
        <v>1</v>
      </c>
      <c r="AO17" s="224"/>
      <c r="AP17" s="224"/>
      <c r="AQ17" s="224"/>
      <c r="AR17" s="20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79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17" t="s">
        <v>30</v>
      </c>
    </row>
    <row r="18" spans="1:71" s="1" customFormat="1" ht="6.9" customHeight="1">
      <c r="A18" s="224"/>
      <c r="B18" s="20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0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79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17" t="s">
        <v>6</v>
      </c>
    </row>
    <row r="19" spans="1:71" s="1" customFormat="1" ht="12" customHeight="1">
      <c r="A19" s="224"/>
      <c r="B19" s="20"/>
      <c r="C19" s="224"/>
      <c r="D19" s="234" t="s">
        <v>31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34" t="s">
        <v>23</v>
      </c>
      <c r="AL19" s="224"/>
      <c r="AM19" s="224"/>
      <c r="AN19" s="223" t="s">
        <v>1</v>
      </c>
      <c r="AO19" s="224"/>
      <c r="AP19" s="224"/>
      <c r="AQ19" s="224"/>
      <c r="AR19" s="20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79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17" t="s">
        <v>6</v>
      </c>
    </row>
    <row r="20" spans="1:71" s="1" customFormat="1" ht="18.45" customHeight="1">
      <c r="A20" s="224"/>
      <c r="B20" s="20"/>
      <c r="C20" s="224"/>
      <c r="D20" s="224"/>
      <c r="E20" s="223" t="s">
        <v>32</v>
      </c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34" t="s">
        <v>25</v>
      </c>
      <c r="AL20" s="224"/>
      <c r="AM20" s="224"/>
      <c r="AN20" s="223" t="s">
        <v>1</v>
      </c>
      <c r="AO20" s="224"/>
      <c r="AP20" s="224"/>
      <c r="AQ20" s="224"/>
      <c r="AR20" s="20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79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17" t="s">
        <v>30</v>
      </c>
    </row>
    <row r="21" spans="1:71" s="1" customFormat="1" ht="6.9" customHeight="1">
      <c r="A21" s="224"/>
      <c r="B21" s="20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0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79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</row>
    <row r="22" spans="1:71" s="1" customFormat="1" ht="12" customHeight="1">
      <c r="A22" s="224"/>
      <c r="B22" s="20"/>
      <c r="C22" s="224"/>
      <c r="D22" s="234" t="s">
        <v>33</v>
      </c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0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79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</row>
    <row r="23" spans="1:71" s="1" customFormat="1" ht="193.5" customHeight="1">
      <c r="A23" s="224"/>
      <c r="B23" s="20"/>
      <c r="C23" s="224"/>
      <c r="D23" s="224"/>
      <c r="E23" s="285" t="s">
        <v>34</v>
      </c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24"/>
      <c r="AP23" s="224"/>
      <c r="AQ23" s="224"/>
      <c r="AR23" s="20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79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</row>
    <row r="24" spans="1:71" s="1" customFormat="1" ht="6.9" customHeight="1">
      <c r="A24" s="224"/>
      <c r="B24" s="20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0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79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</row>
    <row r="25" spans="1:71" s="1" customFormat="1" ht="6.9" customHeight="1">
      <c r="A25" s="224"/>
      <c r="B25" s="20"/>
      <c r="C25" s="22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24"/>
      <c r="AQ25" s="224"/>
      <c r="AR25" s="20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79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</row>
    <row r="26" spans="1:71" s="1" customFormat="1" ht="14.4" customHeight="1">
      <c r="A26" s="224"/>
      <c r="B26" s="20"/>
      <c r="C26" s="224"/>
      <c r="D26" s="27" t="s">
        <v>35</v>
      </c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68">
        <f>ROUND(AG95,2)-AK28</f>
        <v>0</v>
      </c>
      <c r="AL26" s="267"/>
      <c r="AM26" s="267"/>
      <c r="AN26" s="267"/>
      <c r="AO26" s="267"/>
      <c r="AP26" s="224"/>
      <c r="AQ26" s="224"/>
      <c r="AR26" s="20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79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</row>
    <row r="27" spans="1:71" s="1" customFormat="1" ht="14.4" customHeight="1">
      <c r="A27" s="224"/>
      <c r="B27" s="20"/>
      <c r="C27" s="224"/>
      <c r="D27" s="27" t="s">
        <v>36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68">
        <f>ROUND(AG102, 2)</f>
        <v>0</v>
      </c>
      <c r="AL27" s="268"/>
      <c r="AM27" s="268"/>
      <c r="AN27" s="268"/>
      <c r="AO27" s="268"/>
      <c r="AP27" s="224"/>
      <c r="AQ27" s="224"/>
      <c r="AR27" s="20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79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</row>
    <row r="28" spans="1:71" s="1" customFormat="1" ht="14.4" customHeight="1">
      <c r="A28" s="224"/>
      <c r="B28" s="20"/>
      <c r="C28" s="224"/>
      <c r="D28" s="210" t="s">
        <v>37</v>
      </c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68">
        <v>0</v>
      </c>
      <c r="AL28" s="268"/>
      <c r="AM28" s="268"/>
      <c r="AN28" s="268"/>
      <c r="AO28" s="268"/>
      <c r="AP28" s="224"/>
      <c r="AQ28" s="224"/>
      <c r="AR28" s="20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79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</row>
    <row r="29" spans="1:71" s="2" customFormat="1" ht="6.9" customHeight="1">
      <c r="A29" s="232"/>
      <c r="B29" s="28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8"/>
      <c r="BE29" s="279"/>
    </row>
    <row r="30" spans="1:71" s="2" customFormat="1" ht="25.95" customHeight="1">
      <c r="A30" s="232"/>
      <c r="B30" s="28"/>
      <c r="C30" s="232"/>
      <c r="D30" s="29" t="s">
        <v>38</v>
      </c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86">
        <f>ROUND(AK26 + AK27+AK28, 2)</f>
        <v>0</v>
      </c>
      <c r="AL30" s="287"/>
      <c r="AM30" s="287"/>
      <c r="AN30" s="287"/>
      <c r="AO30" s="287"/>
      <c r="AP30" s="232"/>
      <c r="AQ30" s="232"/>
      <c r="AR30" s="28"/>
      <c r="BE30" s="279"/>
    </row>
    <row r="31" spans="1:71" s="2" customFormat="1" ht="6.9" customHeight="1">
      <c r="A31" s="232"/>
      <c r="B31" s="28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8"/>
      <c r="BE31" s="279"/>
    </row>
    <row r="32" spans="1:71" s="2" customFormat="1" ht="13.2">
      <c r="A32" s="232"/>
      <c r="B32" s="28"/>
      <c r="C32" s="232"/>
      <c r="D32" s="232"/>
      <c r="E32" s="232"/>
      <c r="F32" s="232"/>
      <c r="G32" s="232"/>
      <c r="H32" s="232"/>
      <c r="I32" s="232"/>
      <c r="J32" s="232"/>
      <c r="K32" s="232"/>
      <c r="L32" s="288" t="s">
        <v>39</v>
      </c>
      <c r="M32" s="288"/>
      <c r="N32" s="288"/>
      <c r="O32" s="288"/>
      <c r="P32" s="288"/>
      <c r="Q32" s="232"/>
      <c r="R32" s="232"/>
      <c r="S32" s="232"/>
      <c r="T32" s="232"/>
      <c r="U32" s="232"/>
      <c r="V32" s="232"/>
      <c r="W32" s="288" t="s">
        <v>40</v>
      </c>
      <c r="X32" s="288"/>
      <c r="Y32" s="288"/>
      <c r="Z32" s="288"/>
      <c r="AA32" s="288"/>
      <c r="AB32" s="288"/>
      <c r="AC32" s="288"/>
      <c r="AD32" s="288"/>
      <c r="AE32" s="288"/>
      <c r="AF32" s="232"/>
      <c r="AG32" s="232"/>
      <c r="AH32" s="232"/>
      <c r="AI32" s="232"/>
      <c r="AJ32" s="232"/>
      <c r="AK32" s="288" t="s">
        <v>41</v>
      </c>
      <c r="AL32" s="288"/>
      <c r="AM32" s="288"/>
      <c r="AN32" s="288"/>
      <c r="AO32" s="288"/>
      <c r="AP32" s="232"/>
      <c r="AQ32" s="232"/>
      <c r="AR32" s="28"/>
      <c r="BE32" s="279"/>
    </row>
    <row r="33" spans="1:57" s="3" customFormat="1" ht="14.4" customHeight="1">
      <c r="A33" s="229"/>
      <c r="B33" s="30"/>
      <c r="C33" s="229"/>
      <c r="D33" s="234" t="s">
        <v>42</v>
      </c>
      <c r="E33" s="229"/>
      <c r="F33" s="234" t="s">
        <v>43</v>
      </c>
      <c r="G33" s="229"/>
      <c r="H33" s="229"/>
      <c r="I33" s="229"/>
      <c r="J33" s="229"/>
      <c r="K33" s="229"/>
      <c r="L33" s="271">
        <v>0.2</v>
      </c>
      <c r="M33" s="270"/>
      <c r="N33" s="270"/>
      <c r="O33" s="270"/>
      <c r="P33" s="270"/>
      <c r="Q33" s="229"/>
      <c r="R33" s="229"/>
      <c r="S33" s="229"/>
      <c r="T33" s="229"/>
      <c r="U33" s="229"/>
      <c r="V33" s="229"/>
      <c r="W33" s="269">
        <f>ROUND(AZ95 + SUM(CD102:CD106), 2)</f>
        <v>0</v>
      </c>
      <c r="X33" s="270"/>
      <c r="Y33" s="270"/>
      <c r="Z33" s="270"/>
      <c r="AA33" s="270"/>
      <c r="AB33" s="270"/>
      <c r="AC33" s="270"/>
      <c r="AD33" s="270"/>
      <c r="AE33" s="270"/>
      <c r="AF33" s="229"/>
      <c r="AG33" s="229"/>
      <c r="AH33" s="229"/>
      <c r="AI33" s="229"/>
      <c r="AJ33" s="229"/>
      <c r="AK33" s="269">
        <f>ROUND(AV95 + SUM(BY102:BY106), 2)</f>
        <v>0</v>
      </c>
      <c r="AL33" s="270"/>
      <c r="AM33" s="270"/>
      <c r="AN33" s="270"/>
      <c r="AO33" s="270"/>
      <c r="AP33" s="229"/>
      <c r="AQ33" s="229"/>
      <c r="AR33" s="30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80"/>
    </row>
    <row r="34" spans="1:57" s="3" customFormat="1" ht="14.4" customHeight="1">
      <c r="A34" s="229"/>
      <c r="B34" s="30"/>
      <c r="C34" s="229"/>
      <c r="D34" s="229"/>
      <c r="E34" s="229"/>
      <c r="F34" s="234" t="s">
        <v>44</v>
      </c>
      <c r="G34" s="229"/>
      <c r="H34" s="229"/>
      <c r="I34" s="229"/>
      <c r="J34" s="229"/>
      <c r="K34" s="229"/>
      <c r="L34" s="271">
        <v>0.2</v>
      </c>
      <c r="M34" s="270"/>
      <c r="N34" s="270"/>
      <c r="O34" s="270"/>
      <c r="P34" s="270"/>
      <c r="Q34" s="229"/>
      <c r="R34" s="229"/>
      <c r="S34" s="229"/>
      <c r="T34" s="229"/>
      <c r="U34" s="229"/>
      <c r="V34" s="229"/>
      <c r="W34" s="269">
        <f>ROUND(BA95 + SUM(CE102:CE106), 2)</f>
        <v>0</v>
      </c>
      <c r="X34" s="270"/>
      <c r="Y34" s="270"/>
      <c r="Z34" s="270"/>
      <c r="AA34" s="270"/>
      <c r="AB34" s="270"/>
      <c r="AC34" s="270"/>
      <c r="AD34" s="270"/>
      <c r="AE34" s="270"/>
      <c r="AF34" s="229"/>
      <c r="AG34" s="229"/>
      <c r="AH34" s="229"/>
      <c r="AI34" s="229"/>
      <c r="AJ34" s="229"/>
      <c r="AK34" s="269">
        <f>ROUND(AW95 + SUM(BZ102:BZ106), 2)</f>
        <v>0</v>
      </c>
      <c r="AL34" s="270"/>
      <c r="AM34" s="270"/>
      <c r="AN34" s="270"/>
      <c r="AO34" s="270"/>
      <c r="AP34" s="229"/>
      <c r="AQ34" s="229"/>
      <c r="AR34" s="30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80"/>
    </row>
    <row r="35" spans="1:57" s="3" customFormat="1" ht="14.4" hidden="1" customHeight="1">
      <c r="A35" s="229"/>
      <c r="B35" s="30"/>
      <c r="C35" s="229"/>
      <c r="D35" s="229"/>
      <c r="E35" s="229"/>
      <c r="F35" s="234" t="s">
        <v>45</v>
      </c>
      <c r="G35" s="229"/>
      <c r="H35" s="229"/>
      <c r="I35" s="229"/>
      <c r="J35" s="229"/>
      <c r="K35" s="229"/>
      <c r="L35" s="271">
        <v>0.2</v>
      </c>
      <c r="M35" s="270"/>
      <c r="N35" s="270"/>
      <c r="O35" s="270"/>
      <c r="P35" s="270"/>
      <c r="Q35" s="229"/>
      <c r="R35" s="229"/>
      <c r="S35" s="229"/>
      <c r="T35" s="229"/>
      <c r="U35" s="229"/>
      <c r="V35" s="229"/>
      <c r="W35" s="269">
        <f>ROUND(BB95 + SUM(CF102:CF106), 2)</f>
        <v>0</v>
      </c>
      <c r="X35" s="270"/>
      <c r="Y35" s="270"/>
      <c r="Z35" s="270"/>
      <c r="AA35" s="270"/>
      <c r="AB35" s="270"/>
      <c r="AC35" s="270"/>
      <c r="AD35" s="270"/>
      <c r="AE35" s="270"/>
      <c r="AF35" s="229"/>
      <c r="AG35" s="229"/>
      <c r="AH35" s="229"/>
      <c r="AI35" s="229"/>
      <c r="AJ35" s="229"/>
      <c r="AK35" s="269">
        <v>0</v>
      </c>
      <c r="AL35" s="270"/>
      <c r="AM35" s="270"/>
      <c r="AN35" s="270"/>
      <c r="AO35" s="270"/>
      <c r="AP35" s="229"/>
      <c r="AQ35" s="229"/>
      <c r="AR35" s="30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80"/>
    </row>
    <row r="36" spans="1:57" s="3" customFormat="1" ht="14.4" hidden="1" customHeight="1">
      <c r="A36" s="229"/>
      <c r="B36" s="30"/>
      <c r="C36" s="229"/>
      <c r="D36" s="229"/>
      <c r="E36" s="229"/>
      <c r="F36" s="234" t="s">
        <v>46</v>
      </c>
      <c r="G36" s="229"/>
      <c r="H36" s="229"/>
      <c r="I36" s="229"/>
      <c r="J36" s="229"/>
      <c r="K36" s="229"/>
      <c r="L36" s="271">
        <v>0.2</v>
      </c>
      <c r="M36" s="270"/>
      <c r="N36" s="270"/>
      <c r="O36" s="270"/>
      <c r="P36" s="270"/>
      <c r="Q36" s="229"/>
      <c r="R36" s="229"/>
      <c r="S36" s="229"/>
      <c r="T36" s="229"/>
      <c r="U36" s="229"/>
      <c r="V36" s="229"/>
      <c r="W36" s="269">
        <f>ROUND(BC95 + SUM(CG102:CG106), 2)</f>
        <v>0</v>
      </c>
      <c r="X36" s="270"/>
      <c r="Y36" s="270"/>
      <c r="Z36" s="270"/>
      <c r="AA36" s="270"/>
      <c r="AB36" s="270"/>
      <c r="AC36" s="270"/>
      <c r="AD36" s="270"/>
      <c r="AE36" s="270"/>
      <c r="AF36" s="229"/>
      <c r="AG36" s="229"/>
      <c r="AH36" s="229"/>
      <c r="AI36" s="229"/>
      <c r="AJ36" s="229"/>
      <c r="AK36" s="269">
        <v>0</v>
      </c>
      <c r="AL36" s="270"/>
      <c r="AM36" s="270"/>
      <c r="AN36" s="270"/>
      <c r="AO36" s="270"/>
      <c r="AP36" s="229"/>
      <c r="AQ36" s="229"/>
      <c r="AR36" s="30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</row>
    <row r="37" spans="1:57" s="3" customFormat="1" ht="14.4" hidden="1" customHeight="1">
      <c r="A37" s="229"/>
      <c r="B37" s="30"/>
      <c r="C37" s="229"/>
      <c r="D37" s="229"/>
      <c r="E37" s="229"/>
      <c r="F37" s="234" t="s">
        <v>47</v>
      </c>
      <c r="G37" s="229"/>
      <c r="H37" s="229"/>
      <c r="I37" s="229"/>
      <c r="J37" s="229"/>
      <c r="K37" s="229"/>
      <c r="L37" s="271">
        <v>0</v>
      </c>
      <c r="M37" s="270"/>
      <c r="N37" s="270"/>
      <c r="O37" s="270"/>
      <c r="P37" s="270"/>
      <c r="Q37" s="229"/>
      <c r="R37" s="229"/>
      <c r="S37" s="229"/>
      <c r="T37" s="229"/>
      <c r="U37" s="229"/>
      <c r="V37" s="229"/>
      <c r="W37" s="269">
        <f>ROUND(BD95 + SUM(CH102:CH106), 2)</f>
        <v>0</v>
      </c>
      <c r="X37" s="270"/>
      <c r="Y37" s="270"/>
      <c r="Z37" s="270"/>
      <c r="AA37" s="270"/>
      <c r="AB37" s="270"/>
      <c r="AC37" s="270"/>
      <c r="AD37" s="270"/>
      <c r="AE37" s="270"/>
      <c r="AF37" s="229"/>
      <c r="AG37" s="229"/>
      <c r="AH37" s="229"/>
      <c r="AI37" s="229"/>
      <c r="AJ37" s="229"/>
      <c r="AK37" s="269">
        <v>0</v>
      </c>
      <c r="AL37" s="270"/>
      <c r="AM37" s="270"/>
      <c r="AN37" s="270"/>
      <c r="AO37" s="270"/>
      <c r="AP37" s="229"/>
      <c r="AQ37" s="229"/>
      <c r="AR37" s="30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</row>
    <row r="38" spans="1:57" s="2" customFormat="1" ht="6.9" customHeight="1">
      <c r="A38" s="232"/>
      <c r="B38" s="28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8"/>
      <c r="BE38" s="232"/>
    </row>
    <row r="39" spans="1:57" s="2" customFormat="1" ht="25.95" customHeight="1">
      <c r="A39" s="232"/>
      <c r="B39" s="28"/>
      <c r="C39" s="31"/>
      <c r="D39" s="32" t="s">
        <v>48</v>
      </c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33" t="s">
        <v>49</v>
      </c>
      <c r="U39" s="230"/>
      <c r="V39" s="230"/>
      <c r="W39" s="230"/>
      <c r="X39" s="275" t="s">
        <v>50</v>
      </c>
      <c r="Y39" s="273"/>
      <c r="Z39" s="273"/>
      <c r="AA39" s="273"/>
      <c r="AB39" s="273"/>
      <c r="AC39" s="230"/>
      <c r="AD39" s="230"/>
      <c r="AE39" s="230"/>
      <c r="AF39" s="230"/>
      <c r="AG39" s="230"/>
      <c r="AH39" s="230"/>
      <c r="AI39" s="230"/>
      <c r="AJ39" s="230"/>
      <c r="AK39" s="272">
        <f>SUM(AK30:AK37)</f>
        <v>0</v>
      </c>
      <c r="AL39" s="273"/>
      <c r="AM39" s="273"/>
      <c r="AN39" s="273"/>
      <c r="AO39" s="274"/>
      <c r="AP39" s="31"/>
      <c r="AQ39" s="31"/>
      <c r="AR39" s="28"/>
      <c r="BE39" s="232"/>
    </row>
    <row r="40" spans="1:57" s="2" customFormat="1" ht="6.9" customHeight="1">
      <c r="A40" s="232"/>
      <c r="B40" s="28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8"/>
      <c r="BE40" s="232"/>
    </row>
    <row r="41" spans="1:57" s="2" customFormat="1" ht="14.4" customHeight="1">
      <c r="A41" s="232"/>
      <c r="B41" s="28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8"/>
      <c r="BE41" s="232"/>
    </row>
    <row r="42" spans="1:57" s="1" customFormat="1" ht="14.4" customHeight="1">
      <c r="A42" s="224"/>
      <c r="B42" s="20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0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</row>
    <row r="43" spans="1:57" s="1" customFormat="1" ht="14.4" customHeight="1">
      <c r="A43" s="224"/>
      <c r="B43" s="20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0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</row>
    <row r="44" spans="1:57" s="1" customFormat="1" ht="14.4" customHeight="1">
      <c r="A44" s="224"/>
      <c r="B44" s="20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0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</row>
    <row r="45" spans="1:57" s="1" customFormat="1" ht="14.4" customHeight="1">
      <c r="A45" s="224"/>
      <c r="B45" s="20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0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</row>
    <row r="46" spans="1:57" s="1" customFormat="1" ht="14.4" customHeight="1">
      <c r="A46" s="224"/>
      <c r="B46" s="20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0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</row>
    <row r="47" spans="1:57" s="1" customFormat="1" ht="14.4" customHeight="1">
      <c r="A47" s="224"/>
      <c r="B47" s="20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0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</row>
    <row r="48" spans="1:57" s="1" customFormat="1" ht="14.4" customHeight="1">
      <c r="A48" s="224"/>
      <c r="B48" s="20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0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</row>
    <row r="49" spans="1:57" s="1" customFormat="1" ht="14.4" customHeight="1">
      <c r="A49" s="224"/>
      <c r="B49" s="20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0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</row>
    <row r="50" spans="1:57" s="2" customFormat="1" ht="14.4" customHeight="1">
      <c r="B50" s="34"/>
      <c r="D50" s="35" t="s">
        <v>51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5" t="s">
        <v>52</v>
      </c>
      <c r="AI50" s="36"/>
      <c r="AJ50" s="36"/>
      <c r="AK50" s="36"/>
      <c r="AL50" s="36"/>
      <c r="AM50" s="36"/>
      <c r="AN50" s="36"/>
      <c r="AO50" s="36"/>
      <c r="AR50" s="34"/>
    </row>
    <row r="51" spans="1:57">
      <c r="A51" s="224"/>
      <c r="B51" s="20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0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</row>
    <row r="52" spans="1:57">
      <c r="A52" s="224"/>
      <c r="B52" s="20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0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</row>
    <row r="53" spans="1:57">
      <c r="A53" s="224"/>
      <c r="B53" s="20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0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</row>
    <row r="54" spans="1:57">
      <c r="A54" s="224"/>
      <c r="B54" s="20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0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</row>
    <row r="55" spans="1:57">
      <c r="A55" s="224"/>
      <c r="B55" s="20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0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</row>
    <row r="56" spans="1:57">
      <c r="A56" s="224"/>
      <c r="B56" s="20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0"/>
      <c r="AS56" s="224"/>
      <c r="AT56" s="224"/>
      <c r="AU56" s="224"/>
      <c r="AV56" s="224"/>
      <c r="AW56" s="224"/>
      <c r="AX56" s="224"/>
      <c r="AY56" s="224"/>
      <c r="AZ56" s="224"/>
      <c r="BA56" s="224"/>
      <c r="BB56" s="224"/>
      <c r="BC56" s="224"/>
      <c r="BD56" s="224"/>
      <c r="BE56" s="224"/>
    </row>
    <row r="57" spans="1:57">
      <c r="A57" s="224"/>
      <c r="B57" s="20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0"/>
      <c r="AS57" s="224"/>
      <c r="AT57" s="224"/>
      <c r="AU57" s="224"/>
      <c r="AV57" s="224"/>
      <c r="AW57" s="224"/>
      <c r="AX57" s="224"/>
      <c r="AY57" s="224"/>
      <c r="AZ57" s="224"/>
      <c r="BA57" s="224"/>
      <c r="BB57" s="224"/>
      <c r="BC57" s="224"/>
      <c r="BD57" s="224"/>
      <c r="BE57" s="224"/>
    </row>
    <row r="58" spans="1:57">
      <c r="A58" s="224"/>
      <c r="B58" s="20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  <c r="AO58" s="224"/>
      <c r="AP58" s="224"/>
      <c r="AQ58" s="224"/>
      <c r="AR58" s="20"/>
      <c r="AS58" s="224"/>
      <c r="AT58" s="224"/>
      <c r="AU58" s="224"/>
      <c r="AV58" s="224"/>
      <c r="AW58" s="224"/>
      <c r="AX58" s="224"/>
      <c r="AY58" s="224"/>
      <c r="AZ58" s="224"/>
      <c r="BA58" s="224"/>
      <c r="BB58" s="224"/>
      <c r="BC58" s="224"/>
      <c r="BD58" s="224"/>
      <c r="BE58" s="224"/>
    </row>
    <row r="59" spans="1:57">
      <c r="A59" s="224"/>
      <c r="B59" s="20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0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24"/>
      <c r="BD59" s="224"/>
      <c r="BE59" s="224"/>
    </row>
    <row r="60" spans="1:57">
      <c r="A60" s="224"/>
      <c r="B60" s="20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0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</row>
    <row r="61" spans="1:57" s="2" customFormat="1" ht="13.2">
      <c r="A61" s="232"/>
      <c r="B61" s="28"/>
      <c r="C61" s="232"/>
      <c r="D61" s="37" t="s">
        <v>53</v>
      </c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37" t="s">
        <v>54</v>
      </c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37" t="s">
        <v>53</v>
      </c>
      <c r="AI61" s="227"/>
      <c r="AJ61" s="227"/>
      <c r="AK61" s="227"/>
      <c r="AL61" s="227"/>
      <c r="AM61" s="37" t="s">
        <v>54</v>
      </c>
      <c r="AN61" s="227"/>
      <c r="AO61" s="227"/>
      <c r="AP61" s="232"/>
      <c r="AQ61" s="232"/>
      <c r="AR61" s="28"/>
      <c r="BE61" s="232"/>
    </row>
    <row r="62" spans="1:57">
      <c r="A62" s="224"/>
      <c r="B62" s="20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0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</row>
    <row r="63" spans="1:57">
      <c r="A63" s="224"/>
      <c r="B63" s="20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0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</row>
    <row r="64" spans="1:57">
      <c r="A64" s="224"/>
      <c r="B64" s="20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0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</row>
    <row r="65" spans="1:57" s="2" customFormat="1" ht="13.2">
      <c r="A65" s="232"/>
      <c r="B65" s="28"/>
      <c r="C65" s="232"/>
      <c r="D65" s="35" t="s">
        <v>55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5" t="s">
        <v>56</v>
      </c>
      <c r="AI65" s="38"/>
      <c r="AJ65" s="38"/>
      <c r="AK65" s="38"/>
      <c r="AL65" s="38"/>
      <c r="AM65" s="38"/>
      <c r="AN65" s="38"/>
      <c r="AO65" s="38"/>
      <c r="AP65" s="232"/>
      <c r="AQ65" s="232"/>
      <c r="AR65" s="28"/>
      <c r="BE65" s="232"/>
    </row>
    <row r="66" spans="1:57">
      <c r="A66" s="224"/>
      <c r="B66" s="20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0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</row>
    <row r="67" spans="1:57">
      <c r="A67" s="224"/>
      <c r="B67" s="20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0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</row>
    <row r="68" spans="1:57">
      <c r="A68" s="224"/>
      <c r="B68" s="20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0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</row>
    <row r="69" spans="1:57">
      <c r="A69" s="224"/>
      <c r="B69" s="20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0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</row>
    <row r="70" spans="1:57">
      <c r="A70" s="224"/>
      <c r="B70" s="20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  <c r="AO70" s="224"/>
      <c r="AP70" s="224"/>
      <c r="AQ70" s="224"/>
      <c r="AR70" s="20"/>
      <c r="AS70" s="224"/>
      <c r="AT70" s="224"/>
      <c r="AU70" s="224"/>
      <c r="AV70" s="224"/>
      <c r="AW70" s="224"/>
      <c r="AX70" s="224"/>
      <c r="AY70" s="224"/>
      <c r="AZ70" s="224"/>
      <c r="BA70" s="224"/>
      <c r="BB70" s="224"/>
      <c r="BC70" s="224"/>
      <c r="BD70" s="224"/>
      <c r="BE70" s="224"/>
    </row>
    <row r="71" spans="1:57">
      <c r="A71" s="224"/>
      <c r="B71" s="20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0"/>
      <c r="AS71" s="224"/>
      <c r="AT71" s="224"/>
      <c r="AU71" s="224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</row>
    <row r="72" spans="1:57">
      <c r="A72" s="224"/>
      <c r="B72" s="20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0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</row>
    <row r="73" spans="1:57">
      <c r="A73" s="224"/>
      <c r="B73" s="20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  <c r="AO73" s="224"/>
      <c r="AP73" s="224"/>
      <c r="AQ73" s="224"/>
      <c r="AR73" s="20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</row>
    <row r="74" spans="1:57">
      <c r="A74" s="224"/>
      <c r="B74" s="20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0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</row>
    <row r="75" spans="1:57">
      <c r="A75" s="224"/>
      <c r="B75" s="20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0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</row>
    <row r="76" spans="1:57" s="2" customFormat="1" ht="13.2">
      <c r="A76" s="232"/>
      <c r="B76" s="28"/>
      <c r="C76" s="232"/>
      <c r="D76" s="37" t="s">
        <v>53</v>
      </c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37" t="s">
        <v>54</v>
      </c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37" t="s">
        <v>53</v>
      </c>
      <c r="AI76" s="227"/>
      <c r="AJ76" s="227"/>
      <c r="AK76" s="227"/>
      <c r="AL76" s="227"/>
      <c r="AM76" s="37" t="s">
        <v>54</v>
      </c>
      <c r="AN76" s="227"/>
      <c r="AO76" s="227"/>
      <c r="AP76" s="232"/>
      <c r="AQ76" s="232"/>
      <c r="AR76" s="28"/>
      <c r="BE76" s="232"/>
    </row>
    <row r="77" spans="1:57" s="2" customFormat="1">
      <c r="A77" s="232"/>
      <c r="B77" s="28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8"/>
      <c r="BE77" s="232"/>
    </row>
    <row r="78" spans="1:57" s="2" customFormat="1" ht="6.9" customHeight="1">
      <c r="A78" s="232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28"/>
      <c r="BE78" s="232"/>
    </row>
    <row r="82" spans="1:91" s="2" customFormat="1" ht="6.9" customHeight="1">
      <c r="A82" s="232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28"/>
      <c r="BE82" s="232"/>
    </row>
    <row r="83" spans="1:91" s="2" customFormat="1" ht="24.9" customHeight="1">
      <c r="A83" s="232"/>
      <c r="B83" s="28"/>
      <c r="C83" s="21" t="s">
        <v>57</v>
      </c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8"/>
      <c r="BE83" s="232"/>
    </row>
    <row r="84" spans="1:91" s="2" customFormat="1" ht="6.9" customHeight="1">
      <c r="A84" s="232"/>
      <c r="B84" s="28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8"/>
      <c r="BE84" s="232"/>
    </row>
    <row r="85" spans="1:91" s="4" customFormat="1" ht="12" customHeight="1">
      <c r="A85" s="217"/>
      <c r="B85" s="43"/>
      <c r="C85" s="234" t="s">
        <v>12</v>
      </c>
      <c r="D85" s="217"/>
      <c r="E85" s="217"/>
      <c r="F85" s="217"/>
      <c r="G85" s="217"/>
      <c r="H85" s="217"/>
      <c r="I85" s="217"/>
      <c r="J85" s="217"/>
      <c r="K85" s="217"/>
      <c r="L85" s="217">
        <f>K5</f>
        <v>0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43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7"/>
      <c r="BU85" s="217"/>
      <c r="BV85" s="217"/>
      <c r="BW85" s="217"/>
      <c r="BX85" s="217"/>
      <c r="BY85" s="217"/>
      <c r="BZ85" s="217"/>
      <c r="CA85" s="217"/>
      <c r="CB85" s="217"/>
      <c r="CC85" s="217"/>
      <c r="CD85" s="217"/>
      <c r="CE85" s="217"/>
      <c r="CF85" s="217"/>
      <c r="CG85" s="217"/>
      <c r="CH85" s="217"/>
      <c r="CI85" s="217"/>
      <c r="CJ85" s="217"/>
      <c r="CK85" s="217"/>
      <c r="CL85" s="217"/>
      <c r="CM85" s="217"/>
    </row>
    <row r="86" spans="1:91" s="5" customFormat="1" ht="36.9" customHeight="1">
      <c r="A86" s="215"/>
      <c r="B86" s="44"/>
      <c r="C86" s="45" t="s">
        <v>14</v>
      </c>
      <c r="D86" s="215"/>
      <c r="E86" s="215"/>
      <c r="F86" s="215"/>
      <c r="G86" s="215"/>
      <c r="H86" s="215"/>
      <c r="I86" s="215"/>
      <c r="J86" s="215"/>
      <c r="K86" s="215"/>
      <c r="L86" s="305" t="str">
        <f>K6</f>
        <v>Obnova sídliskového vnútrobloku Agátka v Trnave</v>
      </c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215"/>
      <c r="AQ86" s="215"/>
      <c r="AR86" s="44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15"/>
      <c r="BN86" s="215"/>
      <c r="BO86" s="215"/>
      <c r="BP86" s="215"/>
      <c r="BQ86" s="215"/>
      <c r="BR86" s="215"/>
      <c r="BS86" s="215"/>
      <c r="BT86" s="215"/>
      <c r="BU86" s="215"/>
      <c r="BV86" s="215"/>
      <c r="BW86" s="215"/>
      <c r="BX86" s="215"/>
      <c r="BY86" s="215"/>
      <c r="BZ86" s="215"/>
      <c r="CA86" s="215"/>
      <c r="CB86" s="215"/>
      <c r="CC86" s="215"/>
      <c r="CD86" s="215"/>
      <c r="CE86" s="215"/>
      <c r="CF86" s="215"/>
      <c r="CG86" s="215"/>
      <c r="CH86" s="215"/>
      <c r="CI86" s="215"/>
      <c r="CJ86" s="215"/>
      <c r="CK86" s="215"/>
      <c r="CL86" s="215"/>
      <c r="CM86" s="215"/>
    </row>
    <row r="87" spans="1:91" s="2" customFormat="1" ht="6.9" customHeight="1">
      <c r="A87" s="232"/>
      <c r="B87" s="28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8"/>
      <c r="BE87" s="232"/>
    </row>
    <row r="88" spans="1:91" s="2" customFormat="1" ht="12" customHeight="1">
      <c r="A88" s="232"/>
      <c r="B88" s="28"/>
      <c r="C88" s="234" t="s">
        <v>18</v>
      </c>
      <c r="D88" s="232"/>
      <c r="E88" s="232"/>
      <c r="F88" s="232"/>
      <c r="G88" s="232"/>
      <c r="H88" s="232"/>
      <c r="I88" s="232"/>
      <c r="J88" s="232"/>
      <c r="K88" s="232"/>
      <c r="L88" s="46" t="str">
        <f>IF(K8="","",K8)</f>
        <v xml:space="preserve"> </v>
      </c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4" t="s">
        <v>20</v>
      </c>
      <c r="AJ88" s="232"/>
      <c r="AK88" s="232"/>
      <c r="AL88" s="232"/>
      <c r="AM88" s="307" t="str">
        <f>IF(AN8= "","",AN8)</f>
        <v>20. 4. 2021</v>
      </c>
      <c r="AN88" s="307"/>
      <c r="AO88" s="232"/>
      <c r="AP88" s="232"/>
      <c r="AQ88" s="232"/>
      <c r="AR88" s="28"/>
      <c r="BE88" s="232"/>
    </row>
    <row r="89" spans="1:91" s="2" customFormat="1" ht="6.9" customHeight="1">
      <c r="A89" s="232"/>
      <c r="B89" s="28"/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8"/>
      <c r="BE89" s="232"/>
    </row>
    <row r="90" spans="1:91" s="2" customFormat="1" ht="25.65" customHeight="1">
      <c r="A90" s="232"/>
      <c r="B90" s="28"/>
      <c r="C90" s="234" t="s">
        <v>22</v>
      </c>
      <c r="D90" s="232"/>
      <c r="E90" s="232"/>
      <c r="F90" s="232"/>
      <c r="G90" s="232"/>
      <c r="H90" s="232"/>
      <c r="I90" s="232"/>
      <c r="J90" s="232"/>
      <c r="K90" s="232"/>
      <c r="L90" s="217" t="str">
        <f>IF(E11= "","",E11)</f>
        <v>Mesto Trnava</v>
      </c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4" t="s">
        <v>28</v>
      </c>
      <c r="AJ90" s="232"/>
      <c r="AK90" s="232"/>
      <c r="AL90" s="232"/>
      <c r="AM90" s="312" t="str">
        <f>IF(E17="","",E17)</f>
        <v>Ing. Ivana Štigová Kučírková, MSc.</v>
      </c>
      <c r="AN90" s="313"/>
      <c r="AO90" s="313"/>
      <c r="AP90" s="313"/>
      <c r="AQ90" s="232"/>
      <c r="AR90" s="28"/>
      <c r="AS90" s="308" t="s">
        <v>58</v>
      </c>
      <c r="AT90" s="309"/>
      <c r="AU90" s="47"/>
      <c r="AV90" s="47"/>
      <c r="AW90" s="47"/>
      <c r="AX90" s="47"/>
      <c r="AY90" s="47"/>
      <c r="AZ90" s="47"/>
      <c r="BA90" s="47"/>
      <c r="BB90" s="47"/>
      <c r="BC90" s="47"/>
      <c r="BD90" s="48"/>
      <c r="BE90" s="232"/>
    </row>
    <row r="91" spans="1:91" s="2" customFormat="1" ht="15.15" customHeight="1">
      <c r="A91" s="232"/>
      <c r="B91" s="28"/>
      <c r="C91" s="234" t="s">
        <v>26</v>
      </c>
      <c r="D91" s="232"/>
      <c r="E91" s="232"/>
      <c r="F91" s="232"/>
      <c r="G91" s="232"/>
      <c r="H91" s="232"/>
      <c r="I91" s="232"/>
      <c r="J91" s="232"/>
      <c r="K91" s="232"/>
      <c r="L91" s="217" t="str">
        <f>IF(E14= "Vyplň údaj","",E14)</f>
        <v/>
      </c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4" t="s">
        <v>31</v>
      </c>
      <c r="AJ91" s="232"/>
      <c r="AK91" s="232"/>
      <c r="AL91" s="232"/>
      <c r="AM91" s="312" t="str">
        <f>IF(E20="","",E20)</f>
        <v>Rosoft, s.r.o.</v>
      </c>
      <c r="AN91" s="313"/>
      <c r="AO91" s="313"/>
      <c r="AP91" s="313"/>
      <c r="AQ91" s="232"/>
      <c r="AR91" s="28"/>
      <c r="AS91" s="310"/>
      <c r="AT91" s="311"/>
      <c r="AU91" s="49"/>
      <c r="AV91" s="49"/>
      <c r="AW91" s="49"/>
      <c r="AX91" s="49"/>
      <c r="AY91" s="49"/>
      <c r="AZ91" s="49"/>
      <c r="BA91" s="49"/>
      <c r="BB91" s="49"/>
      <c r="BC91" s="49"/>
      <c r="BD91" s="50"/>
      <c r="BE91" s="232"/>
    </row>
    <row r="92" spans="1:91" s="2" customFormat="1" ht="10.95" customHeight="1">
      <c r="A92" s="232"/>
      <c r="B92" s="28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8"/>
      <c r="AS92" s="310"/>
      <c r="AT92" s="311"/>
      <c r="AU92" s="49"/>
      <c r="AV92" s="49"/>
      <c r="AW92" s="49"/>
      <c r="AX92" s="49"/>
      <c r="AY92" s="49"/>
      <c r="AZ92" s="49"/>
      <c r="BA92" s="49"/>
      <c r="BB92" s="49"/>
      <c r="BC92" s="49"/>
      <c r="BD92" s="50"/>
      <c r="BE92" s="232"/>
    </row>
    <row r="93" spans="1:91" s="2" customFormat="1" ht="29.25" customHeight="1">
      <c r="A93" s="232"/>
      <c r="B93" s="28"/>
      <c r="C93" s="295" t="s">
        <v>59</v>
      </c>
      <c r="D93" s="296"/>
      <c r="E93" s="296"/>
      <c r="F93" s="296"/>
      <c r="G93" s="296"/>
      <c r="H93" s="51"/>
      <c r="I93" s="298" t="s">
        <v>60</v>
      </c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7" t="s">
        <v>61</v>
      </c>
      <c r="AH93" s="296"/>
      <c r="AI93" s="296"/>
      <c r="AJ93" s="296"/>
      <c r="AK93" s="296"/>
      <c r="AL93" s="296"/>
      <c r="AM93" s="296"/>
      <c r="AN93" s="298" t="s">
        <v>62</v>
      </c>
      <c r="AO93" s="296"/>
      <c r="AP93" s="299"/>
      <c r="AQ93" s="52" t="s">
        <v>63</v>
      </c>
      <c r="AR93" s="28"/>
      <c r="AS93" s="53" t="s">
        <v>64</v>
      </c>
      <c r="AT93" s="54" t="s">
        <v>65</v>
      </c>
      <c r="AU93" s="54" t="s">
        <v>66</v>
      </c>
      <c r="AV93" s="54" t="s">
        <v>67</v>
      </c>
      <c r="AW93" s="54" t="s">
        <v>68</v>
      </c>
      <c r="AX93" s="54" t="s">
        <v>69</v>
      </c>
      <c r="AY93" s="54" t="s">
        <v>70</v>
      </c>
      <c r="AZ93" s="54" t="s">
        <v>71</v>
      </c>
      <c r="BA93" s="54" t="s">
        <v>72</v>
      </c>
      <c r="BB93" s="54" t="s">
        <v>73</v>
      </c>
      <c r="BC93" s="54" t="s">
        <v>74</v>
      </c>
      <c r="BD93" s="55" t="s">
        <v>75</v>
      </c>
      <c r="BE93" s="232"/>
    </row>
    <row r="94" spans="1:91" s="2" customFormat="1" ht="10.95" customHeight="1">
      <c r="A94" s="232"/>
      <c r="B94" s="28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8"/>
      <c r="AS94" s="56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8"/>
      <c r="BE94" s="232"/>
    </row>
    <row r="95" spans="1:91" s="6" customFormat="1" ht="32.4" customHeight="1">
      <c r="B95" s="59"/>
      <c r="C95" s="60" t="s">
        <v>76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304">
        <f>ROUND(AG96,2)</f>
        <v>0</v>
      </c>
      <c r="AH95" s="304"/>
      <c r="AI95" s="304"/>
      <c r="AJ95" s="304"/>
      <c r="AK95" s="304"/>
      <c r="AL95" s="304"/>
      <c r="AM95" s="304"/>
      <c r="AN95" s="276">
        <f t="shared" ref="AN95:AN100" si="0">SUM(AG95,AT95)</f>
        <v>0</v>
      </c>
      <c r="AO95" s="276"/>
      <c r="AP95" s="276"/>
      <c r="AQ95" s="62" t="s">
        <v>1</v>
      </c>
      <c r="AR95" s="59"/>
      <c r="AS95" s="63">
        <f>ROUND(AS96,2)</f>
        <v>0</v>
      </c>
      <c r="AT95" s="64">
        <f t="shared" ref="AT95:AT100" si="1">ROUND(SUM(AV95:AW95),2)</f>
        <v>0</v>
      </c>
      <c r="AU95" s="65">
        <f>ROUND(AU96,5)</f>
        <v>0</v>
      </c>
      <c r="AV95" s="64">
        <f>ROUND(AZ95*L33,2)</f>
        <v>0</v>
      </c>
      <c r="AW95" s="64">
        <f>ROUND(BA95*L34,2)</f>
        <v>0</v>
      </c>
      <c r="AX95" s="64">
        <f>ROUND(BB95*L33,2)</f>
        <v>0</v>
      </c>
      <c r="AY95" s="64">
        <f>ROUND(BC95*L34,2)</f>
        <v>0</v>
      </c>
      <c r="AZ95" s="64">
        <f>ROUND(AZ96,2)</f>
        <v>0</v>
      </c>
      <c r="BA95" s="64">
        <f>ROUND(BA96,2)</f>
        <v>0</v>
      </c>
      <c r="BB95" s="64">
        <f>ROUND(BB96,2)</f>
        <v>0</v>
      </c>
      <c r="BC95" s="64">
        <f>ROUND(BC96,2)</f>
        <v>0</v>
      </c>
      <c r="BD95" s="66">
        <f>ROUND(BD96,2)</f>
        <v>0</v>
      </c>
      <c r="BS95" s="67" t="s">
        <v>77</v>
      </c>
      <c r="BT95" s="67" t="s">
        <v>78</v>
      </c>
      <c r="BU95" s="68" t="s">
        <v>79</v>
      </c>
      <c r="BV95" s="67" t="s">
        <v>80</v>
      </c>
      <c r="BW95" s="67" t="s">
        <v>4</v>
      </c>
      <c r="BX95" s="67" t="s">
        <v>81</v>
      </c>
      <c r="CL95" s="67" t="s">
        <v>1</v>
      </c>
    </row>
    <row r="96" spans="1:91" s="7" customFormat="1" ht="16.5" customHeight="1">
      <c r="B96" s="69"/>
      <c r="C96" s="70"/>
      <c r="D96" s="303" t="s">
        <v>82</v>
      </c>
      <c r="E96" s="303"/>
      <c r="F96" s="303"/>
      <c r="G96" s="303"/>
      <c r="H96" s="303"/>
      <c r="I96" s="218"/>
      <c r="J96" s="303" t="s">
        <v>83</v>
      </c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2">
        <f>ROUND(SUM(AG97:AG100),2)</f>
        <v>0</v>
      </c>
      <c r="AH96" s="301"/>
      <c r="AI96" s="301"/>
      <c r="AJ96" s="301"/>
      <c r="AK96" s="301"/>
      <c r="AL96" s="301"/>
      <c r="AM96" s="301"/>
      <c r="AN96" s="300">
        <f t="shared" si="0"/>
        <v>0</v>
      </c>
      <c r="AO96" s="301"/>
      <c r="AP96" s="301"/>
      <c r="AQ96" s="71" t="s">
        <v>84</v>
      </c>
      <c r="AR96" s="69"/>
      <c r="AS96" s="72">
        <f>ROUND(SUM(AS97:AS100),2)</f>
        <v>0</v>
      </c>
      <c r="AT96" s="73">
        <f t="shared" si="1"/>
        <v>0</v>
      </c>
      <c r="AU96" s="74">
        <f>ROUND(SUM(AU97:AU100),5)</f>
        <v>0</v>
      </c>
      <c r="AV96" s="73">
        <f>ROUND(AZ96*L33,2)</f>
        <v>0</v>
      </c>
      <c r="AW96" s="73">
        <f>ROUND(BA96*L34,2)</f>
        <v>0</v>
      </c>
      <c r="AX96" s="73">
        <f>ROUND(BB96*L33,2)</f>
        <v>0</v>
      </c>
      <c r="AY96" s="73">
        <f>ROUND(BC96*L34,2)</f>
        <v>0</v>
      </c>
      <c r="AZ96" s="73">
        <f>ROUND(SUM(AZ97:AZ100),2)</f>
        <v>0</v>
      </c>
      <c r="BA96" s="73">
        <f>ROUND(SUM(BA97:BA100),2)</f>
        <v>0</v>
      </c>
      <c r="BB96" s="73">
        <f>ROUND(SUM(BB97:BB100),2)</f>
        <v>0</v>
      </c>
      <c r="BC96" s="73">
        <f>ROUND(SUM(BC97:BC100),2)</f>
        <v>0</v>
      </c>
      <c r="BD96" s="75">
        <f>ROUND(SUM(BD97:BD100),2)</f>
        <v>0</v>
      </c>
      <c r="BS96" s="76" t="s">
        <v>77</v>
      </c>
      <c r="BT96" s="76" t="s">
        <v>85</v>
      </c>
      <c r="BU96" s="76" t="s">
        <v>79</v>
      </c>
      <c r="BV96" s="76" t="s">
        <v>80</v>
      </c>
      <c r="BW96" s="76" t="s">
        <v>86</v>
      </c>
      <c r="BX96" s="76" t="s">
        <v>4</v>
      </c>
      <c r="CL96" s="76" t="s">
        <v>1</v>
      </c>
      <c r="CM96" s="76" t="s">
        <v>78</v>
      </c>
    </row>
    <row r="97" spans="1:90" s="4" customFormat="1" ht="16.5" customHeight="1">
      <c r="A97" s="77" t="s">
        <v>87</v>
      </c>
      <c r="B97" s="43"/>
      <c r="C97" s="220"/>
      <c r="D97" s="220"/>
      <c r="E97" s="294" t="s">
        <v>88</v>
      </c>
      <c r="F97" s="294"/>
      <c r="G97" s="294"/>
      <c r="H97" s="294"/>
      <c r="I97" s="294"/>
      <c r="J97" s="220"/>
      <c r="K97" s="294" t="s">
        <v>89</v>
      </c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2">
        <f>'SO 01c - SO 01 Krajinná a...'!J35</f>
        <v>0</v>
      </c>
      <c r="AH97" s="293"/>
      <c r="AI97" s="293"/>
      <c r="AJ97" s="293"/>
      <c r="AK97" s="293"/>
      <c r="AL97" s="293"/>
      <c r="AM97" s="293"/>
      <c r="AN97" s="292">
        <f t="shared" si="0"/>
        <v>0</v>
      </c>
      <c r="AO97" s="293"/>
      <c r="AP97" s="293"/>
      <c r="AQ97" s="78" t="s">
        <v>90</v>
      </c>
      <c r="AR97" s="43"/>
      <c r="AS97" s="79">
        <v>0</v>
      </c>
      <c r="AT97" s="80">
        <f t="shared" si="1"/>
        <v>0</v>
      </c>
      <c r="AU97" s="81">
        <f>'SO 01c - SO 01 Krajinná a...'!P139</f>
        <v>0</v>
      </c>
      <c r="AV97" s="80">
        <f>'SO 01c - SO 01 Krajinná a...'!J38</f>
        <v>0</v>
      </c>
      <c r="AW97" s="80">
        <f>'SO 01c - SO 01 Krajinná a...'!J39</f>
        <v>0</v>
      </c>
      <c r="AX97" s="80">
        <f>'SO 01c - SO 01 Krajinná a...'!J40</f>
        <v>0</v>
      </c>
      <c r="AY97" s="80">
        <f>'SO 01c - SO 01 Krajinná a...'!J41</f>
        <v>0</v>
      </c>
      <c r="AZ97" s="80">
        <f>'SO 01c - SO 01 Krajinná a...'!F38</f>
        <v>0</v>
      </c>
      <c r="BA97" s="80">
        <f>'SO 01c - SO 01 Krajinná a...'!F39</f>
        <v>0</v>
      </c>
      <c r="BB97" s="80">
        <f>'SO 01c - SO 01 Krajinná a...'!F40</f>
        <v>0</v>
      </c>
      <c r="BC97" s="80">
        <f>'SO 01c - SO 01 Krajinná a...'!F41</f>
        <v>0</v>
      </c>
      <c r="BD97" s="82">
        <f>'SO 01c - SO 01 Krajinná a...'!F42</f>
        <v>0</v>
      </c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23" t="s">
        <v>91</v>
      </c>
      <c r="BU97" s="217"/>
      <c r="BV97" s="223" t="s">
        <v>80</v>
      </c>
      <c r="BW97" s="223" t="s">
        <v>92</v>
      </c>
      <c r="BX97" s="223" t="s">
        <v>86</v>
      </c>
      <c r="BY97" s="217"/>
      <c r="BZ97" s="217"/>
      <c r="CA97" s="217"/>
      <c r="CB97" s="217"/>
      <c r="CC97" s="217"/>
      <c r="CD97" s="217"/>
      <c r="CE97" s="217"/>
      <c r="CF97" s="217"/>
      <c r="CG97" s="217"/>
      <c r="CH97" s="217"/>
      <c r="CI97" s="217"/>
      <c r="CJ97" s="217"/>
      <c r="CK97" s="217"/>
      <c r="CL97" s="223" t="s">
        <v>1</v>
      </c>
    </row>
    <row r="98" spans="1:90" s="4" customFormat="1" ht="16.5" customHeight="1">
      <c r="A98" s="77" t="s">
        <v>87</v>
      </c>
      <c r="B98" s="43"/>
      <c r="C98" s="220"/>
      <c r="D98" s="220"/>
      <c r="E98" s="294" t="s">
        <v>93</v>
      </c>
      <c r="F98" s="294"/>
      <c r="G98" s="294"/>
      <c r="H98" s="294"/>
      <c r="I98" s="294"/>
      <c r="J98" s="220"/>
      <c r="K98" s="294" t="s">
        <v>94</v>
      </c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2">
        <f>'SO 02c - SO 02 Výstavba u...'!J35</f>
        <v>0</v>
      </c>
      <c r="AH98" s="293"/>
      <c r="AI98" s="293"/>
      <c r="AJ98" s="293"/>
      <c r="AK98" s="293"/>
      <c r="AL98" s="293"/>
      <c r="AM98" s="293"/>
      <c r="AN98" s="292">
        <f t="shared" si="0"/>
        <v>0</v>
      </c>
      <c r="AO98" s="293"/>
      <c r="AP98" s="293"/>
      <c r="AQ98" s="78" t="s">
        <v>90</v>
      </c>
      <c r="AR98" s="43"/>
      <c r="AS98" s="79">
        <v>0</v>
      </c>
      <c r="AT98" s="80">
        <f t="shared" si="1"/>
        <v>0</v>
      </c>
      <c r="AU98" s="81">
        <f>'SO 02c - SO 02 Výstavba u...'!P140</f>
        <v>0</v>
      </c>
      <c r="AV98" s="80">
        <f>'SO 02c - SO 02 Výstavba u...'!J38</f>
        <v>0</v>
      </c>
      <c r="AW98" s="80">
        <f>'SO 02c - SO 02 Výstavba u...'!J39</f>
        <v>0</v>
      </c>
      <c r="AX98" s="80">
        <f>'SO 02c - SO 02 Výstavba u...'!J40</f>
        <v>0</v>
      </c>
      <c r="AY98" s="80">
        <f>'SO 02c - SO 02 Výstavba u...'!J41</f>
        <v>0</v>
      </c>
      <c r="AZ98" s="80">
        <f>'SO 02c - SO 02 Výstavba u...'!F38</f>
        <v>0</v>
      </c>
      <c r="BA98" s="80">
        <f>'SO 02c - SO 02 Výstavba u...'!F39</f>
        <v>0</v>
      </c>
      <c r="BB98" s="80">
        <f>'SO 02c - SO 02 Výstavba u...'!F40</f>
        <v>0</v>
      </c>
      <c r="BC98" s="80">
        <f>'SO 02c - SO 02 Výstavba u...'!F41</f>
        <v>0</v>
      </c>
      <c r="BD98" s="82">
        <f>'SO 02c - SO 02 Výstavba u...'!F42</f>
        <v>0</v>
      </c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23" t="s">
        <v>91</v>
      </c>
      <c r="BU98" s="217"/>
      <c r="BV98" s="223" t="s">
        <v>80</v>
      </c>
      <c r="BW98" s="223" t="s">
        <v>95</v>
      </c>
      <c r="BX98" s="223" t="s">
        <v>86</v>
      </c>
      <c r="BY98" s="217"/>
      <c r="BZ98" s="217"/>
      <c r="CA98" s="217"/>
      <c r="CB98" s="217"/>
      <c r="CC98" s="217"/>
      <c r="CD98" s="217"/>
      <c r="CE98" s="217"/>
      <c r="CF98" s="217"/>
      <c r="CG98" s="217"/>
      <c r="CH98" s="217"/>
      <c r="CI98" s="217"/>
      <c r="CJ98" s="217"/>
      <c r="CK98" s="217"/>
      <c r="CL98" s="223" t="s">
        <v>1</v>
      </c>
    </row>
    <row r="99" spans="1:90" s="4" customFormat="1" ht="16.5" customHeight="1">
      <c r="A99" s="77" t="s">
        <v>87</v>
      </c>
      <c r="B99" s="43"/>
      <c r="C99" s="220"/>
      <c r="D99" s="220"/>
      <c r="E99" s="294" t="s">
        <v>96</v>
      </c>
      <c r="F99" s="294"/>
      <c r="G99" s="294"/>
      <c r="H99" s="294"/>
      <c r="I99" s="294"/>
      <c r="J99" s="220"/>
      <c r="K99" s="294" t="s">
        <v>97</v>
      </c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2">
        <f>'SO 03c - SO 03 Verejné os...'!J35</f>
        <v>0</v>
      </c>
      <c r="AH99" s="293"/>
      <c r="AI99" s="293"/>
      <c r="AJ99" s="293"/>
      <c r="AK99" s="293"/>
      <c r="AL99" s="293"/>
      <c r="AM99" s="293"/>
      <c r="AN99" s="292">
        <f t="shared" si="0"/>
        <v>0</v>
      </c>
      <c r="AO99" s="293"/>
      <c r="AP99" s="293"/>
      <c r="AQ99" s="78" t="s">
        <v>90</v>
      </c>
      <c r="AR99" s="43"/>
      <c r="AS99" s="79">
        <v>0</v>
      </c>
      <c r="AT99" s="80">
        <f t="shared" si="1"/>
        <v>0</v>
      </c>
      <c r="AU99" s="81">
        <f>'SO 03c - SO 03 Verejné os...'!P134</f>
        <v>0</v>
      </c>
      <c r="AV99" s="80">
        <f>'SO 03c - SO 03 Verejné os...'!J38</f>
        <v>0</v>
      </c>
      <c r="AW99" s="80">
        <f>'SO 03c - SO 03 Verejné os...'!J39</f>
        <v>0</v>
      </c>
      <c r="AX99" s="80">
        <f>'SO 03c - SO 03 Verejné os...'!J40</f>
        <v>0</v>
      </c>
      <c r="AY99" s="80">
        <f>'SO 03c - SO 03 Verejné os...'!J41</f>
        <v>0</v>
      </c>
      <c r="AZ99" s="80">
        <f>'SO 03c - SO 03 Verejné os...'!F38</f>
        <v>0</v>
      </c>
      <c r="BA99" s="80">
        <f>'SO 03c - SO 03 Verejné os...'!F39</f>
        <v>0</v>
      </c>
      <c r="BB99" s="80">
        <f>'SO 03c - SO 03 Verejné os...'!F40</f>
        <v>0</v>
      </c>
      <c r="BC99" s="80">
        <f>'SO 03c - SO 03 Verejné os...'!F41</f>
        <v>0</v>
      </c>
      <c r="BD99" s="82">
        <f>'SO 03c - SO 03 Verejné os...'!F42</f>
        <v>0</v>
      </c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23" t="s">
        <v>91</v>
      </c>
      <c r="BU99" s="217"/>
      <c r="BV99" s="223" t="s">
        <v>80</v>
      </c>
      <c r="BW99" s="223" t="s">
        <v>98</v>
      </c>
      <c r="BX99" s="223" t="s">
        <v>86</v>
      </c>
      <c r="BY99" s="217"/>
      <c r="BZ99" s="217"/>
      <c r="CA99" s="217"/>
      <c r="CB99" s="217"/>
      <c r="CC99" s="217"/>
      <c r="CD99" s="217"/>
      <c r="CE99" s="217"/>
      <c r="CF99" s="217"/>
      <c r="CG99" s="217"/>
      <c r="CH99" s="217"/>
      <c r="CI99" s="217"/>
      <c r="CJ99" s="217"/>
      <c r="CK99" s="217"/>
      <c r="CL99" s="223" t="s">
        <v>1</v>
      </c>
    </row>
    <row r="100" spans="1:90" s="4" customFormat="1" ht="16.5" customHeight="1">
      <c r="A100" s="77" t="s">
        <v>87</v>
      </c>
      <c r="B100" s="43"/>
      <c r="C100" s="220"/>
      <c r="D100" s="220"/>
      <c r="E100" s="294" t="s">
        <v>99</v>
      </c>
      <c r="F100" s="294"/>
      <c r="G100" s="294"/>
      <c r="H100" s="294"/>
      <c r="I100" s="294"/>
      <c r="J100" s="220"/>
      <c r="K100" s="294" t="s">
        <v>100</v>
      </c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2">
        <f>'SO 04c - SO 04 Valčeková ...'!J35</f>
        <v>0</v>
      </c>
      <c r="AH100" s="293"/>
      <c r="AI100" s="293"/>
      <c r="AJ100" s="293"/>
      <c r="AK100" s="293"/>
      <c r="AL100" s="293"/>
      <c r="AM100" s="293"/>
      <c r="AN100" s="292">
        <f t="shared" si="0"/>
        <v>0</v>
      </c>
      <c r="AO100" s="293"/>
      <c r="AP100" s="293"/>
      <c r="AQ100" s="78" t="s">
        <v>90</v>
      </c>
      <c r="AR100" s="43"/>
      <c r="AS100" s="83">
        <v>0</v>
      </c>
      <c r="AT100" s="84">
        <f t="shared" si="1"/>
        <v>0</v>
      </c>
      <c r="AU100" s="85">
        <f>'SO 04c - SO 04 Valčeková ...'!P137</f>
        <v>0</v>
      </c>
      <c r="AV100" s="84">
        <f>'SO 04c - SO 04 Valčeková ...'!J38</f>
        <v>0</v>
      </c>
      <c r="AW100" s="84">
        <f>'SO 04c - SO 04 Valčeková ...'!J39</f>
        <v>0</v>
      </c>
      <c r="AX100" s="84">
        <f>'SO 04c - SO 04 Valčeková ...'!J40</f>
        <v>0</v>
      </c>
      <c r="AY100" s="84">
        <f>'SO 04c - SO 04 Valčeková ...'!J41</f>
        <v>0</v>
      </c>
      <c r="AZ100" s="84">
        <f>'SO 04c - SO 04 Valčeková ...'!F38</f>
        <v>0</v>
      </c>
      <c r="BA100" s="84">
        <f>'SO 04c - SO 04 Valčeková ...'!F39</f>
        <v>0</v>
      </c>
      <c r="BB100" s="84">
        <f>'SO 04c - SO 04 Valčeková ...'!F40</f>
        <v>0</v>
      </c>
      <c r="BC100" s="84">
        <f>'SO 04c - SO 04 Valčeková ...'!F41</f>
        <v>0</v>
      </c>
      <c r="BD100" s="86">
        <f>'SO 04c - SO 04 Valčeková ...'!F42</f>
        <v>0</v>
      </c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23" t="s">
        <v>91</v>
      </c>
      <c r="BU100" s="217"/>
      <c r="BV100" s="223" t="s">
        <v>80</v>
      </c>
      <c r="BW100" s="223" t="s">
        <v>101</v>
      </c>
      <c r="BX100" s="223" t="s">
        <v>86</v>
      </c>
      <c r="BY100" s="217"/>
      <c r="BZ100" s="217"/>
      <c r="CA100" s="217"/>
      <c r="CB100" s="217"/>
      <c r="CC100" s="217"/>
      <c r="CD100" s="217"/>
      <c r="CE100" s="217"/>
      <c r="CF100" s="217"/>
      <c r="CG100" s="217"/>
      <c r="CH100" s="217"/>
      <c r="CI100" s="217"/>
      <c r="CJ100" s="217"/>
      <c r="CK100" s="217"/>
      <c r="CL100" s="223" t="s">
        <v>1</v>
      </c>
    </row>
    <row r="101" spans="1:90">
      <c r="A101" s="224"/>
      <c r="B101" s="20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0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s="2" customFormat="1" ht="30" customHeight="1">
      <c r="A102" s="232"/>
      <c r="B102" s="28"/>
      <c r="C102" s="60" t="s">
        <v>102</v>
      </c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76">
        <f>ROUND(SUM(AG103:AG106), 2)</f>
        <v>0</v>
      </c>
      <c r="AH102" s="276"/>
      <c r="AI102" s="276"/>
      <c r="AJ102" s="276"/>
      <c r="AK102" s="276"/>
      <c r="AL102" s="276"/>
      <c r="AM102" s="276"/>
      <c r="AN102" s="276">
        <f>ROUND(SUM(AN103:AN106), 2)</f>
        <v>0</v>
      </c>
      <c r="AO102" s="276"/>
      <c r="AP102" s="276"/>
      <c r="AQ102" s="87"/>
      <c r="AR102" s="28"/>
      <c r="AS102" s="53" t="s">
        <v>103</v>
      </c>
      <c r="AT102" s="54" t="s">
        <v>104</v>
      </c>
      <c r="AU102" s="54" t="s">
        <v>42</v>
      </c>
      <c r="AV102" s="55" t="s">
        <v>65</v>
      </c>
      <c r="AW102" s="232"/>
      <c r="AX102" s="232"/>
      <c r="AY102" s="232"/>
      <c r="AZ102" s="232"/>
      <c r="BA102" s="232"/>
      <c r="BB102" s="232"/>
      <c r="BC102" s="232"/>
      <c r="BD102" s="232"/>
      <c r="BE102" s="232"/>
    </row>
    <row r="103" spans="1:90" s="2" customFormat="1" ht="19.95" customHeight="1">
      <c r="A103" s="232"/>
      <c r="B103" s="28"/>
      <c r="C103" s="232"/>
      <c r="D103" s="290" t="s">
        <v>105</v>
      </c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32"/>
      <c r="AD103" s="232"/>
      <c r="AE103" s="232"/>
      <c r="AF103" s="232"/>
      <c r="AG103" s="291">
        <f>ROUND(AG95 * AS103, 2)</f>
        <v>0</v>
      </c>
      <c r="AH103" s="292"/>
      <c r="AI103" s="292"/>
      <c r="AJ103" s="292"/>
      <c r="AK103" s="292"/>
      <c r="AL103" s="292"/>
      <c r="AM103" s="292"/>
      <c r="AN103" s="292">
        <f>ROUND(AG103 + AV103, 2)</f>
        <v>0</v>
      </c>
      <c r="AO103" s="292"/>
      <c r="AP103" s="292"/>
      <c r="AQ103" s="232"/>
      <c r="AR103" s="28"/>
      <c r="AS103" s="88">
        <v>0</v>
      </c>
      <c r="AT103" s="89" t="s">
        <v>106</v>
      </c>
      <c r="AU103" s="89" t="s">
        <v>43</v>
      </c>
      <c r="AV103" s="82">
        <f>ROUND(IF(AU103="základná",AG103*L33,IF(AU103="znížená",AG103*L34,0)), 2)</f>
        <v>0</v>
      </c>
      <c r="AW103" s="232"/>
      <c r="AX103" s="232"/>
      <c r="AY103" s="232"/>
      <c r="AZ103" s="232"/>
      <c r="BA103" s="232"/>
      <c r="BB103" s="232"/>
      <c r="BC103" s="232"/>
      <c r="BD103" s="232"/>
      <c r="BE103" s="232"/>
      <c r="BV103" s="17" t="s">
        <v>107</v>
      </c>
      <c r="BY103" s="90">
        <f>IF(AU103="základná",AV103,0)</f>
        <v>0</v>
      </c>
      <c r="BZ103" s="90">
        <f>IF(AU103="znížená",AV103,0)</f>
        <v>0</v>
      </c>
      <c r="CA103" s="90">
        <v>0</v>
      </c>
      <c r="CB103" s="90">
        <v>0</v>
      </c>
      <c r="CC103" s="90">
        <v>0</v>
      </c>
      <c r="CD103" s="90">
        <f>IF(AU103="základná",AG103,0)</f>
        <v>0</v>
      </c>
      <c r="CE103" s="90">
        <f>IF(AU103="znížená",AG103,0)</f>
        <v>0</v>
      </c>
      <c r="CF103" s="90">
        <f>IF(AU103="zákl. prenesená",AG103,0)</f>
        <v>0</v>
      </c>
      <c r="CG103" s="90">
        <f>IF(AU103="zníž. prenesená",AG103,0)</f>
        <v>0</v>
      </c>
      <c r="CH103" s="90">
        <f>IF(AU103="nulová",AG103,0)</f>
        <v>0</v>
      </c>
      <c r="CI103" s="17">
        <f>IF(AU103="základná",1,IF(AU103="znížená",2,IF(AU103="zákl. prenesená",4,IF(AU103="zníž. prenesená",5,3))))</f>
        <v>1</v>
      </c>
      <c r="CJ103" s="17">
        <f>IF(AT103="stavebná časť",1,IF(AT103="investičná časť",2,3))</f>
        <v>1</v>
      </c>
      <c r="CK103" s="17" t="str">
        <f>IF(D103="Vyplň vlastné","","x")</f>
        <v>x</v>
      </c>
    </row>
    <row r="104" spans="1:90" s="2" customFormat="1" ht="19.95" customHeight="1">
      <c r="A104" s="232"/>
      <c r="B104" s="28"/>
      <c r="C104" s="232"/>
      <c r="D104" s="289" t="s">
        <v>108</v>
      </c>
      <c r="E104" s="290"/>
      <c r="F104" s="290"/>
      <c r="G104" s="290"/>
      <c r="H104" s="290"/>
      <c r="I104" s="290"/>
      <c r="J104" s="290"/>
      <c r="K104" s="290"/>
      <c r="L104" s="290"/>
      <c r="M104" s="290"/>
      <c r="N104" s="290"/>
      <c r="O104" s="290"/>
      <c r="P104" s="290"/>
      <c r="Q104" s="290"/>
      <c r="R104" s="290"/>
      <c r="S104" s="290"/>
      <c r="T104" s="290"/>
      <c r="U104" s="290"/>
      <c r="V104" s="290"/>
      <c r="W104" s="290"/>
      <c r="X104" s="290"/>
      <c r="Y104" s="290"/>
      <c r="Z104" s="290"/>
      <c r="AA104" s="290"/>
      <c r="AB104" s="290"/>
      <c r="AC104" s="232"/>
      <c r="AD104" s="232"/>
      <c r="AE104" s="232"/>
      <c r="AF104" s="232"/>
      <c r="AG104" s="291">
        <f>ROUND(AG95 * AS104, 2)</f>
        <v>0</v>
      </c>
      <c r="AH104" s="292"/>
      <c r="AI104" s="292"/>
      <c r="AJ104" s="292"/>
      <c r="AK104" s="292"/>
      <c r="AL104" s="292"/>
      <c r="AM104" s="292"/>
      <c r="AN104" s="292">
        <f>ROUND(AG104 + AV104, 2)</f>
        <v>0</v>
      </c>
      <c r="AO104" s="292"/>
      <c r="AP104" s="292"/>
      <c r="AQ104" s="232"/>
      <c r="AR104" s="28"/>
      <c r="AS104" s="88">
        <v>0</v>
      </c>
      <c r="AT104" s="89" t="s">
        <v>106</v>
      </c>
      <c r="AU104" s="89" t="s">
        <v>43</v>
      </c>
      <c r="AV104" s="82">
        <f>ROUND(IF(AU104="základná",AG104*L33,IF(AU104="znížená",AG104*L34,0)), 2)</f>
        <v>0</v>
      </c>
      <c r="AW104" s="232"/>
      <c r="AX104" s="232"/>
      <c r="AY104" s="232"/>
      <c r="AZ104" s="232"/>
      <c r="BA104" s="232"/>
      <c r="BB104" s="232"/>
      <c r="BC104" s="232"/>
      <c r="BD104" s="232"/>
      <c r="BE104" s="232"/>
      <c r="BV104" s="17" t="s">
        <v>109</v>
      </c>
      <c r="BY104" s="90">
        <f>IF(AU104="základná",AV104,0)</f>
        <v>0</v>
      </c>
      <c r="BZ104" s="90">
        <f>IF(AU104="znížená",AV104,0)</f>
        <v>0</v>
      </c>
      <c r="CA104" s="90">
        <v>0</v>
      </c>
      <c r="CB104" s="90">
        <v>0</v>
      </c>
      <c r="CC104" s="90">
        <v>0</v>
      </c>
      <c r="CD104" s="90">
        <f>IF(AU104="základná",AG104,0)</f>
        <v>0</v>
      </c>
      <c r="CE104" s="90">
        <f>IF(AU104="znížená",AG104,0)</f>
        <v>0</v>
      </c>
      <c r="CF104" s="90">
        <f>IF(AU104="zákl. prenesená",AG104,0)</f>
        <v>0</v>
      </c>
      <c r="CG104" s="90">
        <f>IF(AU104="zníž. prenesená",AG104,0)</f>
        <v>0</v>
      </c>
      <c r="CH104" s="90">
        <f>IF(AU104="nulová",AG104,0)</f>
        <v>0</v>
      </c>
      <c r="CI104" s="17">
        <f>IF(AU104="základná",1,IF(AU104="znížená",2,IF(AU104="zákl. prenesená",4,IF(AU104="zníž. prenesená",5,3))))</f>
        <v>1</v>
      </c>
      <c r="CJ104" s="17">
        <f>IF(AT104="stavebná časť",1,IF(AT104="investičná časť",2,3))</f>
        <v>1</v>
      </c>
      <c r="CK104" s="17" t="str">
        <f>IF(D104="Vyplň vlastné","","x")</f>
        <v/>
      </c>
    </row>
    <row r="105" spans="1:90" s="2" customFormat="1" ht="19.95" customHeight="1">
      <c r="A105" s="232"/>
      <c r="B105" s="28"/>
      <c r="C105" s="232"/>
      <c r="D105" s="289" t="s">
        <v>108</v>
      </c>
      <c r="E105" s="290"/>
      <c r="F105" s="290"/>
      <c r="G105" s="290"/>
      <c r="H105" s="290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  <c r="AA105" s="290"/>
      <c r="AB105" s="290"/>
      <c r="AC105" s="232"/>
      <c r="AD105" s="232"/>
      <c r="AE105" s="232"/>
      <c r="AF105" s="232"/>
      <c r="AG105" s="291">
        <f>ROUND(AG95 * AS105, 2)</f>
        <v>0</v>
      </c>
      <c r="AH105" s="292"/>
      <c r="AI105" s="292"/>
      <c r="AJ105" s="292"/>
      <c r="AK105" s="292"/>
      <c r="AL105" s="292"/>
      <c r="AM105" s="292"/>
      <c r="AN105" s="292">
        <f>ROUND(AG105 + AV105, 2)</f>
        <v>0</v>
      </c>
      <c r="AO105" s="292"/>
      <c r="AP105" s="292"/>
      <c r="AQ105" s="232"/>
      <c r="AR105" s="28"/>
      <c r="AS105" s="88">
        <v>0</v>
      </c>
      <c r="AT105" s="89" t="s">
        <v>106</v>
      </c>
      <c r="AU105" s="89" t="s">
        <v>43</v>
      </c>
      <c r="AV105" s="82">
        <f>ROUND(IF(AU105="základná",AG105*L33,IF(AU105="znížená",AG105*L34,0)), 2)</f>
        <v>0</v>
      </c>
      <c r="AW105" s="232"/>
      <c r="AX105" s="232"/>
      <c r="AY105" s="232"/>
      <c r="AZ105" s="232"/>
      <c r="BA105" s="232"/>
      <c r="BB105" s="232"/>
      <c r="BC105" s="232"/>
      <c r="BD105" s="232"/>
      <c r="BE105" s="232"/>
      <c r="BV105" s="17" t="s">
        <v>109</v>
      </c>
      <c r="BY105" s="90">
        <f>IF(AU105="základná",AV105,0)</f>
        <v>0</v>
      </c>
      <c r="BZ105" s="90">
        <f>IF(AU105="znížená",AV105,0)</f>
        <v>0</v>
      </c>
      <c r="CA105" s="90">
        <v>0</v>
      </c>
      <c r="CB105" s="90">
        <v>0</v>
      </c>
      <c r="CC105" s="90">
        <v>0</v>
      </c>
      <c r="CD105" s="90">
        <f>IF(AU105="základná",AG105,0)</f>
        <v>0</v>
      </c>
      <c r="CE105" s="90">
        <f>IF(AU105="znížená",AG105,0)</f>
        <v>0</v>
      </c>
      <c r="CF105" s="90">
        <f>IF(AU105="zákl. prenesená",AG105,0)</f>
        <v>0</v>
      </c>
      <c r="CG105" s="90">
        <f>IF(AU105="zníž. prenesená",AG105,0)</f>
        <v>0</v>
      </c>
      <c r="CH105" s="90">
        <f>IF(AU105="nulová",AG105,0)</f>
        <v>0</v>
      </c>
      <c r="CI105" s="17">
        <f>IF(AU105="základná",1,IF(AU105="znížená",2,IF(AU105="zákl. prenesená",4,IF(AU105="zníž. prenesená",5,3))))</f>
        <v>1</v>
      </c>
      <c r="CJ105" s="17">
        <f>IF(AT105="stavebná časť",1,IF(AT105="investičná časť",2,3))</f>
        <v>1</v>
      </c>
      <c r="CK105" s="17" t="str">
        <f>IF(D105="Vyplň vlastné","","x")</f>
        <v/>
      </c>
    </row>
    <row r="106" spans="1:90" s="2" customFormat="1" ht="19.95" customHeight="1">
      <c r="A106" s="232"/>
      <c r="B106" s="28"/>
      <c r="C106" s="232"/>
      <c r="D106" s="289" t="s">
        <v>108</v>
      </c>
      <c r="E106" s="290"/>
      <c r="F106" s="290"/>
      <c r="G106" s="290"/>
      <c r="H106" s="290"/>
      <c r="I106" s="290"/>
      <c r="J106" s="290"/>
      <c r="K106" s="290"/>
      <c r="L106" s="290"/>
      <c r="M106" s="290"/>
      <c r="N106" s="290"/>
      <c r="O106" s="290"/>
      <c r="P106" s="290"/>
      <c r="Q106" s="290"/>
      <c r="R106" s="290"/>
      <c r="S106" s="290"/>
      <c r="T106" s="290"/>
      <c r="U106" s="290"/>
      <c r="V106" s="290"/>
      <c r="W106" s="290"/>
      <c r="X106" s="290"/>
      <c r="Y106" s="290"/>
      <c r="Z106" s="290"/>
      <c r="AA106" s="290"/>
      <c r="AB106" s="290"/>
      <c r="AC106" s="232"/>
      <c r="AD106" s="232"/>
      <c r="AE106" s="232"/>
      <c r="AF106" s="232"/>
      <c r="AG106" s="291">
        <f>ROUND(AG95 * AS106, 2)</f>
        <v>0</v>
      </c>
      <c r="AH106" s="292"/>
      <c r="AI106" s="292"/>
      <c r="AJ106" s="292"/>
      <c r="AK106" s="292"/>
      <c r="AL106" s="292"/>
      <c r="AM106" s="292"/>
      <c r="AN106" s="292">
        <f>ROUND(AG106 + AV106, 2)</f>
        <v>0</v>
      </c>
      <c r="AO106" s="292"/>
      <c r="AP106" s="292"/>
      <c r="AQ106" s="232"/>
      <c r="AR106" s="28"/>
      <c r="AS106" s="91">
        <v>0</v>
      </c>
      <c r="AT106" s="92" t="s">
        <v>106</v>
      </c>
      <c r="AU106" s="92" t="s">
        <v>43</v>
      </c>
      <c r="AV106" s="86">
        <f>ROUND(IF(AU106="základná",AG106*L33,IF(AU106="znížená",AG106*L34,0)), 2)</f>
        <v>0</v>
      </c>
      <c r="AW106" s="232"/>
      <c r="AX106" s="232"/>
      <c r="AY106" s="232"/>
      <c r="AZ106" s="232"/>
      <c r="BA106" s="232"/>
      <c r="BB106" s="232"/>
      <c r="BC106" s="232"/>
      <c r="BD106" s="232"/>
      <c r="BE106" s="232"/>
      <c r="BV106" s="17" t="s">
        <v>109</v>
      </c>
      <c r="BY106" s="90">
        <f>IF(AU106="základná",AV106,0)</f>
        <v>0</v>
      </c>
      <c r="BZ106" s="90">
        <f>IF(AU106="znížená",AV106,0)</f>
        <v>0</v>
      </c>
      <c r="CA106" s="90">
        <v>0</v>
      </c>
      <c r="CB106" s="90">
        <v>0</v>
      </c>
      <c r="CC106" s="90">
        <v>0</v>
      </c>
      <c r="CD106" s="90">
        <f>IF(AU106="základná",AG106,0)</f>
        <v>0</v>
      </c>
      <c r="CE106" s="90">
        <f>IF(AU106="znížená",AG106,0)</f>
        <v>0</v>
      </c>
      <c r="CF106" s="90">
        <f>IF(AU106="zákl. prenesená",AG106,0)</f>
        <v>0</v>
      </c>
      <c r="CG106" s="90">
        <f>IF(AU106="zníž. prenesená",AG106,0)</f>
        <v>0</v>
      </c>
      <c r="CH106" s="90">
        <f>IF(AU106="nulová",AG106,0)</f>
        <v>0</v>
      </c>
      <c r="CI106" s="17">
        <f>IF(AU106="základná",1,IF(AU106="znížená",2,IF(AU106="zákl. prenesená",4,IF(AU106="zníž. prenesená",5,3))))</f>
        <v>1</v>
      </c>
      <c r="CJ106" s="17">
        <f>IF(AT106="stavebná časť",1,IF(AT106="investičná časť",2,3))</f>
        <v>1</v>
      </c>
      <c r="CK106" s="17" t="str">
        <f>IF(D106="Vyplň vlastné","","x")</f>
        <v/>
      </c>
    </row>
    <row r="107" spans="1:90" s="2" customFormat="1" ht="10.95" customHeight="1">
      <c r="A107" s="232"/>
      <c r="B107" s="28"/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8"/>
      <c r="AS107" s="232"/>
      <c r="AT107" s="232"/>
      <c r="AU107" s="232"/>
      <c r="AV107" s="232"/>
      <c r="AW107" s="232"/>
      <c r="AX107" s="232"/>
      <c r="AY107" s="232"/>
      <c r="AZ107" s="232"/>
      <c r="BA107" s="232"/>
      <c r="BB107" s="232"/>
      <c r="BC107" s="232"/>
      <c r="BD107" s="232"/>
      <c r="BE107" s="232"/>
    </row>
    <row r="108" spans="1:90" s="2" customFormat="1" ht="30" customHeight="1">
      <c r="A108" s="232"/>
      <c r="B108" s="28"/>
      <c r="C108" s="93" t="s">
        <v>110</v>
      </c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277">
        <f>ROUND(AG95 + AG102, 2)</f>
        <v>0</v>
      </c>
      <c r="AH108" s="277"/>
      <c r="AI108" s="277"/>
      <c r="AJ108" s="277"/>
      <c r="AK108" s="277"/>
      <c r="AL108" s="277"/>
      <c r="AM108" s="277"/>
      <c r="AN108" s="277">
        <f>ROUND(AN95 + AN102, 2)</f>
        <v>0</v>
      </c>
      <c r="AO108" s="277"/>
      <c r="AP108" s="277"/>
      <c r="AQ108" s="94"/>
      <c r="AR108" s="28"/>
      <c r="AS108" s="232"/>
      <c r="AT108" s="232"/>
      <c r="AU108" s="232"/>
      <c r="AV108" s="232"/>
      <c r="AW108" s="232"/>
      <c r="AX108" s="232"/>
      <c r="AY108" s="232"/>
      <c r="AZ108" s="232"/>
      <c r="BA108" s="232"/>
      <c r="BB108" s="232"/>
      <c r="BC108" s="232"/>
      <c r="BD108" s="232"/>
      <c r="BE108" s="232"/>
    </row>
    <row r="109" spans="1:90" s="2" customFormat="1" ht="6.9" customHeight="1">
      <c r="A109" s="232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28"/>
      <c r="AS109" s="232"/>
      <c r="AT109" s="232"/>
      <c r="AU109" s="232"/>
      <c r="AV109" s="232"/>
      <c r="AW109" s="232"/>
      <c r="AX109" s="232"/>
      <c r="AY109" s="232"/>
      <c r="AZ109" s="232"/>
      <c r="BA109" s="232"/>
      <c r="BB109" s="232"/>
      <c r="BC109" s="232"/>
      <c r="BD109" s="232"/>
      <c r="BE109" s="232"/>
    </row>
  </sheetData>
  <mergeCells count="77">
    <mergeCell ref="L86:AO86"/>
    <mergeCell ref="AM88:AN88"/>
    <mergeCell ref="AS90:AT92"/>
    <mergeCell ref="AM90:AP90"/>
    <mergeCell ref="AM91:AP91"/>
    <mergeCell ref="C93:G93"/>
    <mergeCell ref="AG93:AM93"/>
    <mergeCell ref="AN93:AP93"/>
    <mergeCell ref="I93:AF93"/>
    <mergeCell ref="AN96:AP96"/>
    <mergeCell ref="AG96:AM96"/>
    <mergeCell ref="J96:AF96"/>
    <mergeCell ref="D96:H96"/>
    <mergeCell ref="AG95:AM95"/>
    <mergeCell ref="AN95:AP95"/>
    <mergeCell ref="K97:AF97"/>
    <mergeCell ref="AG97:AM97"/>
    <mergeCell ref="AN97:AP97"/>
    <mergeCell ref="E97:I97"/>
    <mergeCell ref="AG98:AM98"/>
    <mergeCell ref="E98:I98"/>
    <mergeCell ref="K98:AF98"/>
    <mergeCell ref="AN98:AP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D103:AB103"/>
    <mergeCell ref="AG103:AM103"/>
    <mergeCell ref="AN103:AP103"/>
    <mergeCell ref="D104:AB104"/>
    <mergeCell ref="AG104:AM104"/>
    <mergeCell ref="AN104:AP104"/>
    <mergeCell ref="D105:AB105"/>
    <mergeCell ref="AG105:AM105"/>
    <mergeCell ref="AN105:AP105"/>
    <mergeCell ref="D106:AB106"/>
    <mergeCell ref="AG106:AM106"/>
    <mergeCell ref="AN106:AP106"/>
    <mergeCell ref="AG102:AM102"/>
    <mergeCell ref="AN102:AP102"/>
    <mergeCell ref="AG108:AM108"/>
    <mergeCell ref="AN108:AP108"/>
    <mergeCell ref="BE5:BE35"/>
    <mergeCell ref="K5:AO5"/>
    <mergeCell ref="K6:AO6"/>
    <mergeCell ref="E14:AJ14"/>
    <mergeCell ref="E23:AN23"/>
    <mergeCell ref="AK26:AO26"/>
    <mergeCell ref="AK27:AO27"/>
    <mergeCell ref="AK30:AO30"/>
    <mergeCell ref="AK32:AO32"/>
    <mergeCell ref="W32:AE32"/>
    <mergeCell ref="L32:P32"/>
    <mergeCell ref="AK33:AO33"/>
    <mergeCell ref="AK39:AO39"/>
    <mergeCell ref="X39:AB39"/>
    <mergeCell ref="AK35:AO35"/>
    <mergeCell ref="L35:P35"/>
    <mergeCell ref="W35:AE35"/>
    <mergeCell ref="W36:AE36"/>
    <mergeCell ref="L36:P36"/>
    <mergeCell ref="AK36:AO36"/>
    <mergeCell ref="AR2:BE2"/>
    <mergeCell ref="AK28:AO28"/>
    <mergeCell ref="AK37:AO37"/>
    <mergeCell ref="W37:AE37"/>
    <mergeCell ref="L37:P37"/>
    <mergeCell ref="L33:P33"/>
    <mergeCell ref="W33:AE33"/>
    <mergeCell ref="W34:AE34"/>
    <mergeCell ref="AK34:AO34"/>
    <mergeCell ref="L34:P34"/>
  </mergeCells>
  <dataValidations count="2">
    <dataValidation type="list" allowBlank="1" showInputMessage="1" showErrorMessage="1" error="Povolené sú hodnoty základná, znížená, nulová." sqref="AU102:AU106">
      <formula1>"základná, znížená, nulová"</formula1>
    </dataValidation>
    <dataValidation type="list" allowBlank="1" showInputMessage="1" showErrorMessage="1" error="Povolené sú hodnoty stavebná časť, technologická časť, investičná časť." sqref="AT102:AT106">
      <formula1>"stavebná časť, technologická časť, investičná časť"</formula1>
    </dataValidation>
  </dataValidations>
  <hyperlinks>
    <hyperlink ref="A97" location="'SO 01c - SO 01 Krajinná a...'!C2" display="/"/>
    <hyperlink ref="A98" location="'SO 02c - SO 02 Výstavba u...'!C2" display="/"/>
    <hyperlink ref="A99" location="'SO 03c - SO 03 Verejné os...'!C2" display="/"/>
    <hyperlink ref="A100" location="'SO 04c - SO 04 Valčeková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4"/>
  <sheetViews>
    <sheetView showGridLines="0" topLeftCell="A199" workbookViewId="0">
      <selection activeCell="E130" sqref="E13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17" t="s">
        <v>92</v>
      </c>
    </row>
    <row r="3" spans="1:46" s="1" customFormat="1" ht="6.9" customHeight="1">
      <c r="A3" s="224"/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17" t="s">
        <v>78</v>
      </c>
    </row>
    <row r="4" spans="1:46" s="1" customFormat="1" ht="24.9" customHeight="1">
      <c r="A4" s="224"/>
      <c r="B4" s="20"/>
      <c r="C4" s="224"/>
      <c r="D4" s="21" t="s">
        <v>111</v>
      </c>
      <c r="E4" s="224"/>
      <c r="F4" s="224"/>
      <c r="G4" s="224"/>
      <c r="H4" s="224"/>
      <c r="I4" s="224"/>
      <c r="J4" s="224"/>
      <c r="K4" s="224"/>
      <c r="L4" s="20"/>
      <c r="M4" s="95" t="s">
        <v>9</v>
      </c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17" t="s">
        <v>3</v>
      </c>
    </row>
    <row r="5" spans="1:46" s="1" customFormat="1" ht="6.9" customHeight="1">
      <c r="A5" s="224"/>
      <c r="B5" s="20"/>
      <c r="C5" s="224"/>
      <c r="D5" s="224"/>
      <c r="E5" s="224"/>
      <c r="F5" s="224"/>
      <c r="G5" s="224"/>
      <c r="H5" s="224"/>
      <c r="I5" s="224"/>
      <c r="J5" s="224"/>
      <c r="K5" s="224"/>
      <c r="L5" s="20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</row>
    <row r="6" spans="1:46" s="1" customFormat="1" ht="12" customHeight="1">
      <c r="A6" s="224"/>
      <c r="B6" s="20"/>
      <c r="C6" s="224"/>
      <c r="D6" s="234" t="s">
        <v>14</v>
      </c>
      <c r="E6" s="224"/>
      <c r="F6" s="224"/>
      <c r="G6" s="224"/>
      <c r="H6" s="224"/>
      <c r="I6" s="224"/>
      <c r="J6" s="224"/>
      <c r="K6" s="224"/>
      <c r="L6" s="20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</row>
    <row r="7" spans="1:46" s="1" customFormat="1" ht="16.5" customHeight="1">
      <c r="A7" s="224"/>
      <c r="B7" s="20"/>
      <c r="C7" s="224"/>
      <c r="D7" s="224"/>
      <c r="E7" s="317" t="str">
        <f>'Rekapitulácia stavby'!K6</f>
        <v>Obnova sídliskového vnútrobloku Agátka v Trnave</v>
      </c>
      <c r="F7" s="319"/>
      <c r="G7" s="319"/>
      <c r="H7" s="319"/>
      <c r="I7" s="224"/>
      <c r="J7" s="224"/>
      <c r="K7" s="224"/>
      <c r="L7" s="20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</row>
    <row r="8" spans="1:46" s="1" customFormat="1" ht="12" customHeight="1">
      <c r="A8" s="224"/>
      <c r="B8" s="20"/>
      <c r="C8" s="224"/>
      <c r="D8" s="234" t="s">
        <v>112</v>
      </c>
      <c r="E8" s="224"/>
      <c r="F8" s="224"/>
      <c r="G8" s="224"/>
      <c r="H8" s="224"/>
      <c r="I8" s="224"/>
      <c r="J8" s="224"/>
      <c r="K8" s="224"/>
      <c r="L8" s="20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</row>
    <row r="9" spans="1:46" s="2" customFormat="1" ht="16.5" customHeight="1">
      <c r="A9" s="232"/>
      <c r="B9" s="28"/>
      <c r="C9" s="232"/>
      <c r="D9" s="232"/>
      <c r="E9" s="317" t="s">
        <v>83</v>
      </c>
      <c r="F9" s="316"/>
      <c r="G9" s="316"/>
      <c r="H9" s="316"/>
      <c r="I9" s="232"/>
      <c r="J9" s="232"/>
      <c r="K9" s="232"/>
      <c r="L9" s="34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</row>
    <row r="10" spans="1:46" s="2" customFormat="1" ht="12" customHeight="1">
      <c r="A10" s="232"/>
      <c r="B10" s="28"/>
      <c r="C10" s="232"/>
      <c r="D10" s="234" t="s">
        <v>113</v>
      </c>
      <c r="E10" s="232"/>
      <c r="F10" s="232"/>
      <c r="G10" s="232"/>
      <c r="H10" s="232"/>
      <c r="I10" s="232"/>
      <c r="J10" s="232"/>
      <c r="K10" s="232"/>
      <c r="L10" s="34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</row>
    <row r="11" spans="1:46" s="2" customFormat="1" ht="16.5" customHeight="1">
      <c r="A11" s="232"/>
      <c r="B11" s="28"/>
      <c r="C11" s="232"/>
      <c r="D11" s="232"/>
      <c r="E11" s="305" t="s">
        <v>89</v>
      </c>
      <c r="F11" s="316"/>
      <c r="G11" s="316"/>
      <c r="H11" s="316"/>
      <c r="I11" s="232"/>
      <c r="J11" s="232"/>
      <c r="K11" s="232"/>
      <c r="L11" s="34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</row>
    <row r="12" spans="1:46" s="2" customFormat="1">
      <c r="A12" s="232"/>
      <c r="B12" s="28"/>
      <c r="C12" s="232"/>
      <c r="D12" s="232"/>
      <c r="E12" s="232"/>
      <c r="F12" s="232"/>
      <c r="G12" s="232"/>
      <c r="H12" s="232"/>
      <c r="I12" s="232"/>
      <c r="J12" s="232"/>
      <c r="K12" s="232"/>
      <c r="L12" s="34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</row>
    <row r="13" spans="1:46" s="2" customFormat="1" ht="12" customHeight="1">
      <c r="A13" s="232"/>
      <c r="B13" s="28"/>
      <c r="C13" s="232"/>
      <c r="D13" s="234" t="s">
        <v>16</v>
      </c>
      <c r="E13" s="232"/>
      <c r="F13" s="223" t="s">
        <v>1</v>
      </c>
      <c r="G13" s="232"/>
      <c r="H13" s="232"/>
      <c r="I13" s="234" t="s">
        <v>17</v>
      </c>
      <c r="J13" s="223" t="s">
        <v>1</v>
      </c>
      <c r="K13" s="232"/>
      <c r="L13" s="34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</row>
    <row r="14" spans="1:46" s="2" customFormat="1" ht="12" customHeight="1">
      <c r="A14" s="232"/>
      <c r="B14" s="28"/>
      <c r="C14" s="232"/>
      <c r="D14" s="234" t="s">
        <v>18</v>
      </c>
      <c r="E14" s="232"/>
      <c r="F14" s="223" t="s">
        <v>19</v>
      </c>
      <c r="G14" s="232"/>
      <c r="H14" s="232"/>
      <c r="I14" s="234" t="s">
        <v>20</v>
      </c>
      <c r="J14" s="216" t="str">
        <f>'Rekapitulácia stavby'!AN8</f>
        <v>20. 4. 2021</v>
      </c>
      <c r="K14" s="232"/>
      <c r="L14" s="34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</row>
    <row r="15" spans="1:46" s="2" customFormat="1" ht="10.95" customHeight="1">
      <c r="A15" s="232"/>
      <c r="B15" s="28"/>
      <c r="C15" s="232"/>
      <c r="D15" s="232"/>
      <c r="E15" s="232"/>
      <c r="F15" s="232"/>
      <c r="G15" s="232"/>
      <c r="H15" s="232"/>
      <c r="I15" s="232"/>
      <c r="J15" s="232"/>
      <c r="K15" s="232"/>
      <c r="L15" s="34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</row>
    <row r="16" spans="1:46" s="2" customFormat="1" ht="12" customHeight="1">
      <c r="A16" s="232"/>
      <c r="B16" s="28"/>
      <c r="C16" s="232"/>
      <c r="D16" s="234" t="s">
        <v>22</v>
      </c>
      <c r="E16" s="232"/>
      <c r="F16" s="232"/>
      <c r="G16" s="232"/>
      <c r="H16" s="232"/>
      <c r="I16" s="234" t="s">
        <v>23</v>
      </c>
      <c r="J16" s="223" t="s">
        <v>1</v>
      </c>
      <c r="K16" s="232"/>
      <c r="L16" s="34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</row>
    <row r="17" spans="1:31" s="2" customFormat="1" ht="18" customHeight="1">
      <c r="A17" s="232"/>
      <c r="B17" s="28"/>
      <c r="C17" s="232"/>
      <c r="D17" s="232"/>
      <c r="E17" s="223" t="s">
        <v>24</v>
      </c>
      <c r="F17" s="232"/>
      <c r="G17" s="232"/>
      <c r="H17" s="232"/>
      <c r="I17" s="234" t="s">
        <v>25</v>
      </c>
      <c r="J17" s="223" t="s">
        <v>1</v>
      </c>
      <c r="K17" s="232"/>
      <c r="L17" s="34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</row>
    <row r="18" spans="1:31" s="2" customFormat="1" ht="6.9" customHeight="1">
      <c r="A18" s="232"/>
      <c r="B18" s="28"/>
      <c r="C18" s="232"/>
      <c r="D18" s="232"/>
      <c r="E18" s="232"/>
      <c r="F18" s="232"/>
      <c r="G18" s="232"/>
      <c r="H18" s="232"/>
      <c r="I18" s="232"/>
      <c r="J18" s="232"/>
      <c r="K18" s="232"/>
      <c r="L18" s="34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</row>
    <row r="19" spans="1:31" s="2" customFormat="1" ht="12" customHeight="1">
      <c r="A19" s="232"/>
      <c r="B19" s="28"/>
      <c r="C19" s="232"/>
      <c r="D19" s="234" t="s">
        <v>26</v>
      </c>
      <c r="E19" s="232"/>
      <c r="F19" s="232"/>
      <c r="G19" s="232"/>
      <c r="H19" s="232"/>
      <c r="I19" s="234" t="s">
        <v>23</v>
      </c>
      <c r="J19" s="235" t="str">
        <f>'Rekapitulácia stavby'!AN13</f>
        <v>Vyplň údaj</v>
      </c>
      <c r="K19" s="232"/>
      <c r="L19" s="34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</row>
    <row r="20" spans="1:31" s="2" customFormat="1" ht="18" customHeight="1">
      <c r="A20" s="232"/>
      <c r="B20" s="28"/>
      <c r="C20" s="232"/>
      <c r="D20" s="232"/>
      <c r="E20" s="314" t="str">
        <f>'Rekapitulácia stavby'!E14</f>
        <v>Vyplň údaj</v>
      </c>
      <c r="F20" s="281"/>
      <c r="G20" s="281"/>
      <c r="H20" s="281"/>
      <c r="I20" s="234" t="s">
        <v>25</v>
      </c>
      <c r="J20" s="235" t="str">
        <f>'Rekapitulácia stavby'!AN14</f>
        <v>Vyplň údaj</v>
      </c>
      <c r="K20" s="232"/>
      <c r="L20" s="34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</row>
    <row r="21" spans="1:31" s="2" customFormat="1" ht="6.9" customHeight="1">
      <c r="A21" s="232"/>
      <c r="B21" s="28"/>
      <c r="C21" s="232"/>
      <c r="D21" s="232"/>
      <c r="E21" s="232"/>
      <c r="F21" s="232"/>
      <c r="G21" s="232"/>
      <c r="H21" s="232"/>
      <c r="I21" s="232"/>
      <c r="J21" s="232"/>
      <c r="K21" s="232"/>
      <c r="L21" s="34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</row>
    <row r="22" spans="1:31" s="2" customFormat="1" ht="12" customHeight="1">
      <c r="A22" s="232"/>
      <c r="B22" s="28"/>
      <c r="C22" s="232"/>
      <c r="D22" s="234" t="s">
        <v>28</v>
      </c>
      <c r="E22" s="232"/>
      <c r="F22" s="232"/>
      <c r="G22" s="232"/>
      <c r="H22" s="232"/>
      <c r="I22" s="234" t="s">
        <v>23</v>
      </c>
      <c r="J22" s="223" t="s">
        <v>1</v>
      </c>
      <c r="K22" s="232"/>
      <c r="L22" s="34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</row>
    <row r="23" spans="1:31" s="2" customFormat="1" ht="18" customHeight="1">
      <c r="A23" s="232"/>
      <c r="B23" s="28"/>
      <c r="C23" s="232"/>
      <c r="D23" s="232"/>
      <c r="E23" s="223" t="s">
        <v>29</v>
      </c>
      <c r="F23" s="232"/>
      <c r="G23" s="232"/>
      <c r="H23" s="232"/>
      <c r="I23" s="234" t="s">
        <v>25</v>
      </c>
      <c r="J23" s="223" t="s">
        <v>1</v>
      </c>
      <c r="K23" s="232"/>
      <c r="L23" s="34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</row>
    <row r="24" spans="1:31" s="2" customFormat="1" ht="6.9" customHeight="1">
      <c r="A24" s="232"/>
      <c r="B24" s="28"/>
      <c r="C24" s="232"/>
      <c r="D24" s="232"/>
      <c r="E24" s="232"/>
      <c r="F24" s="232"/>
      <c r="G24" s="232"/>
      <c r="H24" s="232"/>
      <c r="I24" s="232"/>
      <c r="J24" s="232"/>
      <c r="K24" s="232"/>
      <c r="L24" s="34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</row>
    <row r="25" spans="1:31" s="2" customFormat="1" ht="12" customHeight="1">
      <c r="A25" s="232"/>
      <c r="B25" s="28"/>
      <c r="C25" s="232"/>
      <c r="D25" s="234" t="s">
        <v>31</v>
      </c>
      <c r="E25" s="232"/>
      <c r="F25" s="232"/>
      <c r="G25" s="232"/>
      <c r="H25" s="232"/>
      <c r="I25" s="234" t="s">
        <v>23</v>
      </c>
      <c r="J25" s="223" t="s">
        <v>1</v>
      </c>
      <c r="K25" s="232"/>
      <c r="L25" s="34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</row>
    <row r="26" spans="1:31" s="2" customFormat="1" ht="18" customHeight="1">
      <c r="A26" s="232"/>
      <c r="B26" s="28"/>
      <c r="C26" s="232"/>
      <c r="D26" s="232"/>
      <c r="E26" s="223" t="s">
        <v>32</v>
      </c>
      <c r="F26" s="232"/>
      <c r="G26" s="232"/>
      <c r="H26" s="232"/>
      <c r="I26" s="234" t="s">
        <v>25</v>
      </c>
      <c r="J26" s="223" t="s">
        <v>1</v>
      </c>
      <c r="K26" s="232"/>
      <c r="L26" s="34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</row>
    <row r="27" spans="1:31" s="2" customFormat="1" ht="6.9" customHeight="1">
      <c r="A27" s="232"/>
      <c r="B27" s="28"/>
      <c r="C27" s="232"/>
      <c r="D27" s="232"/>
      <c r="E27" s="232"/>
      <c r="F27" s="232"/>
      <c r="G27" s="232"/>
      <c r="H27" s="232"/>
      <c r="I27" s="232"/>
      <c r="J27" s="232"/>
      <c r="K27" s="232"/>
      <c r="L27" s="34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</row>
    <row r="28" spans="1:31" s="2" customFormat="1" ht="12" customHeight="1">
      <c r="A28" s="232"/>
      <c r="B28" s="28"/>
      <c r="C28" s="232"/>
      <c r="D28" s="234" t="s">
        <v>33</v>
      </c>
      <c r="E28" s="232"/>
      <c r="F28" s="232"/>
      <c r="G28" s="232"/>
      <c r="H28" s="232"/>
      <c r="I28" s="232"/>
      <c r="J28" s="232"/>
      <c r="K28" s="232"/>
      <c r="L28" s="34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</row>
    <row r="29" spans="1:31" s="8" customFormat="1" ht="16.5" customHeight="1">
      <c r="A29" s="96"/>
      <c r="B29" s="97"/>
      <c r="C29" s="96"/>
      <c r="D29" s="96"/>
      <c r="E29" s="315" t="s">
        <v>114</v>
      </c>
      <c r="F29" s="315"/>
      <c r="G29" s="315"/>
      <c r="H29" s="315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" customHeight="1">
      <c r="A30" s="232"/>
      <c r="B30" s="28"/>
      <c r="C30" s="232"/>
      <c r="D30" s="232"/>
      <c r="E30" s="232"/>
      <c r="F30" s="232"/>
      <c r="G30" s="232"/>
      <c r="H30" s="232"/>
      <c r="I30" s="232"/>
      <c r="J30" s="232"/>
      <c r="K30" s="232"/>
      <c r="L30" s="34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</row>
    <row r="31" spans="1:31" s="2" customFormat="1" ht="6.9" customHeight="1">
      <c r="A31" s="232"/>
      <c r="B31" s="28"/>
      <c r="C31" s="232"/>
      <c r="D31" s="57"/>
      <c r="E31" s="57"/>
      <c r="F31" s="57"/>
      <c r="G31" s="57"/>
      <c r="H31" s="57"/>
      <c r="I31" s="57"/>
      <c r="J31" s="57"/>
      <c r="K31" s="57"/>
      <c r="L31" s="34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</row>
    <row r="32" spans="1:31" s="2" customFormat="1" ht="14.4" customHeight="1">
      <c r="A32" s="232"/>
      <c r="B32" s="28"/>
      <c r="C32" s="232"/>
      <c r="D32" s="223" t="s">
        <v>115</v>
      </c>
      <c r="J32" s="226">
        <f>J99-J34</f>
        <v>0</v>
      </c>
      <c r="K32" s="232"/>
      <c r="L32" s="34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</row>
    <row r="33" spans="1:31" s="2" customFormat="1" ht="14.4" customHeight="1">
      <c r="A33" s="232"/>
      <c r="B33" s="28"/>
      <c r="C33" s="232"/>
      <c r="D33" s="27" t="s">
        <v>105</v>
      </c>
      <c r="J33" s="226">
        <f>J105</f>
        <v>0</v>
      </c>
      <c r="K33" s="232"/>
      <c r="L33" s="34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</row>
    <row r="34" spans="1:31" s="2" customFormat="1" ht="14.4" customHeight="1">
      <c r="A34" s="232"/>
      <c r="B34" s="28"/>
      <c r="C34" s="232"/>
      <c r="D34" s="210" t="s">
        <v>37</v>
      </c>
      <c r="J34" s="226">
        <v>0</v>
      </c>
      <c r="K34" s="232"/>
      <c r="L34" s="34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</row>
    <row r="35" spans="1:31" s="2" customFormat="1" ht="25.35" customHeight="1">
      <c r="A35" s="232"/>
      <c r="B35" s="28"/>
      <c r="C35" s="232"/>
      <c r="D35" s="99" t="s">
        <v>38</v>
      </c>
      <c r="J35" s="219">
        <f>ROUND(J32 + J33+J34, 2)</f>
        <v>0</v>
      </c>
      <c r="K35" s="232"/>
      <c r="L35" s="34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</row>
    <row r="36" spans="1:31" s="2" customFormat="1" ht="6.9" customHeight="1">
      <c r="A36" s="232"/>
      <c r="B36" s="28"/>
      <c r="C36" s="232"/>
      <c r="D36" s="47"/>
      <c r="E36" s="47"/>
      <c r="F36" s="47"/>
      <c r="G36" s="47"/>
      <c r="H36" s="47"/>
      <c r="I36" s="47"/>
      <c r="J36" s="47"/>
      <c r="K36" s="57"/>
      <c r="L36" s="34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</row>
    <row r="37" spans="1:31" s="2" customFormat="1" ht="14.4" customHeight="1">
      <c r="A37" s="232"/>
      <c r="B37" s="28"/>
      <c r="C37" s="232"/>
      <c r="F37" s="228" t="s">
        <v>40</v>
      </c>
      <c r="I37" s="228" t="s">
        <v>39</v>
      </c>
      <c r="J37" s="228" t="s">
        <v>41</v>
      </c>
      <c r="K37" s="232"/>
      <c r="L37" s="34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</row>
    <row r="38" spans="1:31" s="2" customFormat="1" ht="14.4" customHeight="1">
      <c r="A38" s="232"/>
      <c r="B38" s="28"/>
      <c r="C38" s="232"/>
      <c r="D38" s="100" t="s">
        <v>42</v>
      </c>
      <c r="E38" s="234" t="s">
        <v>43</v>
      </c>
      <c r="F38" s="101">
        <f>ROUND((SUM(BE113:BE120) + SUM(BE142:BE420)),  2)</f>
        <v>0</v>
      </c>
      <c r="I38" s="102">
        <v>0.2</v>
      </c>
      <c r="J38" s="101">
        <f>ROUND(((SUM(BE113:BE120) + SUM(BE142:BE420))*I38),  2)</f>
        <v>0</v>
      </c>
      <c r="K38" s="232"/>
      <c r="L38" s="34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</row>
    <row r="39" spans="1:31" s="2" customFormat="1" ht="14.4" customHeight="1">
      <c r="A39" s="232"/>
      <c r="B39" s="28"/>
      <c r="C39" s="232"/>
      <c r="E39" s="234" t="s">
        <v>44</v>
      </c>
      <c r="F39" s="101">
        <f>J32</f>
        <v>0</v>
      </c>
      <c r="I39" s="102">
        <v>0.2</v>
      </c>
      <c r="J39" s="101">
        <f>F39*0.2</f>
        <v>0</v>
      </c>
      <c r="K39" s="232"/>
      <c r="L39" s="34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</row>
    <row r="40" spans="1:31" s="2" customFormat="1" ht="14.4" hidden="1" customHeight="1">
      <c r="A40" s="232"/>
      <c r="B40" s="28"/>
      <c r="C40" s="232"/>
      <c r="D40" s="232"/>
      <c r="E40" s="234" t="s">
        <v>45</v>
      </c>
      <c r="F40" s="101">
        <f>ROUND((SUM(BG110:BG117) + SUM(BG139:BG333)),  2)</f>
        <v>0</v>
      </c>
      <c r="G40" s="232"/>
      <c r="H40" s="232"/>
      <c r="I40" s="102">
        <v>0.2</v>
      </c>
      <c r="J40" s="101">
        <f>0</f>
        <v>0</v>
      </c>
      <c r="K40" s="232"/>
      <c r="L40" s="34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</row>
    <row r="41" spans="1:31" s="2" customFormat="1" ht="14.4" hidden="1" customHeight="1">
      <c r="A41" s="232"/>
      <c r="B41" s="28"/>
      <c r="C41" s="232"/>
      <c r="D41" s="232"/>
      <c r="E41" s="234" t="s">
        <v>46</v>
      </c>
      <c r="F41" s="101">
        <f>ROUND((SUM(BH110:BH117) + SUM(BH139:BH333)),  2)</f>
        <v>0</v>
      </c>
      <c r="G41" s="232"/>
      <c r="H41" s="232"/>
      <c r="I41" s="102">
        <v>0.2</v>
      </c>
      <c r="J41" s="101">
        <f>0</f>
        <v>0</v>
      </c>
      <c r="K41" s="232"/>
      <c r="L41" s="34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</row>
    <row r="42" spans="1:31" s="2" customFormat="1" ht="14.4" hidden="1" customHeight="1">
      <c r="A42" s="232"/>
      <c r="B42" s="28"/>
      <c r="C42" s="232"/>
      <c r="D42" s="232"/>
      <c r="E42" s="234" t="s">
        <v>47</v>
      </c>
      <c r="F42" s="101">
        <f>ROUND((SUM(BI110:BI117) + SUM(BI139:BI333)),  2)</f>
        <v>0</v>
      </c>
      <c r="G42" s="232"/>
      <c r="H42" s="232"/>
      <c r="I42" s="102">
        <v>0</v>
      </c>
      <c r="J42" s="101">
        <f>0</f>
        <v>0</v>
      </c>
      <c r="K42" s="232"/>
      <c r="L42" s="34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</row>
    <row r="43" spans="1:31" s="2" customFormat="1" ht="6.9" customHeight="1">
      <c r="A43" s="232"/>
      <c r="B43" s="28"/>
      <c r="C43" s="232"/>
      <c r="D43" s="232"/>
      <c r="E43" s="232"/>
      <c r="F43" s="232"/>
      <c r="G43" s="232"/>
      <c r="H43" s="232"/>
      <c r="I43" s="232"/>
      <c r="J43" s="232"/>
      <c r="K43" s="232"/>
      <c r="L43" s="34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</row>
    <row r="44" spans="1:31" s="2" customFormat="1" ht="25.35" customHeight="1">
      <c r="A44" s="232"/>
      <c r="B44" s="28"/>
      <c r="C44" s="94"/>
      <c r="D44" s="103" t="s">
        <v>48</v>
      </c>
      <c r="E44" s="51"/>
      <c r="F44" s="51"/>
      <c r="G44" s="104" t="s">
        <v>49</v>
      </c>
      <c r="H44" s="105" t="s">
        <v>50</v>
      </c>
      <c r="I44" s="51"/>
      <c r="J44" s="106">
        <f>SUM(J35:J42)</f>
        <v>0</v>
      </c>
      <c r="K44" s="107"/>
      <c r="L44" s="34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</row>
    <row r="45" spans="1:31" s="2" customFormat="1" ht="14.4" customHeight="1">
      <c r="A45" s="232"/>
      <c r="B45" s="28"/>
      <c r="C45" s="232"/>
      <c r="D45" s="232"/>
      <c r="E45" s="232"/>
      <c r="F45" s="232"/>
      <c r="G45" s="232"/>
      <c r="H45" s="232"/>
      <c r="I45" s="232"/>
      <c r="J45" s="232"/>
      <c r="K45" s="232"/>
      <c r="L45" s="34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</row>
    <row r="46" spans="1:31" s="1" customFormat="1" ht="14.4" customHeight="1">
      <c r="A46" s="224"/>
      <c r="B46" s="20"/>
      <c r="C46" s="224"/>
      <c r="D46" s="224"/>
      <c r="E46" s="224"/>
      <c r="F46" s="224"/>
      <c r="G46" s="224"/>
      <c r="H46" s="224"/>
      <c r="I46" s="224"/>
      <c r="J46" s="224"/>
      <c r="K46" s="224"/>
      <c r="L46" s="20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</row>
    <row r="47" spans="1:31" s="1" customFormat="1" ht="14.4" customHeight="1">
      <c r="A47" s="224"/>
      <c r="B47" s="20"/>
      <c r="C47" s="224"/>
      <c r="D47" s="224"/>
      <c r="E47" s="224"/>
      <c r="F47" s="224"/>
      <c r="G47" s="224"/>
      <c r="H47" s="224"/>
      <c r="I47" s="224"/>
      <c r="J47" s="224"/>
      <c r="K47" s="224"/>
      <c r="L47" s="20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</row>
    <row r="48" spans="1:31" s="1" customFormat="1" ht="14.4" customHeight="1">
      <c r="A48" s="224"/>
      <c r="B48" s="20"/>
      <c r="C48" s="224"/>
      <c r="D48" s="224"/>
      <c r="E48" s="224"/>
      <c r="F48" s="224"/>
      <c r="G48" s="224"/>
      <c r="H48" s="224"/>
      <c r="I48" s="224"/>
      <c r="J48" s="224"/>
      <c r="K48" s="224"/>
      <c r="L48" s="20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</row>
    <row r="49" spans="1:31" s="1" customFormat="1" ht="14.4" customHeight="1">
      <c r="A49" s="224"/>
      <c r="B49" s="20"/>
      <c r="C49" s="224"/>
      <c r="D49" s="224"/>
      <c r="E49" s="224"/>
      <c r="F49" s="224"/>
      <c r="G49" s="224"/>
      <c r="H49" s="224"/>
      <c r="I49" s="224"/>
      <c r="J49" s="224"/>
      <c r="K49" s="224"/>
      <c r="L49" s="20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</row>
    <row r="50" spans="1:31" s="1" customFormat="1" ht="14.4" customHeight="1">
      <c r="A50" s="224"/>
      <c r="B50" s="20"/>
      <c r="C50" s="224"/>
      <c r="D50" s="224"/>
      <c r="E50" s="224"/>
      <c r="F50" s="224"/>
      <c r="G50" s="224"/>
      <c r="H50" s="224"/>
      <c r="I50" s="224"/>
      <c r="J50" s="224"/>
      <c r="K50" s="224"/>
      <c r="L50" s="20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</row>
    <row r="51" spans="1:31" s="2" customFormat="1" ht="14.4" customHeight="1">
      <c r="B51" s="34"/>
      <c r="D51" s="35" t="s">
        <v>51</v>
      </c>
      <c r="E51" s="36"/>
      <c r="F51" s="36"/>
      <c r="G51" s="35" t="s">
        <v>52</v>
      </c>
      <c r="H51" s="36"/>
      <c r="I51" s="36"/>
      <c r="J51" s="36"/>
      <c r="K51" s="36"/>
      <c r="L51" s="34"/>
    </row>
    <row r="52" spans="1:31">
      <c r="A52" s="224"/>
      <c r="B52" s="20"/>
      <c r="C52" s="224"/>
      <c r="D52" s="224"/>
      <c r="E52" s="224"/>
      <c r="F52" s="224"/>
      <c r="G52" s="224"/>
      <c r="H52" s="224"/>
      <c r="I52" s="224"/>
      <c r="J52" s="224"/>
      <c r="K52" s="224"/>
      <c r="L52" s="20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</row>
    <row r="53" spans="1:31">
      <c r="A53" s="224"/>
      <c r="B53" s="20"/>
      <c r="C53" s="224"/>
      <c r="D53" s="224"/>
      <c r="E53" s="224"/>
      <c r="F53" s="224"/>
      <c r="G53" s="224"/>
      <c r="H53" s="224"/>
      <c r="I53" s="224"/>
      <c r="J53" s="224"/>
      <c r="K53" s="224"/>
      <c r="L53" s="20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</row>
    <row r="54" spans="1:31">
      <c r="A54" s="224"/>
      <c r="B54" s="20"/>
      <c r="C54" s="224"/>
      <c r="D54" s="224"/>
      <c r="E54" s="224"/>
      <c r="F54" s="224"/>
      <c r="G54" s="224"/>
      <c r="H54" s="224"/>
      <c r="I54" s="224"/>
      <c r="J54" s="224"/>
      <c r="K54" s="224"/>
      <c r="L54" s="20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</row>
    <row r="55" spans="1:31">
      <c r="A55" s="224"/>
      <c r="B55" s="20"/>
      <c r="C55" s="224"/>
      <c r="D55" s="224"/>
      <c r="E55" s="224"/>
      <c r="F55" s="224"/>
      <c r="G55" s="224"/>
      <c r="H55" s="224"/>
      <c r="I55" s="224"/>
      <c r="J55" s="224"/>
      <c r="K55" s="224"/>
      <c r="L55" s="20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</row>
    <row r="56" spans="1:31">
      <c r="A56" s="224"/>
      <c r="B56" s="20"/>
      <c r="C56" s="224"/>
      <c r="D56" s="224"/>
      <c r="E56" s="224"/>
      <c r="F56" s="224"/>
      <c r="G56" s="224"/>
      <c r="H56" s="224"/>
      <c r="I56" s="224"/>
      <c r="J56" s="224"/>
      <c r="K56" s="224"/>
      <c r="L56" s="20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</row>
    <row r="57" spans="1:31">
      <c r="A57" s="224"/>
      <c r="B57" s="20"/>
      <c r="C57" s="224"/>
      <c r="D57" s="224"/>
      <c r="E57" s="224"/>
      <c r="F57" s="224"/>
      <c r="G57" s="224"/>
      <c r="H57" s="224"/>
      <c r="I57" s="224"/>
      <c r="J57" s="224"/>
      <c r="K57" s="224"/>
      <c r="L57" s="20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</row>
    <row r="58" spans="1:31">
      <c r="A58" s="224"/>
      <c r="B58" s="20"/>
      <c r="C58" s="224"/>
      <c r="D58" s="224"/>
      <c r="E58" s="224"/>
      <c r="F58" s="224"/>
      <c r="G58" s="224"/>
      <c r="H58" s="224"/>
      <c r="I58" s="224"/>
      <c r="J58" s="224"/>
      <c r="K58" s="224"/>
      <c r="L58" s="20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</row>
    <row r="59" spans="1:31">
      <c r="A59" s="224"/>
      <c r="B59" s="20"/>
      <c r="C59" s="224"/>
      <c r="D59" s="224"/>
      <c r="E59" s="224"/>
      <c r="F59" s="224"/>
      <c r="G59" s="224"/>
      <c r="H59" s="224"/>
      <c r="I59" s="224"/>
      <c r="J59" s="224"/>
      <c r="K59" s="224"/>
      <c r="L59" s="20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</row>
    <row r="60" spans="1:31">
      <c r="A60" s="224"/>
      <c r="B60" s="20"/>
      <c r="C60" s="224"/>
      <c r="D60" s="224"/>
      <c r="E60" s="224"/>
      <c r="F60" s="224"/>
      <c r="G60" s="224"/>
      <c r="H60" s="224"/>
      <c r="I60" s="224"/>
      <c r="J60" s="224"/>
      <c r="K60" s="224"/>
      <c r="L60" s="20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</row>
    <row r="61" spans="1:31">
      <c r="A61" s="224"/>
      <c r="B61" s="20"/>
      <c r="C61" s="224"/>
      <c r="D61" s="224"/>
      <c r="E61" s="224"/>
      <c r="F61" s="224"/>
      <c r="G61" s="224"/>
      <c r="H61" s="224"/>
      <c r="I61" s="224"/>
      <c r="J61" s="224"/>
      <c r="K61" s="224"/>
      <c r="L61" s="20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</row>
    <row r="62" spans="1:31" s="2" customFormat="1" ht="13.2">
      <c r="A62" s="232"/>
      <c r="B62" s="28"/>
      <c r="C62" s="232"/>
      <c r="D62" s="37" t="s">
        <v>53</v>
      </c>
      <c r="E62" s="227"/>
      <c r="F62" s="108" t="s">
        <v>54</v>
      </c>
      <c r="G62" s="37" t="s">
        <v>53</v>
      </c>
      <c r="H62" s="227"/>
      <c r="I62" s="227"/>
      <c r="J62" s="109" t="s">
        <v>54</v>
      </c>
      <c r="K62" s="227"/>
      <c r="L62" s="34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</row>
    <row r="63" spans="1:31">
      <c r="A63" s="224"/>
      <c r="B63" s="20"/>
      <c r="C63" s="224"/>
      <c r="D63" s="224"/>
      <c r="E63" s="224"/>
      <c r="F63" s="224"/>
      <c r="G63" s="224"/>
      <c r="H63" s="224"/>
      <c r="I63" s="224"/>
      <c r="J63" s="224"/>
      <c r="K63" s="224"/>
      <c r="L63" s="20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</row>
    <row r="64" spans="1:31">
      <c r="A64" s="224"/>
      <c r="B64" s="20"/>
      <c r="C64" s="224"/>
      <c r="D64" s="224"/>
      <c r="E64" s="224"/>
      <c r="F64" s="224"/>
      <c r="G64" s="224"/>
      <c r="H64" s="224"/>
      <c r="I64" s="224"/>
      <c r="J64" s="224"/>
      <c r="K64" s="224"/>
      <c r="L64" s="20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</row>
    <row r="65" spans="1:31">
      <c r="A65" s="224"/>
      <c r="B65" s="20"/>
      <c r="C65" s="224"/>
      <c r="D65" s="224"/>
      <c r="E65" s="224"/>
      <c r="F65" s="224"/>
      <c r="G65" s="224"/>
      <c r="H65" s="224"/>
      <c r="I65" s="224"/>
      <c r="J65" s="224"/>
      <c r="K65" s="224"/>
      <c r="L65" s="20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</row>
    <row r="66" spans="1:31" s="2" customFormat="1" ht="13.2">
      <c r="A66" s="232"/>
      <c r="B66" s="28"/>
      <c r="C66" s="232"/>
      <c r="D66" s="35" t="s">
        <v>55</v>
      </c>
      <c r="E66" s="38"/>
      <c r="F66" s="38"/>
      <c r="G66" s="35" t="s">
        <v>56</v>
      </c>
      <c r="H66" s="38"/>
      <c r="I66" s="38"/>
      <c r="J66" s="38"/>
      <c r="K66" s="38"/>
      <c r="L66" s="34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</row>
    <row r="67" spans="1:31">
      <c r="A67" s="224"/>
      <c r="B67" s="20"/>
      <c r="C67" s="224"/>
      <c r="D67" s="224"/>
      <c r="E67" s="224"/>
      <c r="F67" s="224"/>
      <c r="G67" s="224"/>
      <c r="H67" s="224"/>
      <c r="I67" s="224"/>
      <c r="J67" s="224"/>
      <c r="K67" s="224"/>
      <c r="L67" s="20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</row>
    <row r="68" spans="1:31">
      <c r="A68" s="224"/>
      <c r="B68" s="20"/>
      <c r="C68" s="224"/>
      <c r="D68" s="224"/>
      <c r="E68" s="224"/>
      <c r="F68" s="224"/>
      <c r="G68" s="224"/>
      <c r="H68" s="224"/>
      <c r="I68" s="224"/>
      <c r="J68" s="224"/>
      <c r="K68" s="224"/>
      <c r="L68" s="20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</row>
    <row r="69" spans="1:31">
      <c r="A69" s="224"/>
      <c r="B69" s="20"/>
      <c r="C69" s="224"/>
      <c r="D69" s="224"/>
      <c r="E69" s="224"/>
      <c r="F69" s="224"/>
      <c r="G69" s="224"/>
      <c r="H69" s="224"/>
      <c r="I69" s="224"/>
      <c r="J69" s="224"/>
      <c r="K69" s="224"/>
      <c r="L69" s="20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</row>
    <row r="70" spans="1:31">
      <c r="A70" s="224"/>
      <c r="B70" s="20"/>
      <c r="C70" s="224"/>
      <c r="D70" s="224"/>
      <c r="E70" s="224"/>
      <c r="F70" s="224"/>
      <c r="G70" s="224"/>
      <c r="H70" s="224"/>
      <c r="I70" s="224"/>
      <c r="J70" s="224"/>
      <c r="K70" s="224"/>
      <c r="L70" s="20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</row>
    <row r="71" spans="1:31">
      <c r="A71" s="224"/>
      <c r="B71" s="20"/>
      <c r="C71" s="224"/>
      <c r="D71" s="224"/>
      <c r="E71" s="224"/>
      <c r="F71" s="224"/>
      <c r="G71" s="224"/>
      <c r="H71" s="224"/>
      <c r="I71" s="224"/>
      <c r="J71" s="224"/>
      <c r="K71" s="224"/>
      <c r="L71" s="20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</row>
    <row r="72" spans="1:31">
      <c r="A72" s="224"/>
      <c r="B72" s="20"/>
      <c r="C72" s="224"/>
      <c r="D72" s="224"/>
      <c r="E72" s="224"/>
      <c r="F72" s="224"/>
      <c r="G72" s="224"/>
      <c r="H72" s="224"/>
      <c r="I72" s="224"/>
      <c r="J72" s="224"/>
      <c r="K72" s="224"/>
      <c r="L72" s="20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</row>
    <row r="73" spans="1:31">
      <c r="A73" s="224"/>
      <c r="B73" s="20"/>
      <c r="C73" s="224"/>
      <c r="D73" s="224"/>
      <c r="E73" s="224"/>
      <c r="F73" s="224"/>
      <c r="G73" s="224"/>
      <c r="H73" s="224"/>
      <c r="I73" s="224"/>
      <c r="J73" s="224"/>
      <c r="K73" s="224"/>
      <c r="L73" s="20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</row>
    <row r="74" spans="1:31">
      <c r="A74" s="224"/>
      <c r="B74" s="20"/>
      <c r="C74" s="224"/>
      <c r="D74" s="224"/>
      <c r="E74" s="224"/>
      <c r="F74" s="224"/>
      <c r="G74" s="224"/>
      <c r="H74" s="224"/>
      <c r="I74" s="224"/>
      <c r="J74" s="224"/>
      <c r="K74" s="224"/>
      <c r="L74" s="20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</row>
    <row r="75" spans="1:31">
      <c r="A75" s="224"/>
      <c r="B75" s="20"/>
      <c r="C75" s="224"/>
      <c r="D75" s="224"/>
      <c r="E75" s="224"/>
      <c r="F75" s="224"/>
      <c r="G75" s="224"/>
      <c r="H75" s="224"/>
      <c r="I75" s="224"/>
      <c r="J75" s="224"/>
      <c r="K75" s="224"/>
      <c r="L75" s="20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</row>
    <row r="76" spans="1:31">
      <c r="A76" s="224"/>
      <c r="B76" s="20"/>
      <c r="C76" s="224"/>
      <c r="D76" s="224"/>
      <c r="E76" s="224"/>
      <c r="F76" s="224"/>
      <c r="G76" s="224"/>
      <c r="H76" s="224"/>
      <c r="I76" s="224"/>
      <c r="J76" s="224"/>
      <c r="K76" s="224"/>
      <c r="L76" s="20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</row>
    <row r="77" spans="1:31" s="2" customFormat="1" ht="13.2">
      <c r="A77" s="232"/>
      <c r="B77" s="28"/>
      <c r="C77" s="232"/>
      <c r="D77" s="37" t="s">
        <v>53</v>
      </c>
      <c r="E77" s="227"/>
      <c r="F77" s="108" t="s">
        <v>54</v>
      </c>
      <c r="G77" s="37" t="s">
        <v>53</v>
      </c>
      <c r="H77" s="227"/>
      <c r="I77" s="227"/>
      <c r="J77" s="109" t="s">
        <v>54</v>
      </c>
      <c r="K77" s="227"/>
      <c r="L77" s="34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</row>
    <row r="78" spans="1:31" s="2" customFormat="1" ht="14.4" customHeight="1">
      <c r="A78" s="232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34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</row>
    <row r="82" spans="1:31" s="2" customFormat="1" ht="6.9" customHeight="1">
      <c r="A82" s="232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34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</row>
    <row r="83" spans="1:31" s="2" customFormat="1" ht="24.9" customHeight="1">
      <c r="A83" s="232"/>
      <c r="B83" s="28"/>
      <c r="C83" s="21" t="s">
        <v>116</v>
      </c>
      <c r="D83" s="232"/>
      <c r="E83" s="232"/>
      <c r="F83" s="232"/>
      <c r="G83" s="232"/>
      <c r="H83" s="232"/>
      <c r="I83" s="232"/>
      <c r="J83" s="232"/>
      <c r="K83" s="232"/>
      <c r="L83" s="34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</row>
    <row r="84" spans="1:31" s="2" customFormat="1" ht="6.9" customHeight="1">
      <c r="A84" s="232"/>
      <c r="B84" s="28"/>
      <c r="C84" s="232"/>
      <c r="D84" s="232"/>
      <c r="E84" s="232"/>
      <c r="F84" s="232"/>
      <c r="G84" s="232"/>
      <c r="H84" s="232"/>
      <c r="I84" s="232"/>
      <c r="J84" s="232"/>
      <c r="K84" s="232"/>
      <c r="L84" s="34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</row>
    <row r="85" spans="1:31" s="2" customFormat="1" ht="12" customHeight="1">
      <c r="A85" s="232"/>
      <c r="B85" s="28"/>
      <c r="C85" s="234" t="s">
        <v>14</v>
      </c>
      <c r="D85" s="232"/>
      <c r="E85" s="232"/>
      <c r="F85" s="232"/>
      <c r="G85" s="232"/>
      <c r="H85" s="232"/>
      <c r="I85" s="232"/>
      <c r="J85" s="232"/>
      <c r="K85" s="232"/>
      <c r="L85" s="34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</row>
    <row r="86" spans="1:31" s="2" customFormat="1" ht="16.5" customHeight="1">
      <c r="A86" s="232"/>
      <c r="B86" s="28"/>
      <c r="C86" s="232"/>
      <c r="D86" s="232"/>
      <c r="E86" s="317" t="str">
        <f>E7</f>
        <v>Obnova sídliskového vnútrobloku Agátka v Trnave</v>
      </c>
      <c r="F86" s="319"/>
      <c r="G86" s="319"/>
      <c r="H86" s="319"/>
      <c r="I86" s="232"/>
      <c r="J86" s="232"/>
      <c r="K86" s="232"/>
      <c r="L86" s="34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</row>
    <row r="87" spans="1:31" s="1" customFormat="1" ht="12" customHeight="1">
      <c r="A87" s="224"/>
      <c r="B87" s="20"/>
      <c r="C87" s="234" t="s">
        <v>112</v>
      </c>
      <c r="D87" s="224"/>
      <c r="E87" s="224"/>
      <c r="F87" s="224"/>
      <c r="G87" s="224"/>
      <c r="H87" s="224"/>
      <c r="I87" s="224"/>
      <c r="J87" s="224"/>
      <c r="K87" s="224"/>
      <c r="L87" s="20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</row>
    <row r="88" spans="1:31" s="2" customFormat="1" ht="16.5" customHeight="1">
      <c r="A88" s="232"/>
      <c r="B88" s="28"/>
      <c r="C88" s="232"/>
      <c r="D88" s="232"/>
      <c r="E88" s="317" t="s">
        <v>83</v>
      </c>
      <c r="F88" s="316"/>
      <c r="G88" s="316"/>
      <c r="H88" s="316"/>
      <c r="I88" s="232"/>
      <c r="J88" s="232"/>
      <c r="K88" s="232"/>
      <c r="L88" s="34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</row>
    <row r="89" spans="1:31" s="2" customFormat="1" ht="12" customHeight="1">
      <c r="A89" s="232"/>
      <c r="B89" s="28"/>
      <c r="C89" s="234" t="s">
        <v>113</v>
      </c>
      <c r="D89" s="232"/>
      <c r="E89" s="232"/>
      <c r="F89" s="232"/>
      <c r="G89" s="232"/>
      <c r="H89" s="232"/>
      <c r="I89" s="232"/>
      <c r="J89" s="232"/>
      <c r="K89" s="232"/>
      <c r="L89" s="34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</row>
    <row r="90" spans="1:31" s="2" customFormat="1" ht="16.5" customHeight="1">
      <c r="A90" s="232"/>
      <c r="B90" s="28"/>
      <c r="C90" s="232"/>
      <c r="D90" s="232"/>
      <c r="E90" s="305" t="str">
        <f>E11</f>
        <v>SO 01 Krajinná architektúra</v>
      </c>
      <c r="F90" s="316"/>
      <c r="G90" s="316"/>
      <c r="H90" s="316"/>
      <c r="I90" s="232"/>
      <c r="J90" s="232"/>
      <c r="K90" s="232"/>
      <c r="L90" s="34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</row>
    <row r="91" spans="1:31" s="2" customFormat="1" ht="6.9" customHeight="1">
      <c r="A91" s="232"/>
      <c r="B91" s="28"/>
      <c r="C91" s="232"/>
      <c r="D91" s="232"/>
      <c r="E91" s="232"/>
      <c r="F91" s="232"/>
      <c r="G91" s="232"/>
      <c r="H91" s="232"/>
      <c r="I91" s="232"/>
      <c r="J91" s="232"/>
      <c r="K91" s="232"/>
      <c r="L91" s="34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</row>
    <row r="92" spans="1:31" s="2" customFormat="1" ht="12" customHeight="1">
      <c r="A92" s="232"/>
      <c r="B92" s="28"/>
      <c r="C92" s="234" t="s">
        <v>18</v>
      </c>
      <c r="D92" s="232"/>
      <c r="E92" s="232"/>
      <c r="F92" s="223" t="str">
        <f>F14</f>
        <v xml:space="preserve"> </v>
      </c>
      <c r="G92" s="232"/>
      <c r="H92" s="232"/>
      <c r="I92" s="234" t="s">
        <v>20</v>
      </c>
      <c r="J92" s="216" t="str">
        <f>IF(J14="","",J14)</f>
        <v>20. 4. 2021</v>
      </c>
      <c r="K92" s="232"/>
      <c r="L92" s="34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</row>
    <row r="93" spans="1:31" s="2" customFormat="1" ht="6.9" customHeight="1">
      <c r="A93" s="232"/>
      <c r="B93" s="28"/>
      <c r="C93" s="232"/>
      <c r="D93" s="232"/>
      <c r="E93" s="232"/>
      <c r="F93" s="232"/>
      <c r="G93" s="232"/>
      <c r="H93" s="232"/>
      <c r="I93" s="232"/>
      <c r="J93" s="232"/>
      <c r="K93" s="232"/>
      <c r="L93" s="34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</row>
    <row r="94" spans="1:31" s="2" customFormat="1" ht="25.65" customHeight="1">
      <c r="A94" s="232"/>
      <c r="B94" s="28"/>
      <c r="C94" s="234" t="s">
        <v>22</v>
      </c>
      <c r="D94" s="232"/>
      <c r="E94" s="232"/>
      <c r="F94" s="223" t="str">
        <f>E17</f>
        <v>Mesto Trnava</v>
      </c>
      <c r="G94" s="232"/>
      <c r="H94" s="232"/>
      <c r="I94" s="234" t="s">
        <v>28</v>
      </c>
      <c r="J94" s="231" t="str">
        <f>E23</f>
        <v>Ing. Ivana Štigová Kučírková, MSc.</v>
      </c>
      <c r="K94" s="232"/>
      <c r="L94" s="34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</row>
    <row r="95" spans="1:31" s="2" customFormat="1" ht="15.15" customHeight="1">
      <c r="A95" s="232"/>
      <c r="B95" s="28"/>
      <c r="C95" s="234" t="s">
        <v>26</v>
      </c>
      <c r="D95" s="232"/>
      <c r="E95" s="232"/>
      <c r="F95" s="223" t="str">
        <f>IF(E20="","",E20)</f>
        <v>Vyplň údaj</v>
      </c>
      <c r="G95" s="232"/>
      <c r="H95" s="232"/>
      <c r="I95" s="234" t="s">
        <v>31</v>
      </c>
      <c r="J95" s="231" t="str">
        <f>E26</f>
        <v>Rosoft, s.r.o.</v>
      </c>
      <c r="K95" s="232"/>
      <c r="L95" s="34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</row>
    <row r="96" spans="1:31" s="2" customFormat="1" ht="10.35" customHeight="1">
      <c r="A96" s="232"/>
      <c r="B96" s="28"/>
      <c r="C96" s="232"/>
      <c r="D96" s="232"/>
      <c r="E96" s="232"/>
      <c r="F96" s="232"/>
      <c r="G96" s="232"/>
      <c r="H96" s="232"/>
      <c r="I96" s="232"/>
      <c r="J96" s="232"/>
      <c r="K96" s="232"/>
      <c r="L96" s="34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</row>
    <row r="97" spans="1:65" s="2" customFormat="1" ht="29.25" customHeight="1">
      <c r="A97" s="232"/>
      <c r="B97" s="28"/>
      <c r="C97" s="110" t="s">
        <v>117</v>
      </c>
      <c r="D97" s="94"/>
      <c r="E97" s="94"/>
      <c r="F97" s="94"/>
      <c r="G97" s="94"/>
      <c r="H97" s="94"/>
      <c r="I97" s="94"/>
      <c r="J97" s="111" t="s">
        <v>118</v>
      </c>
      <c r="K97" s="94"/>
      <c r="L97" s="34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</row>
    <row r="98" spans="1:65" s="2" customFormat="1" ht="10.35" customHeight="1">
      <c r="A98" s="232"/>
      <c r="B98" s="28"/>
      <c r="C98" s="232"/>
      <c r="D98" s="232"/>
      <c r="E98" s="232"/>
      <c r="F98" s="232"/>
      <c r="G98" s="232"/>
      <c r="H98" s="232"/>
      <c r="I98" s="232"/>
      <c r="J98" s="232"/>
      <c r="K98" s="232"/>
      <c r="L98" s="34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</row>
    <row r="99" spans="1:65" s="2" customFormat="1" ht="22.95" customHeight="1">
      <c r="A99" s="232"/>
      <c r="B99" s="28"/>
      <c r="C99" s="112" t="s">
        <v>119</v>
      </c>
      <c r="D99" s="232"/>
      <c r="E99" s="232"/>
      <c r="F99" s="232"/>
      <c r="G99" s="232"/>
      <c r="H99" s="232"/>
      <c r="I99" s="232"/>
      <c r="J99" s="219">
        <f>J139</f>
        <v>0</v>
      </c>
      <c r="K99" s="232"/>
      <c r="L99" s="34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U99" s="17" t="s">
        <v>120</v>
      </c>
    </row>
    <row r="100" spans="1:65" s="9" customFormat="1" ht="24.9" customHeight="1">
      <c r="B100" s="113"/>
      <c r="D100" s="114" t="s">
        <v>121</v>
      </c>
      <c r="E100" s="115"/>
      <c r="F100" s="115"/>
      <c r="G100" s="115"/>
      <c r="H100" s="115"/>
      <c r="I100" s="115"/>
      <c r="J100" s="116">
        <f>J140</f>
        <v>0</v>
      </c>
      <c r="L100" s="113"/>
    </row>
    <row r="101" spans="1:65" s="10" customFormat="1" ht="19.95" customHeight="1">
      <c r="A101" s="220"/>
      <c r="B101" s="117"/>
      <c r="C101" s="220"/>
      <c r="D101" s="118" t="s">
        <v>122</v>
      </c>
      <c r="E101" s="119"/>
      <c r="F101" s="119"/>
      <c r="G101" s="119"/>
      <c r="H101" s="119"/>
      <c r="I101" s="119"/>
      <c r="J101" s="120">
        <f>J141</f>
        <v>0</v>
      </c>
      <c r="K101" s="220"/>
      <c r="L101" s="117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</row>
    <row r="102" spans="1:65" s="10" customFormat="1" ht="19.95" customHeight="1">
      <c r="A102" s="220"/>
      <c r="B102" s="117"/>
      <c r="C102" s="220"/>
      <c r="D102" s="118" t="s">
        <v>123</v>
      </c>
      <c r="E102" s="119"/>
      <c r="F102" s="119"/>
      <c r="G102" s="119"/>
      <c r="H102" s="119"/>
      <c r="I102" s="119"/>
      <c r="J102" s="120">
        <f>J316</f>
        <v>0</v>
      </c>
      <c r="K102" s="220"/>
      <c r="L102" s="117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</row>
    <row r="103" spans="1:65" s="10" customFormat="1" ht="19.95" customHeight="1">
      <c r="A103" s="220"/>
      <c r="B103" s="117"/>
      <c r="C103" s="220"/>
      <c r="D103" s="118" t="s">
        <v>124</v>
      </c>
      <c r="E103" s="119"/>
      <c r="F103" s="119"/>
      <c r="G103" s="119"/>
      <c r="H103" s="119"/>
      <c r="I103" s="119"/>
      <c r="J103" s="120">
        <f>J321</f>
        <v>0</v>
      </c>
      <c r="K103" s="220"/>
      <c r="L103" s="117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</row>
    <row r="104" spans="1:65" s="10" customFormat="1" ht="19.95" customHeight="1">
      <c r="A104" s="220"/>
      <c r="B104" s="117"/>
      <c r="C104" s="220"/>
      <c r="D104" s="118" t="s">
        <v>125</v>
      </c>
      <c r="E104" s="119"/>
      <c r="F104" s="119"/>
      <c r="G104" s="119"/>
      <c r="H104" s="119"/>
      <c r="I104" s="119"/>
      <c r="J104" s="120">
        <f>J326</f>
        <v>0</v>
      </c>
      <c r="K104" s="220"/>
      <c r="L104" s="117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</row>
    <row r="105" spans="1:65" s="10" customFormat="1" ht="19.95" customHeight="1">
      <c r="A105" s="220"/>
      <c r="B105" s="117"/>
      <c r="C105" s="220"/>
      <c r="D105" s="118" t="s">
        <v>126</v>
      </c>
      <c r="E105" s="119"/>
      <c r="F105" s="119"/>
      <c r="G105" s="119"/>
      <c r="H105" s="119"/>
      <c r="I105" s="119"/>
      <c r="J105" s="120">
        <f>J329</f>
        <v>0</v>
      </c>
      <c r="K105" s="220"/>
      <c r="L105" s="117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</row>
    <row r="106" spans="1:65" s="10" customFormat="1" ht="19.95" customHeight="1">
      <c r="A106" s="220"/>
      <c r="B106" s="117"/>
      <c r="C106" s="220"/>
      <c r="D106" s="118" t="s">
        <v>127</v>
      </c>
      <c r="E106" s="119"/>
      <c r="F106" s="119"/>
      <c r="G106" s="119"/>
      <c r="H106" s="119"/>
      <c r="I106" s="119"/>
      <c r="J106" s="120">
        <f>J331</f>
        <v>0</v>
      </c>
      <c r="K106" s="220"/>
      <c r="L106" s="117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</row>
    <row r="107" spans="1:65" s="10" customFormat="1" ht="19.95" customHeight="1">
      <c r="A107" s="220"/>
      <c r="B107" s="117"/>
      <c r="C107" s="220"/>
      <c r="D107" s="118" t="s">
        <v>128</v>
      </c>
      <c r="E107" s="119"/>
      <c r="F107" s="119"/>
      <c r="G107" s="119"/>
      <c r="H107" s="119"/>
      <c r="I107" s="119"/>
      <c r="J107" s="120">
        <f>J332</f>
        <v>0</v>
      </c>
      <c r="K107" s="220"/>
      <c r="L107" s="117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</row>
    <row r="108" spans="1:65" s="2" customFormat="1" ht="21.75" customHeight="1">
      <c r="A108" s="232"/>
      <c r="B108" s="28"/>
      <c r="C108" s="232"/>
      <c r="D108" s="232"/>
      <c r="E108" s="232"/>
      <c r="F108" s="232"/>
      <c r="G108" s="232"/>
      <c r="H108" s="232"/>
      <c r="I108" s="232"/>
      <c r="J108" s="232"/>
      <c r="K108" s="232"/>
      <c r="L108" s="34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</row>
    <row r="109" spans="1:65" s="2" customFormat="1" ht="6.9" customHeight="1">
      <c r="A109" s="232"/>
      <c r="B109" s="28"/>
      <c r="C109" s="232"/>
      <c r="D109" s="232"/>
      <c r="E109" s="232"/>
      <c r="F109" s="232"/>
      <c r="G109" s="232"/>
      <c r="H109" s="232"/>
      <c r="I109" s="232"/>
      <c r="J109" s="232"/>
      <c r="K109" s="232"/>
      <c r="L109" s="34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</row>
    <row r="110" spans="1:65" s="2" customFormat="1" ht="29.25" customHeight="1">
      <c r="A110" s="232"/>
      <c r="B110" s="28"/>
      <c r="C110" s="112" t="s">
        <v>129</v>
      </c>
      <c r="D110" s="232"/>
      <c r="E110" s="232"/>
      <c r="F110" s="232"/>
      <c r="G110" s="232"/>
      <c r="H110" s="232"/>
      <c r="I110" s="232"/>
      <c r="J110" s="121">
        <f>ROUND(J111 + J112 + J113 + J114 + J115 + J116,2)</f>
        <v>0</v>
      </c>
      <c r="K110" s="232"/>
      <c r="L110" s="34"/>
      <c r="N110" s="122" t="s">
        <v>42</v>
      </c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</row>
    <row r="111" spans="1:65" s="2" customFormat="1" ht="18" customHeight="1">
      <c r="A111" s="232"/>
      <c r="B111" s="123"/>
      <c r="C111" s="124"/>
      <c r="D111" s="289" t="s">
        <v>130</v>
      </c>
      <c r="E111" s="318"/>
      <c r="F111" s="318"/>
      <c r="G111" s="124"/>
      <c r="H111" s="124"/>
      <c r="I111" s="124"/>
      <c r="J111" s="221">
        <v>0</v>
      </c>
      <c r="K111" s="124"/>
      <c r="L111" s="125"/>
      <c r="M111" s="126"/>
      <c r="N111" s="127" t="s">
        <v>44</v>
      </c>
      <c r="O111" s="126"/>
      <c r="P111" s="126"/>
      <c r="Q111" s="126"/>
      <c r="R111" s="126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131</v>
      </c>
      <c r="AZ111" s="126"/>
      <c r="BA111" s="126"/>
      <c r="BB111" s="126"/>
      <c r="BC111" s="126"/>
      <c r="BD111" s="126"/>
      <c r="BE111" s="129">
        <f t="shared" ref="BE111:BE116" si="0">IF(N111="základná",J111,0)</f>
        <v>0</v>
      </c>
      <c r="BF111" s="129">
        <f t="shared" ref="BF111:BF116" si="1">IF(N111="znížená",J111,0)</f>
        <v>0</v>
      </c>
      <c r="BG111" s="129">
        <f t="shared" ref="BG111:BG116" si="2">IF(N111="zákl. prenesená",J111,0)</f>
        <v>0</v>
      </c>
      <c r="BH111" s="129">
        <f t="shared" ref="BH111:BH116" si="3">IF(N111="zníž. prenesená",J111,0)</f>
        <v>0</v>
      </c>
      <c r="BI111" s="129">
        <f t="shared" ref="BI111:BI116" si="4">IF(N111="nulová",J111,0)</f>
        <v>0</v>
      </c>
      <c r="BJ111" s="128" t="s">
        <v>91</v>
      </c>
      <c r="BK111" s="126"/>
      <c r="BL111" s="126"/>
      <c r="BM111" s="126"/>
    </row>
    <row r="112" spans="1:65" s="2" customFormat="1" ht="18" customHeight="1">
      <c r="A112" s="232"/>
      <c r="B112" s="123"/>
      <c r="C112" s="124"/>
      <c r="D112" s="289" t="s">
        <v>132</v>
      </c>
      <c r="E112" s="318"/>
      <c r="F112" s="318"/>
      <c r="G112" s="124"/>
      <c r="H112" s="124"/>
      <c r="I112" s="124"/>
      <c r="J112" s="221">
        <v>0</v>
      </c>
      <c r="K112" s="124"/>
      <c r="L112" s="125"/>
      <c r="M112" s="126"/>
      <c r="N112" s="127" t="s">
        <v>44</v>
      </c>
      <c r="O112" s="126"/>
      <c r="P112" s="126"/>
      <c r="Q112" s="126"/>
      <c r="R112" s="126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131</v>
      </c>
      <c r="AZ112" s="126"/>
      <c r="BA112" s="126"/>
      <c r="BB112" s="126"/>
      <c r="BC112" s="126"/>
      <c r="BD112" s="126"/>
      <c r="BE112" s="129">
        <f t="shared" si="0"/>
        <v>0</v>
      </c>
      <c r="BF112" s="129">
        <f t="shared" si="1"/>
        <v>0</v>
      </c>
      <c r="BG112" s="129">
        <f t="shared" si="2"/>
        <v>0</v>
      </c>
      <c r="BH112" s="129">
        <f t="shared" si="3"/>
        <v>0</v>
      </c>
      <c r="BI112" s="129">
        <f t="shared" si="4"/>
        <v>0</v>
      </c>
      <c r="BJ112" s="128" t="s">
        <v>91</v>
      </c>
      <c r="BK112" s="126"/>
      <c r="BL112" s="126"/>
      <c r="BM112" s="126"/>
    </row>
    <row r="113" spans="1:65" s="2" customFormat="1" ht="18" customHeight="1">
      <c r="A113" s="232"/>
      <c r="B113" s="123"/>
      <c r="C113" s="124"/>
      <c r="D113" s="289" t="s">
        <v>133</v>
      </c>
      <c r="E113" s="318"/>
      <c r="F113" s="318"/>
      <c r="G113" s="124"/>
      <c r="H113" s="124"/>
      <c r="I113" s="124"/>
      <c r="J113" s="221">
        <v>0</v>
      </c>
      <c r="K113" s="124"/>
      <c r="L113" s="125"/>
      <c r="M113" s="126"/>
      <c r="N113" s="127" t="s">
        <v>44</v>
      </c>
      <c r="O113" s="126"/>
      <c r="P113" s="126"/>
      <c r="Q113" s="126"/>
      <c r="R113" s="126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131</v>
      </c>
      <c r="AZ113" s="126"/>
      <c r="BA113" s="126"/>
      <c r="BB113" s="126"/>
      <c r="BC113" s="126"/>
      <c r="BD113" s="126"/>
      <c r="BE113" s="129">
        <f t="shared" si="0"/>
        <v>0</v>
      </c>
      <c r="BF113" s="129">
        <f t="shared" si="1"/>
        <v>0</v>
      </c>
      <c r="BG113" s="129">
        <f t="shared" si="2"/>
        <v>0</v>
      </c>
      <c r="BH113" s="129">
        <f t="shared" si="3"/>
        <v>0</v>
      </c>
      <c r="BI113" s="129">
        <f t="shared" si="4"/>
        <v>0</v>
      </c>
      <c r="BJ113" s="128" t="s">
        <v>91</v>
      </c>
      <c r="BK113" s="126"/>
      <c r="BL113" s="126"/>
      <c r="BM113" s="126"/>
    </row>
    <row r="114" spans="1:65" s="2" customFormat="1" ht="18" customHeight="1">
      <c r="A114" s="232"/>
      <c r="B114" s="123"/>
      <c r="C114" s="124"/>
      <c r="D114" s="289" t="s">
        <v>134</v>
      </c>
      <c r="E114" s="318"/>
      <c r="F114" s="318"/>
      <c r="G114" s="124"/>
      <c r="H114" s="124"/>
      <c r="I114" s="124"/>
      <c r="J114" s="221">
        <v>0</v>
      </c>
      <c r="K114" s="124"/>
      <c r="L114" s="125"/>
      <c r="M114" s="126"/>
      <c r="N114" s="127" t="s">
        <v>44</v>
      </c>
      <c r="O114" s="126"/>
      <c r="P114" s="126"/>
      <c r="Q114" s="126"/>
      <c r="R114" s="126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131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91</v>
      </c>
      <c r="BK114" s="126"/>
      <c r="BL114" s="126"/>
      <c r="BM114" s="126"/>
    </row>
    <row r="115" spans="1:65" s="2" customFormat="1" ht="18" customHeight="1">
      <c r="A115" s="232"/>
      <c r="B115" s="123"/>
      <c r="C115" s="124"/>
      <c r="D115" s="289" t="s">
        <v>135</v>
      </c>
      <c r="E115" s="318"/>
      <c r="F115" s="318"/>
      <c r="G115" s="124"/>
      <c r="H115" s="124"/>
      <c r="I115" s="124"/>
      <c r="J115" s="221">
        <v>0</v>
      </c>
      <c r="K115" s="124"/>
      <c r="L115" s="125"/>
      <c r="M115" s="126"/>
      <c r="N115" s="127" t="s">
        <v>44</v>
      </c>
      <c r="O115" s="126"/>
      <c r="P115" s="126"/>
      <c r="Q115" s="126"/>
      <c r="R115" s="126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8" t="s">
        <v>131</v>
      </c>
      <c r="AZ115" s="126"/>
      <c r="BA115" s="126"/>
      <c r="BB115" s="126"/>
      <c r="BC115" s="126"/>
      <c r="BD115" s="126"/>
      <c r="BE115" s="129">
        <f t="shared" si="0"/>
        <v>0</v>
      </c>
      <c r="BF115" s="129">
        <f t="shared" si="1"/>
        <v>0</v>
      </c>
      <c r="BG115" s="129">
        <f t="shared" si="2"/>
        <v>0</v>
      </c>
      <c r="BH115" s="129">
        <f t="shared" si="3"/>
        <v>0</v>
      </c>
      <c r="BI115" s="129">
        <f t="shared" si="4"/>
        <v>0</v>
      </c>
      <c r="BJ115" s="128" t="s">
        <v>91</v>
      </c>
      <c r="BK115" s="126"/>
      <c r="BL115" s="126"/>
      <c r="BM115" s="126"/>
    </row>
    <row r="116" spans="1:65" s="2" customFormat="1" ht="18" customHeight="1">
      <c r="A116" s="232"/>
      <c r="B116" s="123"/>
      <c r="C116" s="124"/>
      <c r="D116" s="233" t="s">
        <v>136</v>
      </c>
      <c r="E116" s="124"/>
      <c r="F116" s="124"/>
      <c r="G116" s="124"/>
      <c r="H116" s="124"/>
      <c r="I116" s="124"/>
      <c r="J116" s="221">
        <f>ROUND(J32*T116,2)</f>
        <v>0</v>
      </c>
      <c r="K116" s="124"/>
      <c r="L116" s="125"/>
      <c r="M116" s="126"/>
      <c r="N116" s="127" t="s">
        <v>44</v>
      </c>
      <c r="O116" s="126"/>
      <c r="P116" s="126"/>
      <c r="Q116" s="126"/>
      <c r="R116" s="126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8" t="s">
        <v>137</v>
      </c>
      <c r="AZ116" s="126"/>
      <c r="BA116" s="126"/>
      <c r="BB116" s="126"/>
      <c r="BC116" s="126"/>
      <c r="BD116" s="126"/>
      <c r="BE116" s="129">
        <f t="shared" si="0"/>
        <v>0</v>
      </c>
      <c r="BF116" s="129">
        <f t="shared" si="1"/>
        <v>0</v>
      </c>
      <c r="BG116" s="129">
        <f t="shared" si="2"/>
        <v>0</v>
      </c>
      <c r="BH116" s="129">
        <f t="shared" si="3"/>
        <v>0</v>
      </c>
      <c r="BI116" s="129">
        <f t="shared" si="4"/>
        <v>0</v>
      </c>
      <c r="BJ116" s="128" t="s">
        <v>91</v>
      </c>
      <c r="BK116" s="126"/>
      <c r="BL116" s="126"/>
      <c r="BM116" s="126"/>
    </row>
    <row r="117" spans="1:65" s="2" customFormat="1">
      <c r="A117" s="232"/>
      <c r="B117" s="28"/>
      <c r="C117" s="232"/>
      <c r="D117" s="232"/>
      <c r="E117" s="232"/>
      <c r="F117" s="232"/>
      <c r="G117" s="232"/>
      <c r="H117" s="232"/>
      <c r="I117" s="232"/>
      <c r="J117" s="232"/>
      <c r="K117" s="232"/>
      <c r="L117" s="34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</row>
    <row r="118" spans="1:65" s="2" customFormat="1" ht="29.25" customHeight="1">
      <c r="A118" s="232"/>
      <c r="B118" s="28"/>
      <c r="C118" s="93" t="s">
        <v>110</v>
      </c>
      <c r="D118" s="94"/>
      <c r="E118" s="94"/>
      <c r="F118" s="94"/>
      <c r="G118" s="94"/>
      <c r="H118" s="94"/>
      <c r="I118" s="94"/>
      <c r="J118" s="222">
        <f>ROUND(J99+J110,2)</f>
        <v>0</v>
      </c>
      <c r="K118" s="94"/>
      <c r="L118" s="34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</row>
    <row r="119" spans="1:65" s="2" customFormat="1" ht="6.9" customHeight="1">
      <c r="A119" s="232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34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</row>
    <row r="123" spans="1:65" s="2" customFormat="1" ht="6.9" customHeight="1">
      <c r="A123" s="232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34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</row>
    <row r="124" spans="1:65" s="2" customFormat="1" ht="24.9" customHeight="1">
      <c r="A124" s="232"/>
      <c r="B124" s="28"/>
      <c r="C124" s="21" t="s">
        <v>138</v>
      </c>
      <c r="D124" s="232"/>
      <c r="E124" s="232"/>
      <c r="F124" s="232"/>
      <c r="G124" s="232"/>
      <c r="H124" s="232"/>
      <c r="I124" s="232"/>
      <c r="J124" s="232"/>
      <c r="K124" s="232"/>
      <c r="L124" s="34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</row>
    <row r="125" spans="1:65" s="2" customFormat="1" ht="6.9" customHeight="1">
      <c r="A125" s="232"/>
      <c r="B125" s="28"/>
      <c r="C125" s="232"/>
      <c r="D125" s="232"/>
      <c r="E125" s="232"/>
      <c r="F125" s="232"/>
      <c r="G125" s="232"/>
      <c r="H125" s="232"/>
      <c r="I125" s="232"/>
      <c r="J125" s="232"/>
      <c r="K125" s="232"/>
      <c r="L125" s="34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</row>
    <row r="126" spans="1:65" s="2" customFormat="1" ht="12" customHeight="1">
      <c r="A126" s="232"/>
      <c r="B126" s="28"/>
      <c r="C126" s="234" t="s">
        <v>14</v>
      </c>
      <c r="D126" s="232"/>
      <c r="E126" s="232"/>
      <c r="F126" s="232"/>
      <c r="G126" s="232"/>
      <c r="H126" s="232"/>
      <c r="I126" s="232"/>
      <c r="J126" s="232"/>
      <c r="K126" s="232"/>
      <c r="L126" s="34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</row>
    <row r="127" spans="1:65" s="2" customFormat="1" ht="16.5" customHeight="1">
      <c r="A127" s="232"/>
      <c r="B127" s="28"/>
      <c r="C127" s="232"/>
      <c r="D127" s="232"/>
      <c r="E127" s="317" t="str">
        <f>E7</f>
        <v>Obnova sídliskového vnútrobloku Agátka v Trnave</v>
      </c>
      <c r="F127" s="319"/>
      <c r="G127" s="319"/>
      <c r="H127" s="319"/>
      <c r="I127" s="232"/>
      <c r="J127" s="232"/>
      <c r="K127" s="232"/>
      <c r="L127" s="34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</row>
    <row r="128" spans="1:65" s="1" customFormat="1" ht="12" customHeight="1">
      <c r="A128" s="224"/>
      <c r="B128" s="20"/>
      <c r="C128" s="234" t="s">
        <v>112</v>
      </c>
      <c r="D128" s="224"/>
      <c r="E128" s="224"/>
      <c r="F128" s="224"/>
      <c r="G128" s="224"/>
      <c r="H128" s="224"/>
      <c r="I128" s="224"/>
      <c r="J128" s="224"/>
      <c r="K128" s="224"/>
      <c r="L128" s="20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</row>
    <row r="129" spans="1:65" s="2" customFormat="1" ht="16.5" customHeight="1">
      <c r="A129" s="232"/>
      <c r="B129" s="28"/>
      <c r="C129" s="232"/>
      <c r="D129" s="232"/>
      <c r="E129" s="317" t="s">
        <v>139</v>
      </c>
      <c r="F129" s="316"/>
      <c r="G129" s="316"/>
      <c r="H129" s="316"/>
      <c r="I129" s="232"/>
      <c r="J129" s="232"/>
      <c r="K129" s="232"/>
      <c r="L129" s="34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</row>
    <row r="130" spans="1:65" s="2" customFormat="1" ht="12" customHeight="1">
      <c r="A130" s="232"/>
      <c r="B130" s="28"/>
      <c r="C130" s="234" t="s">
        <v>113</v>
      </c>
      <c r="D130" s="232"/>
      <c r="E130" s="232"/>
      <c r="F130" s="232"/>
      <c r="G130" s="232"/>
      <c r="H130" s="232"/>
      <c r="I130" s="232"/>
      <c r="J130" s="232"/>
      <c r="K130" s="232"/>
      <c r="L130" s="34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</row>
    <row r="131" spans="1:65" s="2" customFormat="1" ht="16.5" customHeight="1">
      <c r="A131" s="232"/>
      <c r="B131" s="28"/>
      <c r="C131" s="232"/>
      <c r="D131" s="232"/>
      <c r="E131" s="305" t="str">
        <f>E11</f>
        <v>SO 01 Krajinná architektúra</v>
      </c>
      <c r="F131" s="316"/>
      <c r="G131" s="316"/>
      <c r="H131" s="316"/>
      <c r="I131" s="232"/>
      <c r="J131" s="232"/>
      <c r="K131" s="232"/>
      <c r="L131" s="34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</row>
    <row r="132" spans="1:65" s="2" customFormat="1" ht="6.9" customHeight="1">
      <c r="A132" s="232"/>
      <c r="B132" s="28"/>
      <c r="C132" s="232"/>
      <c r="D132" s="232"/>
      <c r="E132" s="232"/>
      <c r="F132" s="232"/>
      <c r="G132" s="232"/>
      <c r="H132" s="232"/>
      <c r="I132" s="232"/>
      <c r="J132" s="232"/>
      <c r="K132" s="232"/>
      <c r="L132" s="34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</row>
    <row r="133" spans="1:65" s="2" customFormat="1" ht="12" customHeight="1">
      <c r="A133" s="232"/>
      <c r="B133" s="28"/>
      <c r="C133" s="234" t="s">
        <v>18</v>
      </c>
      <c r="D133" s="232"/>
      <c r="E133" s="232"/>
      <c r="F133" s="223" t="str">
        <f>F14</f>
        <v xml:space="preserve"> </v>
      </c>
      <c r="G133" s="232"/>
      <c r="H133" s="232"/>
      <c r="I133" s="234" t="s">
        <v>20</v>
      </c>
      <c r="J133" s="216" t="str">
        <f>IF(J14="","",J14)</f>
        <v>20. 4. 2021</v>
      </c>
      <c r="K133" s="232"/>
      <c r="L133" s="34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</row>
    <row r="134" spans="1:65" s="2" customFormat="1" ht="6.9" customHeight="1">
      <c r="A134" s="232"/>
      <c r="B134" s="28"/>
      <c r="C134" s="232"/>
      <c r="D134" s="232"/>
      <c r="E134" s="232"/>
      <c r="F134" s="232"/>
      <c r="G134" s="232"/>
      <c r="H134" s="232"/>
      <c r="I134" s="232"/>
      <c r="J134" s="232"/>
      <c r="K134" s="232"/>
      <c r="L134" s="34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</row>
    <row r="135" spans="1:65" s="2" customFormat="1" ht="25.65" customHeight="1">
      <c r="A135" s="232"/>
      <c r="B135" s="28"/>
      <c r="C135" s="234" t="s">
        <v>22</v>
      </c>
      <c r="D135" s="232"/>
      <c r="E135" s="232"/>
      <c r="F135" s="223" t="str">
        <f>E17</f>
        <v>Mesto Trnava</v>
      </c>
      <c r="G135" s="232"/>
      <c r="H135" s="232"/>
      <c r="I135" s="234" t="s">
        <v>28</v>
      </c>
      <c r="J135" s="231" t="str">
        <f>E23</f>
        <v>Ing. Ivana Štigová Kučírková, MSc.</v>
      </c>
      <c r="K135" s="232"/>
      <c r="L135" s="34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</row>
    <row r="136" spans="1:65" s="2" customFormat="1" ht="15.15" customHeight="1">
      <c r="A136" s="232"/>
      <c r="B136" s="28"/>
      <c r="C136" s="234" t="s">
        <v>26</v>
      </c>
      <c r="D136" s="232"/>
      <c r="E136" s="232"/>
      <c r="F136" s="223" t="str">
        <f>IF(E20="","",E20)</f>
        <v>Vyplň údaj</v>
      </c>
      <c r="G136" s="232"/>
      <c r="H136" s="232"/>
      <c r="I136" s="234" t="s">
        <v>31</v>
      </c>
      <c r="J136" s="231" t="str">
        <f>E26</f>
        <v>Rosoft, s.r.o.</v>
      </c>
      <c r="K136" s="232"/>
      <c r="L136" s="34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</row>
    <row r="137" spans="1:65" s="2" customFormat="1" ht="10.35" customHeight="1">
      <c r="A137" s="232"/>
      <c r="B137" s="28"/>
      <c r="C137" s="232"/>
      <c r="D137" s="232"/>
      <c r="E137" s="232"/>
      <c r="F137" s="232"/>
      <c r="G137" s="232"/>
      <c r="H137" s="232"/>
      <c r="I137" s="232"/>
      <c r="J137" s="232"/>
      <c r="K137" s="232"/>
      <c r="L137" s="34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</row>
    <row r="138" spans="1:65" s="11" customFormat="1" ht="29.25" customHeight="1">
      <c r="A138" s="130"/>
      <c r="B138" s="131"/>
      <c r="C138" s="132" t="s">
        <v>140</v>
      </c>
      <c r="D138" s="133" t="s">
        <v>63</v>
      </c>
      <c r="E138" s="133" t="s">
        <v>59</v>
      </c>
      <c r="F138" s="133" t="s">
        <v>60</v>
      </c>
      <c r="G138" s="133" t="s">
        <v>141</v>
      </c>
      <c r="H138" s="133" t="s">
        <v>142</v>
      </c>
      <c r="I138" s="133" t="s">
        <v>143</v>
      </c>
      <c r="J138" s="134" t="s">
        <v>118</v>
      </c>
      <c r="K138" s="135" t="s">
        <v>144</v>
      </c>
      <c r="L138" s="136"/>
      <c r="M138" s="53" t="s">
        <v>1</v>
      </c>
      <c r="N138" s="54" t="s">
        <v>42</v>
      </c>
      <c r="O138" s="54" t="s">
        <v>145</v>
      </c>
      <c r="P138" s="54" t="s">
        <v>146</v>
      </c>
      <c r="Q138" s="54" t="s">
        <v>147</v>
      </c>
      <c r="R138" s="54" t="s">
        <v>148</v>
      </c>
      <c r="S138" s="54" t="s">
        <v>149</v>
      </c>
      <c r="T138" s="55" t="s">
        <v>150</v>
      </c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</row>
    <row r="139" spans="1:65" s="2" customFormat="1" ht="22.95" customHeight="1">
      <c r="A139" s="232"/>
      <c r="B139" s="28"/>
      <c r="C139" s="60" t="s">
        <v>115</v>
      </c>
      <c r="D139" s="232"/>
      <c r="E139" s="232"/>
      <c r="F139" s="232"/>
      <c r="G139" s="232"/>
      <c r="H139" s="232"/>
      <c r="I139" s="232"/>
      <c r="J139" s="137">
        <f>BK139</f>
        <v>0</v>
      </c>
      <c r="K139" s="232"/>
      <c r="L139" s="28"/>
      <c r="M139" s="56"/>
      <c r="N139" s="47"/>
      <c r="O139" s="57"/>
      <c r="P139" s="138">
        <f>P140</f>
        <v>0</v>
      </c>
      <c r="Q139" s="57"/>
      <c r="R139" s="138">
        <f>R140</f>
        <v>56.259111500000003</v>
      </c>
      <c r="S139" s="57"/>
      <c r="T139" s="139">
        <f>T140</f>
        <v>0</v>
      </c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T139" s="17" t="s">
        <v>77</v>
      </c>
      <c r="AU139" s="17" t="s">
        <v>120</v>
      </c>
      <c r="BK139" s="140">
        <f>BK140</f>
        <v>0</v>
      </c>
    </row>
    <row r="140" spans="1:65" s="12" customFormat="1" ht="25.95" customHeight="1">
      <c r="B140" s="141"/>
      <c r="D140" s="142" t="s">
        <v>77</v>
      </c>
      <c r="E140" s="143" t="s">
        <v>151</v>
      </c>
      <c r="F140" s="143" t="s">
        <v>152</v>
      </c>
      <c r="I140" s="144"/>
      <c r="J140" s="145">
        <f>BK140</f>
        <v>0</v>
      </c>
      <c r="L140" s="141"/>
      <c r="M140" s="146"/>
      <c r="N140" s="147"/>
      <c r="O140" s="147"/>
      <c r="P140" s="148">
        <f>P141+P316+P321+P326+P329+P331+P332</f>
        <v>0</v>
      </c>
      <c r="Q140" s="147"/>
      <c r="R140" s="148">
        <f>R141+R316+R321+R326+R329+R331+R332</f>
        <v>56.259111500000003</v>
      </c>
      <c r="S140" s="147"/>
      <c r="T140" s="149">
        <f>T141+T316+T321+T326+T329+T331+T332</f>
        <v>0</v>
      </c>
      <c r="AR140" s="142" t="s">
        <v>85</v>
      </c>
      <c r="AT140" s="150" t="s">
        <v>77</v>
      </c>
      <c r="AU140" s="150" t="s">
        <v>78</v>
      </c>
      <c r="AY140" s="142" t="s">
        <v>153</v>
      </c>
      <c r="BK140" s="151">
        <f>BK141+BK316+BK321+BK326+BK329+BK331+BK332</f>
        <v>0</v>
      </c>
    </row>
    <row r="141" spans="1:65" s="12" customFormat="1" ht="22.95" customHeight="1">
      <c r="B141" s="141"/>
      <c r="D141" s="142" t="s">
        <v>77</v>
      </c>
      <c r="E141" s="152" t="s">
        <v>85</v>
      </c>
      <c r="F141" s="152" t="s">
        <v>154</v>
      </c>
      <c r="I141" s="144"/>
      <c r="J141" s="153">
        <f>BK141</f>
        <v>0</v>
      </c>
      <c r="L141" s="141"/>
      <c r="M141" s="146"/>
      <c r="N141" s="147"/>
      <c r="O141" s="147"/>
      <c r="P141" s="148">
        <f>SUM(P142:P315)</f>
        <v>0</v>
      </c>
      <c r="Q141" s="147"/>
      <c r="R141" s="148">
        <f>SUM(R142:R315)</f>
        <v>19.084508700000001</v>
      </c>
      <c r="S141" s="147"/>
      <c r="T141" s="149">
        <f>SUM(T142:T315)</f>
        <v>0</v>
      </c>
      <c r="AR141" s="142" t="s">
        <v>85</v>
      </c>
      <c r="AT141" s="150" t="s">
        <v>77</v>
      </c>
      <c r="AU141" s="150" t="s">
        <v>85</v>
      </c>
      <c r="AY141" s="142" t="s">
        <v>153</v>
      </c>
      <c r="BK141" s="151">
        <f>SUM(BK142:BK315)</f>
        <v>0</v>
      </c>
    </row>
    <row r="142" spans="1:65" s="2" customFormat="1" ht="21.75" customHeight="1">
      <c r="A142" s="232"/>
      <c r="B142" s="123"/>
      <c r="C142" s="154" t="s">
        <v>85</v>
      </c>
      <c r="D142" s="154" t="s">
        <v>155</v>
      </c>
      <c r="E142" s="155" t="s">
        <v>156</v>
      </c>
      <c r="F142" s="156" t="s">
        <v>157</v>
      </c>
      <c r="G142" s="157" t="s">
        <v>158</v>
      </c>
      <c r="H142" s="158">
        <v>1</v>
      </c>
      <c r="I142" s="159"/>
      <c r="J142" s="160">
        <f>ROUND(I142*H142,2)</f>
        <v>0</v>
      </c>
      <c r="K142" s="161"/>
      <c r="L142" s="28"/>
      <c r="M142" s="162" t="s">
        <v>1</v>
      </c>
      <c r="N142" s="163" t="s">
        <v>44</v>
      </c>
      <c r="O142" s="49"/>
      <c r="P142" s="164">
        <f>O142*H142</f>
        <v>0</v>
      </c>
      <c r="Q142" s="164">
        <v>0</v>
      </c>
      <c r="R142" s="164">
        <f>Q142*H142</f>
        <v>0</v>
      </c>
      <c r="S142" s="164">
        <v>0</v>
      </c>
      <c r="T142" s="165">
        <f>S142*H142</f>
        <v>0</v>
      </c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R142" s="166" t="s">
        <v>159</v>
      </c>
      <c r="AT142" s="166" t="s">
        <v>155</v>
      </c>
      <c r="AU142" s="166" t="s">
        <v>91</v>
      </c>
      <c r="AY142" s="17" t="s">
        <v>153</v>
      </c>
      <c r="BE142" s="90">
        <f>IF(N142="základná",J142,0)</f>
        <v>0</v>
      </c>
      <c r="BF142" s="90">
        <f>IF(N142="znížená",J142,0)</f>
        <v>0</v>
      </c>
      <c r="BG142" s="90">
        <f>IF(N142="zákl. prenesená",J142,0)</f>
        <v>0</v>
      </c>
      <c r="BH142" s="90">
        <f>IF(N142="zníž. prenesená",J142,0)</f>
        <v>0</v>
      </c>
      <c r="BI142" s="90">
        <f>IF(N142="nulová",J142,0)</f>
        <v>0</v>
      </c>
      <c r="BJ142" s="17" t="s">
        <v>91</v>
      </c>
      <c r="BK142" s="90">
        <f>ROUND(I142*H142,2)</f>
        <v>0</v>
      </c>
      <c r="BL142" s="17" t="s">
        <v>159</v>
      </c>
      <c r="BM142" s="166" t="s">
        <v>160</v>
      </c>
    </row>
    <row r="143" spans="1:65" s="13" customFormat="1">
      <c r="B143" s="167"/>
      <c r="D143" s="168" t="s">
        <v>161</v>
      </c>
      <c r="E143" s="169" t="s">
        <v>1</v>
      </c>
      <c r="F143" s="170" t="s">
        <v>162</v>
      </c>
      <c r="H143" s="171">
        <v>1</v>
      </c>
      <c r="I143" s="172"/>
      <c r="L143" s="167"/>
      <c r="M143" s="173"/>
      <c r="N143" s="174"/>
      <c r="O143" s="174"/>
      <c r="P143" s="174"/>
      <c r="Q143" s="174"/>
      <c r="R143" s="174"/>
      <c r="S143" s="174"/>
      <c r="T143" s="175"/>
      <c r="AT143" s="169" t="s">
        <v>161</v>
      </c>
      <c r="AU143" s="169" t="s">
        <v>91</v>
      </c>
      <c r="AV143" s="13" t="s">
        <v>91</v>
      </c>
      <c r="AW143" s="13" t="s">
        <v>30</v>
      </c>
      <c r="AX143" s="13" t="s">
        <v>78</v>
      </c>
      <c r="AY143" s="169" t="s">
        <v>153</v>
      </c>
    </row>
    <row r="144" spans="1:65" s="14" customFormat="1">
      <c r="B144" s="176"/>
      <c r="D144" s="168" t="s">
        <v>161</v>
      </c>
      <c r="E144" s="177" t="s">
        <v>1</v>
      </c>
      <c r="F144" s="178" t="s">
        <v>163</v>
      </c>
      <c r="H144" s="179">
        <v>1</v>
      </c>
      <c r="I144" s="180"/>
      <c r="L144" s="176"/>
      <c r="M144" s="181"/>
      <c r="N144" s="182"/>
      <c r="O144" s="182"/>
      <c r="P144" s="182"/>
      <c r="Q144" s="182"/>
      <c r="R144" s="182"/>
      <c r="S144" s="182"/>
      <c r="T144" s="183"/>
      <c r="AT144" s="177" t="s">
        <v>161</v>
      </c>
      <c r="AU144" s="177" t="s">
        <v>91</v>
      </c>
      <c r="AV144" s="14" t="s">
        <v>159</v>
      </c>
      <c r="AW144" s="14" t="s">
        <v>30</v>
      </c>
      <c r="AX144" s="14" t="s">
        <v>85</v>
      </c>
      <c r="AY144" s="177" t="s">
        <v>153</v>
      </c>
    </row>
    <row r="145" spans="1:65" s="15" customFormat="1">
      <c r="B145" s="184"/>
      <c r="D145" s="168" t="s">
        <v>161</v>
      </c>
      <c r="E145" s="185" t="s">
        <v>1</v>
      </c>
      <c r="F145" s="186" t="s">
        <v>164</v>
      </c>
      <c r="H145" s="185" t="s">
        <v>1</v>
      </c>
      <c r="I145" s="187"/>
      <c r="L145" s="184"/>
      <c r="M145" s="188"/>
      <c r="N145" s="189"/>
      <c r="O145" s="189"/>
      <c r="P145" s="189"/>
      <c r="Q145" s="189"/>
      <c r="R145" s="189"/>
      <c r="S145" s="189"/>
      <c r="T145" s="190"/>
      <c r="AT145" s="185" t="s">
        <v>161</v>
      </c>
      <c r="AU145" s="185" t="s">
        <v>91</v>
      </c>
      <c r="AV145" s="15" t="s">
        <v>85</v>
      </c>
      <c r="AW145" s="15" t="s">
        <v>30</v>
      </c>
      <c r="AX145" s="15" t="s">
        <v>78</v>
      </c>
      <c r="AY145" s="185" t="s">
        <v>153</v>
      </c>
    </row>
    <row r="146" spans="1:65" s="15" customFormat="1" ht="30.6">
      <c r="B146" s="184"/>
      <c r="D146" s="168" t="s">
        <v>161</v>
      </c>
      <c r="E146" s="185" t="s">
        <v>1</v>
      </c>
      <c r="F146" s="186" t="s">
        <v>165</v>
      </c>
      <c r="H146" s="185" t="s">
        <v>1</v>
      </c>
      <c r="I146" s="187"/>
      <c r="L146" s="184"/>
      <c r="M146" s="188"/>
      <c r="N146" s="189"/>
      <c r="O146" s="189"/>
      <c r="P146" s="189"/>
      <c r="Q146" s="189"/>
      <c r="R146" s="189"/>
      <c r="S146" s="189"/>
      <c r="T146" s="190"/>
      <c r="AT146" s="185" t="s">
        <v>161</v>
      </c>
      <c r="AU146" s="185" t="s">
        <v>91</v>
      </c>
      <c r="AV146" s="15" t="s">
        <v>85</v>
      </c>
      <c r="AW146" s="15" t="s">
        <v>30</v>
      </c>
      <c r="AX146" s="15" t="s">
        <v>78</v>
      </c>
      <c r="AY146" s="185" t="s">
        <v>153</v>
      </c>
    </row>
    <row r="147" spans="1:65" s="15" customFormat="1" ht="20.399999999999999">
      <c r="B147" s="184"/>
      <c r="D147" s="168" t="s">
        <v>161</v>
      </c>
      <c r="E147" s="185" t="s">
        <v>1</v>
      </c>
      <c r="F147" s="186" t="s">
        <v>166</v>
      </c>
      <c r="H147" s="185" t="s">
        <v>1</v>
      </c>
      <c r="I147" s="187"/>
      <c r="L147" s="184"/>
      <c r="M147" s="188"/>
      <c r="N147" s="189"/>
      <c r="O147" s="189"/>
      <c r="P147" s="189"/>
      <c r="Q147" s="189"/>
      <c r="R147" s="189"/>
      <c r="S147" s="189"/>
      <c r="T147" s="190"/>
      <c r="AT147" s="185" t="s">
        <v>161</v>
      </c>
      <c r="AU147" s="185" t="s">
        <v>91</v>
      </c>
      <c r="AV147" s="15" t="s">
        <v>85</v>
      </c>
      <c r="AW147" s="15" t="s">
        <v>30</v>
      </c>
      <c r="AX147" s="15" t="s">
        <v>78</v>
      </c>
      <c r="AY147" s="185" t="s">
        <v>153</v>
      </c>
    </row>
    <row r="148" spans="1:65" s="2" customFormat="1" ht="21.75" customHeight="1">
      <c r="A148" s="232"/>
      <c r="B148" s="123"/>
      <c r="C148" s="154" t="s">
        <v>91</v>
      </c>
      <c r="D148" s="154" t="s">
        <v>155</v>
      </c>
      <c r="E148" s="155" t="s">
        <v>167</v>
      </c>
      <c r="F148" s="156" t="s">
        <v>168</v>
      </c>
      <c r="G148" s="157" t="s">
        <v>158</v>
      </c>
      <c r="H148" s="158">
        <v>1</v>
      </c>
      <c r="I148" s="159"/>
      <c r="J148" s="160">
        <f>ROUND(I148*H148,2)</f>
        <v>0</v>
      </c>
      <c r="K148" s="161"/>
      <c r="L148" s="28"/>
      <c r="M148" s="162" t="s">
        <v>1</v>
      </c>
      <c r="N148" s="163" t="s">
        <v>44</v>
      </c>
      <c r="O148" s="49"/>
      <c r="P148" s="164">
        <f>O148*H148</f>
        <v>0</v>
      </c>
      <c r="Q148" s="164">
        <v>0</v>
      </c>
      <c r="R148" s="164">
        <f>Q148*H148</f>
        <v>0</v>
      </c>
      <c r="S148" s="164">
        <v>0</v>
      </c>
      <c r="T148" s="165">
        <f>S148*H148</f>
        <v>0</v>
      </c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R148" s="166" t="s">
        <v>159</v>
      </c>
      <c r="AT148" s="166" t="s">
        <v>155</v>
      </c>
      <c r="AU148" s="166" t="s">
        <v>91</v>
      </c>
      <c r="AY148" s="17" t="s">
        <v>153</v>
      </c>
      <c r="BE148" s="90">
        <f>IF(N148="základná",J148,0)</f>
        <v>0</v>
      </c>
      <c r="BF148" s="90">
        <f>IF(N148="znížená",J148,0)</f>
        <v>0</v>
      </c>
      <c r="BG148" s="90">
        <f>IF(N148="zákl. prenesená",J148,0)</f>
        <v>0</v>
      </c>
      <c r="BH148" s="90">
        <f>IF(N148="zníž. prenesená",J148,0)</f>
        <v>0</v>
      </c>
      <c r="BI148" s="90">
        <f>IF(N148="nulová",J148,0)</f>
        <v>0</v>
      </c>
      <c r="BJ148" s="17" t="s">
        <v>91</v>
      </c>
      <c r="BK148" s="90">
        <f>ROUND(I148*H148,2)</f>
        <v>0</v>
      </c>
      <c r="BL148" s="17" t="s">
        <v>159</v>
      </c>
      <c r="BM148" s="166" t="s">
        <v>169</v>
      </c>
    </row>
    <row r="149" spans="1:65" s="2" customFormat="1" ht="21.75" customHeight="1">
      <c r="A149" s="232"/>
      <c r="B149" s="123"/>
      <c r="C149" s="154" t="s">
        <v>170</v>
      </c>
      <c r="D149" s="154" t="s">
        <v>155</v>
      </c>
      <c r="E149" s="155" t="s">
        <v>171</v>
      </c>
      <c r="F149" s="156" t="s">
        <v>172</v>
      </c>
      <c r="G149" s="157" t="s">
        <v>158</v>
      </c>
      <c r="H149" s="158">
        <v>1</v>
      </c>
      <c r="I149" s="159"/>
      <c r="J149" s="160">
        <f>ROUND(I149*H149,2)</f>
        <v>0</v>
      </c>
      <c r="K149" s="161"/>
      <c r="L149" s="28"/>
      <c r="M149" s="162" t="s">
        <v>1</v>
      </c>
      <c r="N149" s="163" t="s">
        <v>44</v>
      </c>
      <c r="O149" s="49"/>
      <c r="P149" s="164">
        <f>O149*H149</f>
        <v>0</v>
      </c>
      <c r="Q149" s="164">
        <v>0</v>
      </c>
      <c r="R149" s="164">
        <f>Q149*H149</f>
        <v>0</v>
      </c>
      <c r="S149" s="164">
        <v>0</v>
      </c>
      <c r="T149" s="165">
        <f>S149*H149</f>
        <v>0</v>
      </c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R149" s="166" t="s">
        <v>159</v>
      </c>
      <c r="AT149" s="166" t="s">
        <v>155</v>
      </c>
      <c r="AU149" s="166" t="s">
        <v>91</v>
      </c>
      <c r="AY149" s="17" t="s">
        <v>153</v>
      </c>
      <c r="BE149" s="90">
        <f>IF(N149="základná",J149,0)</f>
        <v>0</v>
      </c>
      <c r="BF149" s="90">
        <f>IF(N149="znížená",J149,0)</f>
        <v>0</v>
      </c>
      <c r="BG149" s="90">
        <f>IF(N149="zákl. prenesená",J149,0)</f>
        <v>0</v>
      </c>
      <c r="BH149" s="90">
        <f>IF(N149="zníž. prenesená",J149,0)</f>
        <v>0</v>
      </c>
      <c r="BI149" s="90">
        <f>IF(N149="nulová",J149,0)</f>
        <v>0</v>
      </c>
      <c r="BJ149" s="17" t="s">
        <v>91</v>
      </c>
      <c r="BK149" s="90">
        <f>ROUND(I149*H149,2)</f>
        <v>0</v>
      </c>
      <c r="BL149" s="17" t="s">
        <v>159</v>
      </c>
      <c r="BM149" s="166" t="s">
        <v>173</v>
      </c>
    </row>
    <row r="150" spans="1:65" s="2" customFormat="1" ht="21.75" customHeight="1">
      <c r="A150" s="232"/>
      <c r="B150" s="123"/>
      <c r="C150" s="154" t="s">
        <v>159</v>
      </c>
      <c r="D150" s="154" t="s">
        <v>155</v>
      </c>
      <c r="E150" s="155" t="s">
        <v>174</v>
      </c>
      <c r="F150" s="156" t="s">
        <v>175</v>
      </c>
      <c r="G150" s="157" t="s">
        <v>158</v>
      </c>
      <c r="H150" s="158">
        <v>1</v>
      </c>
      <c r="I150" s="159"/>
      <c r="J150" s="160">
        <f>ROUND(I150*H150,2)</f>
        <v>0</v>
      </c>
      <c r="K150" s="161"/>
      <c r="L150" s="28"/>
      <c r="M150" s="162" t="s">
        <v>1</v>
      </c>
      <c r="N150" s="163" t="s">
        <v>44</v>
      </c>
      <c r="O150" s="49"/>
      <c r="P150" s="164">
        <f>O150*H150</f>
        <v>0</v>
      </c>
      <c r="Q150" s="164">
        <v>0</v>
      </c>
      <c r="R150" s="164">
        <f>Q150*H150</f>
        <v>0</v>
      </c>
      <c r="S150" s="164">
        <v>0</v>
      </c>
      <c r="T150" s="165">
        <f>S150*H150</f>
        <v>0</v>
      </c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R150" s="166" t="s">
        <v>159</v>
      </c>
      <c r="AT150" s="166" t="s">
        <v>155</v>
      </c>
      <c r="AU150" s="166" t="s">
        <v>91</v>
      </c>
      <c r="AY150" s="17" t="s">
        <v>153</v>
      </c>
      <c r="BE150" s="90">
        <f>IF(N150="základná",J150,0)</f>
        <v>0</v>
      </c>
      <c r="BF150" s="90">
        <f>IF(N150="znížená",J150,0)</f>
        <v>0</v>
      </c>
      <c r="BG150" s="90">
        <f>IF(N150="zákl. prenesená",J150,0)</f>
        <v>0</v>
      </c>
      <c r="BH150" s="90">
        <f>IF(N150="zníž. prenesená",J150,0)</f>
        <v>0</v>
      </c>
      <c r="BI150" s="90">
        <f>IF(N150="nulová",J150,0)</f>
        <v>0</v>
      </c>
      <c r="BJ150" s="17" t="s">
        <v>91</v>
      </c>
      <c r="BK150" s="90">
        <f>ROUND(I150*H150,2)</f>
        <v>0</v>
      </c>
      <c r="BL150" s="17" t="s">
        <v>159</v>
      </c>
      <c r="BM150" s="166" t="s">
        <v>176</v>
      </c>
    </row>
    <row r="151" spans="1:65" s="13" customFormat="1">
      <c r="B151" s="167"/>
      <c r="D151" s="168" t="s">
        <v>161</v>
      </c>
      <c r="E151" s="169" t="s">
        <v>1</v>
      </c>
      <c r="F151" s="170" t="s">
        <v>177</v>
      </c>
      <c r="H151" s="171">
        <v>1</v>
      </c>
      <c r="I151" s="172"/>
      <c r="L151" s="167"/>
      <c r="M151" s="173"/>
      <c r="N151" s="174"/>
      <c r="O151" s="174"/>
      <c r="P151" s="174"/>
      <c r="Q151" s="174"/>
      <c r="R151" s="174"/>
      <c r="S151" s="174"/>
      <c r="T151" s="175"/>
      <c r="AT151" s="169" t="s">
        <v>161</v>
      </c>
      <c r="AU151" s="169" t="s">
        <v>91</v>
      </c>
      <c r="AV151" s="13" t="s">
        <v>91</v>
      </c>
      <c r="AW151" s="13" t="s">
        <v>30</v>
      </c>
      <c r="AX151" s="13" t="s">
        <v>78</v>
      </c>
      <c r="AY151" s="169" t="s">
        <v>153</v>
      </c>
    </row>
    <row r="152" spans="1:65" s="14" customFormat="1">
      <c r="B152" s="176"/>
      <c r="D152" s="168" t="s">
        <v>161</v>
      </c>
      <c r="E152" s="177" t="s">
        <v>1</v>
      </c>
      <c r="F152" s="178" t="s">
        <v>163</v>
      </c>
      <c r="H152" s="179">
        <v>1</v>
      </c>
      <c r="I152" s="180"/>
      <c r="L152" s="176"/>
      <c r="M152" s="181"/>
      <c r="N152" s="182"/>
      <c r="O152" s="182"/>
      <c r="P152" s="182"/>
      <c r="Q152" s="182"/>
      <c r="R152" s="182"/>
      <c r="S152" s="182"/>
      <c r="T152" s="183"/>
      <c r="AT152" s="177" t="s">
        <v>161</v>
      </c>
      <c r="AU152" s="177" t="s">
        <v>91</v>
      </c>
      <c r="AV152" s="14" t="s">
        <v>159</v>
      </c>
      <c r="AW152" s="14" t="s">
        <v>30</v>
      </c>
      <c r="AX152" s="14" t="s">
        <v>85</v>
      </c>
      <c r="AY152" s="177" t="s">
        <v>153</v>
      </c>
    </row>
    <row r="153" spans="1:65" s="2" customFormat="1" ht="21.75" customHeight="1">
      <c r="A153" s="232"/>
      <c r="B153" s="123"/>
      <c r="C153" s="154" t="s">
        <v>178</v>
      </c>
      <c r="D153" s="154" t="s">
        <v>155</v>
      </c>
      <c r="E153" s="155" t="s">
        <v>179</v>
      </c>
      <c r="F153" s="156" t="s">
        <v>180</v>
      </c>
      <c r="G153" s="157" t="s">
        <v>158</v>
      </c>
      <c r="H153" s="158">
        <v>1</v>
      </c>
      <c r="I153" s="159"/>
      <c r="J153" s="160">
        <f>ROUND(I153*H153,2)</f>
        <v>0</v>
      </c>
      <c r="K153" s="161"/>
      <c r="L153" s="28"/>
      <c r="M153" s="162" t="s">
        <v>1</v>
      </c>
      <c r="N153" s="163" t="s">
        <v>44</v>
      </c>
      <c r="O153" s="49"/>
      <c r="P153" s="164">
        <f>O153*H153</f>
        <v>0</v>
      </c>
      <c r="Q153" s="164">
        <v>0</v>
      </c>
      <c r="R153" s="164">
        <f>Q153*H153</f>
        <v>0</v>
      </c>
      <c r="S153" s="164">
        <v>0</v>
      </c>
      <c r="T153" s="165">
        <f>S153*H153</f>
        <v>0</v>
      </c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R153" s="166" t="s">
        <v>159</v>
      </c>
      <c r="AT153" s="166" t="s">
        <v>155</v>
      </c>
      <c r="AU153" s="166" t="s">
        <v>91</v>
      </c>
      <c r="AY153" s="17" t="s">
        <v>153</v>
      </c>
      <c r="BE153" s="90">
        <f>IF(N153="základná",J153,0)</f>
        <v>0</v>
      </c>
      <c r="BF153" s="90">
        <f>IF(N153="znížená",J153,0)</f>
        <v>0</v>
      </c>
      <c r="BG153" s="90">
        <f>IF(N153="zákl. prenesená",J153,0)</f>
        <v>0</v>
      </c>
      <c r="BH153" s="90">
        <f>IF(N153="zníž. prenesená",J153,0)</f>
        <v>0</v>
      </c>
      <c r="BI153" s="90">
        <f>IF(N153="nulová",J153,0)</f>
        <v>0</v>
      </c>
      <c r="BJ153" s="17" t="s">
        <v>91</v>
      </c>
      <c r="BK153" s="90">
        <f>ROUND(I153*H153,2)</f>
        <v>0</v>
      </c>
      <c r="BL153" s="17" t="s">
        <v>159</v>
      </c>
      <c r="BM153" s="166" t="s">
        <v>181</v>
      </c>
    </row>
    <row r="154" spans="1:65" s="2" customFormat="1" ht="21.75" customHeight="1">
      <c r="A154" s="232"/>
      <c r="B154" s="123"/>
      <c r="C154" s="154" t="s">
        <v>182</v>
      </c>
      <c r="D154" s="154" t="s">
        <v>155</v>
      </c>
      <c r="E154" s="155" t="s">
        <v>183</v>
      </c>
      <c r="F154" s="156" t="s">
        <v>184</v>
      </c>
      <c r="G154" s="157" t="s">
        <v>158</v>
      </c>
      <c r="H154" s="158">
        <v>1</v>
      </c>
      <c r="I154" s="159"/>
      <c r="J154" s="160">
        <f>ROUND(I154*H154,2)</f>
        <v>0</v>
      </c>
      <c r="K154" s="161"/>
      <c r="L154" s="28"/>
      <c r="M154" s="162" t="s">
        <v>1</v>
      </c>
      <c r="N154" s="163" t="s">
        <v>44</v>
      </c>
      <c r="O154" s="49"/>
      <c r="P154" s="164">
        <f>O154*H154</f>
        <v>0</v>
      </c>
      <c r="Q154" s="164">
        <v>0</v>
      </c>
      <c r="R154" s="164">
        <f>Q154*H154</f>
        <v>0</v>
      </c>
      <c r="S154" s="164">
        <v>0</v>
      </c>
      <c r="T154" s="165">
        <f>S154*H154</f>
        <v>0</v>
      </c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R154" s="166" t="s">
        <v>159</v>
      </c>
      <c r="AT154" s="166" t="s">
        <v>155</v>
      </c>
      <c r="AU154" s="166" t="s">
        <v>91</v>
      </c>
      <c r="AY154" s="17" t="s">
        <v>153</v>
      </c>
      <c r="BE154" s="90">
        <f>IF(N154="základná",J154,0)</f>
        <v>0</v>
      </c>
      <c r="BF154" s="90">
        <f>IF(N154="znížená",J154,0)</f>
        <v>0</v>
      </c>
      <c r="BG154" s="90">
        <f>IF(N154="zákl. prenesená",J154,0)</f>
        <v>0</v>
      </c>
      <c r="BH154" s="90">
        <f>IF(N154="zníž. prenesená",J154,0)</f>
        <v>0</v>
      </c>
      <c r="BI154" s="90">
        <f>IF(N154="nulová",J154,0)</f>
        <v>0</v>
      </c>
      <c r="BJ154" s="17" t="s">
        <v>91</v>
      </c>
      <c r="BK154" s="90">
        <f>ROUND(I154*H154,2)</f>
        <v>0</v>
      </c>
      <c r="BL154" s="17" t="s">
        <v>159</v>
      </c>
      <c r="BM154" s="166" t="s">
        <v>185</v>
      </c>
    </row>
    <row r="155" spans="1:65" s="2" customFormat="1" ht="21.75" customHeight="1">
      <c r="A155" s="232"/>
      <c r="B155" s="123"/>
      <c r="C155" s="154" t="s">
        <v>186</v>
      </c>
      <c r="D155" s="154" t="s">
        <v>155</v>
      </c>
      <c r="E155" s="155" t="s">
        <v>187</v>
      </c>
      <c r="F155" s="156" t="s">
        <v>188</v>
      </c>
      <c r="G155" s="157" t="s">
        <v>158</v>
      </c>
      <c r="H155" s="158">
        <v>1</v>
      </c>
      <c r="I155" s="159"/>
      <c r="J155" s="160">
        <f>ROUND(I155*H155,2)</f>
        <v>0</v>
      </c>
      <c r="K155" s="161"/>
      <c r="L155" s="28"/>
      <c r="M155" s="162" t="s">
        <v>1</v>
      </c>
      <c r="N155" s="163" t="s">
        <v>44</v>
      </c>
      <c r="O155" s="49"/>
      <c r="P155" s="164">
        <f>O155*H155</f>
        <v>0</v>
      </c>
      <c r="Q155" s="164">
        <v>0</v>
      </c>
      <c r="R155" s="164">
        <f>Q155*H155</f>
        <v>0</v>
      </c>
      <c r="S155" s="164">
        <v>0</v>
      </c>
      <c r="T155" s="165">
        <f>S155*H155</f>
        <v>0</v>
      </c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R155" s="166" t="s">
        <v>159</v>
      </c>
      <c r="AT155" s="166" t="s">
        <v>155</v>
      </c>
      <c r="AU155" s="166" t="s">
        <v>91</v>
      </c>
      <c r="AY155" s="17" t="s">
        <v>153</v>
      </c>
      <c r="BE155" s="90">
        <f>IF(N155="základná",J155,0)</f>
        <v>0</v>
      </c>
      <c r="BF155" s="90">
        <f>IF(N155="znížená",J155,0)</f>
        <v>0</v>
      </c>
      <c r="BG155" s="90">
        <f>IF(N155="zákl. prenesená",J155,0)</f>
        <v>0</v>
      </c>
      <c r="BH155" s="90">
        <f>IF(N155="zníž. prenesená",J155,0)</f>
        <v>0</v>
      </c>
      <c r="BI155" s="90">
        <f>IF(N155="nulová",J155,0)</f>
        <v>0</v>
      </c>
      <c r="BJ155" s="17" t="s">
        <v>91</v>
      </c>
      <c r="BK155" s="90">
        <f>ROUND(I155*H155,2)</f>
        <v>0</v>
      </c>
      <c r="BL155" s="17" t="s">
        <v>159</v>
      </c>
      <c r="BM155" s="166" t="s">
        <v>189</v>
      </c>
    </row>
    <row r="156" spans="1:65" s="13" customFormat="1">
      <c r="B156" s="167"/>
      <c r="D156" s="168" t="s">
        <v>161</v>
      </c>
      <c r="E156" s="169" t="s">
        <v>1</v>
      </c>
      <c r="F156" s="170" t="s">
        <v>190</v>
      </c>
      <c r="H156" s="171">
        <v>1</v>
      </c>
      <c r="I156" s="172"/>
      <c r="L156" s="167"/>
      <c r="M156" s="173"/>
      <c r="N156" s="174"/>
      <c r="O156" s="174"/>
      <c r="P156" s="174"/>
      <c r="Q156" s="174"/>
      <c r="R156" s="174"/>
      <c r="S156" s="174"/>
      <c r="T156" s="175"/>
      <c r="AT156" s="169" t="s">
        <v>161</v>
      </c>
      <c r="AU156" s="169" t="s">
        <v>91</v>
      </c>
      <c r="AV156" s="13" t="s">
        <v>91</v>
      </c>
      <c r="AW156" s="13" t="s">
        <v>30</v>
      </c>
      <c r="AX156" s="13" t="s">
        <v>78</v>
      </c>
      <c r="AY156" s="169" t="s">
        <v>153</v>
      </c>
    </row>
    <row r="157" spans="1:65" s="14" customFormat="1">
      <c r="B157" s="176"/>
      <c r="D157" s="168" t="s">
        <v>161</v>
      </c>
      <c r="E157" s="177" t="s">
        <v>1</v>
      </c>
      <c r="F157" s="178" t="s">
        <v>163</v>
      </c>
      <c r="H157" s="179">
        <v>1</v>
      </c>
      <c r="I157" s="180"/>
      <c r="L157" s="176"/>
      <c r="M157" s="181"/>
      <c r="N157" s="182"/>
      <c r="O157" s="182"/>
      <c r="P157" s="182"/>
      <c r="Q157" s="182"/>
      <c r="R157" s="182"/>
      <c r="S157" s="182"/>
      <c r="T157" s="183"/>
      <c r="AT157" s="177" t="s">
        <v>161</v>
      </c>
      <c r="AU157" s="177" t="s">
        <v>91</v>
      </c>
      <c r="AV157" s="14" t="s">
        <v>159</v>
      </c>
      <c r="AW157" s="14" t="s">
        <v>30</v>
      </c>
      <c r="AX157" s="14" t="s">
        <v>85</v>
      </c>
      <c r="AY157" s="177" t="s">
        <v>153</v>
      </c>
    </row>
    <row r="158" spans="1:65" s="2" customFormat="1" ht="21.75" customHeight="1">
      <c r="A158" s="232"/>
      <c r="B158" s="123"/>
      <c r="C158" s="154" t="s">
        <v>191</v>
      </c>
      <c r="D158" s="154" t="s">
        <v>155</v>
      </c>
      <c r="E158" s="155" t="s">
        <v>192</v>
      </c>
      <c r="F158" s="156" t="s">
        <v>193</v>
      </c>
      <c r="G158" s="157" t="s">
        <v>158</v>
      </c>
      <c r="H158" s="158">
        <v>1</v>
      </c>
      <c r="I158" s="159"/>
      <c r="J158" s="160">
        <f>ROUND(I158*H158,2)</f>
        <v>0</v>
      </c>
      <c r="K158" s="161"/>
      <c r="L158" s="28"/>
      <c r="M158" s="162" t="s">
        <v>1</v>
      </c>
      <c r="N158" s="163" t="s">
        <v>44</v>
      </c>
      <c r="O158" s="49"/>
      <c r="P158" s="164">
        <f>O158*H158</f>
        <v>0</v>
      </c>
      <c r="Q158" s="164">
        <v>0</v>
      </c>
      <c r="R158" s="164">
        <f>Q158*H158</f>
        <v>0</v>
      </c>
      <c r="S158" s="164">
        <v>0</v>
      </c>
      <c r="T158" s="165">
        <f>S158*H158</f>
        <v>0</v>
      </c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R158" s="166" t="s">
        <v>159</v>
      </c>
      <c r="AT158" s="166" t="s">
        <v>155</v>
      </c>
      <c r="AU158" s="166" t="s">
        <v>91</v>
      </c>
      <c r="AY158" s="17" t="s">
        <v>153</v>
      </c>
      <c r="BE158" s="90">
        <f>IF(N158="základná",J158,0)</f>
        <v>0</v>
      </c>
      <c r="BF158" s="90">
        <f>IF(N158="znížená",J158,0)</f>
        <v>0</v>
      </c>
      <c r="BG158" s="90">
        <f>IF(N158="zákl. prenesená",J158,0)</f>
        <v>0</v>
      </c>
      <c r="BH158" s="90">
        <f>IF(N158="zníž. prenesená",J158,0)</f>
        <v>0</v>
      </c>
      <c r="BI158" s="90">
        <f>IF(N158="nulová",J158,0)</f>
        <v>0</v>
      </c>
      <c r="BJ158" s="17" t="s">
        <v>91</v>
      </c>
      <c r="BK158" s="90">
        <f>ROUND(I158*H158,2)</f>
        <v>0</v>
      </c>
      <c r="BL158" s="17" t="s">
        <v>159</v>
      </c>
      <c r="BM158" s="166" t="s">
        <v>194</v>
      </c>
    </row>
    <row r="159" spans="1:65" s="2" customFormat="1" ht="21.75" customHeight="1">
      <c r="A159" s="232"/>
      <c r="B159" s="123"/>
      <c r="C159" s="154" t="s">
        <v>195</v>
      </c>
      <c r="D159" s="154" t="s">
        <v>155</v>
      </c>
      <c r="E159" s="155" t="s">
        <v>196</v>
      </c>
      <c r="F159" s="156" t="s">
        <v>197</v>
      </c>
      <c r="G159" s="157" t="s">
        <v>158</v>
      </c>
      <c r="H159" s="158">
        <v>1</v>
      </c>
      <c r="I159" s="159"/>
      <c r="J159" s="160">
        <f>ROUND(I159*H159,2)</f>
        <v>0</v>
      </c>
      <c r="K159" s="161"/>
      <c r="L159" s="28"/>
      <c r="M159" s="162" t="s">
        <v>1</v>
      </c>
      <c r="N159" s="163" t="s">
        <v>44</v>
      </c>
      <c r="O159" s="49"/>
      <c r="P159" s="164">
        <f>O159*H159</f>
        <v>0</v>
      </c>
      <c r="Q159" s="164">
        <v>0</v>
      </c>
      <c r="R159" s="164">
        <f>Q159*H159</f>
        <v>0</v>
      </c>
      <c r="S159" s="164">
        <v>0</v>
      </c>
      <c r="T159" s="165">
        <f>S159*H159</f>
        <v>0</v>
      </c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R159" s="166" t="s">
        <v>159</v>
      </c>
      <c r="AT159" s="166" t="s">
        <v>155</v>
      </c>
      <c r="AU159" s="166" t="s">
        <v>91</v>
      </c>
      <c r="AY159" s="17" t="s">
        <v>153</v>
      </c>
      <c r="BE159" s="90">
        <f>IF(N159="základná",J159,0)</f>
        <v>0</v>
      </c>
      <c r="BF159" s="90">
        <f>IF(N159="znížená",J159,0)</f>
        <v>0</v>
      </c>
      <c r="BG159" s="90">
        <f>IF(N159="zákl. prenesená",J159,0)</f>
        <v>0</v>
      </c>
      <c r="BH159" s="90">
        <f>IF(N159="zníž. prenesená",J159,0)</f>
        <v>0</v>
      </c>
      <c r="BI159" s="90">
        <f>IF(N159="nulová",J159,0)</f>
        <v>0</v>
      </c>
      <c r="BJ159" s="17" t="s">
        <v>91</v>
      </c>
      <c r="BK159" s="90">
        <f>ROUND(I159*H159,2)</f>
        <v>0</v>
      </c>
      <c r="BL159" s="17" t="s">
        <v>159</v>
      </c>
      <c r="BM159" s="166" t="s">
        <v>198</v>
      </c>
    </row>
    <row r="160" spans="1:65" s="2" customFormat="1" ht="21.75" customHeight="1">
      <c r="A160" s="232"/>
      <c r="B160" s="123"/>
      <c r="C160" s="154" t="s">
        <v>199</v>
      </c>
      <c r="D160" s="154" t="s">
        <v>155</v>
      </c>
      <c r="E160" s="155" t="s">
        <v>200</v>
      </c>
      <c r="F160" s="156" t="s">
        <v>201</v>
      </c>
      <c r="G160" s="157" t="s">
        <v>158</v>
      </c>
      <c r="H160" s="158">
        <v>1</v>
      </c>
      <c r="I160" s="159"/>
      <c r="J160" s="160">
        <f>ROUND(I160*H160,2)</f>
        <v>0</v>
      </c>
      <c r="K160" s="161"/>
      <c r="L160" s="28"/>
      <c r="M160" s="162" t="s">
        <v>1</v>
      </c>
      <c r="N160" s="163" t="s">
        <v>44</v>
      </c>
      <c r="O160" s="49"/>
      <c r="P160" s="164">
        <f>O160*H160</f>
        <v>0</v>
      </c>
      <c r="Q160" s="164">
        <v>0</v>
      </c>
      <c r="R160" s="164">
        <f>Q160*H160</f>
        <v>0</v>
      </c>
      <c r="S160" s="164">
        <v>0</v>
      </c>
      <c r="T160" s="165">
        <f>S160*H160</f>
        <v>0</v>
      </c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R160" s="166" t="s">
        <v>159</v>
      </c>
      <c r="AT160" s="166" t="s">
        <v>155</v>
      </c>
      <c r="AU160" s="166" t="s">
        <v>91</v>
      </c>
      <c r="AY160" s="17" t="s">
        <v>153</v>
      </c>
      <c r="BE160" s="90">
        <f>IF(N160="základná",J160,0)</f>
        <v>0</v>
      </c>
      <c r="BF160" s="90">
        <f>IF(N160="znížená",J160,0)</f>
        <v>0</v>
      </c>
      <c r="BG160" s="90">
        <f>IF(N160="zákl. prenesená",J160,0)</f>
        <v>0</v>
      </c>
      <c r="BH160" s="90">
        <f>IF(N160="zníž. prenesená",J160,0)</f>
        <v>0</v>
      </c>
      <c r="BI160" s="90">
        <f>IF(N160="nulová",J160,0)</f>
        <v>0</v>
      </c>
      <c r="BJ160" s="17" t="s">
        <v>91</v>
      </c>
      <c r="BK160" s="90">
        <f>ROUND(I160*H160,2)</f>
        <v>0</v>
      </c>
      <c r="BL160" s="17" t="s">
        <v>159</v>
      </c>
      <c r="BM160" s="166" t="s">
        <v>202</v>
      </c>
    </row>
    <row r="161" spans="1:65" s="13" customFormat="1">
      <c r="B161" s="167"/>
      <c r="D161" s="168" t="s">
        <v>161</v>
      </c>
      <c r="E161" s="169" t="s">
        <v>1</v>
      </c>
      <c r="F161" s="170" t="s">
        <v>203</v>
      </c>
      <c r="H161" s="171">
        <v>1</v>
      </c>
      <c r="I161" s="172"/>
      <c r="L161" s="167"/>
      <c r="M161" s="173"/>
      <c r="N161" s="174"/>
      <c r="O161" s="174"/>
      <c r="P161" s="174"/>
      <c r="Q161" s="174"/>
      <c r="R161" s="174"/>
      <c r="S161" s="174"/>
      <c r="T161" s="175"/>
      <c r="AT161" s="169" t="s">
        <v>161</v>
      </c>
      <c r="AU161" s="169" t="s">
        <v>91</v>
      </c>
      <c r="AV161" s="13" t="s">
        <v>91</v>
      </c>
      <c r="AW161" s="13" t="s">
        <v>30</v>
      </c>
      <c r="AX161" s="13" t="s">
        <v>78</v>
      </c>
      <c r="AY161" s="169" t="s">
        <v>153</v>
      </c>
    </row>
    <row r="162" spans="1:65" s="14" customFormat="1">
      <c r="B162" s="176"/>
      <c r="D162" s="168" t="s">
        <v>161</v>
      </c>
      <c r="E162" s="177" t="s">
        <v>1</v>
      </c>
      <c r="F162" s="178" t="s">
        <v>163</v>
      </c>
      <c r="H162" s="179">
        <v>1</v>
      </c>
      <c r="I162" s="180"/>
      <c r="L162" s="176"/>
      <c r="M162" s="181"/>
      <c r="N162" s="182"/>
      <c r="O162" s="182"/>
      <c r="P162" s="182"/>
      <c r="Q162" s="182"/>
      <c r="R162" s="182"/>
      <c r="S162" s="182"/>
      <c r="T162" s="183"/>
      <c r="AT162" s="177" t="s">
        <v>161</v>
      </c>
      <c r="AU162" s="177" t="s">
        <v>91</v>
      </c>
      <c r="AV162" s="14" t="s">
        <v>159</v>
      </c>
      <c r="AW162" s="14" t="s">
        <v>30</v>
      </c>
      <c r="AX162" s="14" t="s">
        <v>85</v>
      </c>
      <c r="AY162" s="177" t="s">
        <v>153</v>
      </c>
    </row>
    <row r="163" spans="1:65" s="2" customFormat="1" ht="21.75" customHeight="1">
      <c r="A163" s="232"/>
      <c r="B163" s="123"/>
      <c r="C163" s="154" t="s">
        <v>204</v>
      </c>
      <c r="D163" s="154" t="s">
        <v>155</v>
      </c>
      <c r="E163" s="155" t="s">
        <v>205</v>
      </c>
      <c r="F163" s="156" t="s">
        <v>206</v>
      </c>
      <c r="G163" s="157" t="s">
        <v>158</v>
      </c>
      <c r="H163" s="158">
        <v>1</v>
      </c>
      <c r="I163" s="159"/>
      <c r="J163" s="160">
        <f>ROUND(I163*H163,2)</f>
        <v>0</v>
      </c>
      <c r="K163" s="161"/>
      <c r="L163" s="28"/>
      <c r="M163" s="162" t="s">
        <v>1</v>
      </c>
      <c r="N163" s="163" t="s">
        <v>44</v>
      </c>
      <c r="O163" s="49"/>
      <c r="P163" s="164">
        <f>O163*H163</f>
        <v>0</v>
      </c>
      <c r="Q163" s="164">
        <v>0</v>
      </c>
      <c r="R163" s="164">
        <f>Q163*H163</f>
        <v>0</v>
      </c>
      <c r="S163" s="164">
        <v>0</v>
      </c>
      <c r="T163" s="165">
        <f>S163*H163</f>
        <v>0</v>
      </c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R163" s="166" t="s">
        <v>159</v>
      </c>
      <c r="AT163" s="166" t="s">
        <v>155</v>
      </c>
      <c r="AU163" s="166" t="s">
        <v>91</v>
      </c>
      <c r="AY163" s="17" t="s">
        <v>153</v>
      </c>
      <c r="BE163" s="90">
        <f>IF(N163="základná",J163,0)</f>
        <v>0</v>
      </c>
      <c r="BF163" s="90">
        <f>IF(N163="znížená",J163,0)</f>
        <v>0</v>
      </c>
      <c r="BG163" s="90">
        <f>IF(N163="zákl. prenesená",J163,0)</f>
        <v>0</v>
      </c>
      <c r="BH163" s="90">
        <f>IF(N163="zníž. prenesená",J163,0)</f>
        <v>0</v>
      </c>
      <c r="BI163" s="90">
        <f>IF(N163="nulová",J163,0)</f>
        <v>0</v>
      </c>
      <c r="BJ163" s="17" t="s">
        <v>91</v>
      </c>
      <c r="BK163" s="90">
        <f>ROUND(I163*H163,2)</f>
        <v>0</v>
      </c>
      <c r="BL163" s="17" t="s">
        <v>159</v>
      </c>
      <c r="BM163" s="166" t="s">
        <v>207</v>
      </c>
    </row>
    <row r="164" spans="1:65" s="2" customFormat="1" ht="21.75" customHeight="1">
      <c r="A164" s="232"/>
      <c r="B164" s="123"/>
      <c r="C164" s="154" t="s">
        <v>208</v>
      </c>
      <c r="D164" s="154" t="s">
        <v>155</v>
      </c>
      <c r="E164" s="155" t="s">
        <v>209</v>
      </c>
      <c r="F164" s="156" t="s">
        <v>210</v>
      </c>
      <c r="G164" s="157" t="s">
        <v>158</v>
      </c>
      <c r="H164" s="158">
        <v>1</v>
      </c>
      <c r="I164" s="159"/>
      <c r="J164" s="160">
        <f>ROUND(I164*H164,2)</f>
        <v>0</v>
      </c>
      <c r="K164" s="161"/>
      <c r="L164" s="28"/>
      <c r="M164" s="162" t="s">
        <v>1</v>
      </c>
      <c r="N164" s="163" t="s">
        <v>44</v>
      </c>
      <c r="O164" s="49"/>
      <c r="P164" s="164">
        <f>O164*H164</f>
        <v>0</v>
      </c>
      <c r="Q164" s="164">
        <v>0</v>
      </c>
      <c r="R164" s="164">
        <f>Q164*H164</f>
        <v>0</v>
      </c>
      <c r="S164" s="164">
        <v>0</v>
      </c>
      <c r="T164" s="165">
        <f>S164*H164</f>
        <v>0</v>
      </c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R164" s="166" t="s">
        <v>159</v>
      </c>
      <c r="AT164" s="166" t="s">
        <v>155</v>
      </c>
      <c r="AU164" s="166" t="s">
        <v>91</v>
      </c>
      <c r="AY164" s="17" t="s">
        <v>153</v>
      </c>
      <c r="BE164" s="90">
        <f>IF(N164="základná",J164,0)</f>
        <v>0</v>
      </c>
      <c r="BF164" s="90">
        <f>IF(N164="znížená",J164,0)</f>
        <v>0</v>
      </c>
      <c r="BG164" s="90">
        <f>IF(N164="zákl. prenesená",J164,0)</f>
        <v>0</v>
      </c>
      <c r="BH164" s="90">
        <f>IF(N164="zníž. prenesená",J164,0)</f>
        <v>0</v>
      </c>
      <c r="BI164" s="90">
        <f>IF(N164="nulová",J164,0)</f>
        <v>0</v>
      </c>
      <c r="BJ164" s="17" t="s">
        <v>91</v>
      </c>
      <c r="BK164" s="90">
        <f>ROUND(I164*H164,2)</f>
        <v>0</v>
      </c>
      <c r="BL164" s="17" t="s">
        <v>159</v>
      </c>
      <c r="BM164" s="166" t="s">
        <v>211</v>
      </c>
    </row>
    <row r="165" spans="1:65" s="2" customFormat="1" ht="21.75" customHeight="1">
      <c r="A165" s="232"/>
      <c r="B165" s="123"/>
      <c r="C165" s="154" t="s">
        <v>212</v>
      </c>
      <c r="D165" s="154" t="s">
        <v>155</v>
      </c>
      <c r="E165" s="155" t="s">
        <v>213</v>
      </c>
      <c r="F165" s="156" t="s">
        <v>214</v>
      </c>
      <c r="G165" s="157" t="s">
        <v>215</v>
      </c>
      <c r="H165" s="158">
        <v>12.624000000000001</v>
      </c>
      <c r="I165" s="159"/>
      <c r="J165" s="160">
        <f>ROUND(I165*H165,2)</f>
        <v>0</v>
      </c>
      <c r="K165" s="161"/>
      <c r="L165" s="28"/>
      <c r="M165" s="162" t="s">
        <v>1</v>
      </c>
      <c r="N165" s="163" t="s">
        <v>44</v>
      </c>
      <c r="O165" s="49"/>
      <c r="P165" s="164">
        <f>O165*H165</f>
        <v>0</v>
      </c>
      <c r="Q165" s="164">
        <v>0</v>
      </c>
      <c r="R165" s="164">
        <f>Q165*H165</f>
        <v>0</v>
      </c>
      <c r="S165" s="164">
        <v>0</v>
      </c>
      <c r="T165" s="165">
        <f>S165*H165</f>
        <v>0</v>
      </c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R165" s="166" t="s">
        <v>159</v>
      </c>
      <c r="AT165" s="166" t="s">
        <v>155</v>
      </c>
      <c r="AU165" s="166" t="s">
        <v>91</v>
      </c>
      <c r="AY165" s="17" t="s">
        <v>153</v>
      </c>
      <c r="BE165" s="90">
        <f>IF(N165="základná",J165,0)</f>
        <v>0</v>
      </c>
      <c r="BF165" s="90">
        <f>IF(N165="znížená",J165,0)</f>
        <v>0</v>
      </c>
      <c r="BG165" s="90">
        <f>IF(N165="zákl. prenesená",J165,0)</f>
        <v>0</v>
      </c>
      <c r="BH165" s="90">
        <f>IF(N165="zníž. prenesená",J165,0)</f>
        <v>0</v>
      </c>
      <c r="BI165" s="90">
        <f>IF(N165="nulová",J165,0)</f>
        <v>0</v>
      </c>
      <c r="BJ165" s="17" t="s">
        <v>91</v>
      </c>
      <c r="BK165" s="90">
        <f>ROUND(I165*H165,2)</f>
        <v>0</v>
      </c>
      <c r="BL165" s="17" t="s">
        <v>159</v>
      </c>
      <c r="BM165" s="166" t="s">
        <v>216</v>
      </c>
    </row>
    <row r="166" spans="1:65" s="15" customFormat="1">
      <c r="B166" s="184"/>
      <c r="D166" s="168" t="s">
        <v>161</v>
      </c>
      <c r="E166" s="185" t="s">
        <v>1</v>
      </c>
      <c r="F166" s="186" t="s">
        <v>217</v>
      </c>
      <c r="H166" s="185" t="s">
        <v>1</v>
      </c>
      <c r="I166" s="187"/>
      <c r="L166" s="184"/>
      <c r="M166" s="188"/>
      <c r="N166" s="189"/>
      <c r="O166" s="189"/>
      <c r="P166" s="189"/>
      <c r="Q166" s="189"/>
      <c r="R166" s="189"/>
      <c r="S166" s="189"/>
      <c r="T166" s="190"/>
      <c r="AT166" s="185" t="s">
        <v>161</v>
      </c>
      <c r="AU166" s="185" t="s">
        <v>91</v>
      </c>
      <c r="AV166" s="15" t="s">
        <v>85</v>
      </c>
      <c r="AW166" s="15" t="s">
        <v>30</v>
      </c>
      <c r="AX166" s="15" t="s">
        <v>78</v>
      </c>
      <c r="AY166" s="185" t="s">
        <v>153</v>
      </c>
    </row>
    <row r="167" spans="1:65" s="13" customFormat="1">
      <c r="B167" s="167"/>
      <c r="D167" s="168" t="s">
        <v>161</v>
      </c>
      <c r="E167" s="169" t="s">
        <v>1</v>
      </c>
      <c r="F167" s="170" t="s">
        <v>218</v>
      </c>
      <c r="H167" s="171">
        <v>1.28</v>
      </c>
      <c r="I167" s="172"/>
      <c r="L167" s="167"/>
      <c r="M167" s="173"/>
      <c r="N167" s="174"/>
      <c r="O167" s="174"/>
      <c r="P167" s="174"/>
      <c r="Q167" s="174"/>
      <c r="R167" s="174"/>
      <c r="S167" s="174"/>
      <c r="T167" s="175"/>
      <c r="AT167" s="169" t="s">
        <v>161</v>
      </c>
      <c r="AU167" s="169" t="s">
        <v>91</v>
      </c>
      <c r="AV167" s="13" t="s">
        <v>91</v>
      </c>
      <c r="AW167" s="13" t="s">
        <v>30</v>
      </c>
      <c r="AX167" s="13" t="s">
        <v>78</v>
      </c>
      <c r="AY167" s="169" t="s">
        <v>153</v>
      </c>
    </row>
    <row r="168" spans="1:65" s="15" customFormat="1">
      <c r="B168" s="184"/>
      <c r="D168" s="168" t="s">
        <v>161</v>
      </c>
      <c r="E168" s="185" t="s">
        <v>1</v>
      </c>
      <c r="F168" s="186" t="s">
        <v>219</v>
      </c>
      <c r="H168" s="185" t="s">
        <v>1</v>
      </c>
      <c r="I168" s="187"/>
      <c r="L168" s="184"/>
      <c r="M168" s="188"/>
      <c r="N168" s="189"/>
      <c r="O168" s="189"/>
      <c r="P168" s="189"/>
      <c r="Q168" s="189"/>
      <c r="R168" s="189"/>
      <c r="S168" s="189"/>
      <c r="T168" s="190"/>
      <c r="AT168" s="185" t="s">
        <v>161</v>
      </c>
      <c r="AU168" s="185" t="s">
        <v>91</v>
      </c>
      <c r="AV168" s="15" t="s">
        <v>85</v>
      </c>
      <c r="AW168" s="15" t="s">
        <v>30</v>
      </c>
      <c r="AX168" s="15" t="s">
        <v>78</v>
      </c>
      <c r="AY168" s="185" t="s">
        <v>153</v>
      </c>
    </row>
    <row r="169" spans="1:65" s="13" customFormat="1">
      <c r="B169" s="167"/>
      <c r="D169" s="168" t="s">
        <v>161</v>
      </c>
      <c r="E169" s="169" t="s">
        <v>1</v>
      </c>
      <c r="F169" s="170" t="s">
        <v>220</v>
      </c>
      <c r="H169" s="171">
        <v>11.343999999999999</v>
      </c>
      <c r="I169" s="172"/>
      <c r="L169" s="167"/>
      <c r="M169" s="173"/>
      <c r="N169" s="174"/>
      <c r="O169" s="174"/>
      <c r="P169" s="174"/>
      <c r="Q169" s="174"/>
      <c r="R169" s="174"/>
      <c r="S169" s="174"/>
      <c r="T169" s="175"/>
      <c r="AT169" s="169" t="s">
        <v>161</v>
      </c>
      <c r="AU169" s="169" t="s">
        <v>91</v>
      </c>
      <c r="AV169" s="13" t="s">
        <v>91</v>
      </c>
      <c r="AW169" s="13" t="s">
        <v>30</v>
      </c>
      <c r="AX169" s="13" t="s">
        <v>78</v>
      </c>
      <c r="AY169" s="169" t="s">
        <v>153</v>
      </c>
    </row>
    <row r="170" spans="1:65" s="14" customFormat="1">
      <c r="B170" s="176"/>
      <c r="D170" s="168" t="s">
        <v>161</v>
      </c>
      <c r="E170" s="177" t="s">
        <v>1</v>
      </c>
      <c r="F170" s="178" t="s">
        <v>163</v>
      </c>
      <c r="H170" s="179">
        <v>12.624000000000001</v>
      </c>
      <c r="I170" s="180"/>
      <c r="L170" s="176"/>
      <c r="M170" s="181"/>
      <c r="N170" s="182"/>
      <c r="O170" s="182"/>
      <c r="P170" s="182"/>
      <c r="Q170" s="182"/>
      <c r="R170" s="182"/>
      <c r="S170" s="182"/>
      <c r="T170" s="183"/>
      <c r="AT170" s="177" t="s">
        <v>161</v>
      </c>
      <c r="AU170" s="177" t="s">
        <v>91</v>
      </c>
      <c r="AV170" s="14" t="s">
        <v>159</v>
      </c>
      <c r="AW170" s="14" t="s">
        <v>30</v>
      </c>
      <c r="AX170" s="14" t="s">
        <v>85</v>
      </c>
      <c r="AY170" s="177" t="s">
        <v>153</v>
      </c>
    </row>
    <row r="171" spans="1:65" s="2" customFormat="1" ht="33" customHeight="1">
      <c r="A171" s="232"/>
      <c r="B171" s="123"/>
      <c r="C171" s="154" t="s">
        <v>221</v>
      </c>
      <c r="D171" s="154" t="s">
        <v>155</v>
      </c>
      <c r="E171" s="155" t="s">
        <v>222</v>
      </c>
      <c r="F171" s="156" t="s">
        <v>223</v>
      </c>
      <c r="G171" s="157" t="s">
        <v>215</v>
      </c>
      <c r="H171" s="158">
        <v>3.7869999999999999</v>
      </c>
      <c r="I171" s="159"/>
      <c r="J171" s="160">
        <f>ROUND(I171*H171,2)</f>
        <v>0</v>
      </c>
      <c r="K171" s="161"/>
      <c r="L171" s="28"/>
      <c r="M171" s="162" t="s">
        <v>1</v>
      </c>
      <c r="N171" s="163" t="s">
        <v>44</v>
      </c>
      <c r="O171" s="49"/>
      <c r="P171" s="164">
        <f>O171*H171</f>
        <v>0</v>
      </c>
      <c r="Q171" s="164">
        <v>0</v>
      </c>
      <c r="R171" s="164">
        <f>Q171*H171</f>
        <v>0</v>
      </c>
      <c r="S171" s="164">
        <v>0</v>
      </c>
      <c r="T171" s="165">
        <f>S171*H171</f>
        <v>0</v>
      </c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R171" s="166" t="s">
        <v>159</v>
      </c>
      <c r="AT171" s="166" t="s">
        <v>155</v>
      </c>
      <c r="AU171" s="166" t="s">
        <v>91</v>
      </c>
      <c r="AY171" s="17" t="s">
        <v>153</v>
      </c>
      <c r="BE171" s="90">
        <f>IF(N171="základná",J171,0)</f>
        <v>0</v>
      </c>
      <c r="BF171" s="90">
        <f>IF(N171="znížená",J171,0)</f>
        <v>0</v>
      </c>
      <c r="BG171" s="90">
        <f>IF(N171="zákl. prenesená",J171,0)</f>
        <v>0</v>
      </c>
      <c r="BH171" s="90">
        <f>IF(N171="zníž. prenesená",J171,0)</f>
        <v>0</v>
      </c>
      <c r="BI171" s="90">
        <f>IF(N171="nulová",J171,0)</f>
        <v>0</v>
      </c>
      <c r="BJ171" s="17" t="s">
        <v>91</v>
      </c>
      <c r="BK171" s="90">
        <f>ROUND(I171*H171,2)</f>
        <v>0</v>
      </c>
      <c r="BL171" s="17" t="s">
        <v>159</v>
      </c>
      <c r="BM171" s="166" t="s">
        <v>224</v>
      </c>
    </row>
    <row r="172" spans="1:65" s="13" customFormat="1">
      <c r="B172" s="167"/>
      <c r="D172" s="168" t="s">
        <v>161</v>
      </c>
      <c r="E172" s="169" t="s">
        <v>1</v>
      </c>
      <c r="F172" s="170" t="s">
        <v>225</v>
      </c>
      <c r="H172" s="171">
        <v>3.7869999999999999</v>
      </c>
      <c r="I172" s="172"/>
      <c r="L172" s="167"/>
      <c r="M172" s="173"/>
      <c r="N172" s="174"/>
      <c r="O172" s="174"/>
      <c r="P172" s="174"/>
      <c r="Q172" s="174"/>
      <c r="R172" s="174"/>
      <c r="S172" s="174"/>
      <c r="T172" s="175"/>
      <c r="AT172" s="169" t="s">
        <v>161</v>
      </c>
      <c r="AU172" s="169" t="s">
        <v>91</v>
      </c>
      <c r="AV172" s="13" t="s">
        <v>91</v>
      </c>
      <c r="AW172" s="13" t="s">
        <v>30</v>
      </c>
      <c r="AX172" s="13" t="s">
        <v>85</v>
      </c>
      <c r="AY172" s="169" t="s">
        <v>153</v>
      </c>
    </row>
    <row r="173" spans="1:65" s="2" customFormat="1" ht="21.75" customHeight="1">
      <c r="A173" s="232"/>
      <c r="B173" s="123"/>
      <c r="C173" s="154" t="s">
        <v>226</v>
      </c>
      <c r="D173" s="154" t="s">
        <v>155</v>
      </c>
      <c r="E173" s="155" t="s">
        <v>227</v>
      </c>
      <c r="F173" s="156" t="s">
        <v>228</v>
      </c>
      <c r="G173" s="157" t="s">
        <v>215</v>
      </c>
      <c r="H173" s="158">
        <v>6.8979999999999997</v>
      </c>
      <c r="I173" s="159"/>
      <c r="J173" s="160">
        <f>ROUND(I173*H173,2)</f>
        <v>0</v>
      </c>
      <c r="K173" s="161"/>
      <c r="L173" s="28"/>
      <c r="M173" s="162" t="s">
        <v>1</v>
      </c>
      <c r="N173" s="163" t="s">
        <v>44</v>
      </c>
      <c r="O173" s="49"/>
      <c r="P173" s="164">
        <f>O173*H173</f>
        <v>0</v>
      </c>
      <c r="Q173" s="164">
        <v>0</v>
      </c>
      <c r="R173" s="164">
        <f>Q173*H173</f>
        <v>0</v>
      </c>
      <c r="S173" s="164">
        <v>0</v>
      </c>
      <c r="T173" s="165">
        <f>S173*H173</f>
        <v>0</v>
      </c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R173" s="166" t="s">
        <v>159</v>
      </c>
      <c r="AT173" s="166" t="s">
        <v>155</v>
      </c>
      <c r="AU173" s="166" t="s">
        <v>91</v>
      </c>
      <c r="AY173" s="17" t="s">
        <v>153</v>
      </c>
      <c r="BE173" s="90">
        <f>IF(N173="základná",J173,0)</f>
        <v>0</v>
      </c>
      <c r="BF173" s="90">
        <f>IF(N173="znížená",J173,0)</f>
        <v>0</v>
      </c>
      <c r="BG173" s="90">
        <f>IF(N173="zákl. prenesená",J173,0)</f>
        <v>0</v>
      </c>
      <c r="BH173" s="90">
        <f>IF(N173="zníž. prenesená",J173,0)</f>
        <v>0</v>
      </c>
      <c r="BI173" s="90">
        <f>IF(N173="nulová",J173,0)</f>
        <v>0</v>
      </c>
      <c r="BJ173" s="17" t="s">
        <v>91</v>
      </c>
      <c r="BK173" s="90">
        <f>ROUND(I173*H173,2)</f>
        <v>0</v>
      </c>
      <c r="BL173" s="17" t="s">
        <v>159</v>
      </c>
      <c r="BM173" s="166" t="s">
        <v>229</v>
      </c>
    </row>
    <row r="174" spans="1:65" s="13" customFormat="1">
      <c r="B174" s="167"/>
      <c r="D174" s="168" t="s">
        <v>161</v>
      </c>
      <c r="E174" s="169" t="s">
        <v>1</v>
      </c>
      <c r="F174" s="170" t="s">
        <v>230</v>
      </c>
      <c r="H174" s="171">
        <v>6.8979999999999997</v>
      </c>
      <c r="I174" s="172"/>
      <c r="L174" s="167"/>
      <c r="M174" s="173"/>
      <c r="N174" s="174"/>
      <c r="O174" s="174"/>
      <c r="P174" s="174"/>
      <c r="Q174" s="174"/>
      <c r="R174" s="174"/>
      <c r="S174" s="174"/>
      <c r="T174" s="175"/>
      <c r="AT174" s="169" t="s">
        <v>161</v>
      </c>
      <c r="AU174" s="169" t="s">
        <v>91</v>
      </c>
      <c r="AV174" s="13" t="s">
        <v>91</v>
      </c>
      <c r="AW174" s="13" t="s">
        <v>30</v>
      </c>
      <c r="AX174" s="13" t="s">
        <v>85</v>
      </c>
      <c r="AY174" s="169" t="s">
        <v>153</v>
      </c>
    </row>
    <row r="175" spans="1:65" s="2" customFormat="1" ht="33" customHeight="1">
      <c r="A175" s="232"/>
      <c r="B175" s="123"/>
      <c r="C175" s="154" t="s">
        <v>231</v>
      </c>
      <c r="D175" s="154" t="s">
        <v>155</v>
      </c>
      <c r="E175" s="155" t="s">
        <v>232</v>
      </c>
      <c r="F175" s="156" t="s">
        <v>233</v>
      </c>
      <c r="G175" s="157" t="s">
        <v>215</v>
      </c>
      <c r="H175" s="158">
        <v>9.1750000000000007</v>
      </c>
      <c r="I175" s="159"/>
      <c r="J175" s="160">
        <f>ROUND(I175*H175,2)</f>
        <v>0</v>
      </c>
      <c r="K175" s="161"/>
      <c r="L175" s="28"/>
      <c r="M175" s="162" t="s">
        <v>1</v>
      </c>
      <c r="N175" s="163" t="s">
        <v>44</v>
      </c>
      <c r="O175" s="49"/>
      <c r="P175" s="164">
        <f>O175*H175</f>
        <v>0</v>
      </c>
      <c r="Q175" s="164">
        <v>0</v>
      </c>
      <c r="R175" s="164">
        <f>Q175*H175</f>
        <v>0</v>
      </c>
      <c r="S175" s="164">
        <v>0</v>
      </c>
      <c r="T175" s="165">
        <f>S175*H175</f>
        <v>0</v>
      </c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R175" s="166" t="s">
        <v>159</v>
      </c>
      <c r="AT175" s="166" t="s">
        <v>155</v>
      </c>
      <c r="AU175" s="166" t="s">
        <v>91</v>
      </c>
      <c r="AY175" s="17" t="s">
        <v>153</v>
      </c>
      <c r="BE175" s="90">
        <f>IF(N175="základná",J175,0)</f>
        <v>0</v>
      </c>
      <c r="BF175" s="90">
        <f>IF(N175="znížená",J175,0)</f>
        <v>0</v>
      </c>
      <c r="BG175" s="90">
        <f>IF(N175="zákl. prenesená",J175,0)</f>
        <v>0</v>
      </c>
      <c r="BH175" s="90">
        <f>IF(N175="zníž. prenesená",J175,0)</f>
        <v>0</v>
      </c>
      <c r="BI175" s="90">
        <f>IF(N175="nulová",J175,0)</f>
        <v>0</v>
      </c>
      <c r="BJ175" s="17" t="s">
        <v>91</v>
      </c>
      <c r="BK175" s="90">
        <f>ROUND(I175*H175,2)</f>
        <v>0</v>
      </c>
      <c r="BL175" s="17" t="s">
        <v>159</v>
      </c>
      <c r="BM175" s="166" t="s">
        <v>234</v>
      </c>
    </row>
    <row r="176" spans="1:65" s="15" customFormat="1">
      <c r="B176" s="184"/>
      <c r="D176" s="168" t="s">
        <v>161</v>
      </c>
      <c r="E176" s="185" t="s">
        <v>1</v>
      </c>
      <c r="F176" s="186" t="s">
        <v>235</v>
      </c>
      <c r="H176" s="185" t="s">
        <v>1</v>
      </c>
      <c r="I176" s="187"/>
      <c r="L176" s="184"/>
      <c r="M176" s="188"/>
      <c r="N176" s="189"/>
      <c r="O176" s="189"/>
      <c r="P176" s="189"/>
      <c r="Q176" s="189"/>
      <c r="R176" s="189"/>
      <c r="S176" s="189"/>
      <c r="T176" s="190"/>
      <c r="AT176" s="185" t="s">
        <v>161</v>
      </c>
      <c r="AU176" s="185" t="s">
        <v>91</v>
      </c>
      <c r="AV176" s="15" t="s">
        <v>85</v>
      </c>
      <c r="AW176" s="15" t="s">
        <v>30</v>
      </c>
      <c r="AX176" s="15" t="s">
        <v>78</v>
      </c>
      <c r="AY176" s="185" t="s">
        <v>153</v>
      </c>
    </row>
    <row r="177" spans="1:65" s="13" customFormat="1">
      <c r="B177" s="167"/>
      <c r="D177" s="168" t="s">
        <v>161</v>
      </c>
      <c r="E177" s="169" t="s">
        <v>1</v>
      </c>
      <c r="F177" s="170" t="s">
        <v>236</v>
      </c>
      <c r="H177" s="171">
        <v>12.624000000000001</v>
      </c>
      <c r="I177" s="172"/>
      <c r="L177" s="167"/>
      <c r="M177" s="173"/>
      <c r="N177" s="174"/>
      <c r="O177" s="174"/>
      <c r="P177" s="174"/>
      <c r="Q177" s="174"/>
      <c r="R177" s="174"/>
      <c r="S177" s="174"/>
      <c r="T177" s="175"/>
      <c r="AT177" s="169" t="s">
        <v>161</v>
      </c>
      <c r="AU177" s="169" t="s">
        <v>91</v>
      </c>
      <c r="AV177" s="13" t="s">
        <v>91</v>
      </c>
      <c r="AW177" s="13" t="s">
        <v>30</v>
      </c>
      <c r="AX177" s="13" t="s">
        <v>78</v>
      </c>
      <c r="AY177" s="169" t="s">
        <v>153</v>
      </c>
    </row>
    <row r="178" spans="1:65" s="15" customFormat="1">
      <c r="B178" s="184"/>
      <c r="D178" s="168" t="s">
        <v>161</v>
      </c>
      <c r="E178" s="185" t="s">
        <v>1</v>
      </c>
      <c r="F178" s="186" t="s">
        <v>237</v>
      </c>
      <c r="H178" s="185" t="s">
        <v>1</v>
      </c>
      <c r="I178" s="187"/>
      <c r="L178" s="184"/>
      <c r="M178" s="188"/>
      <c r="N178" s="189"/>
      <c r="O178" s="189"/>
      <c r="P178" s="189"/>
      <c r="Q178" s="189"/>
      <c r="R178" s="189"/>
      <c r="S178" s="189"/>
      <c r="T178" s="190"/>
      <c r="AT178" s="185" t="s">
        <v>161</v>
      </c>
      <c r="AU178" s="185" t="s">
        <v>91</v>
      </c>
      <c r="AV178" s="15" t="s">
        <v>85</v>
      </c>
      <c r="AW178" s="15" t="s">
        <v>30</v>
      </c>
      <c r="AX178" s="15" t="s">
        <v>78</v>
      </c>
      <c r="AY178" s="185" t="s">
        <v>153</v>
      </c>
    </row>
    <row r="179" spans="1:65" s="13" customFormat="1">
      <c r="B179" s="167"/>
      <c r="D179" s="168" t="s">
        <v>161</v>
      </c>
      <c r="E179" s="169" t="s">
        <v>1</v>
      </c>
      <c r="F179" s="170" t="s">
        <v>238</v>
      </c>
      <c r="H179" s="171">
        <v>-3.4489999999999998</v>
      </c>
      <c r="I179" s="172"/>
      <c r="L179" s="167"/>
      <c r="M179" s="173"/>
      <c r="N179" s="174"/>
      <c r="O179" s="174"/>
      <c r="P179" s="174"/>
      <c r="Q179" s="174"/>
      <c r="R179" s="174"/>
      <c r="S179" s="174"/>
      <c r="T179" s="175"/>
      <c r="AT179" s="169" t="s">
        <v>161</v>
      </c>
      <c r="AU179" s="169" t="s">
        <v>91</v>
      </c>
      <c r="AV179" s="13" t="s">
        <v>91</v>
      </c>
      <c r="AW179" s="13" t="s">
        <v>30</v>
      </c>
      <c r="AX179" s="13" t="s">
        <v>78</v>
      </c>
      <c r="AY179" s="169" t="s">
        <v>153</v>
      </c>
    </row>
    <row r="180" spans="1:65" s="14" customFormat="1">
      <c r="B180" s="176"/>
      <c r="D180" s="168" t="s">
        <v>161</v>
      </c>
      <c r="E180" s="177" t="s">
        <v>1</v>
      </c>
      <c r="F180" s="178" t="s">
        <v>163</v>
      </c>
      <c r="H180" s="179">
        <v>9.1750000000000007</v>
      </c>
      <c r="I180" s="180"/>
      <c r="L180" s="176"/>
      <c r="M180" s="181"/>
      <c r="N180" s="182"/>
      <c r="O180" s="182"/>
      <c r="P180" s="182"/>
      <c r="Q180" s="182"/>
      <c r="R180" s="182"/>
      <c r="S180" s="182"/>
      <c r="T180" s="183"/>
      <c r="AT180" s="177" t="s">
        <v>161</v>
      </c>
      <c r="AU180" s="177" t="s">
        <v>91</v>
      </c>
      <c r="AV180" s="14" t="s">
        <v>159</v>
      </c>
      <c r="AW180" s="14" t="s">
        <v>30</v>
      </c>
      <c r="AX180" s="14" t="s">
        <v>85</v>
      </c>
      <c r="AY180" s="177" t="s">
        <v>153</v>
      </c>
    </row>
    <row r="181" spans="1:65" s="2" customFormat="1" ht="33" customHeight="1">
      <c r="A181" s="232"/>
      <c r="B181" s="123"/>
      <c r="C181" s="154" t="s">
        <v>239</v>
      </c>
      <c r="D181" s="154" t="s">
        <v>155</v>
      </c>
      <c r="E181" s="155" t="s">
        <v>240</v>
      </c>
      <c r="F181" s="156" t="s">
        <v>241</v>
      </c>
      <c r="G181" s="157" t="s">
        <v>215</v>
      </c>
      <c r="H181" s="158">
        <v>18.350000000000001</v>
      </c>
      <c r="I181" s="159"/>
      <c r="J181" s="160">
        <f>ROUND(I181*H181,2)</f>
        <v>0</v>
      </c>
      <c r="K181" s="161"/>
      <c r="L181" s="28"/>
      <c r="M181" s="162" t="s">
        <v>1</v>
      </c>
      <c r="N181" s="163" t="s">
        <v>44</v>
      </c>
      <c r="O181" s="49"/>
      <c r="P181" s="164">
        <f>O181*H181</f>
        <v>0</v>
      </c>
      <c r="Q181" s="164">
        <v>0</v>
      </c>
      <c r="R181" s="164">
        <f>Q181*H181</f>
        <v>0</v>
      </c>
      <c r="S181" s="164">
        <v>0</v>
      </c>
      <c r="T181" s="165">
        <f>S181*H181</f>
        <v>0</v>
      </c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R181" s="166" t="s">
        <v>159</v>
      </c>
      <c r="AT181" s="166" t="s">
        <v>155</v>
      </c>
      <c r="AU181" s="166" t="s">
        <v>91</v>
      </c>
      <c r="AY181" s="17" t="s">
        <v>153</v>
      </c>
      <c r="BE181" s="90">
        <f>IF(N181="základná",J181,0)</f>
        <v>0</v>
      </c>
      <c r="BF181" s="90">
        <f>IF(N181="znížená",J181,0)</f>
        <v>0</v>
      </c>
      <c r="BG181" s="90">
        <f>IF(N181="zákl. prenesená",J181,0)</f>
        <v>0</v>
      </c>
      <c r="BH181" s="90">
        <f>IF(N181="zníž. prenesená",J181,0)</f>
        <v>0</v>
      </c>
      <c r="BI181" s="90">
        <f>IF(N181="nulová",J181,0)</f>
        <v>0</v>
      </c>
      <c r="BJ181" s="17" t="s">
        <v>91</v>
      </c>
      <c r="BK181" s="90">
        <f>ROUND(I181*H181,2)</f>
        <v>0</v>
      </c>
      <c r="BL181" s="17" t="s">
        <v>159</v>
      </c>
      <c r="BM181" s="166" t="s">
        <v>242</v>
      </c>
    </row>
    <row r="182" spans="1:65" s="13" customFormat="1">
      <c r="B182" s="167"/>
      <c r="D182" s="168" t="s">
        <v>161</v>
      </c>
      <c r="E182" s="169" t="s">
        <v>1</v>
      </c>
      <c r="F182" s="170" t="s">
        <v>243</v>
      </c>
      <c r="H182" s="171">
        <v>18.350000000000001</v>
      </c>
      <c r="I182" s="172"/>
      <c r="L182" s="167"/>
      <c r="M182" s="173"/>
      <c r="N182" s="174"/>
      <c r="O182" s="174"/>
      <c r="P182" s="174"/>
      <c r="Q182" s="174"/>
      <c r="R182" s="174"/>
      <c r="S182" s="174"/>
      <c r="T182" s="175"/>
      <c r="AT182" s="169" t="s">
        <v>161</v>
      </c>
      <c r="AU182" s="169" t="s">
        <v>91</v>
      </c>
      <c r="AV182" s="13" t="s">
        <v>91</v>
      </c>
      <c r="AW182" s="13" t="s">
        <v>30</v>
      </c>
      <c r="AX182" s="13" t="s">
        <v>85</v>
      </c>
      <c r="AY182" s="169" t="s">
        <v>153</v>
      </c>
    </row>
    <row r="183" spans="1:65" s="2" customFormat="1" ht="21.75" customHeight="1">
      <c r="A183" s="232"/>
      <c r="B183" s="123"/>
      <c r="C183" s="154" t="s">
        <v>244</v>
      </c>
      <c r="D183" s="154" t="s">
        <v>155</v>
      </c>
      <c r="E183" s="155" t="s">
        <v>245</v>
      </c>
      <c r="F183" s="156" t="s">
        <v>246</v>
      </c>
      <c r="G183" s="157" t="s">
        <v>215</v>
      </c>
      <c r="H183" s="158">
        <v>3.4489999999999998</v>
      </c>
      <c r="I183" s="159"/>
      <c r="J183" s="160">
        <f>ROUND(I183*H183,2)</f>
        <v>0</v>
      </c>
      <c r="K183" s="161"/>
      <c r="L183" s="28"/>
      <c r="M183" s="162" t="s">
        <v>1</v>
      </c>
      <c r="N183" s="163" t="s">
        <v>44</v>
      </c>
      <c r="O183" s="49"/>
      <c r="P183" s="164">
        <f>O183*H183</f>
        <v>0</v>
      </c>
      <c r="Q183" s="164">
        <v>0</v>
      </c>
      <c r="R183" s="164">
        <f>Q183*H183</f>
        <v>0</v>
      </c>
      <c r="S183" s="164">
        <v>0</v>
      </c>
      <c r="T183" s="165">
        <f>S183*H183</f>
        <v>0</v>
      </c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R183" s="166" t="s">
        <v>159</v>
      </c>
      <c r="AT183" s="166" t="s">
        <v>155</v>
      </c>
      <c r="AU183" s="166" t="s">
        <v>91</v>
      </c>
      <c r="AY183" s="17" t="s">
        <v>153</v>
      </c>
      <c r="BE183" s="90">
        <f>IF(N183="základná",J183,0)</f>
        <v>0</v>
      </c>
      <c r="BF183" s="90">
        <f>IF(N183="znížená",J183,0)</f>
        <v>0</v>
      </c>
      <c r="BG183" s="90">
        <f>IF(N183="zákl. prenesená",J183,0)</f>
        <v>0</v>
      </c>
      <c r="BH183" s="90">
        <f>IF(N183="zníž. prenesená",J183,0)</f>
        <v>0</v>
      </c>
      <c r="BI183" s="90">
        <f>IF(N183="nulová",J183,0)</f>
        <v>0</v>
      </c>
      <c r="BJ183" s="17" t="s">
        <v>91</v>
      </c>
      <c r="BK183" s="90">
        <f>ROUND(I183*H183,2)</f>
        <v>0</v>
      </c>
      <c r="BL183" s="17" t="s">
        <v>159</v>
      </c>
      <c r="BM183" s="166" t="s">
        <v>247</v>
      </c>
    </row>
    <row r="184" spans="1:65" s="15" customFormat="1">
      <c r="B184" s="184"/>
      <c r="D184" s="168" t="s">
        <v>161</v>
      </c>
      <c r="E184" s="185" t="s">
        <v>1</v>
      </c>
      <c r="F184" s="186" t="s">
        <v>248</v>
      </c>
      <c r="H184" s="185" t="s">
        <v>1</v>
      </c>
      <c r="I184" s="187"/>
      <c r="L184" s="184"/>
      <c r="M184" s="188"/>
      <c r="N184" s="189"/>
      <c r="O184" s="189"/>
      <c r="P184" s="189"/>
      <c r="Q184" s="189"/>
      <c r="R184" s="189"/>
      <c r="S184" s="189"/>
      <c r="T184" s="190"/>
      <c r="AT184" s="185" t="s">
        <v>161</v>
      </c>
      <c r="AU184" s="185" t="s">
        <v>91</v>
      </c>
      <c r="AV184" s="15" t="s">
        <v>85</v>
      </c>
      <c r="AW184" s="15" t="s">
        <v>30</v>
      </c>
      <c r="AX184" s="15" t="s">
        <v>78</v>
      </c>
      <c r="AY184" s="185" t="s">
        <v>153</v>
      </c>
    </row>
    <row r="185" spans="1:65" s="13" customFormat="1">
      <c r="B185" s="167"/>
      <c r="D185" s="168" t="s">
        <v>161</v>
      </c>
      <c r="E185" s="169" t="s">
        <v>1</v>
      </c>
      <c r="F185" s="170" t="s">
        <v>220</v>
      </c>
      <c r="H185" s="171">
        <v>11.343999999999999</v>
      </c>
      <c r="I185" s="172"/>
      <c r="L185" s="167"/>
      <c r="M185" s="173"/>
      <c r="N185" s="174"/>
      <c r="O185" s="174"/>
      <c r="P185" s="174"/>
      <c r="Q185" s="174"/>
      <c r="R185" s="174"/>
      <c r="S185" s="174"/>
      <c r="T185" s="175"/>
      <c r="AT185" s="169" t="s">
        <v>161</v>
      </c>
      <c r="AU185" s="169" t="s">
        <v>91</v>
      </c>
      <c r="AV185" s="13" t="s">
        <v>91</v>
      </c>
      <c r="AW185" s="13" t="s">
        <v>30</v>
      </c>
      <c r="AX185" s="13" t="s">
        <v>78</v>
      </c>
      <c r="AY185" s="169" t="s">
        <v>153</v>
      </c>
    </row>
    <row r="186" spans="1:65" s="13" customFormat="1">
      <c r="B186" s="167"/>
      <c r="D186" s="168" t="s">
        <v>161</v>
      </c>
      <c r="E186" s="169" t="s">
        <v>1</v>
      </c>
      <c r="F186" s="170" t="s">
        <v>249</v>
      </c>
      <c r="H186" s="171">
        <v>-4.2460000000000004</v>
      </c>
      <c r="I186" s="172"/>
      <c r="L186" s="167"/>
      <c r="M186" s="173"/>
      <c r="N186" s="174"/>
      <c r="O186" s="174"/>
      <c r="P186" s="174"/>
      <c r="Q186" s="174"/>
      <c r="R186" s="174"/>
      <c r="S186" s="174"/>
      <c r="T186" s="175"/>
      <c r="AT186" s="169" t="s">
        <v>161</v>
      </c>
      <c r="AU186" s="169" t="s">
        <v>91</v>
      </c>
      <c r="AV186" s="13" t="s">
        <v>91</v>
      </c>
      <c r="AW186" s="13" t="s">
        <v>30</v>
      </c>
      <c r="AX186" s="13" t="s">
        <v>78</v>
      </c>
      <c r="AY186" s="169" t="s">
        <v>153</v>
      </c>
    </row>
    <row r="187" spans="1:65" s="13" customFormat="1">
      <c r="B187" s="167"/>
      <c r="D187" s="168" t="s">
        <v>161</v>
      </c>
      <c r="E187" s="169" t="s">
        <v>1</v>
      </c>
      <c r="F187" s="170" t="s">
        <v>250</v>
      </c>
      <c r="H187" s="171">
        <v>-3.649</v>
      </c>
      <c r="I187" s="172"/>
      <c r="L187" s="167"/>
      <c r="M187" s="173"/>
      <c r="N187" s="174"/>
      <c r="O187" s="174"/>
      <c r="P187" s="174"/>
      <c r="Q187" s="174"/>
      <c r="R187" s="174"/>
      <c r="S187" s="174"/>
      <c r="T187" s="175"/>
      <c r="AT187" s="169" t="s">
        <v>161</v>
      </c>
      <c r="AU187" s="169" t="s">
        <v>91</v>
      </c>
      <c r="AV187" s="13" t="s">
        <v>91</v>
      </c>
      <c r="AW187" s="13" t="s">
        <v>30</v>
      </c>
      <c r="AX187" s="13" t="s">
        <v>78</v>
      </c>
      <c r="AY187" s="169" t="s">
        <v>153</v>
      </c>
    </row>
    <row r="188" spans="1:65" s="14" customFormat="1">
      <c r="B188" s="176"/>
      <c r="D188" s="168" t="s">
        <v>161</v>
      </c>
      <c r="E188" s="177" t="s">
        <v>1</v>
      </c>
      <c r="F188" s="178" t="s">
        <v>163</v>
      </c>
      <c r="H188" s="179">
        <v>3.4489999999999998</v>
      </c>
      <c r="I188" s="180"/>
      <c r="L188" s="176"/>
      <c r="M188" s="181"/>
      <c r="N188" s="182"/>
      <c r="O188" s="182"/>
      <c r="P188" s="182"/>
      <c r="Q188" s="182"/>
      <c r="R188" s="182"/>
      <c r="S188" s="182"/>
      <c r="T188" s="183"/>
      <c r="AT188" s="177" t="s">
        <v>161</v>
      </c>
      <c r="AU188" s="177" t="s">
        <v>91</v>
      </c>
      <c r="AV188" s="14" t="s">
        <v>159</v>
      </c>
      <c r="AW188" s="14" t="s">
        <v>30</v>
      </c>
      <c r="AX188" s="14" t="s">
        <v>85</v>
      </c>
      <c r="AY188" s="177" t="s">
        <v>153</v>
      </c>
    </row>
    <row r="189" spans="1:65" s="2" customFormat="1" ht="16.5" customHeight="1">
      <c r="A189" s="232"/>
      <c r="B189" s="123"/>
      <c r="C189" s="154" t="s">
        <v>251</v>
      </c>
      <c r="D189" s="154" t="s">
        <v>155</v>
      </c>
      <c r="E189" s="155" t="s">
        <v>252</v>
      </c>
      <c r="F189" s="156" t="s">
        <v>253</v>
      </c>
      <c r="G189" s="157" t="s">
        <v>215</v>
      </c>
      <c r="H189" s="158">
        <v>3.4489999999999998</v>
      </c>
      <c r="I189" s="159"/>
      <c r="J189" s="160">
        <f>ROUND(I189*H189,2)</f>
        <v>0</v>
      </c>
      <c r="K189" s="161"/>
      <c r="L189" s="28"/>
      <c r="M189" s="162" t="s">
        <v>1</v>
      </c>
      <c r="N189" s="163" t="s">
        <v>44</v>
      </c>
      <c r="O189" s="49"/>
      <c r="P189" s="164">
        <f>O189*H189</f>
        <v>0</v>
      </c>
      <c r="Q189" s="164">
        <v>0</v>
      </c>
      <c r="R189" s="164">
        <f>Q189*H189</f>
        <v>0</v>
      </c>
      <c r="S189" s="164">
        <v>0</v>
      </c>
      <c r="T189" s="165">
        <f>S189*H189</f>
        <v>0</v>
      </c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R189" s="166" t="s">
        <v>159</v>
      </c>
      <c r="AT189" s="166" t="s">
        <v>155</v>
      </c>
      <c r="AU189" s="166" t="s">
        <v>91</v>
      </c>
      <c r="AY189" s="17" t="s">
        <v>153</v>
      </c>
      <c r="BE189" s="90">
        <f>IF(N189="základná",J189,0)</f>
        <v>0</v>
      </c>
      <c r="BF189" s="90">
        <f>IF(N189="znížená",J189,0)</f>
        <v>0</v>
      </c>
      <c r="BG189" s="90">
        <f>IF(N189="zákl. prenesená",J189,0)</f>
        <v>0</v>
      </c>
      <c r="BH189" s="90">
        <f>IF(N189="zníž. prenesená",J189,0)</f>
        <v>0</v>
      </c>
      <c r="BI189" s="90">
        <f>IF(N189="nulová",J189,0)</f>
        <v>0</v>
      </c>
      <c r="BJ189" s="17" t="s">
        <v>91</v>
      </c>
      <c r="BK189" s="90">
        <f>ROUND(I189*H189,2)</f>
        <v>0</v>
      </c>
      <c r="BL189" s="17" t="s">
        <v>159</v>
      </c>
      <c r="BM189" s="166" t="s">
        <v>254</v>
      </c>
    </row>
    <row r="190" spans="1:65" s="2" customFormat="1" ht="16.5" customHeight="1">
      <c r="A190" s="232"/>
      <c r="B190" s="123"/>
      <c r="C190" s="154" t="s">
        <v>7</v>
      </c>
      <c r="D190" s="154" t="s">
        <v>155</v>
      </c>
      <c r="E190" s="155" t="s">
        <v>255</v>
      </c>
      <c r="F190" s="156" t="s">
        <v>256</v>
      </c>
      <c r="G190" s="157" t="s">
        <v>257</v>
      </c>
      <c r="H190" s="158">
        <v>15.598000000000001</v>
      </c>
      <c r="I190" s="159"/>
      <c r="J190" s="160">
        <f>ROUND(I190*H190,2)</f>
        <v>0</v>
      </c>
      <c r="K190" s="161"/>
      <c r="L190" s="28"/>
      <c r="M190" s="162" t="s">
        <v>1</v>
      </c>
      <c r="N190" s="163" t="s">
        <v>44</v>
      </c>
      <c r="O190" s="49"/>
      <c r="P190" s="164">
        <f>O190*H190</f>
        <v>0</v>
      </c>
      <c r="Q190" s="164">
        <v>0</v>
      </c>
      <c r="R190" s="164">
        <f>Q190*H190</f>
        <v>0</v>
      </c>
      <c r="S190" s="164">
        <v>0</v>
      </c>
      <c r="T190" s="165">
        <f>S190*H190</f>
        <v>0</v>
      </c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R190" s="166" t="s">
        <v>159</v>
      </c>
      <c r="AT190" s="166" t="s">
        <v>155</v>
      </c>
      <c r="AU190" s="166" t="s">
        <v>91</v>
      </c>
      <c r="AY190" s="17" t="s">
        <v>153</v>
      </c>
      <c r="BE190" s="90">
        <f>IF(N190="základná",J190,0)</f>
        <v>0</v>
      </c>
      <c r="BF190" s="90">
        <f>IF(N190="znížená",J190,0)</f>
        <v>0</v>
      </c>
      <c r="BG190" s="90">
        <f>IF(N190="zákl. prenesená",J190,0)</f>
        <v>0</v>
      </c>
      <c r="BH190" s="90">
        <f>IF(N190="zníž. prenesená",J190,0)</f>
        <v>0</v>
      </c>
      <c r="BI190" s="90">
        <f>IF(N190="nulová",J190,0)</f>
        <v>0</v>
      </c>
      <c r="BJ190" s="17" t="s">
        <v>91</v>
      </c>
      <c r="BK190" s="90">
        <f>ROUND(I190*H190,2)</f>
        <v>0</v>
      </c>
      <c r="BL190" s="17" t="s">
        <v>159</v>
      </c>
      <c r="BM190" s="166" t="s">
        <v>258</v>
      </c>
    </row>
    <row r="191" spans="1:65" s="13" customFormat="1">
      <c r="B191" s="167"/>
      <c r="D191" s="168" t="s">
        <v>161</v>
      </c>
      <c r="E191" s="169" t="s">
        <v>1</v>
      </c>
      <c r="F191" s="170" t="s">
        <v>259</v>
      </c>
      <c r="H191" s="171">
        <v>15.598000000000001</v>
      </c>
      <c r="I191" s="172"/>
      <c r="L191" s="167"/>
      <c r="M191" s="173"/>
      <c r="N191" s="174"/>
      <c r="O191" s="174"/>
      <c r="P191" s="174"/>
      <c r="Q191" s="174"/>
      <c r="R191" s="174"/>
      <c r="S191" s="174"/>
      <c r="T191" s="175"/>
      <c r="AT191" s="169" t="s">
        <v>161</v>
      </c>
      <c r="AU191" s="169" t="s">
        <v>91</v>
      </c>
      <c r="AV191" s="13" t="s">
        <v>91</v>
      </c>
      <c r="AW191" s="13" t="s">
        <v>30</v>
      </c>
      <c r="AX191" s="13" t="s">
        <v>85</v>
      </c>
      <c r="AY191" s="169" t="s">
        <v>153</v>
      </c>
    </row>
    <row r="192" spans="1:65" s="2" customFormat="1" ht="16.5" customHeight="1">
      <c r="A192" s="232"/>
      <c r="B192" s="123"/>
      <c r="C192" s="154" t="s">
        <v>260</v>
      </c>
      <c r="D192" s="154" t="s">
        <v>155</v>
      </c>
      <c r="E192" s="155" t="s">
        <v>261</v>
      </c>
      <c r="F192" s="156" t="s">
        <v>262</v>
      </c>
      <c r="G192" s="157" t="s">
        <v>257</v>
      </c>
      <c r="H192" s="158">
        <v>15.598000000000001</v>
      </c>
      <c r="I192" s="159"/>
      <c r="J192" s="160">
        <f>ROUND(I192*H192,2)</f>
        <v>0</v>
      </c>
      <c r="K192" s="161"/>
      <c r="L192" s="28"/>
      <c r="M192" s="162" t="s">
        <v>1</v>
      </c>
      <c r="N192" s="163" t="s">
        <v>44</v>
      </c>
      <c r="O192" s="49"/>
      <c r="P192" s="164">
        <f>O192*H192</f>
        <v>0</v>
      </c>
      <c r="Q192" s="164">
        <v>0</v>
      </c>
      <c r="R192" s="164">
        <f>Q192*H192</f>
        <v>0</v>
      </c>
      <c r="S192" s="164">
        <v>0</v>
      </c>
      <c r="T192" s="165">
        <f>S192*H192</f>
        <v>0</v>
      </c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R192" s="166" t="s">
        <v>159</v>
      </c>
      <c r="AT192" s="166" t="s">
        <v>155</v>
      </c>
      <c r="AU192" s="166" t="s">
        <v>91</v>
      </c>
      <c r="AY192" s="17" t="s">
        <v>153</v>
      </c>
      <c r="BE192" s="90">
        <f>IF(N192="základná",J192,0)</f>
        <v>0</v>
      </c>
      <c r="BF192" s="90">
        <f>IF(N192="znížená",J192,0)</f>
        <v>0</v>
      </c>
      <c r="BG192" s="90">
        <f>IF(N192="zákl. prenesená",J192,0)</f>
        <v>0</v>
      </c>
      <c r="BH192" s="90">
        <f>IF(N192="zníž. prenesená",J192,0)</f>
        <v>0</v>
      </c>
      <c r="BI192" s="90">
        <f>IF(N192="nulová",J192,0)</f>
        <v>0</v>
      </c>
      <c r="BJ192" s="17" t="s">
        <v>91</v>
      </c>
      <c r="BK192" s="90">
        <f>ROUND(I192*H192,2)</f>
        <v>0</v>
      </c>
      <c r="BL192" s="17" t="s">
        <v>159</v>
      </c>
      <c r="BM192" s="166" t="s">
        <v>263</v>
      </c>
    </row>
    <row r="193" spans="1:65" s="13" customFormat="1">
      <c r="B193" s="167"/>
      <c r="D193" s="168" t="s">
        <v>161</v>
      </c>
      <c r="E193" s="169" t="s">
        <v>1</v>
      </c>
      <c r="F193" s="170" t="s">
        <v>259</v>
      </c>
      <c r="H193" s="171">
        <v>15.598000000000001</v>
      </c>
      <c r="I193" s="172"/>
      <c r="L193" s="167"/>
      <c r="M193" s="173"/>
      <c r="N193" s="174"/>
      <c r="O193" s="174"/>
      <c r="P193" s="174"/>
      <c r="Q193" s="174"/>
      <c r="R193" s="174"/>
      <c r="S193" s="174"/>
      <c r="T193" s="175"/>
      <c r="AT193" s="169" t="s">
        <v>161</v>
      </c>
      <c r="AU193" s="169" t="s">
        <v>91</v>
      </c>
      <c r="AV193" s="13" t="s">
        <v>91</v>
      </c>
      <c r="AW193" s="13" t="s">
        <v>30</v>
      </c>
      <c r="AX193" s="13" t="s">
        <v>85</v>
      </c>
      <c r="AY193" s="169" t="s">
        <v>153</v>
      </c>
    </row>
    <row r="194" spans="1:65" s="2" customFormat="1" ht="21.75" customHeight="1">
      <c r="A194" s="232"/>
      <c r="B194" s="123"/>
      <c r="C194" s="154" t="s">
        <v>264</v>
      </c>
      <c r="D194" s="154" t="s">
        <v>155</v>
      </c>
      <c r="E194" s="155" t="s">
        <v>265</v>
      </c>
      <c r="F194" s="156" t="s">
        <v>266</v>
      </c>
      <c r="G194" s="157" t="s">
        <v>267</v>
      </c>
      <c r="H194" s="158">
        <v>3715</v>
      </c>
      <c r="I194" s="159"/>
      <c r="J194" s="160">
        <f>ROUND(I194*H194,2)</f>
        <v>0</v>
      </c>
      <c r="K194" s="161"/>
      <c r="L194" s="28"/>
      <c r="M194" s="162" t="s">
        <v>1</v>
      </c>
      <c r="N194" s="163" t="s">
        <v>44</v>
      </c>
      <c r="O194" s="49"/>
      <c r="P194" s="164">
        <f>O194*H194</f>
        <v>0</v>
      </c>
      <c r="Q194" s="164">
        <v>0</v>
      </c>
      <c r="R194" s="164">
        <f>Q194*H194</f>
        <v>0</v>
      </c>
      <c r="S194" s="164">
        <v>0</v>
      </c>
      <c r="T194" s="165">
        <f>S194*H194</f>
        <v>0</v>
      </c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R194" s="166" t="s">
        <v>159</v>
      </c>
      <c r="AT194" s="166" t="s">
        <v>155</v>
      </c>
      <c r="AU194" s="166" t="s">
        <v>91</v>
      </c>
      <c r="AY194" s="17" t="s">
        <v>153</v>
      </c>
      <c r="BE194" s="90">
        <f>IF(N194="základná",J194,0)</f>
        <v>0</v>
      </c>
      <c r="BF194" s="90">
        <f>IF(N194="znížená",J194,0)</f>
        <v>0</v>
      </c>
      <c r="BG194" s="90">
        <f>IF(N194="zákl. prenesená",J194,0)</f>
        <v>0</v>
      </c>
      <c r="BH194" s="90">
        <f>IF(N194="zníž. prenesená",J194,0)</f>
        <v>0</v>
      </c>
      <c r="BI194" s="90">
        <f>IF(N194="nulová",J194,0)</f>
        <v>0</v>
      </c>
      <c r="BJ194" s="17" t="s">
        <v>91</v>
      </c>
      <c r="BK194" s="90">
        <f>ROUND(I194*H194,2)</f>
        <v>0</v>
      </c>
      <c r="BL194" s="17" t="s">
        <v>159</v>
      </c>
      <c r="BM194" s="166" t="s">
        <v>268</v>
      </c>
    </row>
    <row r="195" spans="1:65" s="2" customFormat="1" ht="21.75" customHeight="1">
      <c r="A195" s="232"/>
      <c r="B195" s="123"/>
      <c r="C195" s="154" t="s">
        <v>269</v>
      </c>
      <c r="D195" s="154" t="s">
        <v>155</v>
      </c>
      <c r="E195" s="155" t="s">
        <v>270</v>
      </c>
      <c r="F195" s="156" t="s">
        <v>271</v>
      </c>
      <c r="G195" s="157" t="s">
        <v>267</v>
      </c>
      <c r="H195" s="158">
        <v>2685</v>
      </c>
      <c r="I195" s="159"/>
      <c r="J195" s="160">
        <f>ROUND(I195*H195,2)</f>
        <v>0</v>
      </c>
      <c r="K195" s="161"/>
      <c r="L195" s="28"/>
      <c r="M195" s="162" t="s">
        <v>1</v>
      </c>
      <c r="N195" s="163" t="s">
        <v>44</v>
      </c>
      <c r="O195" s="49"/>
      <c r="P195" s="164">
        <f>O195*H195</f>
        <v>0</v>
      </c>
      <c r="Q195" s="164">
        <v>0</v>
      </c>
      <c r="R195" s="164">
        <f>Q195*H195</f>
        <v>0</v>
      </c>
      <c r="S195" s="164">
        <v>0</v>
      </c>
      <c r="T195" s="165">
        <f>S195*H195</f>
        <v>0</v>
      </c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R195" s="166" t="s">
        <v>159</v>
      </c>
      <c r="AT195" s="166" t="s">
        <v>155</v>
      </c>
      <c r="AU195" s="166" t="s">
        <v>91</v>
      </c>
      <c r="AY195" s="17" t="s">
        <v>153</v>
      </c>
      <c r="BE195" s="90">
        <f>IF(N195="základná",J195,0)</f>
        <v>0</v>
      </c>
      <c r="BF195" s="90">
        <f>IF(N195="znížená",J195,0)</f>
        <v>0</v>
      </c>
      <c r="BG195" s="90">
        <f>IF(N195="zákl. prenesená",J195,0)</f>
        <v>0</v>
      </c>
      <c r="BH195" s="90">
        <f>IF(N195="zníž. prenesená",J195,0)</f>
        <v>0</v>
      </c>
      <c r="BI195" s="90">
        <f>IF(N195="nulová",J195,0)</f>
        <v>0</v>
      </c>
      <c r="BJ195" s="17" t="s">
        <v>91</v>
      </c>
      <c r="BK195" s="90">
        <f>ROUND(I195*H195,2)</f>
        <v>0</v>
      </c>
      <c r="BL195" s="17" t="s">
        <v>159</v>
      </c>
      <c r="BM195" s="166" t="s">
        <v>272</v>
      </c>
    </row>
    <row r="196" spans="1:65" s="2" customFormat="1" ht="21.75" customHeight="1">
      <c r="A196" s="232"/>
      <c r="B196" s="123"/>
      <c r="C196" s="191" t="s">
        <v>273</v>
      </c>
      <c r="D196" s="191" t="s">
        <v>274</v>
      </c>
      <c r="E196" s="192" t="s">
        <v>275</v>
      </c>
      <c r="F196" s="193" t="s">
        <v>276</v>
      </c>
      <c r="G196" s="194" t="s">
        <v>267</v>
      </c>
      <c r="H196" s="195">
        <v>6400</v>
      </c>
      <c r="I196" s="196"/>
      <c r="J196" s="197">
        <f>ROUND(I196*H196,2)</f>
        <v>0</v>
      </c>
      <c r="K196" s="198"/>
      <c r="L196" s="199"/>
      <c r="M196" s="200" t="s">
        <v>1</v>
      </c>
      <c r="N196" s="201" t="s">
        <v>44</v>
      </c>
      <c r="O196" s="49"/>
      <c r="P196" s="164">
        <f>O196*H196</f>
        <v>0</v>
      </c>
      <c r="Q196" s="164">
        <v>0</v>
      </c>
      <c r="R196" s="164">
        <f>Q196*H196</f>
        <v>0</v>
      </c>
      <c r="S196" s="164">
        <v>0</v>
      </c>
      <c r="T196" s="165">
        <f>S196*H196</f>
        <v>0</v>
      </c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R196" s="166" t="s">
        <v>191</v>
      </c>
      <c r="AT196" s="166" t="s">
        <v>274</v>
      </c>
      <c r="AU196" s="166" t="s">
        <v>91</v>
      </c>
      <c r="AY196" s="17" t="s">
        <v>153</v>
      </c>
      <c r="BE196" s="90">
        <f>IF(N196="základná",J196,0)</f>
        <v>0</v>
      </c>
      <c r="BF196" s="90">
        <f>IF(N196="znížená",J196,0)</f>
        <v>0</v>
      </c>
      <c r="BG196" s="90">
        <f>IF(N196="zákl. prenesená",J196,0)</f>
        <v>0</v>
      </c>
      <c r="BH196" s="90">
        <f>IF(N196="zníž. prenesená",J196,0)</f>
        <v>0</v>
      </c>
      <c r="BI196" s="90">
        <f>IF(N196="nulová",J196,0)</f>
        <v>0</v>
      </c>
      <c r="BJ196" s="17" t="s">
        <v>91</v>
      </c>
      <c r="BK196" s="90">
        <f>ROUND(I196*H196,2)</f>
        <v>0</v>
      </c>
      <c r="BL196" s="17" t="s">
        <v>159</v>
      </c>
      <c r="BM196" s="166" t="s">
        <v>277</v>
      </c>
    </row>
    <row r="197" spans="1:65" s="2" customFormat="1" ht="21.75" customHeight="1">
      <c r="A197" s="232"/>
      <c r="B197" s="123"/>
      <c r="C197" s="154" t="s">
        <v>278</v>
      </c>
      <c r="D197" s="154" t="s">
        <v>155</v>
      </c>
      <c r="E197" s="155" t="s">
        <v>279</v>
      </c>
      <c r="F197" s="156" t="s">
        <v>280</v>
      </c>
      <c r="G197" s="157" t="s">
        <v>267</v>
      </c>
      <c r="H197" s="158">
        <v>4340</v>
      </c>
      <c r="I197" s="159"/>
      <c r="J197" s="160">
        <f>ROUND(I197*H197,2)</f>
        <v>0</v>
      </c>
      <c r="K197" s="161"/>
      <c r="L197" s="28"/>
      <c r="M197" s="162" t="s">
        <v>1</v>
      </c>
      <c r="N197" s="163" t="s">
        <v>44</v>
      </c>
      <c r="O197" s="49"/>
      <c r="P197" s="164">
        <f>O197*H197</f>
        <v>0</v>
      </c>
      <c r="Q197" s="164">
        <v>0</v>
      </c>
      <c r="R197" s="164">
        <f>Q197*H197</f>
        <v>0</v>
      </c>
      <c r="S197" s="164">
        <v>0</v>
      </c>
      <c r="T197" s="165">
        <f>S197*H197</f>
        <v>0</v>
      </c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R197" s="166" t="s">
        <v>159</v>
      </c>
      <c r="AT197" s="166" t="s">
        <v>155</v>
      </c>
      <c r="AU197" s="166" t="s">
        <v>91</v>
      </c>
      <c r="AY197" s="17" t="s">
        <v>153</v>
      </c>
      <c r="BE197" s="90">
        <f>IF(N197="základná",J197,0)</f>
        <v>0</v>
      </c>
      <c r="BF197" s="90">
        <f>IF(N197="znížená",J197,0)</f>
        <v>0</v>
      </c>
      <c r="BG197" s="90">
        <f>IF(N197="zákl. prenesená",J197,0)</f>
        <v>0</v>
      </c>
      <c r="BH197" s="90">
        <f>IF(N197="zníž. prenesená",J197,0)</f>
        <v>0</v>
      </c>
      <c r="BI197" s="90">
        <f>IF(N197="nulová",J197,0)</f>
        <v>0</v>
      </c>
      <c r="BJ197" s="17" t="s">
        <v>91</v>
      </c>
      <c r="BK197" s="90">
        <f>ROUND(I197*H197,2)</f>
        <v>0</v>
      </c>
      <c r="BL197" s="17" t="s">
        <v>159</v>
      </c>
      <c r="BM197" s="166" t="s">
        <v>281</v>
      </c>
    </row>
    <row r="198" spans="1:65" s="13" customFormat="1">
      <c r="B198" s="167"/>
      <c r="D198" s="168" t="s">
        <v>161</v>
      </c>
      <c r="E198" s="169" t="s">
        <v>1</v>
      </c>
      <c r="F198" s="170" t="s">
        <v>282</v>
      </c>
      <c r="H198" s="171">
        <v>4340</v>
      </c>
      <c r="I198" s="172"/>
      <c r="L198" s="167"/>
      <c r="M198" s="173"/>
      <c r="N198" s="174"/>
      <c r="O198" s="174"/>
      <c r="P198" s="174"/>
      <c r="Q198" s="174"/>
      <c r="R198" s="174"/>
      <c r="S198" s="174"/>
      <c r="T198" s="175"/>
      <c r="AT198" s="169" t="s">
        <v>161</v>
      </c>
      <c r="AU198" s="169" t="s">
        <v>91</v>
      </c>
      <c r="AV198" s="13" t="s">
        <v>91</v>
      </c>
      <c r="AW198" s="13" t="s">
        <v>30</v>
      </c>
      <c r="AX198" s="13" t="s">
        <v>78</v>
      </c>
      <c r="AY198" s="169" t="s">
        <v>153</v>
      </c>
    </row>
    <row r="199" spans="1:65" s="14" customFormat="1">
      <c r="B199" s="176"/>
      <c r="D199" s="168" t="s">
        <v>161</v>
      </c>
      <c r="E199" s="177" t="s">
        <v>283</v>
      </c>
      <c r="F199" s="178" t="s">
        <v>163</v>
      </c>
      <c r="H199" s="179">
        <v>4340</v>
      </c>
      <c r="I199" s="180"/>
      <c r="L199" s="176"/>
      <c r="M199" s="181"/>
      <c r="N199" s="182"/>
      <c r="O199" s="182"/>
      <c r="P199" s="182"/>
      <c r="Q199" s="182"/>
      <c r="R199" s="182"/>
      <c r="S199" s="182"/>
      <c r="T199" s="183"/>
      <c r="AT199" s="177" t="s">
        <v>161</v>
      </c>
      <c r="AU199" s="177" t="s">
        <v>91</v>
      </c>
      <c r="AV199" s="14" t="s">
        <v>159</v>
      </c>
      <c r="AW199" s="14" t="s">
        <v>30</v>
      </c>
      <c r="AX199" s="14" t="s">
        <v>85</v>
      </c>
      <c r="AY199" s="177" t="s">
        <v>153</v>
      </c>
    </row>
    <row r="200" spans="1:65" s="2" customFormat="1" ht="16.5" customHeight="1">
      <c r="A200" s="232"/>
      <c r="B200" s="123"/>
      <c r="C200" s="191" t="s">
        <v>284</v>
      </c>
      <c r="D200" s="191" t="s">
        <v>274</v>
      </c>
      <c r="E200" s="192" t="s">
        <v>285</v>
      </c>
      <c r="F200" s="193" t="s">
        <v>286</v>
      </c>
      <c r="G200" s="194" t="s">
        <v>267</v>
      </c>
      <c r="H200" s="195">
        <v>4340</v>
      </c>
      <c r="I200" s="196"/>
      <c r="J200" s="197">
        <f>ROUND(I200*H200,2)</f>
        <v>0</v>
      </c>
      <c r="K200" s="198"/>
      <c r="L200" s="199"/>
      <c r="M200" s="200" t="s">
        <v>1</v>
      </c>
      <c r="N200" s="201" t="s">
        <v>44</v>
      </c>
      <c r="O200" s="49"/>
      <c r="P200" s="164">
        <f>O200*H200</f>
        <v>0</v>
      </c>
      <c r="Q200" s="164">
        <v>0</v>
      </c>
      <c r="R200" s="164">
        <f>Q200*H200</f>
        <v>0</v>
      </c>
      <c r="S200" s="164">
        <v>0</v>
      </c>
      <c r="T200" s="165">
        <f>S200*H200</f>
        <v>0</v>
      </c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R200" s="166" t="s">
        <v>191</v>
      </c>
      <c r="AT200" s="166" t="s">
        <v>274</v>
      </c>
      <c r="AU200" s="166" t="s">
        <v>91</v>
      </c>
      <c r="AY200" s="17" t="s">
        <v>153</v>
      </c>
      <c r="BE200" s="90">
        <f>IF(N200="základná",J200,0)</f>
        <v>0</v>
      </c>
      <c r="BF200" s="90">
        <f>IF(N200="znížená",J200,0)</f>
        <v>0</v>
      </c>
      <c r="BG200" s="90">
        <f>IF(N200="zákl. prenesená",J200,0)</f>
        <v>0</v>
      </c>
      <c r="BH200" s="90">
        <f>IF(N200="zníž. prenesená",J200,0)</f>
        <v>0</v>
      </c>
      <c r="BI200" s="90">
        <f>IF(N200="nulová",J200,0)</f>
        <v>0</v>
      </c>
      <c r="BJ200" s="17" t="s">
        <v>91</v>
      </c>
      <c r="BK200" s="90">
        <f>ROUND(I200*H200,2)</f>
        <v>0</v>
      </c>
      <c r="BL200" s="17" t="s">
        <v>159</v>
      </c>
      <c r="BM200" s="166" t="s">
        <v>287</v>
      </c>
    </row>
    <row r="201" spans="1:65" s="2" customFormat="1" ht="16.5" customHeight="1">
      <c r="A201" s="232"/>
      <c r="B201" s="123"/>
      <c r="C201" s="154" t="s">
        <v>288</v>
      </c>
      <c r="D201" s="154" t="s">
        <v>155</v>
      </c>
      <c r="E201" s="155" t="s">
        <v>289</v>
      </c>
      <c r="F201" s="156" t="s">
        <v>290</v>
      </c>
      <c r="G201" s="157" t="s">
        <v>267</v>
      </c>
      <c r="H201" s="158">
        <v>10740</v>
      </c>
      <c r="I201" s="159"/>
      <c r="J201" s="160">
        <f>ROUND(I201*H201,2)</f>
        <v>0</v>
      </c>
      <c r="K201" s="161"/>
      <c r="L201" s="28"/>
      <c r="M201" s="162" t="s">
        <v>1</v>
      </c>
      <c r="N201" s="163" t="s">
        <v>44</v>
      </c>
      <c r="O201" s="49"/>
      <c r="P201" s="164">
        <f>O201*H201</f>
        <v>0</v>
      </c>
      <c r="Q201" s="164">
        <v>0</v>
      </c>
      <c r="R201" s="164">
        <f>Q201*H201</f>
        <v>0</v>
      </c>
      <c r="S201" s="164">
        <v>0</v>
      </c>
      <c r="T201" s="165">
        <f>S201*H201</f>
        <v>0</v>
      </c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R201" s="166" t="s">
        <v>159</v>
      </c>
      <c r="AT201" s="166" t="s">
        <v>155</v>
      </c>
      <c r="AU201" s="166" t="s">
        <v>91</v>
      </c>
      <c r="AY201" s="17" t="s">
        <v>153</v>
      </c>
      <c r="BE201" s="90">
        <f>IF(N201="základná",J201,0)</f>
        <v>0</v>
      </c>
      <c r="BF201" s="90">
        <f>IF(N201="znížená",J201,0)</f>
        <v>0</v>
      </c>
      <c r="BG201" s="90">
        <f>IF(N201="zákl. prenesená",J201,0)</f>
        <v>0</v>
      </c>
      <c r="BH201" s="90">
        <f>IF(N201="zníž. prenesená",J201,0)</f>
        <v>0</v>
      </c>
      <c r="BI201" s="90">
        <f>IF(N201="nulová",J201,0)</f>
        <v>0</v>
      </c>
      <c r="BJ201" s="17" t="s">
        <v>91</v>
      </c>
      <c r="BK201" s="90">
        <f>ROUND(I201*H201,2)</f>
        <v>0</v>
      </c>
      <c r="BL201" s="17" t="s">
        <v>159</v>
      </c>
      <c r="BM201" s="166" t="s">
        <v>291</v>
      </c>
    </row>
    <row r="202" spans="1:65" s="13" customFormat="1">
      <c r="B202" s="167"/>
      <c r="D202" s="168" t="s">
        <v>161</v>
      </c>
      <c r="E202" s="169" t="s">
        <v>1</v>
      </c>
      <c r="F202" s="170" t="s">
        <v>292</v>
      </c>
      <c r="H202" s="171">
        <v>10740</v>
      </c>
      <c r="I202" s="172"/>
      <c r="L202" s="167"/>
      <c r="M202" s="173"/>
      <c r="N202" s="174"/>
      <c r="O202" s="174"/>
      <c r="P202" s="174"/>
      <c r="Q202" s="174"/>
      <c r="R202" s="174"/>
      <c r="S202" s="174"/>
      <c r="T202" s="175"/>
      <c r="AT202" s="169" t="s">
        <v>161</v>
      </c>
      <c r="AU202" s="169" t="s">
        <v>91</v>
      </c>
      <c r="AV202" s="13" t="s">
        <v>91</v>
      </c>
      <c r="AW202" s="13" t="s">
        <v>30</v>
      </c>
      <c r="AX202" s="13" t="s">
        <v>85</v>
      </c>
      <c r="AY202" s="169" t="s">
        <v>153</v>
      </c>
    </row>
    <row r="203" spans="1:65" s="2" customFormat="1" ht="55.5" customHeight="1">
      <c r="A203" s="232"/>
      <c r="B203" s="123"/>
      <c r="C203" s="154" t="s">
        <v>293</v>
      </c>
      <c r="D203" s="154" t="s">
        <v>155</v>
      </c>
      <c r="E203" s="155" t="s">
        <v>294</v>
      </c>
      <c r="F203" s="156" t="s">
        <v>295</v>
      </c>
      <c r="G203" s="157" t="s">
        <v>267</v>
      </c>
      <c r="H203" s="158">
        <v>6.4</v>
      </c>
      <c r="I203" s="159"/>
      <c r="J203" s="160">
        <f>ROUND(I203*H203,2)</f>
        <v>0</v>
      </c>
      <c r="K203" s="161"/>
      <c r="L203" s="28"/>
      <c r="M203" s="162" t="s">
        <v>1</v>
      </c>
      <c r="N203" s="163" t="s">
        <v>44</v>
      </c>
      <c r="O203" s="49"/>
      <c r="P203" s="164">
        <f>O203*H203</f>
        <v>0</v>
      </c>
      <c r="Q203" s="164">
        <v>0</v>
      </c>
      <c r="R203" s="164">
        <f>Q203*H203</f>
        <v>0</v>
      </c>
      <c r="S203" s="164">
        <v>0</v>
      </c>
      <c r="T203" s="165">
        <f>S203*H203</f>
        <v>0</v>
      </c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R203" s="166" t="s">
        <v>159</v>
      </c>
      <c r="AT203" s="166" t="s">
        <v>155</v>
      </c>
      <c r="AU203" s="166" t="s">
        <v>91</v>
      </c>
      <c r="AY203" s="17" t="s">
        <v>153</v>
      </c>
      <c r="BE203" s="90">
        <f>IF(N203="základná",J203,0)</f>
        <v>0</v>
      </c>
      <c r="BF203" s="90">
        <f>IF(N203="znížená",J203,0)</f>
        <v>0</v>
      </c>
      <c r="BG203" s="90">
        <f>IF(N203="zákl. prenesená",J203,0)</f>
        <v>0</v>
      </c>
      <c r="BH203" s="90">
        <f>IF(N203="zníž. prenesená",J203,0)</f>
        <v>0</v>
      </c>
      <c r="BI203" s="90">
        <f>IF(N203="nulová",J203,0)</f>
        <v>0</v>
      </c>
      <c r="BJ203" s="17" t="s">
        <v>91</v>
      </c>
      <c r="BK203" s="90">
        <f>ROUND(I203*H203,2)</f>
        <v>0</v>
      </c>
      <c r="BL203" s="17" t="s">
        <v>159</v>
      </c>
      <c r="BM203" s="166" t="s">
        <v>296</v>
      </c>
    </row>
    <row r="204" spans="1:65" s="15" customFormat="1">
      <c r="B204" s="184"/>
      <c r="D204" s="168" t="s">
        <v>161</v>
      </c>
      <c r="E204" s="185" t="s">
        <v>1</v>
      </c>
      <c r="F204" s="186" t="s">
        <v>297</v>
      </c>
      <c r="H204" s="185" t="s">
        <v>1</v>
      </c>
      <c r="I204" s="187"/>
      <c r="L204" s="184"/>
      <c r="M204" s="188"/>
      <c r="N204" s="189"/>
      <c r="O204" s="189"/>
      <c r="P204" s="189"/>
      <c r="Q204" s="189"/>
      <c r="R204" s="189"/>
      <c r="S204" s="189"/>
      <c r="T204" s="190"/>
      <c r="AT204" s="185" t="s">
        <v>161</v>
      </c>
      <c r="AU204" s="185" t="s">
        <v>91</v>
      </c>
      <c r="AV204" s="15" t="s">
        <v>85</v>
      </c>
      <c r="AW204" s="15" t="s">
        <v>30</v>
      </c>
      <c r="AX204" s="15" t="s">
        <v>78</v>
      </c>
      <c r="AY204" s="185" t="s">
        <v>153</v>
      </c>
    </row>
    <row r="205" spans="1:65" s="13" customFormat="1">
      <c r="B205" s="167"/>
      <c r="D205" s="168" t="s">
        <v>161</v>
      </c>
      <c r="E205" s="169" t="s">
        <v>1</v>
      </c>
      <c r="F205" s="170" t="s">
        <v>298</v>
      </c>
      <c r="H205" s="171">
        <v>6.4</v>
      </c>
      <c r="I205" s="172"/>
      <c r="L205" s="167"/>
      <c r="M205" s="173"/>
      <c r="N205" s="174"/>
      <c r="O205" s="174"/>
      <c r="P205" s="174"/>
      <c r="Q205" s="174"/>
      <c r="R205" s="174"/>
      <c r="S205" s="174"/>
      <c r="T205" s="175"/>
      <c r="AT205" s="169" t="s">
        <v>161</v>
      </c>
      <c r="AU205" s="169" t="s">
        <v>91</v>
      </c>
      <c r="AV205" s="13" t="s">
        <v>91</v>
      </c>
      <c r="AW205" s="13" t="s">
        <v>30</v>
      </c>
      <c r="AX205" s="13" t="s">
        <v>78</v>
      </c>
      <c r="AY205" s="169" t="s">
        <v>153</v>
      </c>
    </row>
    <row r="206" spans="1:65" s="14" customFormat="1">
      <c r="B206" s="176"/>
      <c r="D206" s="168" t="s">
        <v>161</v>
      </c>
      <c r="E206" s="177" t="s">
        <v>1</v>
      </c>
      <c r="F206" s="178" t="s">
        <v>163</v>
      </c>
      <c r="H206" s="179">
        <v>6.4</v>
      </c>
      <c r="I206" s="180"/>
      <c r="L206" s="176"/>
      <c r="M206" s="181"/>
      <c r="N206" s="182"/>
      <c r="O206" s="182"/>
      <c r="P206" s="182"/>
      <c r="Q206" s="182"/>
      <c r="R206" s="182"/>
      <c r="S206" s="182"/>
      <c r="T206" s="183"/>
      <c r="AT206" s="177" t="s">
        <v>161</v>
      </c>
      <c r="AU206" s="177" t="s">
        <v>91</v>
      </c>
      <c r="AV206" s="14" t="s">
        <v>159</v>
      </c>
      <c r="AW206" s="14" t="s">
        <v>30</v>
      </c>
      <c r="AX206" s="14" t="s">
        <v>85</v>
      </c>
      <c r="AY206" s="177" t="s">
        <v>153</v>
      </c>
    </row>
    <row r="207" spans="1:65" s="2" customFormat="1" ht="21.75" customHeight="1">
      <c r="A207" s="232"/>
      <c r="B207" s="123"/>
      <c r="C207" s="154" t="s">
        <v>299</v>
      </c>
      <c r="D207" s="154" t="s">
        <v>155</v>
      </c>
      <c r="E207" s="155" t="s">
        <v>300</v>
      </c>
      <c r="F207" s="156" t="s">
        <v>301</v>
      </c>
      <c r="G207" s="157" t="s">
        <v>158</v>
      </c>
      <c r="H207" s="158">
        <v>10815</v>
      </c>
      <c r="I207" s="159"/>
      <c r="J207" s="160">
        <f>ROUND(I207*H207,2)</f>
        <v>0</v>
      </c>
      <c r="K207" s="161"/>
      <c r="L207" s="28"/>
      <c r="M207" s="162" t="s">
        <v>1</v>
      </c>
      <c r="N207" s="163" t="s">
        <v>44</v>
      </c>
      <c r="O207" s="49"/>
      <c r="P207" s="164">
        <f>O207*H207</f>
        <v>0</v>
      </c>
      <c r="Q207" s="164">
        <v>0</v>
      </c>
      <c r="R207" s="164">
        <f>Q207*H207</f>
        <v>0</v>
      </c>
      <c r="S207" s="164">
        <v>0</v>
      </c>
      <c r="T207" s="165">
        <f>S207*H207</f>
        <v>0</v>
      </c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R207" s="166" t="s">
        <v>159</v>
      </c>
      <c r="AT207" s="166" t="s">
        <v>155</v>
      </c>
      <c r="AU207" s="166" t="s">
        <v>91</v>
      </c>
      <c r="AY207" s="17" t="s">
        <v>153</v>
      </c>
      <c r="BE207" s="90">
        <f>IF(N207="základná",J207,0)</f>
        <v>0</v>
      </c>
      <c r="BF207" s="90">
        <f>IF(N207="znížená",J207,0)</f>
        <v>0</v>
      </c>
      <c r="BG207" s="90">
        <f>IF(N207="zákl. prenesená",J207,0)</f>
        <v>0</v>
      </c>
      <c r="BH207" s="90">
        <f>IF(N207="zníž. prenesená",J207,0)</f>
        <v>0</v>
      </c>
      <c r="BI207" s="90">
        <f>IF(N207="nulová",J207,0)</f>
        <v>0</v>
      </c>
      <c r="BJ207" s="17" t="s">
        <v>91</v>
      </c>
      <c r="BK207" s="90">
        <f>ROUND(I207*H207,2)</f>
        <v>0</v>
      </c>
      <c r="BL207" s="17" t="s">
        <v>159</v>
      </c>
      <c r="BM207" s="166" t="s">
        <v>302</v>
      </c>
    </row>
    <row r="208" spans="1:65" s="15" customFormat="1">
      <c r="B208" s="184"/>
      <c r="D208" s="168" t="s">
        <v>161</v>
      </c>
      <c r="E208" s="185" t="s">
        <v>1</v>
      </c>
      <c r="F208" s="186" t="s">
        <v>303</v>
      </c>
      <c r="H208" s="185" t="s">
        <v>1</v>
      </c>
      <c r="I208" s="187"/>
      <c r="L208" s="184"/>
      <c r="M208" s="188"/>
      <c r="N208" s="189"/>
      <c r="O208" s="189"/>
      <c r="P208" s="189"/>
      <c r="Q208" s="189"/>
      <c r="R208" s="189"/>
      <c r="S208" s="189"/>
      <c r="T208" s="190"/>
      <c r="AT208" s="185" t="s">
        <v>161</v>
      </c>
      <c r="AU208" s="185" t="s">
        <v>91</v>
      </c>
      <c r="AV208" s="15" t="s">
        <v>85</v>
      </c>
      <c r="AW208" s="15" t="s">
        <v>30</v>
      </c>
      <c r="AX208" s="15" t="s">
        <v>78</v>
      </c>
      <c r="AY208" s="185" t="s">
        <v>153</v>
      </c>
    </row>
    <row r="209" spans="1:65" s="13" customFormat="1">
      <c r="B209" s="167"/>
      <c r="D209" s="168" t="s">
        <v>161</v>
      </c>
      <c r="E209" s="169" t="s">
        <v>1</v>
      </c>
      <c r="F209" s="170" t="s">
        <v>304</v>
      </c>
      <c r="H209" s="171">
        <v>10815</v>
      </c>
      <c r="I209" s="172"/>
      <c r="L209" s="167"/>
      <c r="M209" s="173"/>
      <c r="N209" s="174"/>
      <c r="O209" s="174"/>
      <c r="P209" s="174"/>
      <c r="Q209" s="174"/>
      <c r="R209" s="174"/>
      <c r="S209" s="174"/>
      <c r="T209" s="175"/>
      <c r="AT209" s="169" t="s">
        <v>161</v>
      </c>
      <c r="AU209" s="169" t="s">
        <v>91</v>
      </c>
      <c r="AV209" s="13" t="s">
        <v>91</v>
      </c>
      <c r="AW209" s="13" t="s">
        <v>30</v>
      </c>
      <c r="AX209" s="13" t="s">
        <v>78</v>
      </c>
      <c r="AY209" s="169" t="s">
        <v>153</v>
      </c>
    </row>
    <row r="210" spans="1:65" s="14" customFormat="1">
      <c r="B210" s="176"/>
      <c r="D210" s="168" t="s">
        <v>161</v>
      </c>
      <c r="E210" s="177" t="s">
        <v>1</v>
      </c>
      <c r="F210" s="178" t="s">
        <v>163</v>
      </c>
      <c r="H210" s="179">
        <v>10815</v>
      </c>
      <c r="I210" s="180"/>
      <c r="L210" s="176"/>
      <c r="M210" s="181"/>
      <c r="N210" s="182"/>
      <c r="O210" s="182"/>
      <c r="P210" s="182"/>
      <c r="Q210" s="182"/>
      <c r="R210" s="182"/>
      <c r="S210" s="182"/>
      <c r="T210" s="183"/>
      <c r="AT210" s="177" t="s">
        <v>161</v>
      </c>
      <c r="AU210" s="177" t="s">
        <v>91</v>
      </c>
      <c r="AV210" s="14" t="s">
        <v>159</v>
      </c>
      <c r="AW210" s="14" t="s">
        <v>30</v>
      </c>
      <c r="AX210" s="14" t="s">
        <v>85</v>
      </c>
      <c r="AY210" s="177" t="s">
        <v>153</v>
      </c>
    </row>
    <row r="211" spans="1:65" s="2" customFormat="1" ht="33" customHeight="1">
      <c r="A211" s="232"/>
      <c r="B211" s="123"/>
      <c r="C211" s="154" t="s">
        <v>305</v>
      </c>
      <c r="D211" s="154" t="s">
        <v>155</v>
      </c>
      <c r="E211" s="155" t="s">
        <v>306</v>
      </c>
      <c r="F211" s="156" t="s">
        <v>307</v>
      </c>
      <c r="G211" s="157" t="s">
        <v>158</v>
      </c>
      <c r="H211" s="158">
        <v>32</v>
      </c>
      <c r="I211" s="159"/>
      <c r="J211" s="160">
        <f>ROUND(I211*H211,2)</f>
        <v>0</v>
      </c>
      <c r="K211" s="161"/>
      <c r="L211" s="28"/>
      <c r="M211" s="162" t="s">
        <v>1</v>
      </c>
      <c r="N211" s="163" t="s">
        <v>44</v>
      </c>
      <c r="O211" s="49"/>
      <c r="P211" s="164">
        <f>O211*H211</f>
        <v>0</v>
      </c>
      <c r="Q211" s="164">
        <v>0</v>
      </c>
      <c r="R211" s="164">
        <f>Q211*H211</f>
        <v>0</v>
      </c>
      <c r="S211" s="164">
        <v>0</v>
      </c>
      <c r="T211" s="165">
        <f>S211*H211</f>
        <v>0</v>
      </c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R211" s="166" t="s">
        <v>159</v>
      </c>
      <c r="AT211" s="166" t="s">
        <v>155</v>
      </c>
      <c r="AU211" s="166" t="s">
        <v>91</v>
      </c>
      <c r="AY211" s="17" t="s">
        <v>153</v>
      </c>
      <c r="BE211" s="90">
        <f>IF(N211="základná",J211,0)</f>
        <v>0</v>
      </c>
      <c r="BF211" s="90">
        <f>IF(N211="znížená",J211,0)</f>
        <v>0</v>
      </c>
      <c r="BG211" s="90">
        <f>IF(N211="zákl. prenesená",J211,0)</f>
        <v>0</v>
      </c>
      <c r="BH211" s="90">
        <f>IF(N211="zníž. prenesená",J211,0)</f>
        <v>0</v>
      </c>
      <c r="BI211" s="90">
        <f>IF(N211="nulová",J211,0)</f>
        <v>0</v>
      </c>
      <c r="BJ211" s="17" t="s">
        <v>91</v>
      </c>
      <c r="BK211" s="90">
        <f>ROUND(I211*H211,2)</f>
        <v>0</v>
      </c>
      <c r="BL211" s="17" t="s">
        <v>159</v>
      </c>
      <c r="BM211" s="166" t="s">
        <v>308</v>
      </c>
    </row>
    <row r="212" spans="1:65" s="2" customFormat="1" ht="33" customHeight="1">
      <c r="A212" s="232"/>
      <c r="B212" s="123"/>
      <c r="C212" s="154" t="s">
        <v>309</v>
      </c>
      <c r="D212" s="154" t="s">
        <v>155</v>
      </c>
      <c r="E212" s="155" t="s">
        <v>310</v>
      </c>
      <c r="F212" s="156" t="s">
        <v>311</v>
      </c>
      <c r="G212" s="157" t="s">
        <v>158</v>
      </c>
      <c r="H212" s="158">
        <v>66</v>
      </c>
      <c r="I212" s="159"/>
      <c r="J212" s="160">
        <f>ROUND(I212*H212,2)</f>
        <v>0</v>
      </c>
      <c r="K212" s="161"/>
      <c r="L212" s="28"/>
      <c r="M212" s="162" t="s">
        <v>1</v>
      </c>
      <c r="N212" s="163" t="s">
        <v>44</v>
      </c>
      <c r="O212" s="49"/>
      <c r="P212" s="164">
        <f>O212*H212</f>
        <v>0</v>
      </c>
      <c r="Q212" s="164">
        <v>0</v>
      </c>
      <c r="R212" s="164">
        <f>Q212*H212</f>
        <v>0</v>
      </c>
      <c r="S212" s="164">
        <v>0</v>
      </c>
      <c r="T212" s="165">
        <f>S212*H212</f>
        <v>0</v>
      </c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R212" s="166" t="s">
        <v>159</v>
      </c>
      <c r="AT212" s="166" t="s">
        <v>155</v>
      </c>
      <c r="AU212" s="166" t="s">
        <v>91</v>
      </c>
      <c r="AY212" s="17" t="s">
        <v>153</v>
      </c>
      <c r="BE212" s="90">
        <f>IF(N212="základná",J212,0)</f>
        <v>0</v>
      </c>
      <c r="BF212" s="90">
        <f>IF(N212="znížená",J212,0)</f>
        <v>0</v>
      </c>
      <c r="BG212" s="90">
        <f>IF(N212="zákl. prenesená",J212,0)</f>
        <v>0</v>
      </c>
      <c r="BH212" s="90">
        <f>IF(N212="zníž. prenesená",J212,0)</f>
        <v>0</v>
      </c>
      <c r="BI212" s="90">
        <f>IF(N212="nulová",J212,0)</f>
        <v>0</v>
      </c>
      <c r="BJ212" s="17" t="s">
        <v>91</v>
      </c>
      <c r="BK212" s="90">
        <f>ROUND(I212*H212,2)</f>
        <v>0</v>
      </c>
      <c r="BL212" s="17" t="s">
        <v>159</v>
      </c>
      <c r="BM212" s="166" t="s">
        <v>312</v>
      </c>
    </row>
    <row r="213" spans="1:65" s="13" customFormat="1">
      <c r="B213" s="167"/>
      <c r="D213" s="168" t="s">
        <v>161</v>
      </c>
      <c r="E213" s="169" t="s">
        <v>1</v>
      </c>
      <c r="F213" s="170" t="s">
        <v>313</v>
      </c>
      <c r="H213" s="171">
        <v>66</v>
      </c>
      <c r="I213" s="172"/>
      <c r="L213" s="167"/>
      <c r="M213" s="173"/>
      <c r="N213" s="174"/>
      <c r="O213" s="174"/>
      <c r="P213" s="174"/>
      <c r="Q213" s="174"/>
      <c r="R213" s="174"/>
      <c r="S213" s="174"/>
      <c r="T213" s="175"/>
      <c r="AT213" s="169" t="s">
        <v>161</v>
      </c>
      <c r="AU213" s="169" t="s">
        <v>91</v>
      </c>
      <c r="AV213" s="13" t="s">
        <v>91</v>
      </c>
      <c r="AW213" s="13" t="s">
        <v>30</v>
      </c>
      <c r="AX213" s="13" t="s">
        <v>85</v>
      </c>
      <c r="AY213" s="169" t="s">
        <v>153</v>
      </c>
    </row>
    <row r="214" spans="1:65" s="2" customFormat="1" ht="16.5" customHeight="1">
      <c r="A214" s="232"/>
      <c r="B214" s="123"/>
      <c r="C214" s="191" t="s">
        <v>314</v>
      </c>
      <c r="D214" s="191" t="s">
        <v>274</v>
      </c>
      <c r="E214" s="192" t="s">
        <v>315</v>
      </c>
      <c r="F214" s="193" t="s">
        <v>316</v>
      </c>
      <c r="G214" s="194" t="s">
        <v>215</v>
      </c>
      <c r="H214" s="195">
        <v>269.27999999999997</v>
      </c>
      <c r="I214" s="196"/>
      <c r="J214" s="197">
        <f>ROUND(I214*H214,2)</f>
        <v>0</v>
      </c>
      <c r="K214" s="198"/>
      <c r="L214" s="199"/>
      <c r="M214" s="200" t="s">
        <v>1</v>
      </c>
      <c r="N214" s="201" t="s">
        <v>44</v>
      </c>
      <c r="O214" s="49"/>
      <c r="P214" s="164">
        <f>O214*H214</f>
        <v>0</v>
      </c>
      <c r="Q214" s="164">
        <v>0</v>
      </c>
      <c r="R214" s="164">
        <f>Q214*H214</f>
        <v>0</v>
      </c>
      <c r="S214" s="164">
        <v>0</v>
      </c>
      <c r="T214" s="165">
        <f>S214*H214</f>
        <v>0</v>
      </c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R214" s="166" t="s">
        <v>191</v>
      </c>
      <c r="AT214" s="166" t="s">
        <v>274</v>
      </c>
      <c r="AU214" s="166" t="s">
        <v>91</v>
      </c>
      <c r="AY214" s="17" t="s">
        <v>153</v>
      </c>
      <c r="BE214" s="90">
        <f>IF(N214="základná",J214,0)</f>
        <v>0</v>
      </c>
      <c r="BF214" s="90">
        <f>IF(N214="znížená",J214,0)</f>
        <v>0</v>
      </c>
      <c r="BG214" s="90">
        <f>IF(N214="zákl. prenesená",J214,0)</f>
        <v>0</v>
      </c>
      <c r="BH214" s="90">
        <f>IF(N214="zníž. prenesená",J214,0)</f>
        <v>0</v>
      </c>
      <c r="BI214" s="90">
        <f>IF(N214="nulová",J214,0)</f>
        <v>0</v>
      </c>
      <c r="BJ214" s="17" t="s">
        <v>91</v>
      </c>
      <c r="BK214" s="90">
        <f>ROUND(I214*H214,2)</f>
        <v>0</v>
      </c>
      <c r="BL214" s="17" t="s">
        <v>159</v>
      </c>
      <c r="BM214" s="166" t="s">
        <v>317</v>
      </c>
    </row>
    <row r="215" spans="1:65" s="13" customFormat="1">
      <c r="B215" s="167"/>
      <c r="D215" s="168" t="s">
        <v>161</v>
      </c>
      <c r="E215" s="169" t="s">
        <v>1</v>
      </c>
      <c r="F215" s="170" t="s">
        <v>318</v>
      </c>
      <c r="H215" s="171">
        <v>268</v>
      </c>
      <c r="I215" s="172"/>
      <c r="L215" s="167"/>
      <c r="M215" s="173"/>
      <c r="N215" s="174"/>
      <c r="O215" s="174"/>
      <c r="P215" s="174"/>
      <c r="Q215" s="174"/>
      <c r="R215" s="174"/>
      <c r="S215" s="174"/>
      <c r="T215" s="175"/>
      <c r="AT215" s="169" t="s">
        <v>161</v>
      </c>
      <c r="AU215" s="169" t="s">
        <v>91</v>
      </c>
      <c r="AV215" s="13" t="s">
        <v>91</v>
      </c>
      <c r="AW215" s="13" t="s">
        <v>30</v>
      </c>
      <c r="AX215" s="13" t="s">
        <v>78</v>
      </c>
      <c r="AY215" s="169" t="s">
        <v>153</v>
      </c>
    </row>
    <row r="216" spans="1:65" s="15" customFormat="1">
      <c r="B216" s="184"/>
      <c r="D216" s="168" t="s">
        <v>161</v>
      </c>
      <c r="E216" s="185" t="s">
        <v>1</v>
      </c>
      <c r="F216" s="186" t="s">
        <v>319</v>
      </c>
      <c r="H216" s="185" t="s">
        <v>1</v>
      </c>
      <c r="I216" s="187"/>
      <c r="L216" s="184"/>
      <c r="M216" s="188"/>
      <c r="N216" s="189"/>
      <c r="O216" s="189"/>
      <c r="P216" s="189"/>
      <c r="Q216" s="189"/>
      <c r="R216" s="189"/>
      <c r="S216" s="189"/>
      <c r="T216" s="190"/>
      <c r="AT216" s="185" t="s">
        <v>161</v>
      </c>
      <c r="AU216" s="185" t="s">
        <v>91</v>
      </c>
      <c r="AV216" s="15" t="s">
        <v>85</v>
      </c>
      <c r="AW216" s="15" t="s">
        <v>30</v>
      </c>
      <c r="AX216" s="15" t="s">
        <v>78</v>
      </c>
      <c r="AY216" s="185" t="s">
        <v>153</v>
      </c>
    </row>
    <row r="217" spans="1:65" s="13" customFormat="1">
      <c r="B217" s="167"/>
      <c r="D217" s="168" t="s">
        <v>161</v>
      </c>
      <c r="E217" s="169" t="s">
        <v>1</v>
      </c>
      <c r="F217" s="170" t="s">
        <v>218</v>
      </c>
      <c r="H217" s="171">
        <v>1.28</v>
      </c>
      <c r="I217" s="172"/>
      <c r="L217" s="167"/>
      <c r="M217" s="173"/>
      <c r="N217" s="174"/>
      <c r="O217" s="174"/>
      <c r="P217" s="174"/>
      <c r="Q217" s="174"/>
      <c r="R217" s="174"/>
      <c r="S217" s="174"/>
      <c r="T217" s="175"/>
      <c r="AT217" s="169" t="s">
        <v>161</v>
      </c>
      <c r="AU217" s="169" t="s">
        <v>91</v>
      </c>
      <c r="AV217" s="13" t="s">
        <v>91</v>
      </c>
      <c r="AW217" s="13" t="s">
        <v>30</v>
      </c>
      <c r="AX217" s="13" t="s">
        <v>78</v>
      </c>
      <c r="AY217" s="169" t="s">
        <v>153</v>
      </c>
    </row>
    <row r="218" spans="1:65" s="14" customFormat="1">
      <c r="B218" s="176"/>
      <c r="D218" s="168" t="s">
        <v>161</v>
      </c>
      <c r="E218" s="177" t="s">
        <v>1</v>
      </c>
      <c r="F218" s="178" t="s">
        <v>163</v>
      </c>
      <c r="H218" s="179">
        <v>269.27999999999997</v>
      </c>
      <c r="I218" s="180"/>
      <c r="L218" s="176"/>
      <c r="M218" s="181"/>
      <c r="N218" s="182"/>
      <c r="O218" s="182"/>
      <c r="P218" s="182"/>
      <c r="Q218" s="182"/>
      <c r="R218" s="182"/>
      <c r="S218" s="182"/>
      <c r="T218" s="183"/>
      <c r="AT218" s="177" t="s">
        <v>161</v>
      </c>
      <c r="AU218" s="177" t="s">
        <v>91</v>
      </c>
      <c r="AV218" s="14" t="s">
        <v>159</v>
      </c>
      <c r="AW218" s="14" t="s">
        <v>30</v>
      </c>
      <c r="AX218" s="14" t="s">
        <v>85</v>
      </c>
      <c r="AY218" s="177" t="s">
        <v>153</v>
      </c>
    </row>
    <row r="219" spans="1:65" s="2" customFormat="1" ht="33" customHeight="1">
      <c r="A219" s="232"/>
      <c r="B219" s="123"/>
      <c r="C219" s="154" t="s">
        <v>320</v>
      </c>
      <c r="D219" s="154" t="s">
        <v>155</v>
      </c>
      <c r="E219" s="155" t="s">
        <v>321</v>
      </c>
      <c r="F219" s="156" t="s">
        <v>322</v>
      </c>
      <c r="G219" s="157" t="s">
        <v>158</v>
      </c>
      <c r="H219" s="158">
        <v>10815</v>
      </c>
      <c r="I219" s="159"/>
      <c r="J219" s="160">
        <f>ROUND(I219*H219,2)</f>
        <v>0</v>
      </c>
      <c r="K219" s="161"/>
      <c r="L219" s="28"/>
      <c r="M219" s="162" t="s">
        <v>1</v>
      </c>
      <c r="N219" s="163" t="s">
        <v>44</v>
      </c>
      <c r="O219" s="49"/>
      <c r="P219" s="164">
        <f>O219*H219</f>
        <v>0</v>
      </c>
      <c r="Q219" s="164">
        <v>0</v>
      </c>
      <c r="R219" s="164">
        <f>Q219*H219</f>
        <v>0</v>
      </c>
      <c r="S219" s="164">
        <v>0</v>
      </c>
      <c r="T219" s="165">
        <f>S219*H219</f>
        <v>0</v>
      </c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R219" s="166" t="s">
        <v>159</v>
      </c>
      <c r="AT219" s="166" t="s">
        <v>155</v>
      </c>
      <c r="AU219" s="166" t="s">
        <v>91</v>
      </c>
      <c r="AY219" s="17" t="s">
        <v>153</v>
      </c>
      <c r="BE219" s="90">
        <f>IF(N219="základná",J219,0)</f>
        <v>0</v>
      </c>
      <c r="BF219" s="90">
        <f>IF(N219="znížená",J219,0)</f>
        <v>0</v>
      </c>
      <c r="BG219" s="90">
        <f>IF(N219="zákl. prenesená",J219,0)</f>
        <v>0</v>
      </c>
      <c r="BH219" s="90">
        <f>IF(N219="zníž. prenesená",J219,0)</f>
        <v>0</v>
      </c>
      <c r="BI219" s="90">
        <f>IF(N219="nulová",J219,0)</f>
        <v>0</v>
      </c>
      <c r="BJ219" s="17" t="s">
        <v>91</v>
      </c>
      <c r="BK219" s="90">
        <f>ROUND(I219*H219,2)</f>
        <v>0</v>
      </c>
      <c r="BL219" s="17" t="s">
        <v>159</v>
      </c>
      <c r="BM219" s="166" t="s">
        <v>323</v>
      </c>
    </row>
    <row r="220" spans="1:65" s="13" customFormat="1">
      <c r="B220" s="167"/>
      <c r="D220" s="168" t="s">
        <v>161</v>
      </c>
      <c r="E220" s="169" t="s">
        <v>1</v>
      </c>
      <c r="F220" s="170" t="s">
        <v>304</v>
      </c>
      <c r="H220" s="171">
        <v>10815</v>
      </c>
      <c r="I220" s="172"/>
      <c r="L220" s="167"/>
      <c r="M220" s="173"/>
      <c r="N220" s="174"/>
      <c r="O220" s="174"/>
      <c r="P220" s="174"/>
      <c r="Q220" s="174"/>
      <c r="R220" s="174"/>
      <c r="S220" s="174"/>
      <c r="T220" s="175"/>
      <c r="AT220" s="169" t="s">
        <v>161</v>
      </c>
      <c r="AU220" s="169" t="s">
        <v>91</v>
      </c>
      <c r="AV220" s="13" t="s">
        <v>91</v>
      </c>
      <c r="AW220" s="13" t="s">
        <v>30</v>
      </c>
      <c r="AX220" s="13" t="s">
        <v>85</v>
      </c>
      <c r="AY220" s="169" t="s">
        <v>153</v>
      </c>
    </row>
    <row r="221" spans="1:65" s="2" customFormat="1" ht="16.5" customHeight="1">
      <c r="A221" s="232"/>
      <c r="B221" s="123"/>
      <c r="C221" s="191" t="s">
        <v>324</v>
      </c>
      <c r="D221" s="191" t="s">
        <v>274</v>
      </c>
      <c r="E221" s="192" t="s">
        <v>325</v>
      </c>
      <c r="F221" s="193" t="s">
        <v>326</v>
      </c>
      <c r="G221" s="194" t="s">
        <v>158</v>
      </c>
      <c r="H221" s="195">
        <v>55</v>
      </c>
      <c r="I221" s="196"/>
      <c r="J221" s="197">
        <f t="shared" ref="J221:J256" si="5">ROUND(I221*H221,2)</f>
        <v>0</v>
      </c>
      <c r="K221" s="198"/>
      <c r="L221" s="199"/>
      <c r="M221" s="200" t="s">
        <v>1</v>
      </c>
      <c r="N221" s="201" t="s">
        <v>44</v>
      </c>
      <c r="O221" s="49"/>
      <c r="P221" s="164">
        <f t="shared" ref="P221:P256" si="6">O221*H221</f>
        <v>0</v>
      </c>
      <c r="Q221" s="164">
        <v>0</v>
      </c>
      <c r="R221" s="164">
        <f t="shared" ref="R221:R256" si="7">Q221*H221</f>
        <v>0</v>
      </c>
      <c r="S221" s="164">
        <v>0</v>
      </c>
      <c r="T221" s="165">
        <f t="shared" ref="T221:T256" si="8">S221*H221</f>
        <v>0</v>
      </c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R221" s="166" t="s">
        <v>191</v>
      </c>
      <c r="AT221" s="166" t="s">
        <v>274</v>
      </c>
      <c r="AU221" s="166" t="s">
        <v>91</v>
      </c>
      <c r="AY221" s="17" t="s">
        <v>153</v>
      </c>
      <c r="BE221" s="90">
        <f t="shared" ref="BE221:BE256" si="9">IF(N221="základná",J221,0)</f>
        <v>0</v>
      </c>
      <c r="BF221" s="90">
        <f t="shared" ref="BF221:BF256" si="10">IF(N221="znížená",J221,0)</f>
        <v>0</v>
      </c>
      <c r="BG221" s="90">
        <f t="shared" ref="BG221:BG256" si="11">IF(N221="zákl. prenesená",J221,0)</f>
        <v>0</v>
      </c>
      <c r="BH221" s="90">
        <f t="shared" ref="BH221:BH256" si="12">IF(N221="zníž. prenesená",J221,0)</f>
        <v>0</v>
      </c>
      <c r="BI221" s="90">
        <f t="shared" ref="BI221:BI256" si="13">IF(N221="nulová",J221,0)</f>
        <v>0</v>
      </c>
      <c r="BJ221" s="17" t="s">
        <v>91</v>
      </c>
      <c r="BK221" s="90">
        <f t="shared" ref="BK221:BK256" si="14">ROUND(I221*H221,2)</f>
        <v>0</v>
      </c>
      <c r="BL221" s="17" t="s">
        <v>159</v>
      </c>
      <c r="BM221" s="166" t="s">
        <v>327</v>
      </c>
    </row>
    <row r="222" spans="1:65" s="2" customFormat="1" ht="16.5" customHeight="1">
      <c r="A222" s="232"/>
      <c r="B222" s="123"/>
      <c r="C222" s="191" t="s">
        <v>328</v>
      </c>
      <c r="D222" s="191" t="s">
        <v>274</v>
      </c>
      <c r="E222" s="192" t="s">
        <v>329</v>
      </c>
      <c r="F222" s="193" t="s">
        <v>330</v>
      </c>
      <c r="G222" s="194" t="s">
        <v>158</v>
      </c>
      <c r="H222" s="195">
        <v>550</v>
      </c>
      <c r="I222" s="196"/>
      <c r="J222" s="197">
        <f t="shared" si="5"/>
        <v>0</v>
      </c>
      <c r="K222" s="198"/>
      <c r="L222" s="199"/>
      <c r="M222" s="200" t="s">
        <v>1</v>
      </c>
      <c r="N222" s="201" t="s">
        <v>44</v>
      </c>
      <c r="O222" s="49"/>
      <c r="P222" s="164">
        <f t="shared" si="6"/>
        <v>0</v>
      </c>
      <c r="Q222" s="164">
        <v>0</v>
      </c>
      <c r="R222" s="164">
        <f t="shared" si="7"/>
        <v>0</v>
      </c>
      <c r="S222" s="164">
        <v>0</v>
      </c>
      <c r="T222" s="165">
        <f t="shared" si="8"/>
        <v>0</v>
      </c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R222" s="166" t="s">
        <v>191</v>
      </c>
      <c r="AT222" s="166" t="s">
        <v>274</v>
      </c>
      <c r="AU222" s="166" t="s">
        <v>91</v>
      </c>
      <c r="AY222" s="17" t="s">
        <v>153</v>
      </c>
      <c r="BE222" s="90">
        <f t="shared" si="9"/>
        <v>0</v>
      </c>
      <c r="BF222" s="90">
        <f t="shared" si="10"/>
        <v>0</v>
      </c>
      <c r="BG222" s="90">
        <f t="shared" si="11"/>
        <v>0</v>
      </c>
      <c r="BH222" s="90">
        <f t="shared" si="12"/>
        <v>0</v>
      </c>
      <c r="BI222" s="90">
        <f t="shared" si="13"/>
        <v>0</v>
      </c>
      <c r="BJ222" s="17" t="s">
        <v>91</v>
      </c>
      <c r="BK222" s="90">
        <f t="shared" si="14"/>
        <v>0</v>
      </c>
      <c r="BL222" s="17" t="s">
        <v>159</v>
      </c>
      <c r="BM222" s="166" t="s">
        <v>331</v>
      </c>
    </row>
    <row r="223" spans="1:65" s="2" customFormat="1" ht="16.5" customHeight="1">
      <c r="A223" s="232"/>
      <c r="B223" s="123"/>
      <c r="C223" s="191" t="s">
        <v>332</v>
      </c>
      <c r="D223" s="191" t="s">
        <v>274</v>
      </c>
      <c r="E223" s="192" t="s">
        <v>333</v>
      </c>
      <c r="F223" s="193" t="s">
        <v>334</v>
      </c>
      <c r="G223" s="194" t="s">
        <v>158</v>
      </c>
      <c r="H223" s="195">
        <v>550</v>
      </c>
      <c r="I223" s="196"/>
      <c r="J223" s="197">
        <f t="shared" si="5"/>
        <v>0</v>
      </c>
      <c r="K223" s="198"/>
      <c r="L223" s="199"/>
      <c r="M223" s="200" t="s">
        <v>1</v>
      </c>
      <c r="N223" s="201" t="s">
        <v>44</v>
      </c>
      <c r="O223" s="49"/>
      <c r="P223" s="164">
        <f t="shared" si="6"/>
        <v>0</v>
      </c>
      <c r="Q223" s="164">
        <v>0</v>
      </c>
      <c r="R223" s="164">
        <f t="shared" si="7"/>
        <v>0</v>
      </c>
      <c r="S223" s="164">
        <v>0</v>
      </c>
      <c r="T223" s="165">
        <f t="shared" si="8"/>
        <v>0</v>
      </c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R223" s="166" t="s">
        <v>191</v>
      </c>
      <c r="AT223" s="166" t="s">
        <v>274</v>
      </c>
      <c r="AU223" s="166" t="s">
        <v>91</v>
      </c>
      <c r="AY223" s="17" t="s">
        <v>153</v>
      </c>
      <c r="BE223" s="90">
        <f t="shared" si="9"/>
        <v>0</v>
      </c>
      <c r="BF223" s="90">
        <f t="shared" si="10"/>
        <v>0</v>
      </c>
      <c r="BG223" s="90">
        <f t="shared" si="11"/>
        <v>0</v>
      </c>
      <c r="BH223" s="90">
        <f t="shared" si="12"/>
        <v>0</v>
      </c>
      <c r="BI223" s="90">
        <f t="shared" si="13"/>
        <v>0</v>
      </c>
      <c r="BJ223" s="17" t="s">
        <v>91</v>
      </c>
      <c r="BK223" s="90">
        <f t="shared" si="14"/>
        <v>0</v>
      </c>
      <c r="BL223" s="17" t="s">
        <v>159</v>
      </c>
      <c r="BM223" s="166" t="s">
        <v>335</v>
      </c>
    </row>
    <row r="224" spans="1:65" s="2" customFormat="1" ht="16.5" customHeight="1">
      <c r="A224" s="232"/>
      <c r="B224" s="123"/>
      <c r="C224" s="191" t="s">
        <v>336</v>
      </c>
      <c r="D224" s="191" t="s">
        <v>274</v>
      </c>
      <c r="E224" s="192" t="s">
        <v>337</v>
      </c>
      <c r="F224" s="193" t="s">
        <v>338</v>
      </c>
      <c r="G224" s="194" t="s">
        <v>158</v>
      </c>
      <c r="H224" s="195">
        <v>55</v>
      </c>
      <c r="I224" s="196"/>
      <c r="J224" s="197">
        <f t="shared" si="5"/>
        <v>0</v>
      </c>
      <c r="K224" s="198"/>
      <c r="L224" s="199"/>
      <c r="M224" s="200" t="s">
        <v>1</v>
      </c>
      <c r="N224" s="201" t="s">
        <v>44</v>
      </c>
      <c r="O224" s="49"/>
      <c r="P224" s="164">
        <f t="shared" si="6"/>
        <v>0</v>
      </c>
      <c r="Q224" s="164">
        <v>0</v>
      </c>
      <c r="R224" s="164">
        <f t="shared" si="7"/>
        <v>0</v>
      </c>
      <c r="S224" s="164">
        <v>0</v>
      </c>
      <c r="T224" s="165">
        <f t="shared" si="8"/>
        <v>0</v>
      </c>
      <c r="U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R224" s="166" t="s">
        <v>191</v>
      </c>
      <c r="AT224" s="166" t="s">
        <v>274</v>
      </c>
      <c r="AU224" s="166" t="s">
        <v>91</v>
      </c>
      <c r="AY224" s="17" t="s">
        <v>153</v>
      </c>
      <c r="BE224" s="90">
        <f t="shared" si="9"/>
        <v>0</v>
      </c>
      <c r="BF224" s="90">
        <f t="shared" si="10"/>
        <v>0</v>
      </c>
      <c r="BG224" s="90">
        <f t="shared" si="11"/>
        <v>0</v>
      </c>
      <c r="BH224" s="90">
        <f t="shared" si="12"/>
        <v>0</v>
      </c>
      <c r="BI224" s="90">
        <f t="shared" si="13"/>
        <v>0</v>
      </c>
      <c r="BJ224" s="17" t="s">
        <v>91</v>
      </c>
      <c r="BK224" s="90">
        <f t="shared" si="14"/>
        <v>0</v>
      </c>
      <c r="BL224" s="17" t="s">
        <v>159</v>
      </c>
      <c r="BM224" s="166" t="s">
        <v>339</v>
      </c>
    </row>
    <row r="225" spans="1:65" s="2" customFormat="1" ht="16.5" customHeight="1">
      <c r="A225" s="232"/>
      <c r="B225" s="123"/>
      <c r="C225" s="191" t="s">
        <v>340</v>
      </c>
      <c r="D225" s="191" t="s">
        <v>274</v>
      </c>
      <c r="E225" s="192" t="s">
        <v>341</v>
      </c>
      <c r="F225" s="193" t="s">
        <v>342</v>
      </c>
      <c r="G225" s="194" t="s">
        <v>158</v>
      </c>
      <c r="H225" s="195">
        <v>55</v>
      </c>
      <c r="I225" s="196"/>
      <c r="J225" s="197">
        <f t="shared" si="5"/>
        <v>0</v>
      </c>
      <c r="K225" s="198"/>
      <c r="L225" s="199"/>
      <c r="M225" s="200" t="s">
        <v>1</v>
      </c>
      <c r="N225" s="201" t="s">
        <v>44</v>
      </c>
      <c r="O225" s="49"/>
      <c r="P225" s="164">
        <f t="shared" si="6"/>
        <v>0</v>
      </c>
      <c r="Q225" s="164">
        <v>0</v>
      </c>
      <c r="R225" s="164">
        <f t="shared" si="7"/>
        <v>0</v>
      </c>
      <c r="S225" s="164">
        <v>0</v>
      </c>
      <c r="T225" s="165">
        <f t="shared" si="8"/>
        <v>0</v>
      </c>
      <c r="U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R225" s="166" t="s">
        <v>191</v>
      </c>
      <c r="AT225" s="166" t="s">
        <v>274</v>
      </c>
      <c r="AU225" s="166" t="s">
        <v>91</v>
      </c>
      <c r="AY225" s="17" t="s">
        <v>153</v>
      </c>
      <c r="BE225" s="90">
        <f t="shared" si="9"/>
        <v>0</v>
      </c>
      <c r="BF225" s="90">
        <f t="shared" si="10"/>
        <v>0</v>
      </c>
      <c r="BG225" s="90">
        <f t="shared" si="11"/>
        <v>0</v>
      </c>
      <c r="BH225" s="90">
        <f t="shared" si="12"/>
        <v>0</v>
      </c>
      <c r="BI225" s="90">
        <f t="shared" si="13"/>
        <v>0</v>
      </c>
      <c r="BJ225" s="17" t="s">
        <v>91</v>
      </c>
      <c r="BK225" s="90">
        <f t="shared" si="14"/>
        <v>0</v>
      </c>
      <c r="BL225" s="17" t="s">
        <v>159</v>
      </c>
      <c r="BM225" s="166" t="s">
        <v>343</v>
      </c>
    </row>
    <row r="226" spans="1:65" s="2" customFormat="1" ht="16.5" customHeight="1">
      <c r="A226" s="232"/>
      <c r="B226" s="123"/>
      <c r="C226" s="191" t="s">
        <v>344</v>
      </c>
      <c r="D226" s="191" t="s">
        <v>274</v>
      </c>
      <c r="E226" s="192" t="s">
        <v>345</v>
      </c>
      <c r="F226" s="193" t="s">
        <v>346</v>
      </c>
      <c r="G226" s="194" t="s">
        <v>158</v>
      </c>
      <c r="H226" s="195">
        <v>550</v>
      </c>
      <c r="I226" s="196"/>
      <c r="J226" s="197">
        <f t="shared" si="5"/>
        <v>0</v>
      </c>
      <c r="K226" s="198"/>
      <c r="L226" s="199"/>
      <c r="M226" s="200" t="s">
        <v>1</v>
      </c>
      <c r="N226" s="201" t="s">
        <v>44</v>
      </c>
      <c r="O226" s="49"/>
      <c r="P226" s="164">
        <f t="shared" si="6"/>
        <v>0</v>
      </c>
      <c r="Q226" s="164">
        <v>0</v>
      </c>
      <c r="R226" s="164">
        <f t="shared" si="7"/>
        <v>0</v>
      </c>
      <c r="S226" s="164">
        <v>0</v>
      </c>
      <c r="T226" s="165">
        <f t="shared" si="8"/>
        <v>0</v>
      </c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R226" s="166" t="s">
        <v>191</v>
      </c>
      <c r="AT226" s="166" t="s">
        <v>274</v>
      </c>
      <c r="AU226" s="166" t="s">
        <v>91</v>
      </c>
      <c r="AY226" s="17" t="s">
        <v>153</v>
      </c>
      <c r="BE226" s="90">
        <f t="shared" si="9"/>
        <v>0</v>
      </c>
      <c r="BF226" s="90">
        <f t="shared" si="10"/>
        <v>0</v>
      </c>
      <c r="BG226" s="90">
        <f t="shared" si="11"/>
        <v>0</v>
      </c>
      <c r="BH226" s="90">
        <f t="shared" si="12"/>
        <v>0</v>
      </c>
      <c r="BI226" s="90">
        <f t="shared" si="13"/>
        <v>0</v>
      </c>
      <c r="BJ226" s="17" t="s">
        <v>91</v>
      </c>
      <c r="BK226" s="90">
        <f t="shared" si="14"/>
        <v>0</v>
      </c>
      <c r="BL226" s="17" t="s">
        <v>159</v>
      </c>
      <c r="BM226" s="166" t="s">
        <v>347</v>
      </c>
    </row>
    <row r="227" spans="1:65" s="2" customFormat="1" ht="16.5" customHeight="1">
      <c r="A227" s="232"/>
      <c r="B227" s="123"/>
      <c r="C227" s="191" t="s">
        <v>348</v>
      </c>
      <c r="D227" s="191" t="s">
        <v>274</v>
      </c>
      <c r="E227" s="192" t="s">
        <v>349</v>
      </c>
      <c r="F227" s="193" t="s">
        <v>350</v>
      </c>
      <c r="G227" s="194" t="s">
        <v>158</v>
      </c>
      <c r="H227" s="195">
        <v>1100</v>
      </c>
      <c r="I227" s="196"/>
      <c r="J227" s="197">
        <f t="shared" si="5"/>
        <v>0</v>
      </c>
      <c r="K227" s="198"/>
      <c r="L227" s="199"/>
      <c r="M227" s="200" t="s">
        <v>1</v>
      </c>
      <c r="N227" s="201" t="s">
        <v>44</v>
      </c>
      <c r="O227" s="49"/>
      <c r="P227" s="164">
        <f t="shared" si="6"/>
        <v>0</v>
      </c>
      <c r="Q227" s="164">
        <v>0</v>
      </c>
      <c r="R227" s="164">
        <f t="shared" si="7"/>
        <v>0</v>
      </c>
      <c r="S227" s="164">
        <v>0</v>
      </c>
      <c r="T227" s="165">
        <f t="shared" si="8"/>
        <v>0</v>
      </c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R227" s="166" t="s">
        <v>191</v>
      </c>
      <c r="AT227" s="166" t="s">
        <v>274</v>
      </c>
      <c r="AU227" s="166" t="s">
        <v>91</v>
      </c>
      <c r="AY227" s="17" t="s">
        <v>153</v>
      </c>
      <c r="BE227" s="90">
        <f t="shared" si="9"/>
        <v>0</v>
      </c>
      <c r="BF227" s="90">
        <f t="shared" si="10"/>
        <v>0</v>
      </c>
      <c r="BG227" s="90">
        <f t="shared" si="11"/>
        <v>0</v>
      </c>
      <c r="BH227" s="90">
        <f t="shared" si="12"/>
        <v>0</v>
      </c>
      <c r="BI227" s="90">
        <f t="shared" si="13"/>
        <v>0</v>
      </c>
      <c r="BJ227" s="17" t="s">
        <v>91</v>
      </c>
      <c r="BK227" s="90">
        <f t="shared" si="14"/>
        <v>0</v>
      </c>
      <c r="BL227" s="17" t="s">
        <v>159</v>
      </c>
      <c r="BM227" s="166" t="s">
        <v>351</v>
      </c>
    </row>
    <row r="228" spans="1:65" s="2" customFormat="1" ht="16.5" customHeight="1">
      <c r="A228" s="232"/>
      <c r="B228" s="123"/>
      <c r="C228" s="191" t="s">
        <v>352</v>
      </c>
      <c r="D228" s="191" t="s">
        <v>274</v>
      </c>
      <c r="E228" s="192" t="s">
        <v>353</v>
      </c>
      <c r="F228" s="193" t="s">
        <v>354</v>
      </c>
      <c r="G228" s="194" t="s">
        <v>158</v>
      </c>
      <c r="H228" s="195">
        <v>1100</v>
      </c>
      <c r="I228" s="196"/>
      <c r="J228" s="197">
        <f t="shared" si="5"/>
        <v>0</v>
      </c>
      <c r="K228" s="198"/>
      <c r="L228" s="199"/>
      <c r="M228" s="200" t="s">
        <v>1</v>
      </c>
      <c r="N228" s="201" t="s">
        <v>44</v>
      </c>
      <c r="O228" s="49"/>
      <c r="P228" s="164">
        <f t="shared" si="6"/>
        <v>0</v>
      </c>
      <c r="Q228" s="164">
        <v>0</v>
      </c>
      <c r="R228" s="164">
        <f t="shared" si="7"/>
        <v>0</v>
      </c>
      <c r="S228" s="164">
        <v>0</v>
      </c>
      <c r="T228" s="165">
        <f t="shared" si="8"/>
        <v>0</v>
      </c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R228" s="166" t="s">
        <v>191</v>
      </c>
      <c r="AT228" s="166" t="s">
        <v>274</v>
      </c>
      <c r="AU228" s="166" t="s">
        <v>91</v>
      </c>
      <c r="AY228" s="17" t="s">
        <v>153</v>
      </c>
      <c r="BE228" s="90">
        <f t="shared" si="9"/>
        <v>0</v>
      </c>
      <c r="BF228" s="90">
        <f t="shared" si="10"/>
        <v>0</v>
      </c>
      <c r="BG228" s="90">
        <f t="shared" si="11"/>
        <v>0</v>
      </c>
      <c r="BH228" s="90">
        <f t="shared" si="12"/>
        <v>0</v>
      </c>
      <c r="BI228" s="90">
        <f t="shared" si="13"/>
        <v>0</v>
      </c>
      <c r="BJ228" s="17" t="s">
        <v>91</v>
      </c>
      <c r="BK228" s="90">
        <f t="shared" si="14"/>
        <v>0</v>
      </c>
      <c r="BL228" s="17" t="s">
        <v>159</v>
      </c>
      <c r="BM228" s="166" t="s">
        <v>355</v>
      </c>
    </row>
    <row r="229" spans="1:65" s="2" customFormat="1" ht="16.5" customHeight="1">
      <c r="A229" s="232"/>
      <c r="B229" s="123"/>
      <c r="C229" s="191" t="s">
        <v>356</v>
      </c>
      <c r="D229" s="191" t="s">
        <v>274</v>
      </c>
      <c r="E229" s="192" t="s">
        <v>357</v>
      </c>
      <c r="F229" s="193" t="s">
        <v>358</v>
      </c>
      <c r="G229" s="194" t="s">
        <v>158</v>
      </c>
      <c r="H229" s="195">
        <v>550</v>
      </c>
      <c r="I229" s="196"/>
      <c r="J229" s="197">
        <f t="shared" si="5"/>
        <v>0</v>
      </c>
      <c r="K229" s="198"/>
      <c r="L229" s="199"/>
      <c r="M229" s="200" t="s">
        <v>1</v>
      </c>
      <c r="N229" s="201" t="s">
        <v>44</v>
      </c>
      <c r="O229" s="49"/>
      <c r="P229" s="164">
        <f t="shared" si="6"/>
        <v>0</v>
      </c>
      <c r="Q229" s="164">
        <v>0</v>
      </c>
      <c r="R229" s="164">
        <f t="shared" si="7"/>
        <v>0</v>
      </c>
      <c r="S229" s="164">
        <v>0</v>
      </c>
      <c r="T229" s="165">
        <f t="shared" si="8"/>
        <v>0</v>
      </c>
      <c r="U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R229" s="166" t="s">
        <v>191</v>
      </c>
      <c r="AT229" s="166" t="s">
        <v>274</v>
      </c>
      <c r="AU229" s="166" t="s">
        <v>91</v>
      </c>
      <c r="AY229" s="17" t="s">
        <v>153</v>
      </c>
      <c r="BE229" s="90">
        <f t="shared" si="9"/>
        <v>0</v>
      </c>
      <c r="BF229" s="90">
        <f t="shared" si="10"/>
        <v>0</v>
      </c>
      <c r="BG229" s="90">
        <f t="shared" si="11"/>
        <v>0</v>
      </c>
      <c r="BH229" s="90">
        <f t="shared" si="12"/>
        <v>0</v>
      </c>
      <c r="BI229" s="90">
        <f t="shared" si="13"/>
        <v>0</v>
      </c>
      <c r="BJ229" s="17" t="s">
        <v>91</v>
      </c>
      <c r="BK229" s="90">
        <f t="shared" si="14"/>
        <v>0</v>
      </c>
      <c r="BL229" s="17" t="s">
        <v>159</v>
      </c>
      <c r="BM229" s="166" t="s">
        <v>359</v>
      </c>
    </row>
    <row r="230" spans="1:65" s="2" customFormat="1" ht="16.5" customHeight="1">
      <c r="A230" s="232"/>
      <c r="B230" s="123"/>
      <c r="C230" s="191" t="s">
        <v>360</v>
      </c>
      <c r="D230" s="191" t="s">
        <v>274</v>
      </c>
      <c r="E230" s="192" t="s">
        <v>361</v>
      </c>
      <c r="F230" s="193" t="s">
        <v>362</v>
      </c>
      <c r="G230" s="194" t="s">
        <v>158</v>
      </c>
      <c r="H230" s="195">
        <v>110</v>
      </c>
      <c r="I230" s="196"/>
      <c r="J230" s="197">
        <f t="shared" si="5"/>
        <v>0</v>
      </c>
      <c r="K230" s="198"/>
      <c r="L230" s="199"/>
      <c r="M230" s="200" t="s">
        <v>1</v>
      </c>
      <c r="N230" s="201" t="s">
        <v>44</v>
      </c>
      <c r="O230" s="49"/>
      <c r="P230" s="164">
        <f t="shared" si="6"/>
        <v>0</v>
      </c>
      <c r="Q230" s="164">
        <v>0</v>
      </c>
      <c r="R230" s="164">
        <f t="shared" si="7"/>
        <v>0</v>
      </c>
      <c r="S230" s="164">
        <v>0</v>
      </c>
      <c r="T230" s="165">
        <f t="shared" si="8"/>
        <v>0</v>
      </c>
      <c r="U230" s="232"/>
      <c r="V230" s="232"/>
      <c r="W230" s="232"/>
      <c r="X230" s="232"/>
      <c r="Y230" s="232"/>
      <c r="Z230" s="232"/>
      <c r="AA230" s="232"/>
      <c r="AB230" s="232"/>
      <c r="AC230" s="232"/>
      <c r="AD230" s="232"/>
      <c r="AE230" s="232"/>
      <c r="AR230" s="166" t="s">
        <v>191</v>
      </c>
      <c r="AT230" s="166" t="s">
        <v>274</v>
      </c>
      <c r="AU230" s="166" t="s">
        <v>91</v>
      </c>
      <c r="AY230" s="17" t="s">
        <v>153</v>
      </c>
      <c r="BE230" s="90">
        <f t="shared" si="9"/>
        <v>0</v>
      </c>
      <c r="BF230" s="90">
        <f t="shared" si="10"/>
        <v>0</v>
      </c>
      <c r="BG230" s="90">
        <f t="shared" si="11"/>
        <v>0</v>
      </c>
      <c r="BH230" s="90">
        <f t="shared" si="12"/>
        <v>0</v>
      </c>
      <c r="BI230" s="90">
        <f t="shared" si="13"/>
        <v>0</v>
      </c>
      <c r="BJ230" s="17" t="s">
        <v>91</v>
      </c>
      <c r="BK230" s="90">
        <f t="shared" si="14"/>
        <v>0</v>
      </c>
      <c r="BL230" s="17" t="s">
        <v>159</v>
      </c>
      <c r="BM230" s="166" t="s">
        <v>363</v>
      </c>
    </row>
    <row r="231" spans="1:65" s="2" customFormat="1" ht="16.5" customHeight="1">
      <c r="A231" s="232"/>
      <c r="B231" s="123"/>
      <c r="C231" s="191" t="s">
        <v>364</v>
      </c>
      <c r="D231" s="191" t="s">
        <v>274</v>
      </c>
      <c r="E231" s="192" t="s">
        <v>365</v>
      </c>
      <c r="F231" s="193" t="s">
        <v>366</v>
      </c>
      <c r="G231" s="194" t="s">
        <v>158</v>
      </c>
      <c r="H231" s="195">
        <v>550</v>
      </c>
      <c r="I231" s="196"/>
      <c r="J231" s="197">
        <f t="shared" si="5"/>
        <v>0</v>
      </c>
      <c r="K231" s="198"/>
      <c r="L231" s="199"/>
      <c r="M231" s="200" t="s">
        <v>1</v>
      </c>
      <c r="N231" s="201" t="s">
        <v>44</v>
      </c>
      <c r="O231" s="49"/>
      <c r="P231" s="164">
        <f t="shared" si="6"/>
        <v>0</v>
      </c>
      <c r="Q231" s="164">
        <v>0</v>
      </c>
      <c r="R231" s="164">
        <f t="shared" si="7"/>
        <v>0</v>
      </c>
      <c r="S231" s="164">
        <v>0</v>
      </c>
      <c r="T231" s="165">
        <f t="shared" si="8"/>
        <v>0</v>
      </c>
      <c r="U231" s="232"/>
      <c r="V231" s="232"/>
      <c r="W231" s="232"/>
      <c r="X231" s="232"/>
      <c r="Y231" s="232"/>
      <c r="Z231" s="232"/>
      <c r="AA231" s="232"/>
      <c r="AB231" s="232"/>
      <c r="AC231" s="232"/>
      <c r="AD231" s="232"/>
      <c r="AE231" s="232"/>
      <c r="AR231" s="166" t="s">
        <v>191</v>
      </c>
      <c r="AT231" s="166" t="s">
        <v>274</v>
      </c>
      <c r="AU231" s="166" t="s">
        <v>91</v>
      </c>
      <c r="AY231" s="17" t="s">
        <v>153</v>
      </c>
      <c r="BE231" s="90">
        <f t="shared" si="9"/>
        <v>0</v>
      </c>
      <c r="BF231" s="90">
        <f t="shared" si="10"/>
        <v>0</v>
      </c>
      <c r="BG231" s="90">
        <f t="shared" si="11"/>
        <v>0</v>
      </c>
      <c r="BH231" s="90">
        <f t="shared" si="12"/>
        <v>0</v>
      </c>
      <c r="BI231" s="90">
        <f t="shared" si="13"/>
        <v>0</v>
      </c>
      <c r="BJ231" s="17" t="s">
        <v>91</v>
      </c>
      <c r="BK231" s="90">
        <f t="shared" si="14"/>
        <v>0</v>
      </c>
      <c r="BL231" s="17" t="s">
        <v>159</v>
      </c>
      <c r="BM231" s="166" t="s">
        <v>367</v>
      </c>
    </row>
    <row r="232" spans="1:65" s="2" customFormat="1" ht="16.5" customHeight="1">
      <c r="A232" s="232"/>
      <c r="B232" s="123"/>
      <c r="C232" s="191" t="s">
        <v>368</v>
      </c>
      <c r="D232" s="191" t="s">
        <v>274</v>
      </c>
      <c r="E232" s="192" t="s">
        <v>369</v>
      </c>
      <c r="F232" s="193" t="s">
        <v>370</v>
      </c>
      <c r="G232" s="194" t="s">
        <v>158</v>
      </c>
      <c r="H232" s="195">
        <v>110</v>
      </c>
      <c r="I232" s="196"/>
      <c r="J232" s="197">
        <f t="shared" si="5"/>
        <v>0</v>
      </c>
      <c r="K232" s="198"/>
      <c r="L232" s="199"/>
      <c r="M232" s="200" t="s">
        <v>1</v>
      </c>
      <c r="N232" s="201" t="s">
        <v>44</v>
      </c>
      <c r="O232" s="49"/>
      <c r="P232" s="164">
        <f t="shared" si="6"/>
        <v>0</v>
      </c>
      <c r="Q232" s="164">
        <v>0</v>
      </c>
      <c r="R232" s="164">
        <f t="shared" si="7"/>
        <v>0</v>
      </c>
      <c r="S232" s="164">
        <v>0</v>
      </c>
      <c r="T232" s="165">
        <f t="shared" si="8"/>
        <v>0</v>
      </c>
      <c r="U232" s="232"/>
      <c r="V232" s="232"/>
      <c r="W232" s="232"/>
      <c r="X232" s="232"/>
      <c r="Y232" s="232"/>
      <c r="Z232" s="232"/>
      <c r="AA232" s="232"/>
      <c r="AB232" s="232"/>
      <c r="AC232" s="232"/>
      <c r="AD232" s="232"/>
      <c r="AE232" s="232"/>
      <c r="AR232" s="166" t="s">
        <v>191</v>
      </c>
      <c r="AT232" s="166" t="s">
        <v>274</v>
      </c>
      <c r="AU232" s="166" t="s">
        <v>91</v>
      </c>
      <c r="AY232" s="17" t="s">
        <v>153</v>
      </c>
      <c r="BE232" s="90">
        <f t="shared" si="9"/>
        <v>0</v>
      </c>
      <c r="BF232" s="90">
        <f t="shared" si="10"/>
        <v>0</v>
      </c>
      <c r="BG232" s="90">
        <f t="shared" si="11"/>
        <v>0</v>
      </c>
      <c r="BH232" s="90">
        <f t="shared" si="12"/>
        <v>0</v>
      </c>
      <c r="BI232" s="90">
        <f t="shared" si="13"/>
        <v>0</v>
      </c>
      <c r="BJ232" s="17" t="s">
        <v>91</v>
      </c>
      <c r="BK232" s="90">
        <f t="shared" si="14"/>
        <v>0</v>
      </c>
      <c r="BL232" s="17" t="s">
        <v>159</v>
      </c>
      <c r="BM232" s="166" t="s">
        <v>371</v>
      </c>
    </row>
    <row r="233" spans="1:65" s="2" customFormat="1" ht="16.5" customHeight="1">
      <c r="A233" s="232"/>
      <c r="B233" s="123"/>
      <c r="C233" s="191" t="s">
        <v>372</v>
      </c>
      <c r="D233" s="191" t="s">
        <v>274</v>
      </c>
      <c r="E233" s="192" t="s">
        <v>373</v>
      </c>
      <c r="F233" s="193" t="s">
        <v>374</v>
      </c>
      <c r="G233" s="194" t="s">
        <v>158</v>
      </c>
      <c r="H233" s="195">
        <v>1100</v>
      </c>
      <c r="I233" s="196"/>
      <c r="J233" s="197">
        <f t="shared" si="5"/>
        <v>0</v>
      </c>
      <c r="K233" s="198"/>
      <c r="L233" s="199"/>
      <c r="M233" s="200" t="s">
        <v>1</v>
      </c>
      <c r="N233" s="201" t="s">
        <v>44</v>
      </c>
      <c r="O233" s="49"/>
      <c r="P233" s="164">
        <f t="shared" si="6"/>
        <v>0</v>
      </c>
      <c r="Q233" s="164">
        <v>0</v>
      </c>
      <c r="R233" s="164">
        <f t="shared" si="7"/>
        <v>0</v>
      </c>
      <c r="S233" s="164">
        <v>0</v>
      </c>
      <c r="T233" s="165">
        <f t="shared" si="8"/>
        <v>0</v>
      </c>
      <c r="U233" s="232"/>
      <c r="V233" s="232"/>
      <c r="W233" s="232"/>
      <c r="X233" s="232"/>
      <c r="Y233" s="232"/>
      <c r="Z233" s="232"/>
      <c r="AA233" s="232"/>
      <c r="AB233" s="232"/>
      <c r="AC233" s="232"/>
      <c r="AD233" s="232"/>
      <c r="AE233" s="232"/>
      <c r="AR233" s="166" t="s">
        <v>191</v>
      </c>
      <c r="AT233" s="166" t="s">
        <v>274</v>
      </c>
      <c r="AU233" s="166" t="s">
        <v>91</v>
      </c>
      <c r="AY233" s="17" t="s">
        <v>153</v>
      </c>
      <c r="BE233" s="90">
        <f t="shared" si="9"/>
        <v>0</v>
      </c>
      <c r="BF233" s="90">
        <f t="shared" si="10"/>
        <v>0</v>
      </c>
      <c r="BG233" s="90">
        <f t="shared" si="11"/>
        <v>0</v>
      </c>
      <c r="BH233" s="90">
        <f t="shared" si="12"/>
        <v>0</v>
      </c>
      <c r="BI233" s="90">
        <f t="shared" si="13"/>
        <v>0</v>
      </c>
      <c r="BJ233" s="17" t="s">
        <v>91</v>
      </c>
      <c r="BK233" s="90">
        <f t="shared" si="14"/>
        <v>0</v>
      </c>
      <c r="BL233" s="17" t="s">
        <v>159</v>
      </c>
      <c r="BM233" s="166" t="s">
        <v>375</v>
      </c>
    </row>
    <row r="234" spans="1:65" s="2" customFormat="1" ht="16.5" customHeight="1">
      <c r="A234" s="232"/>
      <c r="B234" s="123"/>
      <c r="C234" s="191" t="s">
        <v>376</v>
      </c>
      <c r="D234" s="191" t="s">
        <v>274</v>
      </c>
      <c r="E234" s="192" t="s">
        <v>377</v>
      </c>
      <c r="F234" s="193" t="s">
        <v>378</v>
      </c>
      <c r="G234" s="194" t="s">
        <v>158</v>
      </c>
      <c r="H234" s="195">
        <v>1100</v>
      </c>
      <c r="I234" s="196"/>
      <c r="J234" s="197">
        <f t="shared" si="5"/>
        <v>0</v>
      </c>
      <c r="K234" s="198"/>
      <c r="L234" s="199"/>
      <c r="M234" s="200" t="s">
        <v>1</v>
      </c>
      <c r="N234" s="201" t="s">
        <v>44</v>
      </c>
      <c r="O234" s="49"/>
      <c r="P234" s="164">
        <f t="shared" si="6"/>
        <v>0</v>
      </c>
      <c r="Q234" s="164">
        <v>0</v>
      </c>
      <c r="R234" s="164">
        <f t="shared" si="7"/>
        <v>0</v>
      </c>
      <c r="S234" s="164">
        <v>0</v>
      </c>
      <c r="T234" s="165">
        <f t="shared" si="8"/>
        <v>0</v>
      </c>
      <c r="U234" s="232"/>
      <c r="V234" s="232"/>
      <c r="W234" s="232"/>
      <c r="X234" s="232"/>
      <c r="Y234" s="232"/>
      <c r="Z234" s="232"/>
      <c r="AA234" s="232"/>
      <c r="AB234" s="232"/>
      <c r="AC234" s="232"/>
      <c r="AD234" s="232"/>
      <c r="AE234" s="232"/>
      <c r="AR234" s="166" t="s">
        <v>191</v>
      </c>
      <c r="AT234" s="166" t="s">
        <v>274</v>
      </c>
      <c r="AU234" s="166" t="s">
        <v>91</v>
      </c>
      <c r="AY234" s="17" t="s">
        <v>153</v>
      </c>
      <c r="BE234" s="90">
        <f t="shared" si="9"/>
        <v>0</v>
      </c>
      <c r="BF234" s="90">
        <f t="shared" si="10"/>
        <v>0</v>
      </c>
      <c r="BG234" s="90">
        <f t="shared" si="11"/>
        <v>0</v>
      </c>
      <c r="BH234" s="90">
        <f t="shared" si="12"/>
        <v>0</v>
      </c>
      <c r="BI234" s="90">
        <f t="shared" si="13"/>
        <v>0</v>
      </c>
      <c r="BJ234" s="17" t="s">
        <v>91</v>
      </c>
      <c r="BK234" s="90">
        <f t="shared" si="14"/>
        <v>0</v>
      </c>
      <c r="BL234" s="17" t="s">
        <v>159</v>
      </c>
      <c r="BM234" s="166" t="s">
        <v>379</v>
      </c>
    </row>
    <row r="235" spans="1:65" s="2" customFormat="1" ht="16.5" customHeight="1">
      <c r="A235" s="232"/>
      <c r="B235" s="123"/>
      <c r="C235" s="191" t="s">
        <v>380</v>
      </c>
      <c r="D235" s="191" t="s">
        <v>274</v>
      </c>
      <c r="E235" s="192" t="s">
        <v>381</v>
      </c>
      <c r="F235" s="193" t="s">
        <v>382</v>
      </c>
      <c r="G235" s="194" t="s">
        <v>158</v>
      </c>
      <c r="H235" s="195">
        <v>550</v>
      </c>
      <c r="I235" s="196"/>
      <c r="J235" s="197">
        <f t="shared" si="5"/>
        <v>0</v>
      </c>
      <c r="K235" s="198"/>
      <c r="L235" s="199"/>
      <c r="M235" s="200" t="s">
        <v>1</v>
      </c>
      <c r="N235" s="201" t="s">
        <v>44</v>
      </c>
      <c r="O235" s="49"/>
      <c r="P235" s="164">
        <f t="shared" si="6"/>
        <v>0</v>
      </c>
      <c r="Q235" s="164">
        <v>0</v>
      </c>
      <c r="R235" s="164">
        <f t="shared" si="7"/>
        <v>0</v>
      </c>
      <c r="S235" s="164">
        <v>0</v>
      </c>
      <c r="T235" s="165">
        <f t="shared" si="8"/>
        <v>0</v>
      </c>
      <c r="U235" s="232"/>
      <c r="V235" s="232"/>
      <c r="W235" s="232"/>
      <c r="X235" s="232"/>
      <c r="Y235" s="232"/>
      <c r="Z235" s="232"/>
      <c r="AA235" s="232"/>
      <c r="AB235" s="232"/>
      <c r="AC235" s="232"/>
      <c r="AD235" s="232"/>
      <c r="AE235" s="232"/>
      <c r="AR235" s="166" t="s">
        <v>191</v>
      </c>
      <c r="AT235" s="166" t="s">
        <v>274</v>
      </c>
      <c r="AU235" s="166" t="s">
        <v>91</v>
      </c>
      <c r="AY235" s="17" t="s">
        <v>153</v>
      </c>
      <c r="BE235" s="90">
        <f t="shared" si="9"/>
        <v>0</v>
      </c>
      <c r="BF235" s="90">
        <f t="shared" si="10"/>
        <v>0</v>
      </c>
      <c r="BG235" s="90">
        <f t="shared" si="11"/>
        <v>0</v>
      </c>
      <c r="BH235" s="90">
        <f t="shared" si="12"/>
        <v>0</v>
      </c>
      <c r="BI235" s="90">
        <f t="shared" si="13"/>
        <v>0</v>
      </c>
      <c r="BJ235" s="17" t="s">
        <v>91</v>
      </c>
      <c r="BK235" s="90">
        <f t="shared" si="14"/>
        <v>0</v>
      </c>
      <c r="BL235" s="17" t="s">
        <v>159</v>
      </c>
      <c r="BM235" s="166" t="s">
        <v>383</v>
      </c>
    </row>
    <row r="236" spans="1:65" s="2" customFormat="1" ht="16.5" customHeight="1">
      <c r="A236" s="232"/>
      <c r="B236" s="123"/>
      <c r="C236" s="191" t="s">
        <v>384</v>
      </c>
      <c r="D236" s="191" t="s">
        <v>274</v>
      </c>
      <c r="E236" s="192" t="s">
        <v>385</v>
      </c>
      <c r="F236" s="193" t="s">
        <v>386</v>
      </c>
      <c r="G236" s="194" t="s">
        <v>158</v>
      </c>
      <c r="H236" s="195">
        <v>55</v>
      </c>
      <c r="I236" s="196"/>
      <c r="J236" s="197">
        <f t="shared" si="5"/>
        <v>0</v>
      </c>
      <c r="K236" s="198"/>
      <c r="L236" s="199"/>
      <c r="M236" s="200" t="s">
        <v>1</v>
      </c>
      <c r="N236" s="201" t="s">
        <v>44</v>
      </c>
      <c r="O236" s="49"/>
      <c r="P236" s="164">
        <f t="shared" si="6"/>
        <v>0</v>
      </c>
      <c r="Q236" s="164">
        <v>0</v>
      </c>
      <c r="R236" s="164">
        <f t="shared" si="7"/>
        <v>0</v>
      </c>
      <c r="S236" s="164">
        <v>0</v>
      </c>
      <c r="T236" s="165">
        <f t="shared" si="8"/>
        <v>0</v>
      </c>
      <c r="U236" s="232"/>
      <c r="V236" s="232"/>
      <c r="W236" s="232"/>
      <c r="X236" s="232"/>
      <c r="Y236" s="232"/>
      <c r="Z236" s="232"/>
      <c r="AA236" s="232"/>
      <c r="AB236" s="232"/>
      <c r="AC236" s="232"/>
      <c r="AD236" s="232"/>
      <c r="AE236" s="232"/>
      <c r="AR236" s="166" t="s">
        <v>191</v>
      </c>
      <c r="AT236" s="166" t="s">
        <v>274</v>
      </c>
      <c r="AU236" s="166" t="s">
        <v>91</v>
      </c>
      <c r="AY236" s="17" t="s">
        <v>153</v>
      </c>
      <c r="BE236" s="90">
        <f t="shared" si="9"/>
        <v>0</v>
      </c>
      <c r="BF236" s="90">
        <f t="shared" si="10"/>
        <v>0</v>
      </c>
      <c r="BG236" s="90">
        <f t="shared" si="11"/>
        <v>0</v>
      </c>
      <c r="BH236" s="90">
        <f t="shared" si="12"/>
        <v>0</v>
      </c>
      <c r="BI236" s="90">
        <f t="shared" si="13"/>
        <v>0</v>
      </c>
      <c r="BJ236" s="17" t="s">
        <v>91</v>
      </c>
      <c r="BK236" s="90">
        <f t="shared" si="14"/>
        <v>0</v>
      </c>
      <c r="BL236" s="17" t="s">
        <v>159</v>
      </c>
      <c r="BM236" s="166" t="s">
        <v>387</v>
      </c>
    </row>
    <row r="237" spans="1:65" s="2" customFormat="1" ht="16.5" customHeight="1">
      <c r="A237" s="232"/>
      <c r="B237" s="123"/>
      <c r="C237" s="191" t="s">
        <v>388</v>
      </c>
      <c r="D237" s="191" t="s">
        <v>274</v>
      </c>
      <c r="E237" s="192" t="s">
        <v>389</v>
      </c>
      <c r="F237" s="193" t="s">
        <v>390</v>
      </c>
      <c r="G237" s="194" t="s">
        <v>158</v>
      </c>
      <c r="H237" s="195">
        <v>55</v>
      </c>
      <c r="I237" s="196"/>
      <c r="J237" s="197">
        <f t="shared" si="5"/>
        <v>0</v>
      </c>
      <c r="K237" s="198"/>
      <c r="L237" s="199"/>
      <c r="M237" s="200" t="s">
        <v>1</v>
      </c>
      <c r="N237" s="201" t="s">
        <v>44</v>
      </c>
      <c r="O237" s="49"/>
      <c r="P237" s="164">
        <f t="shared" si="6"/>
        <v>0</v>
      </c>
      <c r="Q237" s="164">
        <v>0</v>
      </c>
      <c r="R237" s="164">
        <f t="shared" si="7"/>
        <v>0</v>
      </c>
      <c r="S237" s="164">
        <v>0</v>
      </c>
      <c r="T237" s="165">
        <f t="shared" si="8"/>
        <v>0</v>
      </c>
      <c r="U237" s="232"/>
      <c r="V237" s="232"/>
      <c r="W237" s="232"/>
      <c r="X237" s="232"/>
      <c r="Y237" s="232"/>
      <c r="Z237" s="232"/>
      <c r="AA237" s="232"/>
      <c r="AB237" s="232"/>
      <c r="AC237" s="232"/>
      <c r="AD237" s="232"/>
      <c r="AE237" s="232"/>
      <c r="AR237" s="166" t="s">
        <v>191</v>
      </c>
      <c r="AT237" s="166" t="s">
        <v>274</v>
      </c>
      <c r="AU237" s="166" t="s">
        <v>91</v>
      </c>
      <c r="AY237" s="17" t="s">
        <v>153</v>
      </c>
      <c r="BE237" s="90">
        <f t="shared" si="9"/>
        <v>0</v>
      </c>
      <c r="BF237" s="90">
        <f t="shared" si="10"/>
        <v>0</v>
      </c>
      <c r="BG237" s="90">
        <f t="shared" si="11"/>
        <v>0</v>
      </c>
      <c r="BH237" s="90">
        <f t="shared" si="12"/>
        <v>0</v>
      </c>
      <c r="BI237" s="90">
        <f t="shared" si="13"/>
        <v>0</v>
      </c>
      <c r="BJ237" s="17" t="s">
        <v>91</v>
      </c>
      <c r="BK237" s="90">
        <f t="shared" si="14"/>
        <v>0</v>
      </c>
      <c r="BL237" s="17" t="s">
        <v>159</v>
      </c>
      <c r="BM237" s="166" t="s">
        <v>391</v>
      </c>
    </row>
    <row r="238" spans="1:65" s="2" customFormat="1" ht="16.5" customHeight="1">
      <c r="A238" s="232"/>
      <c r="B238" s="123"/>
      <c r="C238" s="191" t="s">
        <v>392</v>
      </c>
      <c r="D238" s="191" t="s">
        <v>274</v>
      </c>
      <c r="E238" s="192" t="s">
        <v>393</v>
      </c>
      <c r="F238" s="193" t="s">
        <v>394</v>
      </c>
      <c r="G238" s="194" t="s">
        <v>158</v>
      </c>
      <c r="H238" s="195">
        <v>55</v>
      </c>
      <c r="I238" s="196"/>
      <c r="J238" s="197">
        <f t="shared" si="5"/>
        <v>0</v>
      </c>
      <c r="K238" s="198"/>
      <c r="L238" s="199"/>
      <c r="M238" s="200" t="s">
        <v>1</v>
      </c>
      <c r="N238" s="201" t="s">
        <v>44</v>
      </c>
      <c r="O238" s="49"/>
      <c r="P238" s="164">
        <f t="shared" si="6"/>
        <v>0</v>
      </c>
      <c r="Q238" s="164">
        <v>0</v>
      </c>
      <c r="R238" s="164">
        <f t="shared" si="7"/>
        <v>0</v>
      </c>
      <c r="S238" s="164">
        <v>0</v>
      </c>
      <c r="T238" s="165">
        <f t="shared" si="8"/>
        <v>0</v>
      </c>
      <c r="U238" s="232"/>
      <c r="V238" s="232"/>
      <c r="W238" s="232"/>
      <c r="X238" s="232"/>
      <c r="Y238" s="232"/>
      <c r="Z238" s="232"/>
      <c r="AA238" s="232"/>
      <c r="AB238" s="232"/>
      <c r="AC238" s="232"/>
      <c r="AD238" s="232"/>
      <c r="AE238" s="232"/>
      <c r="AR238" s="166" t="s">
        <v>191</v>
      </c>
      <c r="AT238" s="166" t="s">
        <v>274</v>
      </c>
      <c r="AU238" s="166" t="s">
        <v>91</v>
      </c>
      <c r="AY238" s="17" t="s">
        <v>153</v>
      </c>
      <c r="BE238" s="90">
        <f t="shared" si="9"/>
        <v>0</v>
      </c>
      <c r="BF238" s="90">
        <f t="shared" si="10"/>
        <v>0</v>
      </c>
      <c r="BG238" s="90">
        <f t="shared" si="11"/>
        <v>0</v>
      </c>
      <c r="BH238" s="90">
        <f t="shared" si="12"/>
        <v>0</v>
      </c>
      <c r="BI238" s="90">
        <f t="shared" si="13"/>
        <v>0</v>
      </c>
      <c r="BJ238" s="17" t="s">
        <v>91</v>
      </c>
      <c r="BK238" s="90">
        <f t="shared" si="14"/>
        <v>0</v>
      </c>
      <c r="BL238" s="17" t="s">
        <v>159</v>
      </c>
      <c r="BM238" s="166" t="s">
        <v>395</v>
      </c>
    </row>
    <row r="239" spans="1:65" s="2" customFormat="1" ht="16.5" customHeight="1">
      <c r="A239" s="232"/>
      <c r="B239" s="123"/>
      <c r="C239" s="191" t="s">
        <v>396</v>
      </c>
      <c r="D239" s="191" t="s">
        <v>274</v>
      </c>
      <c r="E239" s="192" t="s">
        <v>397</v>
      </c>
      <c r="F239" s="193" t="s">
        <v>398</v>
      </c>
      <c r="G239" s="194" t="s">
        <v>158</v>
      </c>
      <c r="H239" s="195">
        <v>55</v>
      </c>
      <c r="I239" s="196"/>
      <c r="J239" s="197">
        <f t="shared" si="5"/>
        <v>0</v>
      </c>
      <c r="K239" s="198"/>
      <c r="L239" s="199"/>
      <c r="M239" s="200" t="s">
        <v>1</v>
      </c>
      <c r="N239" s="201" t="s">
        <v>44</v>
      </c>
      <c r="O239" s="49"/>
      <c r="P239" s="164">
        <f t="shared" si="6"/>
        <v>0</v>
      </c>
      <c r="Q239" s="164">
        <v>0</v>
      </c>
      <c r="R239" s="164">
        <f t="shared" si="7"/>
        <v>0</v>
      </c>
      <c r="S239" s="164">
        <v>0</v>
      </c>
      <c r="T239" s="165">
        <f t="shared" si="8"/>
        <v>0</v>
      </c>
      <c r="U239" s="232"/>
      <c r="V239" s="232"/>
      <c r="W239" s="232"/>
      <c r="X239" s="232"/>
      <c r="Y239" s="232"/>
      <c r="Z239" s="232"/>
      <c r="AA239" s="232"/>
      <c r="AB239" s="232"/>
      <c r="AC239" s="232"/>
      <c r="AD239" s="232"/>
      <c r="AE239" s="232"/>
      <c r="AR239" s="166" t="s">
        <v>191</v>
      </c>
      <c r="AT239" s="166" t="s">
        <v>274</v>
      </c>
      <c r="AU239" s="166" t="s">
        <v>91</v>
      </c>
      <c r="AY239" s="17" t="s">
        <v>153</v>
      </c>
      <c r="BE239" s="90">
        <f t="shared" si="9"/>
        <v>0</v>
      </c>
      <c r="BF239" s="90">
        <f t="shared" si="10"/>
        <v>0</v>
      </c>
      <c r="BG239" s="90">
        <f t="shared" si="11"/>
        <v>0</v>
      </c>
      <c r="BH239" s="90">
        <f t="shared" si="12"/>
        <v>0</v>
      </c>
      <c r="BI239" s="90">
        <f t="shared" si="13"/>
        <v>0</v>
      </c>
      <c r="BJ239" s="17" t="s">
        <v>91</v>
      </c>
      <c r="BK239" s="90">
        <f t="shared" si="14"/>
        <v>0</v>
      </c>
      <c r="BL239" s="17" t="s">
        <v>159</v>
      </c>
      <c r="BM239" s="166" t="s">
        <v>399</v>
      </c>
    </row>
    <row r="240" spans="1:65" s="2" customFormat="1" ht="16.5" customHeight="1">
      <c r="A240" s="232"/>
      <c r="B240" s="123"/>
      <c r="C240" s="191" t="s">
        <v>400</v>
      </c>
      <c r="D240" s="191" t="s">
        <v>274</v>
      </c>
      <c r="E240" s="192" t="s">
        <v>401</v>
      </c>
      <c r="F240" s="193" t="s">
        <v>402</v>
      </c>
      <c r="G240" s="194" t="s">
        <v>158</v>
      </c>
      <c r="H240" s="195">
        <v>55</v>
      </c>
      <c r="I240" s="196"/>
      <c r="J240" s="197">
        <f t="shared" si="5"/>
        <v>0</v>
      </c>
      <c r="K240" s="198"/>
      <c r="L240" s="199"/>
      <c r="M240" s="200" t="s">
        <v>1</v>
      </c>
      <c r="N240" s="201" t="s">
        <v>44</v>
      </c>
      <c r="O240" s="49"/>
      <c r="P240" s="164">
        <f t="shared" si="6"/>
        <v>0</v>
      </c>
      <c r="Q240" s="164">
        <v>0</v>
      </c>
      <c r="R240" s="164">
        <f t="shared" si="7"/>
        <v>0</v>
      </c>
      <c r="S240" s="164">
        <v>0</v>
      </c>
      <c r="T240" s="165">
        <f t="shared" si="8"/>
        <v>0</v>
      </c>
      <c r="U240" s="232"/>
      <c r="V240" s="232"/>
      <c r="W240" s="232"/>
      <c r="X240" s="232"/>
      <c r="Y240" s="232"/>
      <c r="Z240" s="232"/>
      <c r="AA240" s="232"/>
      <c r="AB240" s="232"/>
      <c r="AC240" s="232"/>
      <c r="AD240" s="232"/>
      <c r="AE240" s="232"/>
      <c r="AR240" s="166" t="s">
        <v>191</v>
      </c>
      <c r="AT240" s="166" t="s">
        <v>274</v>
      </c>
      <c r="AU240" s="166" t="s">
        <v>91</v>
      </c>
      <c r="AY240" s="17" t="s">
        <v>153</v>
      </c>
      <c r="BE240" s="90">
        <f t="shared" si="9"/>
        <v>0</v>
      </c>
      <c r="BF240" s="90">
        <f t="shared" si="10"/>
        <v>0</v>
      </c>
      <c r="BG240" s="90">
        <f t="shared" si="11"/>
        <v>0</v>
      </c>
      <c r="BH240" s="90">
        <f t="shared" si="12"/>
        <v>0</v>
      </c>
      <c r="BI240" s="90">
        <f t="shared" si="13"/>
        <v>0</v>
      </c>
      <c r="BJ240" s="17" t="s">
        <v>91</v>
      </c>
      <c r="BK240" s="90">
        <f t="shared" si="14"/>
        <v>0</v>
      </c>
      <c r="BL240" s="17" t="s">
        <v>159</v>
      </c>
      <c r="BM240" s="166" t="s">
        <v>403</v>
      </c>
    </row>
    <row r="241" spans="1:65" s="2" customFormat="1" ht="16.5" customHeight="1">
      <c r="A241" s="232"/>
      <c r="B241" s="123"/>
      <c r="C241" s="191" t="s">
        <v>404</v>
      </c>
      <c r="D241" s="191" t="s">
        <v>274</v>
      </c>
      <c r="E241" s="192" t="s">
        <v>405</v>
      </c>
      <c r="F241" s="193" t="s">
        <v>406</v>
      </c>
      <c r="G241" s="194" t="s">
        <v>158</v>
      </c>
      <c r="H241" s="195">
        <v>550</v>
      </c>
      <c r="I241" s="196"/>
      <c r="J241" s="197">
        <f t="shared" si="5"/>
        <v>0</v>
      </c>
      <c r="K241" s="198"/>
      <c r="L241" s="199"/>
      <c r="M241" s="200" t="s">
        <v>1</v>
      </c>
      <c r="N241" s="201" t="s">
        <v>44</v>
      </c>
      <c r="O241" s="49"/>
      <c r="P241" s="164">
        <f t="shared" si="6"/>
        <v>0</v>
      </c>
      <c r="Q241" s="164">
        <v>0</v>
      </c>
      <c r="R241" s="164">
        <f t="shared" si="7"/>
        <v>0</v>
      </c>
      <c r="S241" s="164">
        <v>0</v>
      </c>
      <c r="T241" s="165">
        <f t="shared" si="8"/>
        <v>0</v>
      </c>
      <c r="U241" s="232"/>
      <c r="V241" s="232"/>
      <c r="W241" s="232"/>
      <c r="X241" s="232"/>
      <c r="Y241" s="232"/>
      <c r="Z241" s="232"/>
      <c r="AA241" s="232"/>
      <c r="AB241" s="232"/>
      <c r="AC241" s="232"/>
      <c r="AD241" s="232"/>
      <c r="AE241" s="232"/>
      <c r="AR241" s="166" t="s">
        <v>191</v>
      </c>
      <c r="AT241" s="166" t="s">
        <v>274</v>
      </c>
      <c r="AU241" s="166" t="s">
        <v>91</v>
      </c>
      <c r="AY241" s="17" t="s">
        <v>153</v>
      </c>
      <c r="BE241" s="90">
        <f t="shared" si="9"/>
        <v>0</v>
      </c>
      <c r="BF241" s="90">
        <f t="shared" si="10"/>
        <v>0</v>
      </c>
      <c r="BG241" s="90">
        <f t="shared" si="11"/>
        <v>0</v>
      </c>
      <c r="BH241" s="90">
        <f t="shared" si="12"/>
        <v>0</v>
      </c>
      <c r="BI241" s="90">
        <f t="shared" si="13"/>
        <v>0</v>
      </c>
      <c r="BJ241" s="17" t="s">
        <v>91</v>
      </c>
      <c r="BK241" s="90">
        <f t="shared" si="14"/>
        <v>0</v>
      </c>
      <c r="BL241" s="17" t="s">
        <v>159</v>
      </c>
      <c r="BM241" s="166" t="s">
        <v>407</v>
      </c>
    </row>
    <row r="242" spans="1:65" s="2" customFormat="1" ht="16.5" customHeight="1">
      <c r="A242" s="232"/>
      <c r="B242" s="123"/>
      <c r="C242" s="191" t="s">
        <v>408</v>
      </c>
      <c r="D242" s="191" t="s">
        <v>274</v>
      </c>
      <c r="E242" s="192" t="s">
        <v>409</v>
      </c>
      <c r="F242" s="193" t="s">
        <v>410</v>
      </c>
      <c r="G242" s="194" t="s">
        <v>158</v>
      </c>
      <c r="H242" s="195">
        <v>550</v>
      </c>
      <c r="I242" s="196"/>
      <c r="J242" s="197">
        <f t="shared" si="5"/>
        <v>0</v>
      </c>
      <c r="K242" s="198"/>
      <c r="L242" s="199"/>
      <c r="M242" s="200" t="s">
        <v>1</v>
      </c>
      <c r="N242" s="201" t="s">
        <v>44</v>
      </c>
      <c r="O242" s="49"/>
      <c r="P242" s="164">
        <f t="shared" si="6"/>
        <v>0</v>
      </c>
      <c r="Q242" s="164">
        <v>0</v>
      </c>
      <c r="R242" s="164">
        <f t="shared" si="7"/>
        <v>0</v>
      </c>
      <c r="S242" s="164">
        <v>0</v>
      </c>
      <c r="T242" s="165">
        <f t="shared" si="8"/>
        <v>0</v>
      </c>
      <c r="U242" s="232"/>
      <c r="V242" s="232"/>
      <c r="W242" s="232"/>
      <c r="X242" s="232"/>
      <c r="Y242" s="232"/>
      <c r="Z242" s="232"/>
      <c r="AA242" s="232"/>
      <c r="AB242" s="232"/>
      <c r="AC242" s="232"/>
      <c r="AD242" s="232"/>
      <c r="AE242" s="232"/>
      <c r="AR242" s="166" t="s">
        <v>191</v>
      </c>
      <c r="AT242" s="166" t="s">
        <v>274</v>
      </c>
      <c r="AU242" s="166" t="s">
        <v>91</v>
      </c>
      <c r="AY242" s="17" t="s">
        <v>153</v>
      </c>
      <c r="BE242" s="90">
        <f t="shared" si="9"/>
        <v>0</v>
      </c>
      <c r="BF242" s="90">
        <f t="shared" si="10"/>
        <v>0</v>
      </c>
      <c r="BG242" s="90">
        <f t="shared" si="11"/>
        <v>0</v>
      </c>
      <c r="BH242" s="90">
        <f t="shared" si="12"/>
        <v>0</v>
      </c>
      <c r="BI242" s="90">
        <f t="shared" si="13"/>
        <v>0</v>
      </c>
      <c r="BJ242" s="17" t="s">
        <v>91</v>
      </c>
      <c r="BK242" s="90">
        <f t="shared" si="14"/>
        <v>0</v>
      </c>
      <c r="BL242" s="17" t="s">
        <v>159</v>
      </c>
      <c r="BM242" s="166" t="s">
        <v>411</v>
      </c>
    </row>
    <row r="243" spans="1:65" s="2" customFormat="1" ht="16.5" customHeight="1">
      <c r="A243" s="232"/>
      <c r="B243" s="123"/>
      <c r="C243" s="191" t="s">
        <v>412</v>
      </c>
      <c r="D243" s="191" t="s">
        <v>274</v>
      </c>
      <c r="E243" s="192" t="s">
        <v>413</v>
      </c>
      <c r="F243" s="193" t="s">
        <v>414</v>
      </c>
      <c r="G243" s="194" t="s">
        <v>158</v>
      </c>
      <c r="H243" s="195">
        <v>55</v>
      </c>
      <c r="I243" s="196"/>
      <c r="J243" s="197">
        <f t="shared" si="5"/>
        <v>0</v>
      </c>
      <c r="K243" s="198"/>
      <c r="L243" s="199"/>
      <c r="M243" s="200" t="s">
        <v>1</v>
      </c>
      <c r="N243" s="201" t="s">
        <v>44</v>
      </c>
      <c r="O243" s="49"/>
      <c r="P243" s="164">
        <f t="shared" si="6"/>
        <v>0</v>
      </c>
      <c r="Q243" s="164">
        <v>0</v>
      </c>
      <c r="R243" s="164">
        <f t="shared" si="7"/>
        <v>0</v>
      </c>
      <c r="S243" s="164">
        <v>0</v>
      </c>
      <c r="T243" s="165">
        <f t="shared" si="8"/>
        <v>0</v>
      </c>
      <c r="U243" s="232"/>
      <c r="V243" s="232"/>
      <c r="W243" s="232"/>
      <c r="X243" s="232"/>
      <c r="Y243" s="232"/>
      <c r="Z243" s="232"/>
      <c r="AA243" s="232"/>
      <c r="AB243" s="232"/>
      <c r="AC243" s="232"/>
      <c r="AD243" s="232"/>
      <c r="AE243" s="232"/>
      <c r="AR243" s="166" t="s">
        <v>191</v>
      </c>
      <c r="AT243" s="166" t="s">
        <v>274</v>
      </c>
      <c r="AU243" s="166" t="s">
        <v>91</v>
      </c>
      <c r="AY243" s="17" t="s">
        <v>153</v>
      </c>
      <c r="BE243" s="90">
        <f t="shared" si="9"/>
        <v>0</v>
      </c>
      <c r="BF243" s="90">
        <f t="shared" si="10"/>
        <v>0</v>
      </c>
      <c r="BG243" s="90">
        <f t="shared" si="11"/>
        <v>0</v>
      </c>
      <c r="BH243" s="90">
        <f t="shared" si="12"/>
        <v>0</v>
      </c>
      <c r="BI243" s="90">
        <f t="shared" si="13"/>
        <v>0</v>
      </c>
      <c r="BJ243" s="17" t="s">
        <v>91</v>
      </c>
      <c r="BK243" s="90">
        <f t="shared" si="14"/>
        <v>0</v>
      </c>
      <c r="BL243" s="17" t="s">
        <v>159</v>
      </c>
      <c r="BM243" s="166" t="s">
        <v>415</v>
      </c>
    </row>
    <row r="244" spans="1:65" s="2" customFormat="1" ht="16.5" customHeight="1">
      <c r="A244" s="232"/>
      <c r="B244" s="123"/>
      <c r="C244" s="191" t="s">
        <v>416</v>
      </c>
      <c r="D244" s="191" t="s">
        <v>274</v>
      </c>
      <c r="E244" s="192" t="s">
        <v>417</v>
      </c>
      <c r="F244" s="193" t="s">
        <v>418</v>
      </c>
      <c r="G244" s="194" t="s">
        <v>158</v>
      </c>
      <c r="H244" s="195">
        <v>55</v>
      </c>
      <c r="I244" s="196"/>
      <c r="J244" s="197">
        <f t="shared" si="5"/>
        <v>0</v>
      </c>
      <c r="K244" s="198"/>
      <c r="L244" s="199"/>
      <c r="M244" s="200" t="s">
        <v>1</v>
      </c>
      <c r="N244" s="201" t="s">
        <v>44</v>
      </c>
      <c r="O244" s="49"/>
      <c r="P244" s="164">
        <f t="shared" si="6"/>
        <v>0</v>
      </c>
      <c r="Q244" s="164">
        <v>0</v>
      </c>
      <c r="R244" s="164">
        <f t="shared" si="7"/>
        <v>0</v>
      </c>
      <c r="S244" s="164">
        <v>0</v>
      </c>
      <c r="T244" s="165">
        <f t="shared" si="8"/>
        <v>0</v>
      </c>
      <c r="U244" s="232"/>
      <c r="V244" s="232"/>
      <c r="W244" s="232"/>
      <c r="X244" s="232"/>
      <c r="Y244" s="232"/>
      <c r="Z244" s="232"/>
      <c r="AA244" s="232"/>
      <c r="AB244" s="232"/>
      <c r="AC244" s="232"/>
      <c r="AD244" s="232"/>
      <c r="AE244" s="232"/>
      <c r="AR244" s="166" t="s">
        <v>191</v>
      </c>
      <c r="AT244" s="166" t="s">
        <v>274</v>
      </c>
      <c r="AU244" s="166" t="s">
        <v>91</v>
      </c>
      <c r="AY244" s="17" t="s">
        <v>153</v>
      </c>
      <c r="BE244" s="90">
        <f t="shared" si="9"/>
        <v>0</v>
      </c>
      <c r="BF244" s="90">
        <f t="shared" si="10"/>
        <v>0</v>
      </c>
      <c r="BG244" s="90">
        <f t="shared" si="11"/>
        <v>0</v>
      </c>
      <c r="BH244" s="90">
        <f t="shared" si="12"/>
        <v>0</v>
      </c>
      <c r="BI244" s="90">
        <f t="shared" si="13"/>
        <v>0</v>
      </c>
      <c r="BJ244" s="17" t="s">
        <v>91</v>
      </c>
      <c r="BK244" s="90">
        <f t="shared" si="14"/>
        <v>0</v>
      </c>
      <c r="BL244" s="17" t="s">
        <v>159</v>
      </c>
      <c r="BM244" s="166" t="s">
        <v>419</v>
      </c>
    </row>
    <row r="245" spans="1:65" s="2" customFormat="1" ht="16.5" customHeight="1">
      <c r="A245" s="232"/>
      <c r="B245" s="123"/>
      <c r="C245" s="191" t="s">
        <v>420</v>
      </c>
      <c r="D245" s="191" t="s">
        <v>274</v>
      </c>
      <c r="E245" s="192" t="s">
        <v>421</v>
      </c>
      <c r="F245" s="193" t="s">
        <v>422</v>
      </c>
      <c r="G245" s="194" t="s">
        <v>158</v>
      </c>
      <c r="H245" s="195">
        <v>35</v>
      </c>
      <c r="I245" s="196"/>
      <c r="J245" s="197">
        <f t="shared" si="5"/>
        <v>0</v>
      </c>
      <c r="K245" s="198"/>
      <c r="L245" s="199"/>
      <c r="M245" s="200" t="s">
        <v>1</v>
      </c>
      <c r="N245" s="201" t="s">
        <v>44</v>
      </c>
      <c r="O245" s="49"/>
      <c r="P245" s="164">
        <f t="shared" si="6"/>
        <v>0</v>
      </c>
      <c r="Q245" s="164">
        <v>0</v>
      </c>
      <c r="R245" s="164">
        <f t="shared" si="7"/>
        <v>0</v>
      </c>
      <c r="S245" s="164">
        <v>0</v>
      </c>
      <c r="T245" s="165">
        <f t="shared" si="8"/>
        <v>0</v>
      </c>
      <c r="U245" s="232"/>
      <c r="V245" s="232"/>
      <c r="W245" s="232"/>
      <c r="X245" s="232"/>
      <c r="Y245" s="232"/>
      <c r="Z245" s="232"/>
      <c r="AA245" s="232"/>
      <c r="AB245" s="232"/>
      <c r="AC245" s="232"/>
      <c r="AD245" s="232"/>
      <c r="AE245" s="232"/>
      <c r="AR245" s="166" t="s">
        <v>191</v>
      </c>
      <c r="AT245" s="166" t="s">
        <v>274</v>
      </c>
      <c r="AU245" s="166" t="s">
        <v>91</v>
      </c>
      <c r="AY245" s="17" t="s">
        <v>153</v>
      </c>
      <c r="BE245" s="90">
        <f t="shared" si="9"/>
        <v>0</v>
      </c>
      <c r="BF245" s="90">
        <f t="shared" si="10"/>
        <v>0</v>
      </c>
      <c r="BG245" s="90">
        <f t="shared" si="11"/>
        <v>0</v>
      </c>
      <c r="BH245" s="90">
        <f t="shared" si="12"/>
        <v>0</v>
      </c>
      <c r="BI245" s="90">
        <f t="shared" si="13"/>
        <v>0</v>
      </c>
      <c r="BJ245" s="17" t="s">
        <v>91</v>
      </c>
      <c r="BK245" s="90">
        <f t="shared" si="14"/>
        <v>0</v>
      </c>
      <c r="BL245" s="17" t="s">
        <v>159</v>
      </c>
      <c r="BM245" s="166" t="s">
        <v>423</v>
      </c>
    </row>
    <row r="246" spans="1:65" s="2" customFormat="1" ht="16.5" customHeight="1">
      <c r="A246" s="232"/>
      <c r="B246" s="123"/>
      <c r="C246" s="191" t="s">
        <v>424</v>
      </c>
      <c r="D246" s="191" t="s">
        <v>274</v>
      </c>
      <c r="E246" s="192" t="s">
        <v>425</v>
      </c>
      <c r="F246" s="193" t="s">
        <v>426</v>
      </c>
      <c r="G246" s="194" t="s">
        <v>158</v>
      </c>
      <c r="H246" s="195">
        <v>70</v>
      </c>
      <c r="I246" s="196"/>
      <c r="J246" s="197">
        <f t="shared" si="5"/>
        <v>0</v>
      </c>
      <c r="K246" s="198"/>
      <c r="L246" s="199"/>
      <c r="M246" s="200" t="s">
        <v>1</v>
      </c>
      <c r="N246" s="201" t="s">
        <v>44</v>
      </c>
      <c r="O246" s="49"/>
      <c r="P246" s="164">
        <f t="shared" si="6"/>
        <v>0</v>
      </c>
      <c r="Q246" s="164">
        <v>0</v>
      </c>
      <c r="R246" s="164">
        <f t="shared" si="7"/>
        <v>0</v>
      </c>
      <c r="S246" s="164">
        <v>0</v>
      </c>
      <c r="T246" s="165">
        <f t="shared" si="8"/>
        <v>0</v>
      </c>
      <c r="U246" s="232"/>
      <c r="V246" s="232"/>
      <c r="W246" s="232"/>
      <c r="X246" s="232"/>
      <c r="Y246" s="232"/>
      <c r="Z246" s="232"/>
      <c r="AA246" s="232"/>
      <c r="AB246" s="232"/>
      <c r="AC246" s="232"/>
      <c r="AD246" s="232"/>
      <c r="AE246" s="232"/>
      <c r="AR246" s="166" t="s">
        <v>191</v>
      </c>
      <c r="AT246" s="166" t="s">
        <v>274</v>
      </c>
      <c r="AU246" s="166" t="s">
        <v>91</v>
      </c>
      <c r="AY246" s="17" t="s">
        <v>153</v>
      </c>
      <c r="BE246" s="90">
        <f t="shared" si="9"/>
        <v>0</v>
      </c>
      <c r="BF246" s="90">
        <f t="shared" si="10"/>
        <v>0</v>
      </c>
      <c r="BG246" s="90">
        <f t="shared" si="11"/>
        <v>0</v>
      </c>
      <c r="BH246" s="90">
        <f t="shared" si="12"/>
        <v>0</v>
      </c>
      <c r="BI246" s="90">
        <f t="shared" si="13"/>
        <v>0</v>
      </c>
      <c r="BJ246" s="17" t="s">
        <v>91</v>
      </c>
      <c r="BK246" s="90">
        <f t="shared" si="14"/>
        <v>0</v>
      </c>
      <c r="BL246" s="17" t="s">
        <v>159</v>
      </c>
      <c r="BM246" s="166" t="s">
        <v>427</v>
      </c>
    </row>
    <row r="247" spans="1:65" s="2" customFormat="1" ht="16.5" customHeight="1">
      <c r="A247" s="232"/>
      <c r="B247" s="123"/>
      <c r="C247" s="191" t="s">
        <v>428</v>
      </c>
      <c r="D247" s="191" t="s">
        <v>274</v>
      </c>
      <c r="E247" s="192" t="s">
        <v>429</v>
      </c>
      <c r="F247" s="193" t="s">
        <v>430</v>
      </c>
      <c r="G247" s="194" t="s">
        <v>158</v>
      </c>
      <c r="H247" s="195">
        <v>35</v>
      </c>
      <c r="I247" s="196"/>
      <c r="J247" s="197">
        <f t="shared" si="5"/>
        <v>0</v>
      </c>
      <c r="K247" s="198"/>
      <c r="L247" s="199"/>
      <c r="M247" s="200" t="s">
        <v>1</v>
      </c>
      <c r="N247" s="201" t="s">
        <v>44</v>
      </c>
      <c r="O247" s="49"/>
      <c r="P247" s="164">
        <f t="shared" si="6"/>
        <v>0</v>
      </c>
      <c r="Q247" s="164">
        <v>0</v>
      </c>
      <c r="R247" s="164">
        <f t="shared" si="7"/>
        <v>0</v>
      </c>
      <c r="S247" s="164">
        <v>0</v>
      </c>
      <c r="T247" s="165">
        <f t="shared" si="8"/>
        <v>0</v>
      </c>
      <c r="U247" s="232"/>
      <c r="V247" s="232"/>
      <c r="W247" s="232"/>
      <c r="X247" s="232"/>
      <c r="Y247" s="232"/>
      <c r="Z247" s="232"/>
      <c r="AA247" s="232"/>
      <c r="AB247" s="232"/>
      <c r="AC247" s="232"/>
      <c r="AD247" s="232"/>
      <c r="AE247" s="232"/>
      <c r="AR247" s="166" t="s">
        <v>191</v>
      </c>
      <c r="AT247" s="166" t="s">
        <v>274</v>
      </c>
      <c r="AU247" s="166" t="s">
        <v>91</v>
      </c>
      <c r="AY247" s="17" t="s">
        <v>153</v>
      </c>
      <c r="BE247" s="90">
        <f t="shared" si="9"/>
        <v>0</v>
      </c>
      <c r="BF247" s="90">
        <f t="shared" si="10"/>
        <v>0</v>
      </c>
      <c r="BG247" s="90">
        <f t="shared" si="11"/>
        <v>0</v>
      </c>
      <c r="BH247" s="90">
        <f t="shared" si="12"/>
        <v>0</v>
      </c>
      <c r="BI247" s="90">
        <f t="shared" si="13"/>
        <v>0</v>
      </c>
      <c r="BJ247" s="17" t="s">
        <v>91</v>
      </c>
      <c r="BK247" s="90">
        <f t="shared" si="14"/>
        <v>0</v>
      </c>
      <c r="BL247" s="17" t="s">
        <v>159</v>
      </c>
      <c r="BM247" s="166" t="s">
        <v>431</v>
      </c>
    </row>
    <row r="248" spans="1:65" s="2" customFormat="1" ht="16.5" customHeight="1">
      <c r="A248" s="232"/>
      <c r="B248" s="123"/>
      <c r="C248" s="191" t="s">
        <v>432</v>
      </c>
      <c r="D248" s="191" t="s">
        <v>274</v>
      </c>
      <c r="E248" s="192" t="s">
        <v>433</v>
      </c>
      <c r="F248" s="193" t="s">
        <v>434</v>
      </c>
      <c r="G248" s="194" t="s">
        <v>158</v>
      </c>
      <c r="H248" s="195">
        <v>400</v>
      </c>
      <c r="I248" s="196"/>
      <c r="J248" s="197">
        <f t="shared" si="5"/>
        <v>0</v>
      </c>
      <c r="K248" s="198"/>
      <c r="L248" s="199"/>
      <c r="M248" s="200" t="s">
        <v>1</v>
      </c>
      <c r="N248" s="201" t="s">
        <v>44</v>
      </c>
      <c r="O248" s="49"/>
      <c r="P248" s="164">
        <f t="shared" si="6"/>
        <v>0</v>
      </c>
      <c r="Q248" s="164">
        <v>0</v>
      </c>
      <c r="R248" s="164">
        <f t="shared" si="7"/>
        <v>0</v>
      </c>
      <c r="S248" s="164">
        <v>0</v>
      </c>
      <c r="T248" s="165">
        <f t="shared" si="8"/>
        <v>0</v>
      </c>
      <c r="U248" s="232"/>
      <c r="V248" s="232"/>
      <c r="W248" s="232"/>
      <c r="X248" s="232"/>
      <c r="Y248" s="232"/>
      <c r="Z248" s="232"/>
      <c r="AA248" s="232"/>
      <c r="AB248" s="232"/>
      <c r="AC248" s="232"/>
      <c r="AD248" s="232"/>
      <c r="AE248" s="232"/>
      <c r="AR248" s="166" t="s">
        <v>191</v>
      </c>
      <c r="AT248" s="166" t="s">
        <v>274</v>
      </c>
      <c r="AU248" s="166" t="s">
        <v>91</v>
      </c>
      <c r="AY248" s="17" t="s">
        <v>153</v>
      </c>
      <c r="BE248" s="90">
        <f t="shared" si="9"/>
        <v>0</v>
      </c>
      <c r="BF248" s="90">
        <f t="shared" si="10"/>
        <v>0</v>
      </c>
      <c r="BG248" s="90">
        <f t="shared" si="11"/>
        <v>0</v>
      </c>
      <c r="BH248" s="90">
        <f t="shared" si="12"/>
        <v>0</v>
      </c>
      <c r="BI248" s="90">
        <f t="shared" si="13"/>
        <v>0</v>
      </c>
      <c r="BJ248" s="17" t="s">
        <v>91</v>
      </c>
      <c r="BK248" s="90">
        <f t="shared" si="14"/>
        <v>0</v>
      </c>
      <c r="BL248" s="17" t="s">
        <v>159</v>
      </c>
      <c r="BM248" s="166" t="s">
        <v>435</v>
      </c>
    </row>
    <row r="249" spans="1:65" s="2" customFormat="1" ht="16.5" customHeight="1">
      <c r="A249" s="232"/>
      <c r="B249" s="123"/>
      <c r="C249" s="191" t="s">
        <v>436</v>
      </c>
      <c r="D249" s="191" t="s">
        <v>274</v>
      </c>
      <c r="E249" s="192" t="s">
        <v>437</v>
      </c>
      <c r="F249" s="193" t="s">
        <v>438</v>
      </c>
      <c r="G249" s="194" t="s">
        <v>158</v>
      </c>
      <c r="H249" s="195">
        <v>30</v>
      </c>
      <c r="I249" s="196"/>
      <c r="J249" s="197">
        <f t="shared" si="5"/>
        <v>0</v>
      </c>
      <c r="K249" s="198"/>
      <c r="L249" s="199"/>
      <c r="M249" s="200" t="s">
        <v>1</v>
      </c>
      <c r="N249" s="201" t="s">
        <v>44</v>
      </c>
      <c r="O249" s="49"/>
      <c r="P249" s="164">
        <f t="shared" si="6"/>
        <v>0</v>
      </c>
      <c r="Q249" s="164">
        <v>0</v>
      </c>
      <c r="R249" s="164">
        <f t="shared" si="7"/>
        <v>0</v>
      </c>
      <c r="S249" s="164">
        <v>0</v>
      </c>
      <c r="T249" s="165">
        <f t="shared" si="8"/>
        <v>0</v>
      </c>
      <c r="U249" s="232"/>
      <c r="V249" s="232"/>
      <c r="W249" s="232"/>
      <c r="X249" s="232"/>
      <c r="Y249" s="232"/>
      <c r="Z249" s="232"/>
      <c r="AA249" s="232"/>
      <c r="AB249" s="232"/>
      <c r="AC249" s="232"/>
      <c r="AD249" s="232"/>
      <c r="AE249" s="232"/>
      <c r="AR249" s="166" t="s">
        <v>191</v>
      </c>
      <c r="AT249" s="166" t="s">
        <v>274</v>
      </c>
      <c r="AU249" s="166" t="s">
        <v>91</v>
      </c>
      <c r="AY249" s="17" t="s">
        <v>153</v>
      </c>
      <c r="BE249" s="90">
        <f t="shared" si="9"/>
        <v>0</v>
      </c>
      <c r="BF249" s="90">
        <f t="shared" si="10"/>
        <v>0</v>
      </c>
      <c r="BG249" s="90">
        <f t="shared" si="11"/>
        <v>0</v>
      </c>
      <c r="BH249" s="90">
        <f t="shared" si="12"/>
        <v>0</v>
      </c>
      <c r="BI249" s="90">
        <f t="shared" si="13"/>
        <v>0</v>
      </c>
      <c r="BJ249" s="17" t="s">
        <v>91</v>
      </c>
      <c r="BK249" s="90">
        <f t="shared" si="14"/>
        <v>0</v>
      </c>
      <c r="BL249" s="17" t="s">
        <v>159</v>
      </c>
      <c r="BM249" s="166" t="s">
        <v>439</v>
      </c>
    </row>
    <row r="250" spans="1:65" s="2" customFormat="1" ht="16.5" customHeight="1">
      <c r="A250" s="232"/>
      <c r="B250" s="123"/>
      <c r="C250" s="191" t="s">
        <v>440</v>
      </c>
      <c r="D250" s="191" t="s">
        <v>274</v>
      </c>
      <c r="E250" s="192" t="s">
        <v>441</v>
      </c>
      <c r="F250" s="193" t="s">
        <v>442</v>
      </c>
      <c r="G250" s="194" t="s">
        <v>158</v>
      </c>
      <c r="H250" s="195">
        <v>50</v>
      </c>
      <c r="I250" s="196"/>
      <c r="J250" s="197">
        <f t="shared" si="5"/>
        <v>0</v>
      </c>
      <c r="K250" s="198"/>
      <c r="L250" s="199"/>
      <c r="M250" s="200" t="s">
        <v>1</v>
      </c>
      <c r="N250" s="201" t="s">
        <v>44</v>
      </c>
      <c r="O250" s="49"/>
      <c r="P250" s="164">
        <f t="shared" si="6"/>
        <v>0</v>
      </c>
      <c r="Q250" s="164">
        <v>0</v>
      </c>
      <c r="R250" s="164">
        <f t="shared" si="7"/>
        <v>0</v>
      </c>
      <c r="S250" s="164">
        <v>0</v>
      </c>
      <c r="T250" s="165">
        <f t="shared" si="8"/>
        <v>0</v>
      </c>
      <c r="U250" s="232"/>
      <c r="V250" s="232"/>
      <c r="W250" s="232"/>
      <c r="X250" s="232"/>
      <c r="Y250" s="232"/>
      <c r="Z250" s="232"/>
      <c r="AA250" s="232"/>
      <c r="AB250" s="232"/>
      <c r="AC250" s="232"/>
      <c r="AD250" s="232"/>
      <c r="AE250" s="232"/>
      <c r="AR250" s="166" t="s">
        <v>191</v>
      </c>
      <c r="AT250" s="166" t="s">
        <v>274</v>
      </c>
      <c r="AU250" s="166" t="s">
        <v>91</v>
      </c>
      <c r="AY250" s="17" t="s">
        <v>153</v>
      </c>
      <c r="BE250" s="90">
        <f t="shared" si="9"/>
        <v>0</v>
      </c>
      <c r="BF250" s="90">
        <f t="shared" si="10"/>
        <v>0</v>
      </c>
      <c r="BG250" s="90">
        <f t="shared" si="11"/>
        <v>0</v>
      </c>
      <c r="BH250" s="90">
        <f t="shared" si="12"/>
        <v>0</v>
      </c>
      <c r="BI250" s="90">
        <f t="shared" si="13"/>
        <v>0</v>
      </c>
      <c r="BJ250" s="17" t="s">
        <v>91</v>
      </c>
      <c r="BK250" s="90">
        <f t="shared" si="14"/>
        <v>0</v>
      </c>
      <c r="BL250" s="17" t="s">
        <v>159</v>
      </c>
      <c r="BM250" s="166" t="s">
        <v>443</v>
      </c>
    </row>
    <row r="251" spans="1:65" s="2" customFormat="1" ht="16.5" customHeight="1">
      <c r="A251" s="232"/>
      <c r="B251" s="123"/>
      <c r="C251" s="191" t="s">
        <v>444</v>
      </c>
      <c r="D251" s="191" t="s">
        <v>274</v>
      </c>
      <c r="E251" s="192" t="s">
        <v>445</v>
      </c>
      <c r="F251" s="193" t="s">
        <v>446</v>
      </c>
      <c r="G251" s="194" t="s">
        <v>158</v>
      </c>
      <c r="H251" s="195">
        <v>1</v>
      </c>
      <c r="I251" s="196"/>
      <c r="J251" s="197">
        <f t="shared" si="5"/>
        <v>0</v>
      </c>
      <c r="K251" s="198"/>
      <c r="L251" s="199"/>
      <c r="M251" s="200" t="s">
        <v>1</v>
      </c>
      <c r="N251" s="201" t="s">
        <v>44</v>
      </c>
      <c r="O251" s="49"/>
      <c r="P251" s="164">
        <f t="shared" si="6"/>
        <v>0</v>
      </c>
      <c r="Q251" s="164">
        <v>0</v>
      </c>
      <c r="R251" s="164">
        <f t="shared" si="7"/>
        <v>0</v>
      </c>
      <c r="S251" s="164">
        <v>0</v>
      </c>
      <c r="T251" s="165">
        <f t="shared" si="8"/>
        <v>0</v>
      </c>
      <c r="U251" s="232"/>
      <c r="V251" s="232"/>
      <c r="W251" s="232"/>
      <c r="X251" s="232"/>
      <c r="Y251" s="232"/>
      <c r="Z251" s="232"/>
      <c r="AA251" s="232"/>
      <c r="AB251" s="232"/>
      <c r="AC251" s="232"/>
      <c r="AD251" s="232"/>
      <c r="AE251" s="232"/>
      <c r="AR251" s="166" t="s">
        <v>191</v>
      </c>
      <c r="AT251" s="166" t="s">
        <v>274</v>
      </c>
      <c r="AU251" s="166" t="s">
        <v>91</v>
      </c>
      <c r="AY251" s="17" t="s">
        <v>153</v>
      </c>
      <c r="BE251" s="90">
        <f t="shared" si="9"/>
        <v>0</v>
      </c>
      <c r="BF251" s="90">
        <f t="shared" si="10"/>
        <v>0</v>
      </c>
      <c r="BG251" s="90">
        <f t="shared" si="11"/>
        <v>0</v>
      </c>
      <c r="BH251" s="90">
        <f t="shared" si="12"/>
        <v>0</v>
      </c>
      <c r="BI251" s="90">
        <f t="shared" si="13"/>
        <v>0</v>
      </c>
      <c r="BJ251" s="17" t="s">
        <v>91</v>
      </c>
      <c r="BK251" s="90">
        <f t="shared" si="14"/>
        <v>0</v>
      </c>
      <c r="BL251" s="17" t="s">
        <v>159</v>
      </c>
      <c r="BM251" s="166" t="s">
        <v>447</v>
      </c>
    </row>
    <row r="252" spans="1:65" s="2" customFormat="1" ht="16.5" customHeight="1">
      <c r="A252" s="232"/>
      <c r="B252" s="123"/>
      <c r="C252" s="191" t="s">
        <v>448</v>
      </c>
      <c r="D252" s="191" t="s">
        <v>274</v>
      </c>
      <c r="E252" s="192" t="s">
        <v>449</v>
      </c>
      <c r="F252" s="193" t="s">
        <v>450</v>
      </c>
      <c r="G252" s="194" t="s">
        <v>158</v>
      </c>
      <c r="H252" s="195">
        <v>1</v>
      </c>
      <c r="I252" s="196"/>
      <c r="J252" s="197">
        <f t="shared" si="5"/>
        <v>0</v>
      </c>
      <c r="K252" s="198"/>
      <c r="L252" s="199"/>
      <c r="M252" s="200" t="s">
        <v>1</v>
      </c>
      <c r="N252" s="201" t="s">
        <v>44</v>
      </c>
      <c r="O252" s="49"/>
      <c r="P252" s="164">
        <f t="shared" si="6"/>
        <v>0</v>
      </c>
      <c r="Q252" s="164">
        <v>0</v>
      </c>
      <c r="R252" s="164">
        <f t="shared" si="7"/>
        <v>0</v>
      </c>
      <c r="S252" s="164">
        <v>0</v>
      </c>
      <c r="T252" s="165">
        <f t="shared" si="8"/>
        <v>0</v>
      </c>
      <c r="U252" s="232"/>
      <c r="V252" s="232"/>
      <c r="W252" s="232"/>
      <c r="X252" s="232"/>
      <c r="Y252" s="232"/>
      <c r="Z252" s="232"/>
      <c r="AA252" s="232"/>
      <c r="AB252" s="232"/>
      <c r="AC252" s="232"/>
      <c r="AD252" s="232"/>
      <c r="AE252" s="232"/>
      <c r="AR252" s="166" t="s">
        <v>191</v>
      </c>
      <c r="AT252" s="166" t="s">
        <v>274</v>
      </c>
      <c r="AU252" s="166" t="s">
        <v>91</v>
      </c>
      <c r="AY252" s="17" t="s">
        <v>153</v>
      </c>
      <c r="BE252" s="90">
        <f t="shared" si="9"/>
        <v>0</v>
      </c>
      <c r="BF252" s="90">
        <f t="shared" si="10"/>
        <v>0</v>
      </c>
      <c r="BG252" s="90">
        <f t="shared" si="11"/>
        <v>0</v>
      </c>
      <c r="BH252" s="90">
        <f t="shared" si="12"/>
        <v>0</v>
      </c>
      <c r="BI252" s="90">
        <f t="shared" si="13"/>
        <v>0</v>
      </c>
      <c r="BJ252" s="17" t="s">
        <v>91</v>
      </c>
      <c r="BK252" s="90">
        <f t="shared" si="14"/>
        <v>0</v>
      </c>
      <c r="BL252" s="17" t="s">
        <v>159</v>
      </c>
      <c r="BM252" s="166" t="s">
        <v>451</v>
      </c>
    </row>
    <row r="253" spans="1:65" s="2" customFormat="1" ht="16.5" customHeight="1">
      <c r="A253" s="232"/>
      <c r="B253" s="123"/>
      <c r="C253" s="191" t="s">
        <v>313</v>
      </c>
      <c r="D253" s="191" t="s">
        <v>274</v>
      </c>
      <c r="E253" s="192" t="s">
        <v>452</v>
      </c>
      <c r="F253" s="193" t="s">
        <v>453</v>
      </c>
      <c r="G253" s="194" t="s">
        <v>158</v>
      </c>
      <c r="H253" s="195">
        <v>1</v>
      </c>
      <c r="I253" s="196"/>
      <c r="J253" s="197">
        <f t="shared" si="5"/>
        <v>0</v>
      </c>
      <c r="K253" s="198"/>
      <c r="L253" s="199"/>
      <c r="M253" s="200" t="s">
        <v>1</v>
      </c>
      <c r="N253" s="201" t="s">
        <v>44</v>
      </c>
      <c r="O253" s="49"/>
      <c r="P253" s="164">
        <f t="shared" si="6"/>
        <v>0</v>
      </c>
      <c r="Q253" s="164">
        <v>0</v>
      </c>
      <c r="R253" s="164">
        <f t="shared" si="7"/>
        <v>0</v>
      </c>
      <c r="S253" s="164">
        <v>0</v>
      </c>
      <c r="T253" s="165">
        <f t="shared" si="8"/>
        <v>0</v>
      </c>
      <c r="U253" s="232"/>
      <c r="V253" s="232"/>
      <c r="W253" s="232"/>
      <c r="X253" s="232"/>
      <c r="Y253" s="232"/>
      <c r="Z253" s="232"/>
      <c r="AA253" s="232"/>
      <c r="AB253" s="232"/>
      <c r="AC253" s="232"/>
      <c r="AD253" s="232"/>
      <c r="AE253" s="232"/>
      <c r="AR253" s="166" t="s">
        <v>191</v>
      </c>
      <c r="AT253" s="166" t="s">
        <v>274</v>
      </c>
      <c r="AU253" s="166" t="s">
        <v>91</v>
      </c>
      <c r="AY253" s="17" t="s">
        <v>153</v>
      </c>
      <c r="BE253" s="90">
        <f t="shared" si="9"/>
        <v>0</v>
      </c>
      <c r="BF253" s="90">
        <f t="shared" si="10"/>
        <v>0</v>
      </c>
      <c r="BG253" s="90">
        <f t="shared" si="11"/>
        <v>0</v>
      </c>
      <c r="BH253" s="90">
        <f t="shared" si="12"/>
        <v>0</v>
      </c>
      <c r="BI253" s="90">
        <f t="shared" si="13"/>
        <v>0</v>
      </c>
      <c r="BJ253" s="17" t="s">
        <v>91</v>
      </c>
      <c r="BK253" s="90">
        <f t="shared" si="14"/>
        <v>0</v>
      </c>
      <c r="BL253" s="17" t="s">
        <v>159</v>
      </c>
      <c r="BM253" s="166" t="s">
        <v>454</v>
      </c>
    </row>
    <row r="254" spans="1:65" s="2" customFormat="1" ht="16.5" customHeight="1">
      <c r="A254" s="232"/>
      <c r="B254" s="123"/>
      <c r="C254" s="191" t="s">
        <v>455</v>
      </c>
      <c r="D254" s="191" t="s">
        <v>274</v>
      </c>
      <c r="E254" s="192" t="s">
        <v>456</v>
      </c>
      <c r="F254" s="193" t="s">
        <v>457</v>
      </c>
      <c r="G254" s="194" t="s">
        <v>158</v>
      </c>
      <c r="H254" s="195">
        <v>2</v>
      </c>
      <c r="I254" s="196"/>
      <c r="J254" s="197">
        <f t="shared" si="5"/>
        <v>0</v>
      </c>
      <c r="K254" s="198"/>
      <c r="L254" s="199"/>
      <c r="M254" s="200" t="s">
        <v>1</v>
      </c>
      <c r="N254" s="201" t="s">
        <v>44</v>
      </c>
      <c r="O254" s="49"/>
      <c r="P254" s="164">
        <f t="shared" si="6"/>
        <v>0</v>
      </c>
      <c r="Q254" s="164">
        <v>0</v>
      </c>
      <c r="R254" s="164">
        <f t="shared" si="7"/>
        <v>0</v>
      </c>
      <c r="S254" s="164">
        <v>0</v>
      </c>
      <c r="T254" s="165">
        <f t="shared" si="8"/>
        <v>0</v>
      </c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R254" s="166" t="s">
        <v>191</v>
      </c>
      <c r="AT254" s="166" t="s">
        <v>274</v>
      </c>
      <c r="AU254" s="166" t="s">
        <v>91</v>
      </c>
      <c r="AY254" s="17" t="s">
        <v>153</v>
      </c>
      <c r="BE254" s="90">
        <f t="shared" si="9"/>
        <v>0</v>
      </c>
      <c r="BF254" s="90">
        <f t="shared" si="10"/>
        <v>0</v>
      </c>
      <c r="BG254" s="90">
        <f t="shared" si="11"/>
        <v>0</v>
      </c>
      <c r="BH254" s="90">
        <f t="shared" si="12"/>
        <v>0</v>
      </c>
      <c r="BI254" s="90">
        <f t="shared" si="13"/>
        <v>0</v>
      </c>
      <c r="BJ254" s="17" t="s">
        <v>91</v>
      </c>
      <c r="BK254" s="90">
        <f t="shared" si="14"/>
        <v>0</v>
      </c>
      <c r="BL254" s="17" t="s">
        <v>159</v>
      </c>
      <c r="BM254" s="166" t="s">
        <v>458</v>
      </c>
    </row>
    <row r="255" spans="1:65" s="2" customFormat="1" ht="16.5" customHeight="1">
      <c r="A255" s="232"/>
      <c r="B255" s="123"/>
      <c r="C255" s="191" t="s">
        <v>459</v>
      </c>
      <c r="D255" s="191" t="s">
        <v>274</v>
      </c>
      <c r="E255" s="192" t="s">
        <v>460</v>
      </c>
      <c r="F255" s="193" t="s">
        <v>461</v>
      </c>
      <c r="G255" s="194" t="s">
        <v>158</v>
      </c>
      <c r="H255" s="195">
        <v>620</v>
      </c>
      <c r="I255" s="196"/>
      <c r="J255" s="197">
        <f t="shared" si="5"/>
        <v>0</v>
      </c>
      <c r="K255" s="198"/>
      <c r="L255" s="199"/>
      <c r="M255" s="200" t="s">
        <v>1</v>
      </c>
      <c r="N255" s="201" t="s">
        <v>44</v>
      </c>
      <c r="O255" s="49"/>
      <c r="P255" s="164">
        <f t="shared" si="6"/>
        <v>0</v>
      </c>
      <c r="Q255" s="164">
        <v>0</v>
      </c>
      <c r="R255" s="164">
        <f t="shared" si="7"/>
        <v>0</v>
      </c>
      <c r="S255" s="164">
        <v>0</v>
      </c>
      <c r="T255" s="165">
        <f t="shared" si="8"/>
        <v>0</v>
      </c>
      <c r="U255" s="232"/>
      <c r="V255" s="232"/>
      <c r="W255" s="232"/>
      <c r="X255" s="232"/>
      <c r="Y255" s="232"/>
      <c r="Z255" s="232"/>
      <c r="AA255" s="232"/>
      <c r="AB255" s="232"/>
      <c r="AC255" s="232"/>
      <c r="AD255" s="232"/>
      <c r="AE255" s="232"/>
      <c r="AR255" s="166" t="s">
        <v>191</v>
      </c>
      <c r="AT255" s="166" t="s">
        <v>274</v>
      </c>
      <c r="AU255" s="166" t="s">
        <v>91</v>
      </c>
      <c r="AY255" s="17" t="s">
        <v>153</v>
      </c>
      <c r="BE255" s="90">
        <f t="shared" si="9"/>
        <v>0</v>
      </c>
      <c r="BF255" s="90">
        <f t="shared" si="10"/>
        <v>0</v>
      </c>
      <c r="BG255" s="90">
        <f t="shared" si="11"/>
        <v>0</v>
      </c>
      <c r="BH255" s="90">
        <f t="shared" si="12"/>
        <v>0</v>
      </c>
      <c r="BI255" s="90">
        <f t="shared" si="13"/>
        <v>0</v>
      </c>
      <c r="BJ255" s="17" t="s">
        <v>91</v>
      </c>
      <c r="BK255" s="90">
        <f t="shared" si="14"/>
        <v>0</v>
      </c>
      <c r="BL255" s="17" t="s">
        <v>159</v>
      </c>
      <c r="BM255" s="166" t="s">
        <v>462</v>
      </c>
    </row>
    <row r="256" spans="1:65" s="2" customFormat="1" ht="21.75" customHeight="1">
      <c r="A256" s="232"/>
      <c r="B256" s="123"/>
      <c r="C256" s="154" t="s">
        <v>463</v>
      </c>
      <c r="D256" s="154" t="s">
        <v>155</v>
      </c>
      <c r="E256" s="155" t="s">
        <v>464</v>
      </c>
      <c r="F256" s="156" t="s">
        <v>465</v>
      </c>
      <c r="G256" s="157" t="s">
        <v>267</v>
      </c>
      <c r="H256" s="158">
        <v>8055</v>
      </c>
      <c r="I256" s="159"/>
      <c r="J256" s="160">
        <f t="shared" si="5"/>
        <v>0</v>
      </c>
      <c r="K256" s="161"/>
      <c r="L256" s="28"/>
      <c r="M256" s="162" t="s">
        <v>1</v>
      </c>
      <c r="N256" s="163" t="s">
        <v>44</v>
      </c>
      <c r="O256" s="49"/>
      <c r="P256" s="164">
        <f t="shared" si="6"/>
        <v>0</v>
      </c>
      <c r="Q256" s="164">
        <v>0</v>
      </c>
      <c r="R256" s="164">
        <f t="shared" si="7"/>
        <v>0</v>
      </c>
      <c r="S256" s="164">
        <v>0</v>
      </c>
      <c r="T256" s="165">
        <f t="shared" si="8"/>
        <v>0</v>
      </c>
      <c r="U256" s="232"/>
      <c r="V256" s="232"/>
      <c r="W256" s="232"/>
      <c r="X256" s="232"/>
      <c r="Y256" s="232"/>
      <c r="Z256" s="232"/>
      <c r="AA256" s="232"/>
      <c r="AB256" s="232"/>
      <c r="AC256" s="232"/>
      <c r="AD256" s="232"/>
      <c r="AE256" s="232"/>
      <c r="AR256" s="166" t="s">
        <v>159</v>
      </c>
      <c r="AT256" s="166" t="s">
        <v>155</v>
      </c>
      <c r="AU256" s="166" t="s">
        <v>91</v>
      </c>
      <c r="AY256" s="17" t="s">
        <v>153</v>
      </c>
      <c r="BE256" s="90">
        <f t="shared" si="9"/>
        <v>0</v>
      </c>
      <c r="BF256" s="90">
        <f t="shared" si="10"/>
        <v>0</v>
      </c>
      <c r="BG256" s="90">
        <f t="shared" si="11"/>
        <v>0</v>
      </c>
      <c r="BH256" s="90">
        <f t="shared" si="12"/>
        <v>0</v>
      </c>
      <c r="BI256" s="90">
        <f t="shared" si="13"/>
        <v>0</v>
      </c>
      <c r="BJ256" s="17" t="s">
        <v>91</v>
      </c>
      <c r="BK256" s="90">
        <f t="shared" si="14"/>
        <v>0</v>
      </c>
      <c r="BL256" s="17" t="s">
        <v>159</v>
      </c>
      <c r="BM256" s="166" t="s">
        <v>466</v>
      </c>
    </row>
    <row r="257" spans="1:65" s="13" customFormat="1">
      <c r="B257" s="167"/>
      <c r="D257" s="168" t="s">
        <v>161</v>
      </c>
      <c r="E257" s="169" t="s">
        <v>1</v>
      </c>
      <c r="F257" s="170" t="s">
        <v>467</v>
      </c>
      <c r="H257" s="171">
        <v>8055</v>
      </c>
      <c r="I257" s="172"/>
      <c r="L257" s="167"/>
      <c r="M257" s="173"/>
      <c r="N257" s="174"/>
      <c r="O257" s="174"/>
      <c r="P257" s="174"/>
      <c r="Q257" s="174"/>
      <c r="R257" s="174"/>
      <c r="S257" s="174"/>
      <c r="T257" s="175"/>
      <c r="AT257" s="169" t="s">
        <v>161</v>
      </c>
      <c r="AU257" s="169" t="s">
        <v>91</v>
      </c>
      <c r="AV257" s="13" t="s">
        <v>91</v>
      </c>
      <c r="AW257" s="13" t="s">
        <v>30</v>
      </c>
      <c r="AX257" s="13" t="s">
        <v>85</v>
      </c>
      <c r="AY257" s="169" t="s">
        <v>153</v>
      </c>
    </row>
    <row r="258" spans="1:65" s="2" customFormat="1" ht="21.75" customHeight="1">
      <c r="A258" s="232"/>
      <c r="B258" s="123"/>
      <c r="C258" s="154" t="s">
        <v>468</v>
      </c>
      <c r="D258" s="154" t="s">
        <v>155</v>
      </c>
      <c r="E258" s="155" t="s">
        <v>469</v>
      </c>
      <c r="F258" s="156" t="s">
        <v>470</v>
      </c>
      <c r="G258" s="157" t="s">
        <v>267</v>
      </c>
      <c r="H258" s="158">
        <v>8055</v>
      </c>
      <c r="I258" s="159"/>
      <c r="J258" s="160">
        <f t="shared" ref="J258:J287" si="15">ROUND(I258*H258,2)</f>
        <v>0</v>
      </c>
      <c r="K258" s="161"/>
      <c r="L258" s="28"/>
      <c r="M258" s="162" t="s">
        <v>1</v>
      </c>
      <c r="N258" s="163" t="s">
        <v>44</v>
      </c>
      <c r="O258" s="49"/>
      <c r="P258" s="164">
        <f t="shared" ref="P258:P287" si="16">O258*H258</f>
        <v>0</v>
      </c>
      <c r="Q258" s="164">
        <v>0</v>
      </c>
      <c r="R258" s="164">
        <f t="shared" ref="R258:R287" si="17">Q258*H258</f>
        <v>0</v>
      </c>
      <c r="S258" s="164">
        <v>0</v>
      </c>
      <c r="T258" s="165">
        <f t="shared" ref="T258:T287" si="18">S258*H258</f>
        <v>0</v>
      </c>
      <c r="U258" s="232"/>
      <c r="V258" s="232"/>
      <c r="W258" s="232"/>
      <c r="X258" s="232"/>
      <c r="Y258" s="232"/>
      <c r="Z258" s="232"/>
      <c r="AA258" s="232"/>
      <c r="AB258" s="232"/>
      <c r="AC258" s="232"/>
      <c r="AD258" s="232"/>
      <c r="AE258" s="232"/>
      <c r="AR258" s="166" t="s">
        <v>159</v>
      </c>
      <c r="AT258" s="166" t="s">
        <v>155</v>
      </c>
      <c r="AU258" s="166" t="s">
        <v>91</v>
      </c>
      <c r="AY258" s="17" t="s">
        <v>153</v>
      </c>
      <c r="BE258" s="90">
        <f t="shared" ref="BE258:BE287" si="19">IF(N258="základná",J258,0)</f>
        <v>0</v>
      </c>
      <c r="BF258" s="90">
        <f t="shared" ref="BF258:BF287" si="20">IF(N258="znížená",J258,0)</f>
        <v>0</v>
      </c>
      <c r="BG258" s="90">
        <f t="shared" ref="BG258:BG287" si="21">IF(N258="zákl. prenesená",J258,0)</f>
        <v>0</v>
      </c>
      <c r="BH258" s="90">
        <f t="shared" ref="BH258:BH287" si="22">IF(N258="zníž. prenesená",J258,0)</f>
        <v>0</v>
      </c>
      <c r="BI258" s="90">
        <f t="shared" ref="BI258:BI287" si="23">IF(N258="nulová",J258,0)</f>
        <v>0</v>
      </c>
      <c r="BJ258" s="17" t="s">
        <v>91</v>
      </c>
      <c r="BK258" s="90">
        <f t="shared" ref="BK258:BK287" si="24">ROUND(I258*H258,2)</f>
        <v>0</v>
      </c>
      <c r="BL258" s="17" t="s">
        <v>159</v>
      </c>
      <c r="BM258" s="166" t="s">
        <v>471</v>
      </c>
    </row>
    <row r="259" spans="1:65" s="2" customFormat="1" ht="21.75" customHeight="1">
      <c r="A259" s="232"/>
      <c r="B259" s="123"/>
      <c r="C259" s="154" t="s">
        <v>472</v>
      </c>
      <c r="D259" s="154" t="s">
        <v>155</v>
      </c>
      <c r="E259" s="155" t="s">
        <v>473</v>
      </c>
      <c r="F259" s="156" t="s">
        <v>474</v>
      </c>
      <c r="G259" s="157" t="s">
        <v>267</v>
      </c>
      <c r="H259" s="158">
        <v>2685</v>
      </c>
      <c r="I259" s="159"/>
      <c r="J259" s="160">
        <f t="shared" si="15"/>
        <v>0</v>
      </c>
      <c r="K259" s="161"/>
      <c r="L259" s="28"/>
      <c r="M259" s="162" t="s">
        <v>1</v>
      </c>
      <c r="N259" s="163" t="s">
        <v>44</v>
      </c>
      <c r="O259" s="49"/>
      <c r="P259" s="164">
        <f t="shared" si="16"/>
        <v>0</v>
      </c>
      <c r="Q259" s="164">
        <v>0</v>
      </c>
      <c r="R259" s="164">
        <f t="shared" si="17"/>
        <v>0</v>
      </c>
      <c r="S259" s="164">
        <v>0</v>
      </c>
      <c r="T259" s="165">
        <f t="shared" si="18"/>
        <v>0</v>
      </c>
      <c r="U259" s="232"/>
      <c r="V259" s="232"/>
      <c r="W259" s="232"/>
      <c r="X259" s="232"/>
      <c r="Y259" s="232"/>
      <c r="Z259" s="232"/>
      <c r="AA259" s="232"/>
      <c r="AB259" s="232"/>
      <c r="AC259" s="232"/>
      <c r="AD259" s="232"/>
      <c r="AE259" s="232"/>
      <c r="AR259" s="166" t="s">
        <v>159</v>
      </c>
      <c r="AT259" s="166" t="s">
        <v>155</v>
      </c>
      <c r="AU259" s="166" t="s">
        <v>91</v>
      </c>
      <c r="AY259" s="17" t="s">
        <v>153</v>
      </c>
      <c r="BE259" s="90">
        <f t="shared" si="19"/>
        <v>0</v>
      </c>
      <c r="BF259" s="90">
        <f t="shared" si="20"/>
        <v>0</v>
      </c>
      <c r="BG259" s="90">
        <f t="shared" si="21"/>
        <v>0</v>
      </c>
      <c r="BH259" s="90">
        <f t="shared" si="22"/>
        <v>0</v>
      </c>
      <c r="BI259" s="90">
        <f t="shared" si="23"/>
        <v>0</v>
      </c>
      <c r="BJ259" s="17" t="s">
        <v>91</v>
      </c>
      <c r="BK259" s="90">
        <f t="shared" si="24"/>
        <v>0</v>
      </c>
      <c r="BL259" s="17" t="s">
        <v>159</v>
      </c>
      <c r="BM259" s="166" t="s">
        <v>475</v>
      </c>
    </row>
    <row r="260" spans="1:65" s="2" customFormat="1" ht="21.75" customHeight="1">
      <c r="A260" s="232"/>
      <c r="B260" s="123"/>
      <c r="C260" s="154" t="s">
        <v>476</v>
      </c>
      <c r="D260" s="154" t="s">
        <v>155</v>
      </c>
      <c r="E260" s="155" t="s">
        <v>477</v>
      </c>
      <c r="F260" s="156" t="s">
        <v>478</v>
      </c>
      <c r="G260" s="157" t="s">
        <v>267</v>
      </c>
      <c r="H260" s="158">
        <v>8055</v>
      </c>
      <c r="I260" s="159"/>
      <c r="J260" s="160">
        <f t="shared" si="15"/>
        <v>0</v>
      </c>
      <c r="K260" s="161"/>
      <c r="L260" s="28"/>
      <c r="M260" s="162" t="s">
        <v>1</v>
      </c>
      <c r="N260" s="163" t="s">
        <v>44</v>
      </c>
      <c r="O260" s="49"/>
      <c r="P260" s="164">
        <f t="shared" si="16"/>
        <v>0</v>
      </c>
      <c r="Q260" s="164">
        <v>0</v>
      </c>
      <c r="R260" s="164">
        <f t="shared" si="17"/>
        <v>0</v>
      </c>
      <c r="S260" s="164">
        <v>0</v>
      </c>
      <c r="T260" s="165">
        <f t="shared" si="18"/>
        <v>0</v>
      </c>
      <c r="U260" s="232"/>
      <c r="V260" s="232"/>
      <c r="W260" s="232"/>
      <c r="X260" s="232"/>
      <c r="Y260" s="232"/>
      <c r="Z260" s="232"/>
      <c r="AA260" s="232"/>
      <c r="AB260" s="232"/>
      <c r="AC260" s="232"/>
      <c r="AD260" s="232"/>
      <c r="AE260" s="232"/>
      <c r="AR260" s="166" t="s">
        <v>159</v>
      </c>
      <c r="AT260" s="166" t="s">
        <v>155</v>
      </c>
      <c r="AU260" s="166" t="s">
        <v>91</v>
      </c>
      <c r="AY260" s="17" t="s">
        <v>153</v>
      </c>
      <c r="BE260" s="90">
        <f t="shared" si="19"/>
        <v>0</v>
      </c>
      <c r="BF260" s="90">
        <f t="shared" si="20"/>
        <v>0</v>
      </c>
      <c r="BG260" s="90">
        <f t="shared" si="21"/>
        <v>0</v>
      </c>
      <c r="BH260" s="90">
        <f t="shared" si="22"/>
        <v>0</v>
      </c>
      <c r="BI260" s="90">
        <f t="shared" si="23"/>
        <v>0</v>
      </c>
      <c r="BJ260" s="17" t="s">
        <v>91</v>
      </c>
      <c r="BK260" s="90">
        <f t="shared" si="24"/>
        <v>0</v>
      </c>
      <c r="BL260" s="17" t="s">
        <v>159</v>
      </c>
      <c r="BM260" s="166" t="s">
        <v>479</v>
      </c>
    </row>
    <row r="261" spans="1:65" s="2" customFormat="1" ht="21.75" customHeight="1">
      <c r="A261" s="232"/>
      <c r="B261" s="123"/>
      <c r="C261" s="154" t="s">
        <v>480</v>
      </c>
      <c r="D261" s="154" t="s">
        <v>155</v>
      </c>
      <c r="E261" s="155" t="s">
        <v>481</v>
      </c>
      <c r="F261" s="156" t="s">
        <v>482</v>
      </c>
      <c r="G261" s="157" t="s">
        <v>267</v>
      </c>
      <c r="H261" s="158">
        <v>2685</v>
      </c>
      <c r="I261" s="159"/>
      <c r="J261" s="160">
        <f t="shared" si="15"/>
        <v>0</v>
      </c>
      <c r="K261" s="161"/>
      <c r="L261" s="28"/>
      <c r="M261" s="162" t="s">
        <v>1</v>
      </c>
      <c r="N261" s="163" t="s">
        <v>44</v>
      </c>
      <c r="O261" s="49"/>
      <c r="P261" s="164">
        <f t="shared" si="16"/>
        <v>0</v>
      </c>
      <c r="Q261" s="164">
        <v>0</v>
      </c>
      <c r="R261" s="164">
        <f t="shared" si="17"/>
        <v>0</v>
      </c>
      <c r="S261" s="164">
        <v>0</v>
      </c>
      <c r="T261" s="165">
        <f t="shared" si="18"/>
        <v>0</v>
      </c>
      <c r="U261" s="232"/>
      <c r="V261" s="232"/>
      <c r="W261" s="232"/>
      <c r="X261" s="232"/>
      <c r="Y261" s="232"/>
      <c r="Z261" s="232"/>
      <c r="AA261" s="232"/>
      <c r="AB261" s="232"/>
      <c r="AC261" s="232"/>
      <c r="AD261" s="232"/>
      <c r="AE261" s="232"/>
      <c r="AR261" s="166" t="s">
        <v>159</v>
      </c>
      <c r="AT261" s="166" t="s">
        <v>155</v>
      </c>
      <c r="AU261" s="166" t="s">
        <v>91</v>
      </c>
      <c r="AY261" s="17" t="s">
        <v>153</v>
      </c>
      <c r="BE261" s="90">
        <f t="shared" si="19"/>
        <v>0</v>
      </c>
      <c r="BF261" s="90">
        <f t="shared" si="20"/>
        <v>0</v>
      </c>
      <c r="BG261" s="90">
        <f t="shared" si="21"/>
        <v>0</v>
      </c>
      <c r="BH261" s="90">
        <f t="shared" si="22"/>
        <v>0</v>
      </c>
      <c r="BI261" s="90">
        <f t="shared" si="23"/>
        <v>0</v>
      </c>
      <c r="BJ261" s="17" t="s">
        <v>91</v>
      </c>
      <c r="BK261" s="90">
        <f t="shared" si="24"/>
        <v>0</v>
      </c>
      <c r="BL261" s="17" t="s">
        <v>159</v>
      </c>
      <c r="BM261" s="166" t="s">
        <v>483</v>
      </c>
    </row>
    <row r="262" spans="1:65" s="2" customFormat="1" ht="21.75" customHeight="1">
      <c r="A262" s="232"/>
      <c r="B262" s="123"/>
      <c r="C262" s="154" t="s">
        <v>484</v>
      </c>
      <c r="D262" s="154" t="s">
        <v>155</v>
      </c>
      <c r="E262" s="155" t="s">
        <v>485</v>
      </c>
      <c r="F262" s="156" t="s">
        <v>486</v>
      </c>
      <c r="G262" s="157" t="s">
        <v>267</v>
      </c>
      <c r="H262" s="158">
        <v>2685</v>
      </c>
      <c r="I262" s="159"/>
      <c r="J262" s="160">
        <f t="shared" si="15"/>
        <v>0</v>
      </c>
      <c r="K262" s="161"/>
      <c r="L262" s="28"/>
      <c r="M262" s="162" t="s">
        <v>1</v>
      </c>
      <c r="N262" s="163" t="s">
        <v>44</v>
      </c>
      <c r="O262" s="49"/>
      <c r="P262" s="164">
        <f t="shared" si="16"/>
        <v>0</v>
      </c>
      <c r="Q262" s="164">
        <v>0</v>
      </c>
      <c r="R262" s="164">
        <f t="shared" si="17"/>
        <v>0</v>
      </c>
      <c r="S262" s="164">
        <v>0</v>
      </c>
      <c r="T262" s="165">
        <f t="shared" si="18"/>
        <v>0</v>
      </c>
      <c r="U262" s="232"/>
      <c r="V262" s="232"/>
      <c r="W262" s="232"/>
      <c r="X262" s="232"/>
      <c r="Y262" s="232"/>
      <c r="Z262" s="232"/>
      <c r="AA262" s="232"/>
      <c r="AB262" s="232"/>
      <c r="AC262" s="232"/>
      <c r="AD262" s="232"/>
      <c r="AE262" s="232"/>
      <c r="AR262" s="166" t="s">
        <v>159</v>
      </c>
      <c r="AT262" s="166" t="s">
        <v>155</v>
      </c>
      <c r="AU262" s="166" t="s">
        <v>91</v>
      </c>
      <c r="AY262" s="17" t="s">
        <v>153</v>
      </c>
      <c r="BE262" s="90">
        <f t="shared" si="19"/>
        <v>0</v>
      </c>
      <c r="BF262" s="90">
        <f t="shared" si="20"/>
        <v>0</v>
      </c>
      <c r="BG262" s="90">
        <f t="shared" si="21"/>
        <v>0</v>
      </c>
      <c r="BH262" s="90">
        <f t="shared" si="22"/>
        <v>0</v>
      </c>
      <c r="BI262" s="90">
        <f t="shared" si="23"/>
        <v>0</v>
      </c>
      <c r="BJ262" s="17" t="s">
        <v>91</v>
      </c>
      <c r="BK262" s="90">
        <f t="shared" si="24"/>
        <v>0</v>
      </c>
      <c r="BL262" s="17" t="s">
        <v>159</v>
      </c>
      <c r="BM262" s="166" t="s">
        <v>487</v>
      </c>
    </row>
    <row r="263" spans="1:65" s="2" customFormat="1" ht="66.75" customHeight="1">
      <c r="A263" s="232"/>
      <c r="B263" s="123"/>
      <c r="C263" s="154" t="s">
        <v>488</v>
      </c>
      <c r="D263" s="154" t="s">
        <v>155</v>
      </c>
      <c r="E263" s="155" t="s">
        <v>489</v>
      </c>
      <c r="F263" s="156" t="s">
        <v>490</v>
      </c>
      <c r="G263" s="157" t="s">
        <v>491</v>
      </c>
      <c r="H263" s="158">
        <v>8</v>
      </c>
      <c r="I263" s="159"/>
      <c r="J263" s="160">
        <f t="shared" si="15"/>
        <v>0</v>
      </c>
      <c r="K263" s="161"/>
      <c r="L263" s="28"/>
      <c r="M263" s="162" t="s">
        <v>1</v>
      </c>
      <c r="N263" s="163" t="s">
        <v>44</v>
      </c>
      <c r="O263" s="49"/>
      <c r="P263" s="164">
        <f t="shared" si="16"/>
        <v>0</v>
      </c>
      <c r="Q263" s="164">
        <v>0</v>
      </c>
      <c r="R263" s="164">
        <f t="shared" si="17"/>
        <v>0</v>
      </c>
      <c r="S263" s="164">
        <v>0</v>
      </c>
      <c r="T263" s="165">
        <f t="shared" si="18"/>
        <v>0</v>
      </c>
      <c r="U263" s="232"/>
      <c r="V263" s="232"/>
      <c r="W263" s="232"/>
      <c r="X263" s="232"/>
      <c r="Y263" s="232"/>
      <c r="Z263" s="232"/>
      <c r="AA263" s="232"/>
      <c r="AB263" s="232"/>
      <c r="AC263" s="232"/>
      <c r="AD263" s="232"/>
      <c r="AE263" s="232"/>
      <c r="AR263" s="166" t="s">
        <v>159</v>
      </c>
      <c r="AT263" s="166" t="s">
        <v>155</v>
      </c>
      <c r="AU263" s="166" t="s">
        <v>91</v>
      </c>
      <c r="AY263" s="17" t="s">
        <v>153</v>
      </c>
      <c r="BE263" s="90">
        <f t="shared" si="19"/>
        <v>0</v>
      </c>
      <c r="BF263" s="90">
        <f t="shared" si="20"/>
        <v>0</v>
      </c>
      <c r="BG263" s="90">
        <f t="shared" si="21"/>
        <v>0</v>
      </c>
      <c r="BH263" s="90">
        <f t="shared" si="22"/>
        <v>0</v>
      </c>
      <c r="BI263" s="90">
        <f t="shared" si="23"/>
        <v>0</v>
      </c>
      <c r="BJ263" s="17" t="s">
        <v>91</v>
      </c>
      <c r="BK263" s="90">
        <f t="shared" si="24"/>
        <v>0</v>
      </c>
      <c r="BL263" s="17" t="s">
        <v>159</v>
      </c>
      <c r="BM263" s="166" t="s">
        <v>492</v>
      </c>
    </row>
    <row r="264" spans="1:65" s="2" customFormat="1" ht="33" customHeight="1">
      <c r="A264" s="232"/>
      <c r="B264" s="123"/>
      <c r="C264" s="154" t="s">
        <v>493</v>
      </c>
      <c r="D264" s="154" t="s">
        <v>155</v>
      </c>
      <c r="E264" s="155" t="s">
        <v>494</v>
      </c>
      <c r="F264" s="156" t="s">
        <v>495</v>
      </c>
      <c r="G264" s="157" t="s">
        <v>158</v>
      </c>
      <c r="H264" s="158">
        <v>32</v>
      </c>
      <c r="I264" s="159"/>
      <c r="J264" s="160">
        <f t="shared" si="15"/>
        <v>0</v>
      </c>
      <c r="K264" s="161"/>
      <c r="L264" s="28"/>
      <c r="M264" s="162" t="s">
        <v>1</v>
      </c>
      <c r="N264" s="163" t="s">
        <v>44</v>
      </c>
      <c r="O264" s="49"/>
      <c r="P264" s="164">
        <f t="shared" si="16"/>
        <v>0</v>
      </c>
      <c r="Q264" s="164">
        <v>0</v>
      </c>
      <c r="R264" s="164">
        <f t="shared" si="17"/>
        <v>0</v>
      </c>
      <c r="S264" s="164">
        <v>0</v>
      </c>
      <c r="T264" s="165">
        <f t="shared" si="18"/>
        <v>0</v>
      </c>
      <c r="U264" s="232"/>
      <c r="V264" s="232"/>
      <c r="W264" s="232"/>
      <c r="X264" s="232"/>
      <c r="Y264" s="232"/>
      <c r="Z264" s="232"/>
      <c r="AA264" s="232"/>
      <c r="AB264" s="232"/>
      <c r="AC264" s="232"/>
      <c r="AD264" s="232"/>
      <c r="AE264" s="232"/>
      <c r="AR264" s="166" t="s">
        <v>159</v>
      </c>
      <c r="AT264" s="166" t="s">
        <v>155</v>
      </c>
      <c r="AU264" s="166" t="s">
        <v>91</v>
      </c>
      <c r="AY264" s="17" t="s">
        <v>153</v>
      </c>
      <c r="BE264" s="90">
        <f t="shared" si="19"/>
        <v>0</v>
      </c>
      <c r="BF264" s="90">
        <f t="shared" si="20"/>
        <v>0</v>
      </c>
      <c r="BG264" s="90">
        <f t="shared" si="21"/>
        <v>0</v>
      </c>
      <c r="BH264" s="90">
        <f t="shared" si="22"/>
        <v>0</v>
      </c>
      <c r="BI264" s="90">
        <f t="shared" si="23"/>
        <v>0</v>
      </c>
      <c r="BJ264" s="17" t="s">
        <v>91</v>
      </c>
      <c r="BK264" s="90">
        <f t="shared" si="24"/>
        <v>0</v>
      </c>
      <c r="BL264" s="17" t="s">
        <v>159</v>
      </c>
      <c r="BM264" s="166" t="s">
        <v>496</v>
      </c>
    </row>
    <row r="265" spans="1:65" s="2" customFormat="1" ht="16.5" customHeight="1">
      <c r="A265" s="232"/>
      <c r="B265" s="123"/>
      <c r="C265" s="191" t="s">
        <v>497</v>
      </c>
      <c r="D265" s="191" t="s">
        <v>274</v>
      </c>
      <c r="E265" s="192" t="s">
        <v>498</v>
      </c>
      <c r="F265" s="193" t="s">
        <v>499</v>
      </c>
      <c r="G265" s="194" t="s">
        <v>158</v>
      </c>
      <c r="H265" s="195">
        <v>3</v>
      </c>
      <c r="I265" s="196"/>
      <c r="J265" s="197">
        <f t="shared" si="15"/>
        <v>0</v>
      </c>
      <c r="K265" s="198"/>
      <c r="L265" s="199"/>
      <c r="M265" s="200" t="s">
        <v>1</v>
      </c>
      <c r="N265" s="201" t="s">
        <v>44</v>
      </c>
      <c r="O265" s="49"/>
      <c r="P265" s="164">
        <f t="shared" si="16"/>
        <v>0</v>
      </c>
      <c r="Q265" s="164">
        <v>3.0000000000000001E-3</v>
      </c>
      <c r="R265" s="164">
        <f t="shared" si="17"/>
        <v>9.0000000000000011E-3</v>
      </c>
      <c r="S265" s="164">
        <v>0</v>
      </c>
      <c r="T265" s="165">
        <f t="shared" si="18"/>
        <v>0</v>
      </c>
      <c r="U265" s="232"/>
      <c r="V265" s="232"/>
      <c r="W265" s="232"/>
      <c r="X265" s="232"/>
      <c r="Y265" s="232"/>
      <c r="Z265" s="232"/>
      <c r="AA265" s="232"/>
      <c r="AB265" s="232"/>
      <c r="AC265" s="232"/>
      <c r="AD265" s="232"/>
      <c r="AE265" s="232"/>
      <c r="AR265" s="166" t="s">
        <v>191</v>
      </c>
      <c r="AT265" s="166" t="s">
        <v>274</v>
      </c>
      <c r="AU265" s="166" t="s">
        <v>91</v>
      </c>
      <c r="AY265" s="17" t="s">
        <v>153</v>
      </c>
      <c r="BE265" s="90">
        <f t="shared" si="19"/>
        <v>0</v>
      </c>
      <c r="BF265" s="90">
        <f t="shared" si="20"/>
        <v>0</v>
      </c>
      <c r="BG265" s="90">
        <f t="shared" si="21"/>
        <v>0</v>
      </c>
      <c r="BH265" s="90">
        <f t="shared" si="22"/>
        <v>0</v>
      </c>
      <c r="BI265" s="90">
        <f t="shared" si="23"/>
        <v>0</v>
      </c>
      <c r="BJ265" s="17" t="s">
        <v>91</v>
      </c>
      <c r="BK265" s="90">
        <f t="shared" si="24"/>
        <v>0</v>
      </c>
      <c r="BL265" s="17" t="s">
        <v>159</v>
      </c>
      <c r="BM265" s="166" t="s">
        <v>500</v>
      </c>
    </row>
    <row r="266" spans="1:65" s="2" customFormat="1" ht="16.5" customHeight="1">
      <c r="A266" s="232"/>
      <c r="B266" s="123"/>
      <c r="C266" s="191" t="s">
        <v>501</v>
      </c>
      <c r="D266" s="191" t="s">
        <v>274</v>
      </c>
      <c r="E266" s="192" t="s">
        <v>502</v>
      </c>
      <c r="F266" s="193" t="s">
        <v>503</v>
      </c>
      <c r="G266" s="194" t="s">
        <v>158</v>
      </c>
      <c r="H266" s="195">
        <v>8</v>
      </c>
      <c r="I266" s="196"/>
      <c r="J266" s="197">
        <f t="shared" si="15"/>
        <v>0</v>
      </c>
      <c r="K266" s="198"/>
      <c r="L266" s="199"/>
      <c r="M266" s="200" t="s">
        <v>1</v>
      </c>
      <c r="N266" s="201" t="s">
        <v>44</v>
      </c>
      <c r="O266" s="49"/>
      <c r="P266" s="164">
        <f t="shared" si="16"/>
        <v>0</v>
      </c>
      <c r="Q266" s="164">
        <v>3.0000000000000001E-3</v>
      </c>
      <c r="R266" s="164">
        <f t="shared" si="17"/>
        <v>2.4E-2</v>
      </c>
      <c r="S266" s="164">
        <v>0</v>
      </c>
      <c r="T266" s="165">
        <f t="shared" si="18"/>
        <v>0</v>
      </c>
      <c r="U266" s="232"/>
      <c r="V266" s="232"/>
      <c r="W266" s="232"/>
      <c r="X266" s="232"/>
      <c r="Y266" s="232"/>
      <c r="Z266" s="232"/>
      <c r="AA266" s="232"/>
      <c r="AB266" s="232"/>
      <c r="AC266" s="232"/>
      <c r="AD266" s="232"/>
      <c r="AE266" s="232"/>
      <c r="AR266" s="166" t="s">
        <v>191</v>
      </c>
      <c r="AT266" s="166" t="s">
        <v>274</v>
      </c>
      <c r="AU266" s="166" t="s">
        <v>91</v>
      </c>
      <c r="AY266" s="17" t="s">
        <v>153</v>
      </c>
      <c r="BE266" s="90">
        <f t="shared" si="19"/>
        <v>0</v>
      </c>
      <c r="BF266" s="90">
        <f t="shared" si="20"/>
        <v>0</v>
      </c>
      <c r="BG266" s="90">
        <f t="shared" si="21"/>
        <v>0</v>
      </c>
      <c r="BH266" s="90">
        <f t="shared" si="22"/>
        <v>0</v>
      </c>
      <c r="BI266" s="90">
        <f t="shared" si="23"/>
        <v>0</v>
      </c>
      <c r="BJ266" s="17" t="s">
        <v>91</v>
      </c>
      <c r="BK266" s="90">
        <f t="shared" si="24"/>
        <v>0</v>
      </c>
      <c r="BL266" s="17" t="s">
        <v>159</v>
      </c>
      <c r="BM266" s="166" t="s">
        <v>504</v>
      </c>
    </row>
    <row r="267" spans="1:65" s="2" customFormat="1" ht="16.5" customHeight="1">
      <c r="A267" s="232"/>
      <c r="B267" s="123"/>
      <c r="C267" s="191" t="s">
        <v>505</v>
      </c>
      <c r="D267" s="191" t="s">
        <v>274</v>
      </c>
      <c r="E267" s="192" t="s">
        <v>506</v>
      </c>
      <c r="F267" s="193" t="s">
        <v>507</v>
      </c>
      <c r="G267" s="194" t="s">
        <v>158</v>
      </c>
      <c r="H267" s="195">
        <v>2</v>
      </c>
      <c r="I267" s="196"/>
      <c r="J267" s="197">
        <f t="shared" si="15"/>
        <v>0</v>
      </c>
      <c r="K267" s="198"/>
      <c r="L267" s="199"/>
      <c r="M267" s="200" t="s">
        <v>1</v>
      </c>
      <c r="N267" s="201" t="s">
        <v>44</v>
      </c>
      <c r="O267" s="49"/>
      <c r="P267" s="164">
        <f t="shared" si="16"/>
        <v>0</v>
      </c>
      <c r="Q267" s="164">
        <v>5.0000000000000001E-3</v>
      </c>
      <c r="R267" s="164">
        <f t="shared" si="17"/>
        <v>0.01</v>
      </c>
      <c r="S267" s="164">
        <v>0</v>
      </c>
      <c r="T267" s="165">
        <f t="shared" si="18"/>
        <v>0</v>
      </c>
      <c r="U267" s="232"/>
      <c r="V267" s="232"/>
      <c r="W267" s="232"/>
      <c r="X267" s="232"/>
      <c r="Y267" s="232"/>
      <c r="Z267" s="232"/>
      <c r="AA267" s="232"/>
      <c r="AB267" s="232"/>
      <c r="AC267" s="232"/>
      <c r="AD267" s="232"/>
      <c r="AE267" s="232"/>
      <c r="AR267" s="166" t="s">
        <v>191</v>
      </c>
      <c r="AT267" s="166" t="s">
        <v>274</v>
      </c>
      <c r="AU267" s="166" t="s">
        <v>91</v>
      </c>
      <c r="AY267" s="17" t="s">
        <v>153</v>
      </c>
      <c r="BE267" s="90">
        <f t="shared" si="19"/>
        <v>0</v>
      </c>
      <c r="BF267" s="90">
        <f t="shared" si="20"/>
        <v>0</v>
      </c>
      <c r="BG267" s="90">
        <f t="shared" si="21"/>
        <v>0</v>
      </c>
      <c r="BH267" s="90">
        <f t="shared" si="22"/>
        <v>0</v>
      </c>
      <c r="BI267" s="90">
        <f t="shared" si="23"/>
        <v>0</v>
      </c>
      <c r="BJ267" s="17" t="s">
        <v>91</v>
      </c>
      <c r="BK267" s="90">
        <f t="shared" si="24"/>
        <v>0</v>
      </c>
      <c r="BL267" s="17" t="s">
        <v>159</v>
      </c>
      <c r="BM267" s="166" t="s">
        <v>508</v>
      </c>
    </row>
    <row r="268" spans="1:65" s="2" customFormat="1" ht="21.75" customHeight="1">
      <c r="A268" s="232"/>
      <c r="B268" s="123"/>
      <c r="C268" s="191" t="s">
        <v>509</v>
      </c>
      <c r="D268" s="191" t="s">
        <v>274</v>
      </c>
      <c r="E268" s="192" t="s">
        <v>510</v>
      </c>
      <c r="F268" s="193" t="s">
        <v>511</v>
      </c>
      <c r="G268" s="194" t="s">
        <v>158</v>
      </c>
      <c r="H268" s="195">
        <v>3</v>
      </c>
      <c r="I268" s="196"/>
      <c r="J268" s="197">
        <f t="shared" si="15"/>
        <v>0</v>
      </c>
      <c r="K268" s="198"/>
      <c r="L268" s="199"/>
      <c r="M268" s="200" t="s">
        <v>1</v>
      </c>
      <c r="N268" s="201" t="s">
        <v>44</v>
      </c>
      <c r="O268" s="49"/>
      <c r="P268" s="164">
        <f t="shared" si="16"/>
        <v>0</v>
      </c>
      <c r="Q268" s="164">
        <v>3.0000000000000001E-3</v>
      </c>
      <c r="R268" s="164">
        <f t="shared" si="17"/>
        <v>9.0000000000000011E-3</v>
      </c>
      <c r="S268" s="164">
        <v>0</v>
      </c>
      <c r="T268" s="165">
        <f t="shared" si="18"/>
        <v>0</v>
      </c>
      <c r="U268" s="232"/>
      <c r="V268" s="232"/>
      <c r="W268" s="232"/>
      <c r="X268" s="232"/>
      <c r="Y268" s="232"/>
      <c r="Z268" s="232"/>
      <c r="AA268" s="232"/>
      <c r="AB268" s="232"/>
      <c r="AC268" s="232"/>
      <c r="AD268" s="232"/>
      <c r="AE268" s="232"/>
      <c r="AR268" s="166" t="s">
        <v>191</v>
      </c>
      <c r="AT268" s="166" t="s">
        <v>274</v>
      </c>
      <c r="AU268" s="166" t="s">
        <v>91</v>
      </c>
      <c r="AY268" s="17" t="s">
        <v>153</v>
      </c>
      <c r="BE268" s="90">
        <f t="shared" si="19"/>
        <v>0</v>
      </c>
      <c r="BF268" s="90">
        <f t="shared" si="20"/>
        <v>0</v>
      </c>
      <c r="BG268" s="90">
        <f t="shared" si="21"/>
        <v>0</v>
      </c>
      <c r="BH268" s="90">
        <f t="shared" si="22"/>
        <v>0</v>
      </c>
      <c r="BI268" s="90">
        <f t="shared" si="23"/>
        <v>0</v>
      </c>
      <c r="BJ268" s="17" t="s">
        <v>91</v>
      </c>
      <c r="BK268" s="90">
        <f t="shared" si="24"/>
        <v>0</v>
      </c>
      <c r="BL268" s="17" t="s">
        <v>159</v>
      </c>
      <c r="BM268" s="166" t="s">
        <v>512</v>
      </c>
    </row>
    <row r="269" spans="1:65" s="2" customFormat="1" ht="21.75" customHeight="1">
      <c r="A269" s="232"/>
      <c r="B269" s="123"/>
      <c r="C269" s="191" t="s">
        <v>513</v>
      </c>
      <c r="D269" s="191" t="s">
        <v>274</v>
      </c>
      <c r="E269" s="192" t="s">
        <v>514</v>
      </c>
      <c r="F269" s="193" t="s">
        <v>515</v>
      </c>
      <c r="G269" s="194" t="s">
        <v>158</v>
      </c>
      <c r="H269" s="195">
        <v>4</v>
      </c>
      <c r="I269" s="196"/>
      <c r="J269" s="197">
        <f t="shared" si="15"/>
        <v>0</v>
      </c>
      <c r="K269" s="198"/>
      <c r="L269" s="199"/>
      <c r="M269" s="200" t="s">
        <v>1</v>
      </c>
      <c r="N269" s="201" t="s">
        <v>44</v>
      </c>
      <c r="O269" s="49"/>
      <c r="P269" s="164">
        <f t="shared" si="16"/>
        <v>0</v>
      </c>
      <c r="Q269" s="164">
        <v>3.0000000000000001E-3</v>
      </c>
      <c r="R269" s="164">
        <f t="shared" si="17"/>
        <v>1.2E-2</v>
      </c>
      <c r="S269" s="164">
        <v>0</v>
      </c>
      <c r="T269" s="165">
        <f t="shared" si="18"/>
        <v>0</v>
      </c>
      <c r="U269" s="232"/>
      <c r="V269" s="232"/>
      <c r="W269" s="232"/>
      <c r="X269" s="232"/>
      <c r="Y269" s="232"/>
      <c r="Z269" s="232"/>
      <c r="AA269" s="232"/>
      <c r="AB269" s="232"/>
      <c r="AC269" s="232"/>
      <c r="AD269" s="232"/>
      <c r="AE269" s="232"/>
      <c r="AR269" s="166" t="s">
        <v>191</v>
      </c>
      <c r="AT269" s="166" t="s">
        <v>274</v>
      </c>
      <c r="AU269" s="166" t="s">
        <v>91</v>
      </c>
      <c r="AY269" s="17" t="s">
        <v>153</v>
      </c>
      <c r="BE269" s="90">
        <f t="shared" si="19"/>
        <v>0</v>
      </c>
      <c r="BF269" s="90">
        <f t="shared" si="20"/>
        <v>0</v>
      </c>
      <c r="BG269" s="90">
        <f t="shared" si="21"/>
        <v>0</v>
      </c>
      <c r="BH269" s="90">
        <f t="shared" si="22"/>
        <v>0</v>
      </c>
      <c r="BI269" s="90">
        <f t="shared" si="23"/>
        <v>0</v>
      </c>
      <c r="BJ269" s="17" t="s">
        <v>91</v>
      </c>
      <c r="BK269" s="90">
        <f t="shared" si="24"/>
        <v>0</v>
      </c>
      <c r="BL269" s="17" t="s">
        <v>159</v>
      </c>
      <c r="BM269" s="166" t="s">
        <v>516</v>
      </c>
    </row>
    <row r="270" spans="1:65" s="2" customFormat="1" ht="21.75" customHeight="1">
      <c r="A270" s="232"/>
      <c r="B270" s="123"/>
      <c r="C270" s="191" t="s">
        <v>517</v>
      </c>
      <c r="D270" s="191" t="s">
        <v>274</v>
      </c>
      <c r="E270" s="192" t="s">
        <v>518</v>
      </c>
      <c r="F270" s="193" t="s">
        <v>519</v>
      </c>
      <c r="G270" s="194" t="s">
        <v>158</v>
      </c>
      <c r="H270" s="195">
        <v>4</v>
      </c>
      <c r="I270" s="196"/>
      <c r="J270" s="197">
        <f t="shared" si="15"/>
        <v>0</v>
      </c>
      <c r="K270" s="198"/>
      <c r="L270" s="199"/>
      <c r="M270" s="200" t="s">
        <v>1</v>
      </c>
      <c r="N270" s="201" t="s">
        <v>44</v>
      </c>
      <c r="O270" s="49"/>
      <c r="P270" s="164">
        <f t="shared" si="16"/>
        <v>0</v>
      </c>
      <c r="Q270" s="164">
        <v>3.0000000000000001E-3</v>
      </c>
      <c r="R270" s="164">
        <f t="shared" si="17"/>
        <v>1.2E-2</v>
      </c>
      <c r="S270" s="164">
        <v>0</v>
      </c>
      <c r="T270" s="165">
        <f t="shared" si="18"/>
        <v>0</v>
      </c>
      <c r="U270" s="232"/>
      <c r="V270" s="232"/>
      <c r="W270" s="232"/>
      <c r="X270" s="232"/>
      <c r="Y270" s="232"/>
      <c r="Z270" s="232"/>
      <c r="AA270" s="232"/>
      <c r="AB270" s="232"/>
      <c r="AC270" s="232"/>
      <c r="AD270" s="232"/>
      <c r="AE270" s="232"/>
      <c r="AR270" s="166" t="s">
        <v>191</v>
      </c>
      <c r="AT270" s="166" t="s">
        <v>274</v>
      </c>
      <c r="AU270" s="166" t="s">
        <v>91</v>
      </c>
      <c r="AY270" s="17" t="s">
        <v>153</v>
      </c>
      <c r="BE270" s="90">
        <f t="shared" si="19"/>
        <v>0</v>
      </c>
      <c r="BF270" s="90">
        <f t="shared" si="20"/>
        <v>0</v>
      </c>
      <c r="BG270" s="90">
        <f t="shared" si="21"/>
        <v>0</v>
      </c>
      <c r="BH270" s="90">
        <f t="shared" si="22"/>
        <v>0</v>
      </c>
      <c r="BI270" s="90">
        <f t="shared" si="23"/>
        <v>0</v>
      </c>
      <c r="BJ270" s="17" t="s">
        <v>91</v>
      </c>
      <c r="BK270" s="90">
        <f t="shared" si="24"/>
        <v>0</v>
      </c>
      <c r="BL270" s="17" t="s">
        <v>159</v>
      </c>
      <c r="BM270" s="166" t="s">
        <v>520</v>
      </c>
    </row>
    <row r="271" spans="1:65" s="2" customFormat="1" ht="21.75" customHeight="1">
      <c r="A271" s="232"/>
      <c r="B271" s="123"/>
      <c r="C271" s="191" t="s">
        <v>521</v>
      </c>
      <c r="D271" s="191" t="s">
        <v>274</v>
      </c>
      <c r="E271" s="192" t="s">
        <v>522</v>
      </c>
      <c r="F271" s="193" t="s">
        <v>523</v>
      </c>
      <c r="G271" s="194" t="s">
        <v>158</v>
      </c>
      <c r="H271" s="195">
        <v>5</v>
      </c>
      <c r="I271" s="196"/>
      <c r="J271" s="197">
        <f t="shared" si="15"/>
        <v>0</v>
      </c>
      <c r="K271" s="198"/>
      <c r="L271" s="199"/>
      <c r="M271" s="200" t="s">
        <v>1</v>
      </c>
      <c r="N271" s="201" t="s">
        <v>44</v>
      </c>
      <c r="O271" s="49"/>
      <c r="P271" s="164">
        <f t="shared" si="16"/>
        <v>0</v>
      </c>
      <c r="Q271" s="164">
        <v>3.0000000000000001E-3</v>
      </c>
      <c r="R271" s="164">
        <f t="shared" si="17"/>
        <v>1.4999999999999999E-2</v>
      </c>
      <c r="S271" s="164">
        <v>0</v>
      </c>
      <c r="T271" s="165">
        <f t="shared" si="18"/>
        <v>0</v>
      </c>
      <c r="U271" s="232"/>
      <c r="V271" s="232"/>
      <c r="W271" s="232"/>
      <c r="X271" s="232"/>
      <c r="Y271" s="232"/>
      <c r="Z271" s="232"/>
      <c r="AA271" s="232"/>
      <c r="AB271" s="232"/>
      <c r="AC271" s="232"/>
      <c r="AD271" s="232"/>
      <c r="AE271" s="232"/>
      <c r="AR271" s="166" t="s">
        <v>191</v>
      </c>
      <c r="AT271" s="166" t="s">
        <v>274</v>
      </c>
      <c r="AU271" s="166" t="s">
        <v>91</v>
      </c>
      <c r="AY271" s="17" t="s">
        <v>153</v>
      </c>
      <c r="BE271" s="90">
        <f t="shared" si="19"/>
        <v>0</v>
      </c>
      <c r="BF271" s="90">
        <f t="shared" si="20"/>
        <v>0</v>
      </c>
      <c r="BG271" s="90">
        <f t="shared" si="21"/>
        <v>0</v>
      </c>
      <c r="BH271" s="90">
        <f t="shared" si="22"/>
        <v>0</v>
      </c>
      <c r="BI271" s="90">
        <f t="shared" si="23"/>
        <v>0</v>
      </c>
      <c r="BJ271" s="17" t="s">
        <v>91</v>
      </c>
      <c r="BK271" s="90">
        <f t="shared" si="24"/>
        <v>0</v>
      </c>
      <c r="BL271" s="17" t="s">
        <v>159</v>
      </c>
      <c r="BM271" s="166" t="s">
        <v>524</v>
      </c>
    </row>
    <row r="272" spans="1:65" s="2" customFormat="1" ht="21.75" customHeight="1">
      <c r="A272" s="232"/>
      <c r="B272" s="123"/>
      <c r="C272" s="191" t="s">
        <v>525</v>
      </c>
      <c r="D272" s="191" t="s">
        <v>274</v>
      </c>
      <c r="E272" s="192" t="s">
        <v>526</v>
      </c>
      <c r="F272" s="193" t="s">
        <v>527</v>
      </c>
      <c r="G272" s="194" t="s">
        <v>158</v>
      </c>
      <c r="H272" s="195">
        <v>3</v>
      </c>
      <c r="I272" s="196"/>
      <c r="J272" s="197">
        <f t="shared" si="15"/>
        <v>0</v>
      </c>
      <c r="K272" s="198"/>
      <c r="L272" s="199"/>
      <c r="M272" s="200" t="s">
        <v>1</v>
      </c>
      <c r="N272" s="201" t="s">
        <v>44</v>
      </c>
      <c r="O272" s="49"/>
      <c r="P272" s="164">
        <f t="shared" si="16"/>
        <v>0</v>
      </c>
      <c r="Q272" s="164">
        <v>3.0000000000000001E-3</v>
      </c>
      <c r="R272" s="164">
        <f t="shared" si="17"/>
        <v>9.0000000000000011E-3</v>
      </c>
      <c r="S272" s="164">
        <v>0</v>
      </c>
      <c r="T272" s="165">
        <f t="shared" si="18"/>
        <v>0</v>
      </c>
      <c r="U272" s="232"/>
      <c r="V272" s="232"/>
      <c r="W272" s="232"/>
      <c r="X272" s="232"/>
      <c r="Y272" s="232"/>
      <c r="Z272" s="232"/>
      <c r="AA272" s="232"/>
      <c r="AB272" s="232"/>
      <c r="AC272" s="232"/>
      <c r="AD272" s="232"/>
      <c r="AE272" s="232"/>
      <c r="AR272" s="166" t="s">
        <v>191</v>
      </c>
      <c r="AT272" s="166" t="s">
        <v>274</v>
      </c>
      <c r="AU272" s="166" t="s">
        <v>91</v>
      </c>
      <c r="AY272" s="17" t="s">
        <v>153</v>
      </c>
      <c r="BE272" s="90">
        <f t="shared" si="19"/>
        <v>0</v>
      </c>
      <c r="BF272" s="90">
        <f t="shared" si="20"/>
        <v>0</v>
      </c>
      <c r="BG272" s="90">
        <f t="shared" si="21"/>
        <v>0</v>
      </c>
      <c r="BH272" s="90">
        <f t="shared" si="22"/>
        <v>0</v>
      </c>
      <c r="BI272" s="90">
        <f t="shared" si="23"/>
        <v>0</v>
      </c>
      <c r="BJ272" s="17" t="s">
        <v>91</v>
      </c>
      <c r="BK272" s="90">
        <f t="shared" si="24"/>
        <v>0</v>
      </c>
      <c r="BL272" s="17" t="s">
        <v>159</v>
      </c>
      <c r="BM272" s="166" t="s">
        <v>528</v>
      </c>
    </row>
    <row r="273" spans="1:65" s="2" customFormat="1" ht="33" customHeight="1">
      <c r="A273" s="232"/>
      <c r="B273" s="123"/>
      <c r="C273" s="154" t="s">
        <v>529</v>
      </c>
      <c r="D273" s="154" t="s">
        <v>155</v>
      </c>
      <c r="E273" s="155" t="s">
        <v>530</v>
      </c>
      <c r="F273" s="156" t="s">
        <v>531</v>
      </c>
      <c r="G273" s="157" t="s">
        <v>158</v>
      </c>
      <c r="H273" s="158">
        <v>60</v>
      </c>
      <c r="I273" s="159"/>
      <c r="J273" s="160">
        <f t="shared" si="15"/>
        <v>0</v>
      </c>
      <c r="K273" s="161"/>
      <c r="L273" s="28"/>
      <c r="M273" s="162" t="s">
        <v>1</v>
      </c>
      <c r="N273" s="163" t="s">
        <v>44</v>
      </c>
      <c r="O273" s="49"/>
      <c r="P273" s="164">
        <f t="shared" si="16"/>
        <v>0</v>
      </c>
      <c r="Q273" s="164">
        <v>0</v>
      </c>
      <c r="R273" s="164">
        <f t="shared" si="17"/>
        <v>0</v>
      </c>
      <c r="S273" s="164">
        <v>0</v>
      </c>
      <c r="T273" s="165">
        <f t="shared" si="18"/>
        <v>0</v>
      </c>
      <c r="U273" s="232"/>
      <c r="V273" s="232"/>
      <c r="W273" s="232"/>
      <c r="X273" s="232"/>
      <c r="Y273" s="232"/>
      <c r="Z273" s="232"/>
      <c r="AA273" s="232"/>
      <c r="AB273" s="232"/>
      <c r="AC273" s="232"/>
      <c r="AD273" s="232"/>
      <c r="AE273" s="232"/>
      <c r="AR273" s="166" t="s">
        <v>159</v>
      </c>
      <c r="AT273" s="166" t="s">
        <v>155</v>
      </c>
      <c r="AU273" s="166" t="s">
        <v>91</v>
      </c>
      <c r="AY273" s="17" t="s">
        <v>153</v>
      </c>
      <c r="BE273" s="90">
        <f t="shared" si="19"/>
        <v>0</v>
      </c>
      <c r="BF273" s="90">
        <f t="shared" si="20"/>
        <v>0</v>
      </c>
      <c r="BG273" s="90">
        <f t="shared" si="21"/>
        <v>0</v>
      </c>
      <c r="BH273" s="90">
        <f t="shared" si="22"/>
        <v>0</v>
      </c>
      <c r="BI273" s="90">
        <f t="shared" si="23"/>
        <v>0</v>
      </c>
      <c r="BJ273" s="17" t="s">
        <v>91</v>
      </c>
      <c r="BK273" s="90">
        <f t="shared" si="24"/>
        <v>0</v>
      </c>
      <c r="BL273" s="17" t="s">
        <v>159</v>
      </c>
      <c r="BM273" s="166" t="s">
        <v>532</v>
      </c>
    </row>
    <row r="274" spans="1:65" s="2" customFormat="1" ht="33" customHeight="1">
      <c r="A274" s="232"/>
      <c r="B274" s="123"/>
      <c r="C274" s="154" t="s">
        <v>533</v>
      </c>
      <c r="D274" s="154" t="s">
        <v>155</v>
      </c>
      <c r="E274" s="155" t="s">
        <v>534</v>
      </c>
      <c r="F274" s="156" t="s">
        <v>535</v>
      </c>
      <c r="G274" s="157" t="s">
        <v>158</v>
      </c>
      <c r="H274" s="158">
        <v>6</v>
      </c>
      <c r="I274" s="159"/>
      <c r="J274" s="160">
        <f t="shared" si="15"/>
        <v>0</v>
      </c>
      <c r="K274" s="161"/>
      <c r="L274" s="28"/>
      <c r="M274" s="162" t="s">
        <v>1</v>
      </c>
      <c r="N274" s="163" t="s">
        <v>44</v>
      </c>
      <c r="O274" s="49"/>
      <c r="P274" s="164">
        <f t="shared" si="16"/>
        <v>0</v>
      </c>
      <c r="Q274" s="164">
        <v>0</v>
      </c>
      <c r="R274" s="164">
        <f t="shared" si="17"/>
        <v>0</v>
      </c>
      <c r="S274" s="164">
        <v>0</v>
      </c>
      <c r="T274" s="165">
        <f t="shared" si="18"/>
        <v>0</v>
      </c>
      <c r="U274" s="232"/>
      <c r="V274" s="232"/>
      <c r="W274" s="232"/>
      <c r="X274" s="232"/>
      <c r="Y274" s="232"/>
      <c r="Z274" s="232"/>
      <c r="AA274" s="232"/>
      <c r="AB274" s="232"/>
      <c r="AC274" s="232"/>
      <c r="AD274" s="232"/>
      <c r="AE274" s="232"/>
      <c r="AR274" s="166" t="s">
        <v>159</v>
      </c>
      <c r="AT274" s="166" t="s">
        <v>155</v>
      </c>
      <c r="AU274" s="166" t="s">
        <v>91</v>
      </c>
      <c r="AY274" s="17" t="s">
        <v>153</v>
      </c>
      <c r="BE274" s="90">
        <f t="shared" si="19"/>
        <v>0</v>
      </c>
      <c r="BF274" s="90">
        <f t="shared" si="20"/>
        <v>0</v>
      </c>
      <c r="BG274" s="90">
        <f t="shared" si="21"/>
        <v>0</v>
      </c>
      <c r="BH274" s="90">
        <f t="shared" si="22"/>
        <v>0</v>
      </c>
      <c r="BI274" s="90">
        <f t="shared" si="23"/>
        <v>0</v>
      </c>
      <c r="BJ274" s="17" t="s">
        <v>91</v>
      </c>
      <c r="BK274" s="90">
        <f t="shared" si="24"/>
        <v>0</v>
      </c>
      <c r="BL274" s="17" t="s">
        <v>159</v>
      </c>
      <c r="BM274" s="166" t="s">
        <v>536</v>
      </c>
    </row>
    <row r="275" spans="1:65" s="2" customFormat="1" ht="21.75" customHeight="1">
      <c r="A275" s="232"/>
      <c r="B275" s="123"/>
      <c r="C275" s="191" t="s">
        <v>537</v>
      </c>
      <c r="D275" s="191" t="s">
        <v>274</v>
      </c>
      <c r="E275" s="192" t="s">
        <v>538</v>
      </c>
      <c r="F275" s="193" t="s">
        <v>539</v>
      </c>
      <c r="G275" s="194" t="s">
        <v>158</v>
      </c>
      <c r="H275" s="195">
        <v>6</v>
      </c>
      <c r="I275" s="196"/>
      <c r="J275" s="197">
        <f t="shared" si="15"/>
        <v>0</v>
      </c>
      <c r="K275" s="198"/>
      <c r="L275" s="199"/>
      <c r="M275" s="200" t="s">
        <v>1</v>
      </c>
      <c r="N275" s="201" t="s">
        <v>44</v>
      </c>
      <c r="O275" s="49"/>
      <c r="P275" s="164">
        <f t="shared" si="16"/>
        <v>0</v>
      </c>
      <c r="Q275" s="164">
        <v>0.3</v>
      </c>
      <c r="R275" s="164">
        <f t="shared" si="17"/>
        <v>1.7999999999999998</v>
      </c>
      <c r="S275" s="164">
        <v>0</v>
      </c>
      <c r="T275" s="165">
        <f t="shared" si="18"/>
        <v>0</v>
      </c>
      <c r="U275" s="232"/>
      <c r="V275" s="232"/>
      <c r="W275" s="232"/>
      <c r="X275" s="232"/>
      <c r="Y275" s="232"/>
      <c r="Z275" s="232"/>
      <c r="AA275" s="232"/>
      <c r="AB275" s="232"/>
      <c r="AC275" s="232"/>
      <c r="AD275" s="232"/>
      <c r="AE275" s="232"/>
      <c r="AR275" s="166" t="s">
        <v>191</v>
      </c>
      <c r="AT275" s="166" t="s">
        <v>274</v>
      </c>
      <c r="AU275" s="166" t="s">
        <v>91</v>
      </c>
      <c r="AY275" s="17" t="s">
        <v>153</v>
      </c>
      <c r="BE275" s="90">
        <f t="shared" si="19"/>
        <v>0</v>
      </c>
      <c r="BF275" s="90">
        <f t="shared" si="20"/>
        <v>0</v>
      </c>
      <c r="BG275" s="90">
        <f t="shared" si="21"/>
        <v>0</v>
      </c>
      <c r="BH275" s="90">
        <f t="shared" si="22"/>
        <v>0</v>
      </c>
      <c r="BI275" s="90">
        <f t="shared" si="23"/>
        <v>0</v>
      </c>
      <c r="BJ275" s="17" t="s">
        <v>91</v>
      </c>
      <c r="BK275" s="90">
        <f t="shared" si="24"/>
        <v>0</v>
      </c>
      <c r="BL275" s="17" t="s">
        <v>159</v>
      </c>
      <c r="BM275" s="166" t="s">
        <v>540</v>
      </c>
    </row>
    <row r="276" spans="1:65" s="2" customFormat="1" ht="21.75" customHeight="1">
      <c r="A276" s="232"/>
      <c r="B276" s="123"/>
      <c r="C276" s="191" t="s">
        <v>541</v>
      </c>
      <c r="D276" s="191" t="s">
        <v>274</v>
      </c>
      <c r="E276" s="192" t="s">
        <v>542</v>
      </c>
      <c r="F276" s="193" t="s">
        <v>543</v>
      </c>
      <c r="G276" s="194" t="s">
        <v>158</v>
      </c>
      <c r="H276" s="195">
        <v>3</v>
      </c>
      <c r="I276" s="196"/>
      <c r="J276" s="197">
        <f t="shared" si="15"/>
        <v>0</v>
      </c>
      <c r="K276" s="198"/>
      <c r="L276" s="199"/>
      <c r="M276" s="200" t="s">
        <v>1</v>
      </c>
      <c r="N276" s="201" t="s">
        <v>44</v>
      </c>
      <c r="O276" s="49"/>
      <c r="P276" s="164">
        <f t="shared" si="16"/>
        <v>0</v>
      </c>
      <c r="Q276" s="164">
        <v>0.35</v>
      </c>
      <c r="R276" s="164">
        <f t="shared" si="17"/>
        <v>1.0499999999999998</v>
      </c>
      <c r="S276" s="164">
        <v>0</v>
      </c>
      <c r="T276" s="165">
        <f t="shared" si="18"/>
        <v>0</v>
      </c>
      <c r="U276" s="232"/>
      <c r="V276" s="232"/>
      <c r="W276" s="232"/>
      <c r="X276" s="232"/>
      <c r="Y276" s="232"/>
      <c r="Z276" s="232"/>
      <c r="AA276" s="232"/>
      <c r="AB276" s="232"/>
      <c r="AC276" s="232"/>
      <c r="AD276" s="232"/>
      <c r="AE276" s="232"/>
      <c r="AR276" s="166" t="s">
        <v>191</v>
      </c>
      <c r="AT276" s="166" t="s">
        <v>274</v>
      </c>
      <c r="AU276" s="166" t="s">
        <v>91</v>
      </c>
      <c r="AY276" s="17" t="s">
        <v>153</v>
      </c>
      <c r="BE276" s="90">
        <f t="shared" si="19"/>
        <v>0</v>
      </c>
      <c r="BF276" s="90">
        <f t="shared" si="20"/>
        <v>0</v>
      </c>
      <c r="BG276" s="90">
        <f t="shared" si="21"/>
        <v>0</v>
      </c>
      <c r="BH276" s="90">
        <f t="shared" si="22"/>
        <v>0</v>
      </c>
      <c r="BI276" s="90">
        <f t="shared" si="23"/>
        <v>0</v>
      </c>
      <c r="BJ276" s="17" t="s">
        <v>91</v>
      </c>
      <c r="BK276" s="90">
        <f t="shared" si="24"/>
        <v>0</v>
      </c>
      <c r="BL276" s="17" t="s">
        <v>159</v>
      </c>
      <c r="BM276" s="166" t="s">
        <v>544</v>
      </c>
    </row>
    <row r="277" spans="1:65" s="2" customFormat="1" ht="21.75" customHeight="1">
      <c r="A277" s="232"/>
      <c r="B277" s="123"/>
      <c r="C277" s="191" t="s">
        <v>545</v>
      </c>
      <c r="D277" s="191" t="s">
        <v>274</v>
      </c>
      <c r="E277" s="192" t="s">
        <v>546</v>
      </c>
      <c r="F277" s="193" t="s">
        <v>547</v>
      </c>
      <c r="G277" s="194" t="s">
        <v>158</v>
      </c>
      <c r="H277" s="195">
        <v>5</v>
      </c>
      <c r="I277" s="196"/>
      <c r="J277" s="197">
        <f t="shared" si="15"/>
        <v>0</v>
      </c>
      <c r="K277" s="198"/>
      <c r="L277" s="199"/>
      <c r="M277" s="200" t="s">
        <v>1</v>
      </c>
      <c r="N277" s="201" t="s">
        <v>44</v>
      </c>
      <c r="O277" s="49"/>
      <c r="P277" s="164">
        <f t="shared" si="16"/>
        <v>0</v>
      </c>
      <c r="Q277" s="164">
        <v>0.1</v>
      </c>
      <c r="R277" s="164">
        <f t="shared" si="17"/>
        <v>0.5</v>
      </c>
      <c r="S277" s="164">
        <v>0</v>
      </c>
      <c r="T277" s="165">
        <f t="shared" si="18"/>
        <v>0</v>
      </c>
      <c r="U277" s="232"/>
      <c r="V277" s="232"/>
      <c r="W277" s="232"/>
      <c r="X277" s="232"/>
      <c r="Y277" s="232"/>
      <c r="Z277" s="232"/>
      <c r="AA277" s="232"/>
      <c r="AB277" s="232"/>
      <c r="AC277" s="232"/>
      <c r="AD277" s="232"/>
      <c r="AE277" s="232"/>
      <c r="AR277" s="166" t="s">
        <v>191</v>
      </c>
      <c r="AT277" s="166" t="s">
        <v>274</v>
      </c>
      <c r="AU277" s="166" t="s">
        <v>91</v>
      </c>
      <c r="AY277" s="17" t="s">
        <v>153</v>
      </c>
      <c r="BE277" s="90">
        <f t="shared" si="19"/>
        <v>0</v>
      </c>
      <c r="BF277" s="90">
        <f t="shared" si="20"/>
        <v>0</v>
      </c>
      <c r="BG277" s="90">
        <f t="shared" si="21"/>
        <v>0</v>
      </c>
      <c r="BH277" s="90">
        <f t="shared" si="22"/>
        <v>0</v>
      </c>
      <c r="BI277" s="90">
        <f t="shared" si="23"/>
        <v>0</v>
      </c>
      <c r="BJ277" s="17" t="s">
        <v>91</v>
      </c>
      <c r="BK277" s="90">
        <f t="shared" si="24"/>
        <v>0</v>
      </c>
      <c r="BL277" s="17" t="s">
        <v>159</v>
      </c>
      <c r="BM277" s="166" t="s">
        <v>548</v>
      </c>
    </row>
    <row r="278" spans="1:65" s="2" customFormat="1" ht="21.75" customHeight="1">
      <c r="A278" s="232"/>
      <c r="B278" s="123"/>
      <c r="C278" s="191" t="s">
        <v>549</v>
      </c>
      <c r="D278" s="191" t="s">
        <v>274</v>
      </c>
      <c r="E278" s="192" t="s">
        <v>550</v>
      </c>
      <c r="F278" s="193" t="s">
        <v>551</v>
      </c>
      <c r="G278" s="194" t="s">
        <v>158</v>
      </c>
      <c r="H278" s="195">
        <v>1</v>
      </c>
      <c r="I278" s="196"/>
      <c r="J278" s="197">
        <f t="shared" si="15"/>
        <v>0</v>
      </c>
      <c r="K278" s="198"/>
      <c r="L278" s="199"/>
      <c r="M278" s="200" t="s">
        <v>1</v>
      </c>
      <c r="N278" s="201" t="s">
        <v>44</v>
      </c>
      <c r="O278" s="49"/>
      <c r="P278" s="164">
        <f t="shared" si="16"/>
        <v>0</v>
      </c>
      <c r="Q278" s="164">
        <v>0.3</v>
      </c>
      <c r="R278" s="164">
        <f t="shared" si="17"/>
        <v>0.3</v>
      </c>
      <c r="S278" s="164">
        <v>0</v>
      </c>
      <c r="T278" s="165">
        <f t="shared" si="18"/>
        <v>0</v>
      </c>
      <c r="U278" s="232"/>
      <c r="V278" s="232"/>
      <c r="W278" s="232"/>
      <c r="X278" s="232"/>
      <c r="Y278" s="232"/>
      <c r="Z278" s="232"/>
      <c r="AA278" s="232"/>
      <c r="AB278" s="232"/>
      <c r="AC278" s="232"/>
      <c r="AD278" s="232"/>
      <c r="AE278" s="232"/>
      <c r="AR278" s="166" t="s">
        <v>191</v>
      </c>
      <c r="AT278" s="166" t="s">
        <v>274</v>
      </c>
      <c r="AU278" s="166" t="s">
        <v>91</v>
      </c>
      <c r="AY278" s="17" t="s">
        <v>153</v>
      </c>
      <c r="BE278" s="90">
        <f t="shared" si="19"/>
        <v>0</v>
      </c>
      <c r="BF278" s="90">
        <f t="shared" si="20"/>
        <v>0</v>
      </c>
      <c r="BG278" s="90">
        <f t="shared" si="21"/>
        <v>0</v>
      </c>
      <c r="BH278" s="90">
        <f t="shared" si="22"/>
        <v>0</v>
      </c>
      <c r="BI278" s="90">
        <f t="shared" si="23"/>
        <v>0</v>
      </c>
      <c r="BJ278" s="17" t="s">
        <v>91</v>
      </c>
      <c r="BK278" s="90">
        <f t="shared" si="24"/>
        <v>0</v>
      </c>
      <c r="BL278" s="17" t="s">
        <v>159</v>
      </c>
      <c r="BM278" s="166" t="s">
        <v>552</v>
      </c>
    </row>
    <row r="279" spans="1:65" s="2" customFormat="1" ht="21.75" customHeight="1">
      <c r="A279" s="232"/>
      <c r="B279" s="123"/>
      <c r="C279" s="191" t="s">
        <v>553</v>
      </c>
      <c r="D279" s="191" t="s">
        <v>274</v>
      </c>
      <c r="E279" s="192" t="s">
        <v>554</v>
      </c>
      <c r="F279" s="193" t="s">
        <v>555</v>
      </c>
      <c r="G279" s="194" t="s">
        <v>158</v>
      </c>
      <c r="H279" s="195">
        <v>27</v>
      </c>
      <c r="I279" s="196"/>
      <c r="J279" s="197">
        <f t="shared" si="15"/>
        <v>0</v>
      </c>
      <c r="K279" s="198"/>
      <c r="L279" s="199"/>
      <c r="M279" s="200" t="s">
        <v>1</v>
      </c>
      <c r="N279" s="201" t="s">
        <v>44</v>
      </c>
      <c r="O279" s="49"/>
      <c r="P279" s="164">
        <f t="shared" si="16"/>
        <v>0</v>
      </c>
      <c r="Q279" s="164">
        <v>0.3</v>
      </c>
      <c r="R279" s="164">
        <f t="shared" si="17"/>
        <v>8.1</v>
      </c>
      <c r="S279" s="164">
        <v>0</v>
      </c>
      <c r="T279" s="165">
        <f t="shared" si="18"/>
        <v>0</v>
      </c>
      <c r="U279" s="232"/>
      <c r="V279" s="232"/>
      <c r="W279" s="232"/>
      <c r="X279" s="232"/>
      <c r="Y279" s="232"/>
      <c r="Z279" s="232"/>
      <c r="AA279" s="232"/>
      <c r="AB279" s="232"/>
      <c r="AC279" s="232"/>
      <c r="AD279" s="232"/>
      <c r="AE279" s="232"/>
      <c r="AR279" s="166" t="s">
        <v>191</v>
      </c>
      <c r="AT279" s="166" t="s">
        <v>274</v>
      </c>
      <c r="AU279" s="166" t="s">
        <v>91</v>
      </c>
      <c r="AY279" s="17" t="s">
        <v>153</v>
      </c>
      <c r="BE279" s="90">
        <f t="shared" si="19"/>
        <v>0</v>
      </c>
      <c r="BF279" s="90">
        <f t="shared" si="20"/>
        <v>0</v>
      </c>
      <c r="BG279" s="90">
        <f t="shared" si="21"/>
        <v>0</v>
      </c>
      <c r="BH279" s="90">
        <f t="shared" si="22"/>
        <v>0</v>
      </c>
      <c r="BI279" s="90">
        <f t="shared" si="23"/>
        <v>0</v>
      </c>
      <c r="BJ279" s="17" t="s">
        <v>91</v>
      </c>
      <c r="BK279" s="90">
        <f t="shared" si="24"/>
        <v>0</v>
      </c>
      <c r="BL279" s="17" t="s">
        <v>159</v>
      </c>
      <c r="BM279" s="166" t="s">
        <v>556</v>
      </c>
    </row>
    <row r="280" spans="1:65" s="2" customFormat="1" ht="21.75" customHeight="1">
      <c r="A280" s="232"/>
      <c r="B280" s="123"/>
      <c r="C280" s="191" t="s">
        <v>557</v>
      </c>
      <c r="D280" s="191" t="s">
        <v>274</v>
      </c>
      <c r="E280" s="192" t="s">
        <v>558</v>
      </c>
      <c r="F280" s="193" t="s">
        <v>559</v>
      </c>
      <c r="G280" s="194" t="s">
        <v>158</v>
      </c>
      <c r="H280" s="195">
        <v>1</v>
      </c>
      <c r="I280" s="196"/>
      <c r="J280" s="197">
        <f t="shared" si="15"/>
        <v>0</v>
      </c>
      <c r="K280" s="198"/>
      <c r="L280" s="199"/>
      <c r="M280" s="200" t="s">
        <v>1</v>
      </c>
      <c r="N280" s="201" t="s">
        <v>44</v>
      </c>
      <c r="O280" s="49"/>
      <c r="P280" s="164">
        <f t="shared" si="16"/>
        <v>0</v>
      </c>
      <c r="Q280" s="164">
        <v>0.3</v>
      </c>
      <c r="R280" s="164">
        <f t="shared" si="17"/>
        <v>0.3</v>
      </c>
      <c r="S280" s="164">
        <v>0</v>
      </c>
      <c r="T280" s="165">
        <f t="shared" si="18"/>
        <v>0</v>
      </c>
      <c r="U280" s="232"/>
      <c r="V280" s="232"/>
      <c r="W280" s="232"/>
      <c r="X280" s="232"/>
      <c r="Y280" s="232"/>
      <c r="Z280" s="232"/>
      <c r="AA280" s="232"/>
      <c r="AB280" s="232"/>
      <c r="AC280" s="232"/>
      <c r="AD280" s="232"/>
      <c r="AE280" s="232"/>
      <c r="AR280" s="166" t="s">
        <v>191</v>
      </c>
      <c r="AT280" s="166" t="s">
        <v>274</v>
      </c>
      <c r="AU280" s="166" t="s">
        <v>91</v>
      </c>
      <c r="AY280" s="17" t="s">
        <v>153</v>
      </c>
      <c r="BE280" s="90">
        <f t="shared" si="19"/>
        <v>0</v>
      </c>
      <c r="BF280" s="90">
        <f t="shared" si="20"/>
        <v>0</v>
      </c>
      <c r="BG280" s="90">
        <f t="shared" si="21"/>
        <v>0</v>
      </c>
      <c r="BH280" s="90">
        <f t="shared" si="22"/>
        <v>0</v>
      </c>
      <c r="BI280" s="90">
        <f t="shared" si="23"/>
        <v>0</v>
      </c>
      <c r="BJ280" s="17" t="s">
        <v>91</v>
      </c>
      <c r="BK280" s="90">
        <f t="shared" si="24"/>
        <v>0</v>
      </c>
      <c r="BL280" s="17" t="s">
        <v>159</v>
      </c>
      <c r="BM280" s="166" t="s">
        <v>560</v>
      </c>
    </row>
    <row r="281" spans="1:65" s="2" customFormat="1" ht="21.75" customHeight="1">
      <c r="A281" s="232"/>
      <c r="B281" s="123"/>
      <c r="C281" s="191" t="s">
        <v>561</v>
      </c>
      <c r="D281" s="191" t="s">
        <v>274</v>
      </c>
      <c r="E281" s="192" t="s">
        <v>562</v>
      </c>
      <c r="F281" s="193" t="s">
        <v>563</v>
      </c>
      <c r="G281" s="194" t="s">
        <v>158</v>
      </c>
      <c r="H281" s="195">
        <v>10</v>
      </c>
      <c r="I281" s="196"/>
      <c r="J281" s="197">
        <f t="shared" si="15"/>
        <v>0</v>
      </c>
      <c r="K281" s="198"/>
      <c r="L281" s="199"/>
      <c r="M281" s="200" t="s">
        <v>1</v>
      </c>
      <c r="N281" s="201" t="s">
        <v>44</v>
      </c>
      <c r="O281" s="49"/>
      <c r="P281" s="164">
        <f t="shared" si="16"/>
        <v>0</v>
      </c>
      <c r="Q281" s="164">
        <v>0.3</v>
      </c>
      <c r="R281" s="164">
        <f t="shared" si="17"/>
        <v>3</v>
      </c>
      <c r="S281" s="164">
        <v>0</v>
      </c>
      <c r="T281" s="165">
        <f t="shared" si="18"/>
        <v>0</v>
      </c>
      <c r="U281" s="232"/>
      <c r="V281" s="232"/>
      <c r="W281" s="232"/>
      <c r="X281" s="232"/>
      <c r="Y281" s="232"/>
      <c r="Z281" s="232"/>
      <c r="AA281" s="232"/>
      <c r="AB281" s="232"/>
      <c r="AC281" s="232"/>
      <c r="AD281" s="232"/>
      <c r="AE281" s="232"/>
      <c r="AR281" s="166" t="s">
        <v>191</v>
      </c>
      <c r="AT281" s="166" t="s">
        <v>274</v>
      </c>
      <c r="AU281" s="166" t="s">
        <v>91</v>
      </c>
      <c r="AY281" s="17" t="s">
        <v>153</v>
      </c>
      <c r="BE281" s="90">
        <f t="shared" si="19"/>
        <v>0</v>
      </c>
      <c r="BF281" s="90">
        <f t="shared" si="20"/>
        <v>0</v>
      </c>
      <c r="BG281" s="90">
        <f t="shared" si="21"/>
        <v>0</v>
      </c>
      <c r="BH281" s="90">
        <f t="shared" si="22"/>
        <v>0</v>
      </c>
      <c r="BI281" s="90">
        <f t="shared" si="23"/>
        <v>0</v>
      </c>
      <c r="BJ281" s="17" t="s">
        <v>91</v>
      </c>
      <c r="BK281" s="90">
        <f t="shared" si="24"/>
        <v>0</v>
      </c>
      <c r="BL281" s="17" t="s">
        <v>159</v>
      </c>
      <c r="BM281" s="166" t="s">
        <v>564</v>
      </c>
    </row>
    <row r="282" spans="1:65" s="2" customFormat="1" ht="21.75" customHeight="1">
      <c r="A282" s="232"/>
      <c r="B282" s="123"/>
      <c r="C282" s="191" t="s">
        <v>565</v>
      </c>
      <c r="D282" s="191" t="s">
        <v>274</v>
      </c>
      <c r="E282" s="192" t="s">
        <v>566</v>
      </c>
      <c r="F282" s="193" t="s">
        <v>567</v>
      </c>
      <c r="G282" s="194" t="s">
        <v>158</v>
      </c>
      <c r="H282" s="195">
        <v>6</v>
      </c>
      <c r="I282" s="196"/>
      <c r="J282" s="197">
        <f t="shared" si="15"/>
        <v>0</v>
      </c>
      <c r="K282" s="198"/>
      <c r="L282" s="199"/>
      <c r="M282" s="200" t="s">
        <v>1</v>
      </c>
      <c r="N282" s="201" t="s">
        <v>44</v>
      </c>
      <c r="O282" s="49"/>
      <c r="P282" s="164">
        <f t="shared" si="16"/>
        <v>0</v>
      </c>
      <c r="Q282" s="164">
        <v>0.3</v>
      </c>
      <c r="R282" s="164">
        <f t="shared" si="17"/>
        <v>1.7999999999999998</v>
      </c>
      <c r="S282" s="164">
        <v>0</v>
      </c>
      <c r="T282" s="165">
        <f t="shared" si="18"/>
        <v>0</v>
      </c>
      <c r="U282" s="232"/>
      <c r="V282" s="232"/>
      <c r="W282" s="232"/>
      <c r="X282" s="232"/>
      <c r="Y282" s="232"/>
      <c r="Z282" s="232"/>
      <c r="AA282" s="232"/>
      <c r="AB282" s="232"/>
      <c r="AC282" s="232"/>
      <c r="AD282" s="232"/>
      <c r="AE282" s="232"/>
      <c r="AR282" s="166" t="s">
        <v>191</v>
      </c>
      <c r="AT282" s="166" t="s">
        <v>274</v>
      </c>
      <c r="AU282" s="166" t="s">
        <v>91</v>
      </c>
      <c r="AY282" s="17" t="s">
        <v>153</v>
      </c>
      <c r="BE282" s="90">
        <f t="shared" si="19"/>
        <v>0</v>
      </c>
      <c r="BF282" s="90">
        <f t="shared" si="20"/>
        <v>0</v>
      </c>
      <c r="BG282" s="90">
        <f t="shared" si="21"/>
        <v>0</v>
      </c>
      <c r="BH282" s="90">
        <f t="shared" si="22"/>
        <v>0</v>
      </c>
      <c r="BI282" s="90">
        <f t="shared" si="23"/>
        <v>0</v>
      </c>
      <c r="BJ282" s="17" t="s">
        <v>91</v>
      </c>
      <c r="BK282" s="90">
        <f t="shared" si="24"/>
        <v>0</v>
      </c>
      <c r="BL282" s="17" t="s">
        <v>159</v>
      </c>
      <c r="BM282" s="166" t="s">
        <v>568</v>
      </c>
    </row>
    <row r="283" spans="1:65" s="2" customFormat="1" ht="21.75" customHeight="1">
      <c r="A283" s="232"/>
      <c r="B283" s="123"/>
      <c r="C283" s="191" t="s">
        <v>569</v>
      </c>
      <c r="D283" s="191" t="s">
        <v>274</v>
      </c>
      <c r="E283" s="192" t="s">
        <v>570</v>
      </c>
      <c r="F283" s="193" t="s">
        <v>571</v>
      </c>
      <c r="G283" s="194" t="s">
        <v>158</v>
      </c>
      <c r="H283" s="195">
        <v>2</v>
      </c>
      <c r="I283" s="196"/>
      <c r="J283" s="197">
        <f t="shared" si="15"/>
        <v>0</v>
      </c>
      <c r="K283" s="198"/>
      <c r="L283" s="199"/>
      <c r="M283" s="200" t="s">
        <v>1</v>
      </c>
      <c r="N283" s="201" t="s">
        <v>44</v>
      </c>
      <c r="O283" s="49"/>
      <c r="P283" s="164">
        <f t="shared" si="16"/>
        <v>0</v>
      </c>
      <c r="Q283" s="164">
        <v>0.3</v>
      </c>
      <c r="R283" s="164">
        <f t="shared" si="17"/>
        <v>0.6</v>
      </c>
      <c r="S283" s="164">
        <v>0</v>
      </c>
      <c r="T283" s="165">
        <f t="shared" si="18"/>
        <v>0</v>
      </c>
      <c r="U283" s="232"/>
      <c r="V283" s="232"/>
      <c r="W283" s="232"/>
      <c r="X283" s="232"/>
      <c r="Y283" s="232"/>
      <c r="Z283" s="232"/>
      <c r="AA283" s="232"/>
      <c r="AB283" s="232"/>
      <c r="AC283" s="232"/>
      <c r="AD283" s="232"/>
      <c r="AE283" s="232"/>
      <c r="AR283" s="166" t="s">
        <v>191</v>
      </c>
      <c r="AT283" s="166" t="s">
        <v>274</v>
      </c>
      <c r="AU283" s="166" t="s">
        <v>91</v>
      </c>
      <c r="AY283" s="17" t="s">
        <v>153</v>
      </c>
      <c r="BE283" s="90">
        <f t="shared" si="19"/>
        <v>0</v>
      </c>
      <c r="BF283" s="90">
        <f t="shared" si="20"/>
        <v>0</v>
      </c>
      <c r="BG283" s="90">
        <f t="shared" si="21"/>
        <v>0</v>
      </c>
      <c r="BH283" s="90">
        <f t="shared" si="22"/>
        <v>0</v>
      </c>
      <c r="BI283" s="90">
        <f t="shared" si="23"/>
        <v>0</v>
      </c>
      <c r="BJ283" s="17" t="s">
        <v>91</v>
      </c>
      <c r="BK283" s="90">
        <f t="shared" si="24"/>
        <v>0</v>
      </c>
      <c r="BL283" s="17" t="s">
        <v>159</v>
      </c>
      <c r="BM283" s="166" t="s">
        <v>572</v>
      </c>
    </row>
    <row r="284" spans="1:65" s="2" customFormat="1" ht="21.75" customHeight="1">
      <c r="A284" s="232"/>
      <c r="B284" s="123"/>
      <c r="C284" s="191" t="s">
        <v>573</v>
      </c>
      <c r="D284" s="191" t="s">
        <v>274</v>
      </c>
      <c r="E284" s="192" t="s">
        <v>574</v>
      </c>
      <c r="F284" s="193" t="s">
        <v>575</v>
      </c>
      <c r="G284" s="194" t="s">
        <v>158</v>
      </c>
      <c r="H284" s="195">
        <v>4</v>
      </c>
      <c r="I284" s="196"/>
      <c r="J284" s="197">
        <f t="shared" si="15"/>
        <v>0</v>
      </c>
      <c r="K284" s="198"/>
      <c r="L284" s="199"/>
      <c r="M284" s="200" t="s">
        <v>1</v>
      </c>
      <c r="N284" s="201" t="s">
        <v>44</v>
      </c>
      <c r="O284" s="49"/>
      <c r="P284" s="164">
        <f t="shared" si="16"/>
        <v>0</v>
      </c>
      <c r="Q284" s="164">
        <v>0.3</v>
      </c>
      <c r="R284" s="164">
        <f t="shared" si="17"/>
        <v>1.2</v>
      </c>
      <c r="S284" s="164">
        <v>0</v>
      </c>
      <c r="T284" s="165">
        <f t="shared" si="18"/>
        <v>0</v>
      </c>
      <c r="U284" s="232"/>
      <c r="V284" s="232"/>
      <c r="W284" s="232"/>
      <c r="X284" s="232"/>
      <c r="Y284" s="232"/>
      <c r="Z284" s="232"/>
      <c r="AA284" s="232"/>
      <c r="AB284" s="232"/>
      <c r="AC284" s="232"/>
      <c r="AD284" s="232"/>
      <c r="AE284" s="232"/>
      <c r="AR284" s="166" t="s">
        <v>191</v>
      </c>
      <c r="AT284" s="166" t="s">
        <v>274</v>
      </c>
      <c r="AU284" s="166" t="s">
        <v>91</v>
      </c>
      <c r="AY284" s="17" t="s">
        <v>153</v>
      </c>
      <c r="BE284" s="90">
        <f t="shared" si="19"/>
        <v>0</v>
      </c>
      <c r="BF284" s="90">
        <f t="shared" si="20"/>
        <v>0</v>
      </c>
      <c r="BG284" s="90">
        <f t="shared" si="21"/>
        <v>0</v>
      </c>
      <c r="BH284" s="90">
        <f t="shared" si="22"/>
        <v>0</v>
      </c>
      <c r="BI284" s="90">
        <f t="shared" si="23"/>
        <v>0</v>
      </c>
      <c r="BJ284" s="17" t="s">
        <v>91</v>
      </c>
      <c r="BK284" s="90">
        <f t="shared" si="24"/>
        <v>0</v>
      </c>
      <c r="BL284" s="17" t="s">
        <v>159</v>
      </c>
      <c r="BM284" s="166" t="s">
        <v>576</v>
      </c>
    </row>
    <row r="285" spans="1:65" s="2" customFormat="1" ht="21.75" customHeight="1">
      <c r="A285" s="232"/>
      <c r="B285" s="123"/>
      <c r="C285" s="191" t="s">
        <v>577</v>
      </c>
      <c r="D285" s="191" t="s">
        <v>274</v>
      </c>
      <c r="E285" s="192" t="s">
        <v>578</v>
      </c>
      <c r="F285" s="193" t="s">
        <v>579</v>
      </c>
      <c r="G285" s="194" t="s">
        <v>158</v>
      </c>
      <c r="H285" s="195">
        <v>1</v>
      </c>
      <c r="I285" s="196"/>
      <c r="J285" s="197">
        <f t="shared" si="15"/>
        <v>0</v>
      </c>
      <c r="K285" s="198"/>
      <c r="L285" s="199"/>
      <c r="M285" s="200" t="s">
        <v>1</v>
      </c>
      <c r="N285" s="201" t="s">
        <v>44</v>
      </c>
      <c r="O285" s="49"/>
      <c r="P285" s="164">
        <f t="shared" si="16"/>
        <v>0</v>
      </c>
      <c r="Q285" s="164">
        <v>0.3</v>
      </c>
      <c r="R285" s="164">
        <f t="shared" si="17"/>
        <v>0.3</v>
      </c>
      <c r="S285" s="164">
        <v>0</v>
      </c>
      <c r="T285" s="165">
        <f t="shared" si="18"/>
        <v>0</v>
      </c>
      <c r="U285" s="232"/>
      <c r="V285" s="232"/>
      <c r="W285" s="232"/>
      <c r="X285" s="232"/>
      <c r="Y285" s="232"/>
      <c r="Z285" s="232"/>
      <c r="AA285" s="232"/>
      <c r="AB285" s="232"/>
      <c r="AC285" s="232"/>
      <c r="AD285" s="232"/>
      <c r="AE285" s="232"/>
      <c r="AR285" s="166" t="s">
        <v>191</v>
      </c>
      <c r="AT285" s="166" t="s">
        <v>274</v>
      </c>
      <c r="AU285" s="166" t="s">
        <v>91</v>
      </c>
      <c r="AY285" s="17" t="s">
        <v>153</v>
      </c>
      <c r="BE285" s="90">
        <f t="shared" si="19"/>
        <v>0</v>
      </c>
      <c r="BF285" s="90">
        <f t="shared" si="20"/>
        <v>0</v>
      </c>
      <c r="BG285" s="90">
        <f t="shared" si="21"/>
        <v>0</v>
      </c>
      <c r="BH285" s="90">
        <f t="shared" si="22"/>
        <v>0</v>
      </c>
      <c r="BI285" s="90">
        <f t="shared" si="23"/>
        <v>0</v>
      </c>
      <c r="BJ285" s="17" t="s">
        <v>91</v>
      </c>
      <c r="BK285" s="90">
        <f t="shared" si="24"/>
        <v>0</v>
      </c>
      <c r="BL285" s="17" t="s">
        <v>159</v>
      </c>
      <c r="BM285" s="166" t="s">
        <v>580</v>
      </c>
    </row>
    <row r="286" spans="1:65" s="2" customFormat="1" ht="44.25" customHeight="1">
      <c r="A286" s="232"/>
      <c r="B286" s="123"/>
      <c r="C286" s="154" t="s">
        <v>581</v>
      </c>
      <c r="D286" s="154" t="s">
        <v>155</v>
      </c>
      <c r="E286" s="155" t="s">
        <v>582</v>
      </c>
      <c r="F286" s="156" t="s">
        <v>583</v>
      </c>
      <c r="G286" s="157" t="s">
        <v>158</v>
      </c>
      <c r="H286" s="158">
        <v>66</v>
      </c>
      <c r="I286" s="159"/>
      <c r="J286" s="160">
        <f t="shared" si="15"/>
        <v>0</v>
      </c>
      <c r="K286" s="161"/>
      <c r="L286" s="28"/>
      <c r="M286" s="162" t="s">
        <v>1</v>
      </c>
      <c r="N286" s="163" t="s">
        <v>44</v>
      </c>
      <c r="O286" s="49"/>
      <c r="P286" s="164">
        <f t="shared" si="16"/>
        <v>0</v>
      </c>
      <c r="Q286" s="164">
        <v>4.8000000000000001E-4</v>
      </c>
      <c r="R286" s="164">
        <f t="shared" si="17"/>
        <v>3.168E-2</v>
      </c>
      <c r="S286" s="164">
        <v>0</v>
      </c>
      <c r="T286" s="165">
        <f t="shared" si="18"/>
        <v>0</v>
      </c>
      <c r="U286" s="232"/>
      <c r="V286" s="232"/>
      <c r="W286" s="232"/>
      <c r="X286" s="232"/>
      <c r="Y286" s="232"/>
      <c r="Z286" s="232"/>
      <c r="AA286" s="232"/>
      <c r="AB286" s="232"/>
      <c r="AC286" s="232"/>
      <c r="AD286" s="232"/>
      <c r="AE286" s="232"/>
      <c r="AR286" s="166" t="s">
        <v>159</v>
      </c>
      <c r="AT286" s="166" t="s">
        <v>155</v>
      </c>
      <c r="AU286" s="166" t="s">
        <v>91</v>
      </c>
      <c r="AY286" s="17" t="s">
        <v>153</v>
      </c>
      <c r="BE286" s="90">
        <f t="shared" si="19"/>
        <v>0</v>
      </c>
      <c r="BF286" s="90">
        <f t="shared" si="20"/>
        <v>0</v>
      </c>
      <c r="BG286" s="90">
        <f t="shared" si="21"/>
        <v>0</v>
      </c>
      <c r="BH286" s="90">
        <f t="shared" si="22"/>
        <v>0</v>
      </c>
      <c r="BI286" s="90">
        <f t="shared" si="23"/>
        <v>0</v>
      </c>
      <c r="BJ286" s="17" t="s">
        <v>91</v>
      </c>
      <c r="BK286" s="90">
        <f t="shared" si="24"/>
        <v>0</v>
      </c>
      <c r="BL286" s="17" t="s">
        <v>159</v>
      </c>
      <c r="BM286" s="166" t="s">
        <v>584</v>
      </c>
    </row>
    <row r="287" spans="1:65" s="2" customFormat="1" ht="16.5" customHeight="1">
      <c r="A287" s="232"/>
      <c r="B287" s="123"/>
      <c r="C287" s="191" t="s">
        <v>585</v>
      </c>
      <c r="D287" s="191" t="s">
        <v>274</v>
      </c>
      <c r="E287" s="192" t="s">
        <v>586</v>
      </c>
      <c r="F287" s="193" t="s">
        <v>587</v>
      </c>
      <c r="G287" s="194" t="s">
        <v>158</v>
      </c>
      <c r="H287" s="195">
        <v>198</v>
      </c>
      <c r="I287" s="196"/>
      <c r="J287" s="197">
        <f t="shared" si="15"/>
        <v>0</v>
      </c>
      <c r="K287" s="198"/>
      <c r="L287" s="199"/>
      <c r="M287" s="200" t="s">
        <v>1</v>
      </c>
      <c r="N287" s="201" t="s">
        <v>44</v>
      </c>
      <c r="O287" s="49"/>
      <c r="P287" s="164">
        <f t="shared" si="16"/>
        <v>0</v>
      </c>
      <c r="Q287" s="164">
        <v>0</v>
      </c>
      <c r="R287" s="164">
        <f t="shared" si="17"/>
        <v>0</v>
      </c>
      <c r="S287" s="164">
        <v>0</v>
      </c>
      <c r="T287" s="165">
        <f t="shared" si="18"/>
        <v>0</v>
      </c>
      <c r="U287" s="232"/>
      <c r="V287" s="232"/>
      <c r="W287" s="232"/>
      <c r="X287" s="232"/>
      <c r="Y287" s="232"/>
      <c r="Z287" s="232"/>
      <c r="AA287" s="232"/>
      <c r="AB287" s="232"/>
      <c r="AC287" s="232"/>
      <c r="AD287" s="232"/>
      <c r="AE287" s="232"/>
      <c r="AR287" s="166" t="s">
        <v>191</v>
      </c>
      <c r="AT287" s="166" t="s">
        <v>274</v>
      </c>
      <c r="AU287" s="166" t="s">
        <v>91</v>
      </c>
      <c r="AY287" s="17" t="s">
        <v>153</v>
      </c>
      <c r="BE287" s="90">
        <f t="shared" si="19"/>
        <v>0</v>
      </c>
      <c r="BF287" s="90">
        <f t="shared" si="20"/>
        <v>0</v>
      </c>
      <c r="BG287" s="90">
        <f t="shared" si="21"/>
        <v>0</v>
      </c>
      <c r="BH287" s="90">
        <f t="shared" si="22"/>
        <v>0</v>
      </c>
      <c r="BI287" s="90">
        <f t="shared" si="23"/>
        <v>0</v>
      </c>
      <c r="BJ287" s="17" t="s">
        <v>91</v>
      </c>
      <c r="BK287" s="90">
        <f t="shared" si="24"/>
        <v>0</v>
      </c>
      <c r="BL287" s="17" t="s">
        <v>159</v>
      </c>
      <c r="BM287" s="166" t="s">
        <v>588</v>
      </c>
    </row>
    <row r="288" spans="1:65" s="13" customFormat="1">
      <c r="B288" s="167"/>
      <c r="D288" s="168" t="s">
        <v>161</v>
      </c>
      <c r="E288" s="169" t="s">
        <v>1</v>
      </c>
      <c r="F288" s="170" t="s">
        <v>589</v>
      </c>
      <c r="H288" s="171">
        <v>198</v>
      </c>
      <c r="I288" s="172"/>
      <c r="L288" s="167"/>
      <c r="M288" s="173"/>
      <c r="N288" s="174"/>
      <c r="O288" s="174"/>
      <c r="P288" s="174"/>
      <c r="Q288" s="174"/>
      <c r="R288" s="174"/>
      <c r="S288" s="174"/>
      <c r="T288" s="175"/>
      <c r="AT288" s="169" t="s">
        <v>161</v>
      </c>
      <c r="AU288" s="169" t="s">
        <v>91</v>
      </c>
      <c r="AV288" s="13" t="s">
        <v>91</v>
      </c>
      <c r="AW288" s="13" t="s">
        <v>30</v>
      </c>
      <c r="AX288" s="13" t="s">
        <v>85</v>
      </c>
      <c r="AY288" s="169" t="s">
        <v>153</v>
      </c>
    </row>
    <row r="289" spans="1:65" s="2" customFormat="1" ht="16.5" customHeight="1">
      <c r="A289" s="232"/>
      <c r="B289" s="123"/>
      <c r="C289" s="191" t="s">
        <v>590</v>
      </c>
      <c r="D289" s="191" t="s">
        <v>274</v>
      </c>
      <c r="E289" s="192" t="s">
        <v>591</v>
      </c>
      <c r="F289" s="193" t="s">
        <v>592</v>
      </c>
      <c r="G289" s="194" t="s">
        <v>491</v>
      </c>
      <c r="H289" s="195">
        <v>99</v>
      </c>
      <c r="I289" s="196"/>
      <c r="J289" s="197">
        <f>ROUND(I289*H289,2)</f>
        <v>0</v>
      </c>
      <c r="K289" s="198"/>
      <c r="L289" s="199"/>
      <c r="M289" s="200" t="s">
        <v>1</v>
      </c>
      <c r="N289" s="201" t="s">
        <v>44</v>
      </c>
      <c r="O289" s="49"/>
      <c r="P289" s="164">
        <f>O289*H289</f>
        <v>0</v>
      </c>
      <c r="Q289" s="164">
        <v>0</v>
      </c>
      <c r="R289" s="164">
        <f>Q289*H289</f>
        <v>0</v>
      </c>
      <c r="S289" s="164">
        <v>0</v>
      </c>
      <c r="T289" s="165">
        <f>S289*H289</f>
        <v>0</v>
      </c>
      <c r="U289" s="232"/>
      <c r="V289" s="232"/>
      <c r="W289" s="232"/>
      <c r="X289" s="232"/>
      <c r="Y289" s="232"/>
      <c r="Z289" s="232"/>
      <c r="AA289" s="232"/>
      <c r="AB289" s="232"/>
      <c r="AC289" s="232"/>
      <c r="AD289" s="232"/>
      <c r="AE289" s="232"/>
      <c r="AR289" s="166" t="s">
        <v>191</v>
      </c>
      <c r="AT289" s="166" t="s">
        <v>274</v>
      </c>
      <c r="AU289" s="166" t="s">
        <v>91</v>
      </c>
      <c r="AY289" s="17" t="s">
        <v>153</v>
      </c>
      <c r="BE289" s="90">
        <f>IF(N289="základná",J289,0)</f>
        <v>0</v>
      </c>
      <c r="BF289" s="90">
        <f>IF(N289="znížená",J289,0)</f>
        <v>0</v>
      </c>
      <c r="BG289" s="90">
        <f>IF(N289="zákl. prenesená",J289,0)</f>
        <v>0</v>
      </c>
      <c r="BH289" s="90">
        <f>IF(N289="zníž. prenesená",J289,0)</f>
        <v>0</v>
      </c>
      <c r="BI289" s="90">
        <f>IF(N289="nulová",J289,0)</f>
        <v>0</v>
      </c>
      <c r="BJ289" s="17" t="s">
        <v>91</v>
      </c>
      <c r="BK289" s="90">
        <f>ROUND(I289*H289,2)</f>
        <v>0</v>
      </c>
      <c r="BL289" s="17" t="s">
        <v>159</v>
      </c>
      <c r="BM289" s="166" t="s">
        <v>593</v>
      </c>
    </row>
    <row r="290" spans="1:65" s="13" customFormat="1">
      <c r="B290" s="167"/>
      <c r="D290" s="168" t="s">
        <v>161</v>
      </c>
      <c r="E290" s="169" t="s">
        <v>1</v>
      </c>
      <c r="F290" s="170" t="s">
        <v>594</v>
      </c>
      <c r="H290" s="171">
        <v>99</v>
      </c>
      <c r="I290" s="172"/>
      <c r="L290" s="167"/>
      <c r="M290" s="173"/>
      <c r="N290" s="174"/>
      <c r="O290" s="174"/>
      <c r="P290" s="174"/>
      <c r="Q290" s="174"/>
      <c r="R290" s="174"/>
      <c r="S290" s="174"/>
      <c r="T290" s="175"/>
      <c r="AT290" s="169" t="s">
        <v>161</v>
      </c>
      <c r="AU290" s="169" t="s">
        <v>91</v>
      </c>
      <c r="AV290" s="13" t="s">
        <v>91</v>
      </c>
      <c r="AW290" s="13" t="s">
        <v>30</v>
      </c>
      <c r="AX290" s="13" t="s">
        <v>85</v>
      </c>
      <c r="AY290" s="169" t="s">
        <v>153</v>
      </c>
    </row>
    <row r="291" spans="1:65" s="2" customFormat="1" ht="21.75" customHeight="1">
      <c r="A291" s="232"/>
      <c r="B291" s="123"/>
      <c r="C291" s="154" t="s">
        <v>595</v>
      </c>
      <c r="D291" s="154" t="s">
        <v>155</v>
      </c>
      <c r="E291" s="155" t="s">
        <v>596</v>
      </c>
      <c r="F291" s="156" t="s">
        <v>597</v>
      </c>
      <c r="G291" s="157" t="s">
        <v>158</v>
      </c>
      <c r="H291" s="158">
        <v>66</v>
      </c>
      <c r="I291" s="159"/>
      <c r="J291" s="160">
        <f>ROUND(I291*H291,2)</f>
        <v>0</v>
      </c>
      <c r="K291" s="161"/>
      <c r="L291" s="28"/>
      <c r="M291" s="162" t="s">
        <v>1</v>
      </c>
      <c r="N291" s="163" t="s">
        <v>44</v>
      </c>
      <c r="O291" s="49"/>
      <c r="P291" s="164">
        <f>O291*H291</f>
        <v>0</v>
      </c>
      <c r="Q291" s="164">
        <v>0</v>
      </c>
      <c r="R291" s="164">
        <f>Q291*H291</f>
        <v>0</v>
      </c>
      <c r="S291" s="164">
        <v>0</v>
      </c>
      <c r="T291" s="165">
        <f>S291*H291</f>
        <v>0</v>
      </c>
      <c r="U291" s="232"/>
      <c r="V291" s="232"/>
      <c r="W291" s="232"/>
      <c r="X291" s="232"/>
      <c r="Y291" s="232"/>
      <c r="Z291" s="232"/>
      <c r="AA291" s="232"/>
      <c r="AB291" s="232"/>
      <c r="AC291" s="232"/>
      <c r="AD291" s="232"/>
      <c r="AE291" s="232"/>
      <c r="AR291" s="166" t="s">
        <v>159</v>
      </c>
      <c r="AT291" s="166" t="s">
        <v>155</v>
      </c>
      <c r="AU291" s="166" t="s">
        <v>91</v>
      </c>
      <c r="AY291" s="17" t="s">
        <v>153</v>
      </c>
      <c r="BE291" s="90">
        <f>IF(N291="základná",J291,0)</f>
        <v>0</v>
      </c>
      <c r="BF291" s="90">
        <f>IF(N291="znížená",J291,0)</f>
        <v>0</v>
      </c>
      <c r="BG291" s="90">
        <f>IF(N291="zákl. prenesená",J291,0)</f>
        <v>0</v>
      </c>
      <c r="BH291" s="90">
        <f>IF(N291="zníž. prenesená",J291,0)</f>
        <v>0</v>
      </c>
      <c r="BI291" s="90">
        <f>IF(N291="nulová",J291,0)</f>
        <v>0</v>
      </c>
      <c r="BJ291" s="17" t="s">
        <v>91</v>
      </c>
      <c r="BK291" s="90">
        <f>ROUND(I291*H291,2)</f>
        <v>0</v>
      </c>
      <c r="BL291" s="17" t="s">
        <v>159</v>
      </c>
      <c r="BM291" s="166" t="s">
        <v>598</v>
      </c>
    </row>
    <row r="292" spans="1:65" s="2" customFormat="1" ht="21.75" customHeight="1">
      <c r="A292" s="232"/>
      <c r="B292" s="123"/>
      <c r="C292" s="154" t="s">
        <v>599</v>
      </c>
      <c r="D292" s="154" t="s">
        <v>155</v>
      </c>
      <c r="E292" s="155" t="s">
        <v>600</v>
      </c>
      <c r="F292" s="156" t="s">
        <v>601</v>
      </c>
      <c r="G292" s="157" t="s">
        <v>158</v>
      </c>
      <c r="H292" s="158">
        <v>32</v>
      </c>
      <c r="I292" s="159"/>
      <c r="J292" s="160">
        <f>ROUND(I292*H292,2)</f>
        <v>0</v>
      </c>
      <c r="K292" s="161"/>
      <c r="L292" s="28"/>
      <c r="M292" s="162" t="s">
        <v>1</v>
      </c>
      <c r="N292" s="163" t="s">
        <v>44</v>
      </c>
      <c r="O292" s="49"/>
      <c r="P292" s="164">
        <f>O292*H292</f>
        <v>0</v>
      </c>
      <c r="Q292" s="164">
        <v>0</v>
      </c>
      <c r="R292" s="164">
        <f>Q292*H292</f>
        <v>0</v>
      </c>
      <c r="S292" s="164">
        <v>0</v>
      </c>
      <c r="T292" s="165">
        <f>S292*H292</f>
        <v>0</v>
      </c>
      <c r="U292" s="232"/>
      <c r="V292" s="232"/>
      <c r="W292" s="232"/>
      <c r="X292" s="232"/>
      <c r="Y292" s="232"/>
      <c r="Z292" s="232"/>
      <c r="AA292" s="232"/>
      <c r="AB292" s="232"/>
      <c r="AC292" s="232"/>
      <c r="AD292" s="232"/>
      <c r="AE292" s="232"/>
      <c r="AR292" s="166" t="s">
        <v>159</v>
      </c>
      <c r="AT292" s="166" t="s">
        <v>155</v>
      </c>
      <c r="AU292" s="166" t="s">
        <v>91</v>
      </c>
      <c r="AY292" s="17" t="s">
        <v>153</v>
      </c>
      <c r="BE292" s="90">
        <f>IF(N292="základná",J292,0)</f>
        <v>0</v>
      </c>
      <c r="BF292" s="90">
        <f>IF(N292="znížená",J292,0)</f>
        <v>0</v>
      </c>
      <c r="BG292" s="90">
        <f>IF(N292="zákl. prenesená",J292,0)</f>
        <v>0</v>
      </c>
      <c r="BH292" s="90">
        <f>IF(N292="zníž. prenesená",J292,0)</f>
        <v>0</v>
      </c>
      <c r="BI292" s="90">
        <f>IF(N292="nulová",J292,0)</f>
        <v>0</v>
      </c>
      <c r="BJ292" s="17" t="s">
        <v>91</v>
      </c>
      <c r="BK292" s="90">
        <f>ROUND(I292*H292,2)</f>
        <v>0</v>
      </c>
      <c r="BL292" s="17" t="s">
        <v>159</v>
      </c>
      <c r="BM292" s="166" t="s">
        <v>602</v>
      </c>
    </row>
    <row r="293" spans="1:65" s="2" customFormat="1" ht="16.5" customHeight="1">
      <c r="A293" s="232"/>
      <c r="B293" s="123"/>
      <c r="C293" s="191" t="s">
        <v>603</v>
      </c>
      <c r="D293" s="191" t="s">
        <v>274</v>
      </c>
      <c r="E293" s="192" t="s">
        <v>604</v>
      </c>
      <c r="F293" s="193" t="s">
        <v>605</v>
      </c>
      <c r="G293" s="194" t="s">
        <v>215</v>
      </c>
      <c r="H293" s="195">
        <v>7.88</v>
      </c>
      <c r="I293" s="196"/>
      <c r="J293" s="197">
        <f>ROUND(I293*H293,2)</f>
        <v>0</v>
      </c>
      <c r="K293" s="198"/>
      <c r="L293" s="199"/>
      <c r="M293" s="200" t="s">
        <v>1</v>
      </c>
      <c r="N293" s="201" t="s">
        <v>44</v>
      </c>
      <c r="O293" s="49"/>
      <c r="P293" s="164">
        <f>O293*H293</f>
        <v>0</v>
      </c>
      <c r="Q293" s="164">
        <v>0</v>
      </c>
      <c r="R293" s="164">
        <f>Q293*H293</f>
        <v>0</v>
      </c>
      <c r="S293" s="164">
        <v>0</v>
      </c>
      <c r="T293" s="165">
        <f>S293*H293</f>
        <v>0</v>
      </c>
      <c r="U293" s="232"/>
      <c r="V293" s="232"/>
      <c r="W293" s="232"/>
      <c r="X293" s="232"/>
      <c r="Y293" s="232"/>
      <c r="Z293" s="232"/>
      <c r="AA293" s="232"/>
      <c r="AB293" s="232"/>
      <c r="AC293" s="232"/>
      <c r="AD293" s="232"/>
      <c r="AE293" s="232"/>
      <c r="AR293" s="166" t="s">
        <v>191</v>
      </c>
      <c r="AT293" s="166" t="s">
        <v>274</v>
      </c>
      <c r="AU293" s="166" t="s">
        <v>91</v>
      </c>
      <c r="AY293" s="17" t="s">
        <v>153</v>
      </c>
      <c r="BE293" s="90">
        <f>IF(N293="základná",J293,0)</f>
        <v>0</v>
      </c>
      <c r="BF293" s="90">
        <f>IF(N293="znížená",J293,0)</f>
        <v>0</v>
      </c>
      <c r="BG293" s="90">
        <f>IF(N293="zákl. prenesená",J293,0)</f>
        <v>0</v>
      </c>
      <c r="BH293" s="90">
        <f>IF(N293="zníž. prenesená",J293,0)</f>
        <v>0</v>
      </c>
      <c r="BI293" s="90">
        <f>IF(N293="nulová",J293,0)</f>
        <v>0</v>
      </c>
      <c r="BJ293" s="17" t="s">
        <v>91</v>
      </c>
      <c r="BK293" s="90">
        <f>ROUND(I293*H293,2)</f>
        <v>0</v>
      </c>
      <c r="BL293" s="17" t="s">
        <v>159</v>
      </c>
      <c r="BM293" s="166" t="s">
        <v>606</v>
      </c>
    </row>
    <row r="294" spans="1:65" s="13" customFormat="1">
      <c r="B294" s="167"/>
      <c r="D294" s="168" t="s">
        <v>161</v>
      </c>
      <c r="E294" s="169" t="s">
        <v>1</v>
      </c>
      <c r="F294" s="170" t="s">
        <v>607</v>
      </c>
      <c r="H294" s="171">
        <v>7.88</v>
      </c>
      <c r="I294" s="172"/>
      <c r="L294" s="167"/>
      <c r="M294" s="173"/>
      <c r="N294" s="174"/>
      <c r="O294" s="174"/>
      <c r="P294" s="174"/>
      <c r="Q294" s="174"/>
      <c r="R294" s="174"/>
      <c r="S294" s="174"/>
      <c r="T294" s="175"/>
      <c r="AT294" s="169" t="s">
        <v>161</v>
      </c>
      <c r="AU294" s="169" t="s">
        <v>91</v>
      </c>
      <c r="AV294" s="13" t="s">
        <v>91</v>
      </c>
      <c r="AW294" s="13" t="s">
        <v>30</v>
      </c>
      <c r="AX294" s="13" t="s">
        <v>85</v>
      </c>
      <c r="AY294" s="169" t="s">
        <v>153</v>
      </c>
    </row>
    <row r="295" spans="1:65" s="2" customFormat="1" ht="21.75" customHeight="1">
      <c r="A295" s="232"/>
      <c r="B295" s="123"/>
      <c r="C295" s="154" t="s">
        <v>608</v>
      </c>
      <c r="D295" s="154" t="s">
        <v>155</v>
      </c>
      <c r="E295" s="155" t="s">
        <v>609</v>
      </c>
      <c r="F295" s="156" t="s">
        <v>610</v>
      </c>
      <c r="G295" s="157" t="s">
        <v>611</v>
      </c>
      <c r="H295" s="158">
        <v>240</v>
      </c>
      <c r="I295" s="159"/>
      <c r="J295" s="160">
        <f>ROUND(I295*H295,2)</f>
        <v>0</v>
      </c>
      <c r="K295" s="161"/>
      <c r="L295" s="28"/>
      <c r="M295" s="162" t="s">
        <v>1</v>
      </c>
      <c r="N295" s="163" t="s">
        <v>44</v>
      </c>
      <c r="O295" s="49"/>
      <c r="P295" s="164">
        <f>O295*H295</f>
        <v>0</v>
      </c>
      <c r="Q295" s="164">
        <v>0</v>
      </c>
      <c r="R295" s="164">
        <f>Q295*H295</f>
        <v>0</v>
      </c>
      <c r="S295" s="164">
        <v>0</v>
      </c>
      <c r="T295" s="165">
        <f>S295*H295</f>
        <v>0</v>
      </c>
      <c r="U295" s="232"/>
      <c r="V295" s="232"/>
      <c r="W295" s="232"/>
      <c r="X295" s="232"/>
      <c r="Y295" s="232"/>
      <c r="Z295" s="232"/>
      <c r="AA295" s="232"/>
      <c r="AB295" s="232"/>
      <c r="AC295" s="232"/>
      <c r="AD295" s="232"/>
      <c r="AE295" s="232"/>
      <c r="AR295" s="166" t="s">
        <v>159</v>
      </c>
      <c r="AT295" s="166" t="s">
        <v>155</v>
      </c>
      <c r="AU295" s="166" t="s">
        <v>91</v>
      </c>
      <c r="AY295" s="17" t="s">
        <v>153</v>
      </c>
      <c r="BE295" s="90">
        <f>IF(N295="základná",J295,0)</f>
        <v>0</v>
      </c>
      <c r="BF295" s="90">
        <f>IF(N295="znížená",J295,0)</f>
        <v>0</v>
      </c>
      <c r="BG295" s="90">
        <f>IF(N295="zákl. prenesená",J295,0)</f>
        <v>0</v>
      </c>
      <c r="BH295" s="90">
        <f>IF(N295="zníž. prenesená",J295,0)</f>
        <v>0</v>
      </c>
      <c r="BI295" s="90">
        <f>IF(N295="nulová",J295,0)</f>
        <v>0</v>
      </c>
      <c r="BJ295" s="17" t="s">
        <v>91</v>
      </c>
      <c r="BK295" s="90">
        <f>ROUND(I295*H295,2)</f>
        <v>0</v>
      </c>
      <c r="BL295" s="17" t="s">
        <v>159</v>
      </c>
      <c r="BM295" s="166" t="s">
        <v>612</v>
      </c>
    </row>
    <row r="296" spans="1:65" s="13" customFormat="1">
      <c r="B296" s="167"/>
      <c r="D296" s="168" t="s">
        <v>161</v>
      </c>
      <c r="E296" s="169" t="s">
        <v>1</v>
      </c>
      <c r="F296" s="170" t="s">
        <v>613</v>
      </c>
      <c r="H296" s="171">
        <v>240</v>
      </c>
      <c r="I296" s="172"/>
      <c r="L296" s="167"/>
      <c r="M296" s="173"/>
      <c r="N296" s="174"/>
      <c r="O296" s="174"/>
      <c r="P296" s="174"/>
      <c r="Q296" s="174"/>
      <c r="R296" s="174"/>
      <c r="S296" s="174"/>
      <c r="T296" s="175"/>
      <c r="AT296" s="169" t="s">
        <v>161</v>
      </c>
      <c r="AU296" s="169" t="s">
        <v>91</v>
      </c>
      <c r="AV296" s="13" t="s">
        <v>91</v>
      </c>
      <c r="AW296" s="13" t="s">
        <v>30</v>
      </c>
      <c r="AX296" s="13" t="s">
        <v>85</v>
      </c>
      <c r="AY296" s="169" t="s">
        <v>153</v>
      </c>
    </row>
    <row r="297" spans="1:65" s="2" customFormat="1" ht="21.75" customHeight="1">
      <c r="A297" s="232"/>
      <c r="B297" s="123"/>
      <c r="C297" s="154" t="s">
        <v>614</v>
      </c>
      <c r="D297" s="154" t="s">
        <v>155</v>
      </c>
      <c r="E297" s="155" t="s">
        <v>615</v>
      </c>
      <c r="F297" s="156" t="s">
        <v>616</v>
      </c>
      <c r="G297" s="157" t="s">
        <v>158</v>
      </c>
      <c r="H297" s="158">
        <v>5</v>
      </c>
      <c r="I297" s="159"/>
      <c r="J297" s="160">
        <f>ROUND(I297*H297,2)</f>
        <v>0</v>
      </c>
      <c r="K297" s="161"/>
      <c r="L297" s="28"/>
      <c r="M297" s="162" t="s">
        <v>1</v>
      </c>
      <c r="N297" s="163" t="s">
        <v>44</v>
      </c>
      <c r="O297" s="49"/>
      <c r="P297" s="164">
        <f>O297*H297</f>
        <v>0</v>
      </c>
      <c r="Q297" s="164">
        <v>0</v>
      </c>
      <c r="R297" s="164">
        <f>Q297*H297</f>
        <v>0</v>
      </c>
      <c r="S297" s="164">
        <v>0</v>
      </c>
      <c r="T297" s="165">
        <f>S297*H297</f>
        <v>0</v>
      </c>
      <c r="U297" s="232"/>
      <c r="V297" s="232"/>
      <c r="W297" s="232"/>
      <c r="X297" s="232"/>
      <c r="Y297" s="232"/>
      <c r="Z297" s="232"/>
      <c r="AA297" s="232"/>
      <c r="AB297" s="232"/>
      <c r="AC297" s="232"/>
      <c r="AD297" s="232"/>
      <c r="AE297" s="232"/>
      <c r="AR297" s="166" t="s">
        <v>159</v>
      </c>
      <c r="AT297" s="166" t="s">
        <v>155</v>
      </c>
      <c r="AU297" s="166" t="s">
        <v>91</v>
      </c>
      <c r="AY297" s="17" t="s">
        <v>153</v>
      </c>
      <c r="BE297" s="90">
        <f>IF(N297="základná",J297,0)</f>
        <v>0</v>
      </c>
      <c r="BF297" s="90">
        <f>IF(N297="znížená",J297,0)</f>
        <v>0</v>
      </c>
      <c r="BG297" s="90">
        <f>IF(N297="zákl. prenesená",J297,0)</f>
        <v>0</v>
      </c>
      <c r="BH297" s="90">
        <f>IF(N297="zníž. prenesená",J297,0)</f>
        <v>0</v>
      </c>
      <c r="BI297" s="90">
        <f>IF(N297="nulová",J297,0)</f>
        <v>0</v>
      </c>
      <c r="BJ297" s="17" t="s">
        <v>91</v>
      </c>
      <c r="BK297" s="90">
        <f>ROUND(I297*H297,2)</f>
        <v>0</v>
      </c>
      <c r="BL297" s="17" t="s">
        <v>159</v>
      </c>
      <c r="BM297" s="166" t="s">
        <v>617</v>
      </c>
    </row>
    <row r="298" spans="1:65" s="13" customFormat="1">
      <c r="B298" s="167"/>
      <c r="D298" s="168" t="s">
        <v>161</v>
      </c>
      <c r="E298" s="169" t="s">
        <v>1</v>
      </c>
      <c r="F298" s="170" t="s">
        <v>178</v>
      </c>
      <c r="H298" s="171">
        <v>5</v>
      </c>
      <c r="I298" s="172"/>
      <c r="L298" s="167"/>
      <c r="M298" s="173"/>
      <c r="N298" s="174"/>
      <c r="O298" s="174"/>
      <c r="P298" s="174"/>
      <c r="Q298" s="174"/>
      <c r="R298" s="174"/>
      <c r="S298" s="174"/>
      <c r="T298" s="175"/>
      <c r="AT298" s="169" t="s">
        <v>161</v>
      </c>
      <c r="AU298" s="169" t="s">
        <v>91</v>
      </c>
      <c r="AV298" s="13" t="s">
        <v>91</v>
      </c>
      <c r="AW298" s="13" t="s">
        <v>30</v>
      </c>
      <c r="AX298" s="13" t="s">
        <v>85</v>
      </c>
      <c r="AY298" s="169" t="s">
        <v>153</v>
      </c>
    </row>
    <row r="299" spans="1:65" s="2" customFormat="1" ht="21.75" customHeight="1">
      <c r="A299" s="232"/>
      <c r="B299" s="123"/>
      <c r="C299" s="154" t="s">
        <v>618</v>
      </c>
      <c r="D299" s="154" t="s">
        <v>155</v>
      </c>
      <c r="E299" s="155" t="s">
        <v>619</v>
      </c>
      <c r="F299" s="156" t="s">
        <v>620</v>
      </c>
      <c r="G299" s="157" t="s">
        <v>158</v>
      </c>
      <c r="H299" s="158">
        <v>5</v>
      </c>
      <c r="I299" s="159"/>
      <c r="J299" s="160">
        <f>ROUND(I299*H299,2)</f>
        <v>0</v>
      </c>
      <c r="K299" s="161"/>
      <c r="L299" s="28"/>
      <c r="M299" s="162" t="s">
        <v>1</v>
      </c>
      <c r="N299" s="163" t="s">
        <v>44</v>
      </c>
      <c r="O299" s="49"/>
      <c r="P299" s="164">
        <f>O299*H299</f>
        <v>0</v>
      </c>
      <c r="Q299" s="164">
        <v>0</v>
      </c>
      <c r="R299" s="164">
        <f>Q299*H299</f>
        <v>0</v>
      </c>
      <c r="S299" s="164">
        <v>0</v>
      </c>
      <c r="T299" s="165">
        <f>S299*H299</f>
        <v>0</v>
      </c>
      <c r="U299" s="232"/>
      <c r="V299" s="232"/>
      <c r="W299" s="232"/>
      <c r="X299" s="232"/>
      <c r="Y299" s="232"/>
      <c r="Z299" s="232"/>
      <c r="AA299" s="232"/>
      <c r="AB299" s="232"/>
      <c r="AC299" s="232"/>
      <c r="AD299" s="232"/>
      <c r="AE299" s="232"/>
      <c r="AR299" s="166" t="s">
        <v>159</v>
      </c>
      <c r="AT299" s="166" t="s">
        <v>155</v>
      </c>
      <c r="AU299" s="166" t="s">
        <v>91</v>
      </c>
      <c r="AY299" s="17" t="s">
        <v>153</v>
      </c>
      <c r="BE299" s="90">
        <f>IF(N299="základná",J299,0)</f>
        <v>0</v>
      </c>
      <c r="BF299" s="90">
        <f>IF(N299="znížená",J299,0)</f>
        <v>0</v>
      </c>
      <c r="BG299" s="90">
        <f>IF(N299="zákl. prenesená",J299,0)</f>
        <v>0</v>
      </c>
      <c r="BH299" s="90">
        <f>IF(N299="zníž. prenesená",J299,0)</f>
        <v>0</v>
      </c>
      <c r="BI299" s="90">
        <f>IF(N299="nulová",J299,0)</f>
        <v>0</v>
      </c>
      <c r="BJ299" s="17" t="s">
        <v>91</v>
      </c>
      <c r="BK299" s="90">
        <f>ROUND(I299*H299,2)</f>
        <v>0</v>
      </c>
      <c r="BL299" s="17" t="s">
        <v>159</v>
      </c>
      <c r="BM299" s="166" t="s">
        <v>621</v>
      </c>
    </row>
    <row r="300" spans="1:65" s="13" customFormat="1">
      <c r="B300" s="167"/>
      <c r="D300" s="168" t="s">
        <v>161</v>
      </c>
      <c r="E300" s="169" t="s">
        <v>1</v>
      </c>
      <c r="F300" s="170" t="s">
        <v>178</v>
      </c>
      <c r="H300" s="171">
        <v>5</v>
      </c>
      <c r="I300" s="172"/>
      <c r="L300" s="167"/>
      <c r="M300" s="173"/>
      <c r="N300" s="174"/>
      <c r="O300" s="174"/>
      <c r="P300" s="174"/>
      <c r="Q300" s="174"/>
      <c r="R300" s="174"/>
      <c r="S300" s="174"/>
      <c r="T300" s="175"/>
      <c r="AT300" s="169" t="s">
        <v>161</v>
      </c>
      <c r="AU300" s="169" t="s">
        <v>91</v>
      </c>
      <c r="AV300" s="13" t="s">
        <v>91</v>
      </c>
      <c r="AW300" s="13" t="s">
        <v>30</v>
      </c>
      <c r="AX300" s="13" t="s">
        <v>85</v>
      </c>
      <c r="AY300" s="169" t="s">
        <v>153</v>
      </c>
    </row>
    <row r="301" spans="1:65" s="2" customFormat="1" ht="21.75" customHeight="1">
      <c r="A301" s="232"/>
      <c r="B301" s="123"/>
      <c r="C301" s="154" t="s">
        <v>622</v>
      </c>
      <c r="D301" s="154" t="s">
        <v>155</v>
      </c>
      <c r="E301" s="155" t="s">
        <v>623</v>
      </c>
      <c r="F301" s="156" t="s">
        <v>624</v>
      </c>
      <c r="G301" s="157" t="s">
        <v>158</v>
      </c>
      <c r="H301" s="158">
        <v>5</v>
      </c>
      <c r="I301" s="159"/>
      <c r="J301" s="160">
        <f>ROUND(I301*H301,2)</f>
        <v>0</v>
      </c>
      <c r="K301" s="161"/>
      <c r="L301" s="28"/>
      <c r="M301" s="162" t="s">
        <v>1</v>
      </c>
      <c r="N301" s="163" t="s">
        <v>44</v>
      </c>
      <c r="O301" s="49"/>
      <c r="P301" s="164">
        <f>O301*H301</f>
        <v>0</v>
      </c>
      <c r="Q301" s="164">
        <v>0</v>
      </c>
      <c r="R301" s="164">
        <f>Q301*H301</f>
        <v>0</v>
      </c>
      <c r="S301" s="164">
        <v>0</v>
      </c>
      <c r="T301" s="165">
        <f>S301*H301</f>
        <v>0</v>
      </c>
      <c r="U301" s="232"/>
      <c r="V301" s="232"/>
      <c r="W301" s="232"/>
      <c r="X301" s="232"/>
      <c r="Y301" s="232"/>
      <c r="Z301" s="232"/>
      <c r="AA301" s="232"/>
      <c r="AB301" s="232"/>
      <c r="AC301" s="232"/>
      <c r="AD301" s="232"/>
      <c r="AE301" s="232"/>
      <c r="AR301" s="166" t="s">
        <v>159</v>
      </c>
      <c r="AT301" s="166" t="s">
        <v>155</v>
      </c>
      <c r="AU301" s="166" t="s">
        <v>91</v>
      </c>
      <c r="AY301" s="17" t="s">
        <v>153</v>
      </c>
      <c r="BE301" s="90">
        <f>IF(N301="základná",J301,0)</f>
        <v>0</v>
      </c>
      <c r="BF301" s="90">
        <f>IF(N301="znížená",J301,0)</f>
        <v>0</v>
      </c>
      <c r="BG301" s="90">
        <f>IF(N301="zákl. prenesená",J301,0)</f>
        <v>0</v>
      </c>
      <c r="BH301" s="90">
        <f>IF(N301="zníž. prenesená",J301,0)</f>
        <v>0</v>
      </c>
      <c r="BI301" s="90">
        <f>IF(N301="nulová",J301,0)</f>
        <v>0</v>
      </c>
      <c r="BJ301" s="17" t="s">
        <v>91</v>
      </c>
      <c r="BK301" s="90">
        <f>ROUND(I301*H301,2)</f>
        <v>0</v>
      </c>
      <c r="BL301" s="17" t="s">
        <v>159</v>
      </c>
      <c r="BM301" s="166" t="s">
        <v>625</v>
      </c>
    </row>
    <row r="302" spans="1:65" s="13" customFormat="1">
      <c r="B302" s="167"/>
      <c r="D302" s="168" t="s">
        <v>161</v>
      </c>
      <c r="E302" s="169" t="s">
        <v>1</v>
      </c>
      <c r="F302" s="170" t="s">
        <v>178</v>
      </c>
      <c r="H302" s="171">
        <v>5</v>
      </c>
      <c r="I302" s="172"/>
      <c r="L302" s="167"/>
      <c r="M302" s="173"/>
      <c r="N302" s="174"/>
      <c r="O302" s="174"/>
      <c r="P302" s="174"/>
      <c r="Q302" s="174"/>
      <c r="R302" s="174"/>
      <c r="S302" s="174"/>
      <c r="T302" s="175"/>
      <c r="AT302" s="169" t="s">
        <v>161</v>
      </c>
      <c r="AU302" s="169" t="s">
        <v>91</v>
      </c>
      <c r="AV302" s="13" t="s">
        <v>91</v>
      </c>
      <c r="AW302" s="13" t="s">
        <v>30</v>
      </c>
      <c r="AX302" s="13" t="s">
        <v>85</v>
      </c>
      <c r="AY302" s="169" t="s">
        <v>153</v>
      </c>
    </row>
    <row r="303" spans="1:65" s="2" customFormat="1" ht="21.75" customHeight="1">
      <c r="A303" s="232"/>
      <c r="B303" s="123"/>
      <c r="C303" s="154" t="s">
        <v>626</v>
      </c>
      <c r="D303" s="154" t="s">
        <v>155</v>
      </c>
      <c r="E303" s="155" t="s">
        <v>627</v>
      </c>
      <c r="F303" s="156" t="s">
        <v>628</v>
      </c>
      <c r="G303" s="157" t="s">
        <v>267</v>
      </c>
      <c r="H303" s="158">
        <v>66</v>
      </c>
      <c r="I303" s="159"/>
      <c r="J303" s="160">
        <f>ROUND(I303*H303,2)</f>
        <v>0</v>
      </c>
      <c r="K303" s="161"/>
      <c r="L303" s="28"/>
      <c r="M303" s="162" t="s">
        <v>1</v>
      </c>
      <c r="N303" s="163" t="s">
        <v>44</v>
      </c>
      <c r="O303" s="49"/>
      <c r="P303" s="164">
        <f>O303*H303</f>
        <v>0</v>
      </c>
      <c r="Q303" s="164">
        <v>0</v>
      </c>
      <c r="R303" s="164">
        <f>Q303*H303</f>
        <v>0</v>
      </c>
      <c r="S303" s="164">
        <v>0</v>
      </c>
      <c r="T303" s="165">
        <f>S303*H303</f>
        <v>0</v>
      </c>
      <c r="U303" s="232"/>
      <c r="V303" s="232"/>
      <c r="W303" s="232"/>
      <c r="X303" s="232"/>
      <c r="Y303" s="232"/>
      <c r="Z303" s="232"/>
      <c r="AA303" s="232"/>
      <c r="AB303" s="232"/>
      <c r="AC303" s="232"/>
      <c r="AD303" s="232"/>
      <c r="AE303" s="232"/>
      <c r="AR303" s="166" t="s">
        <v>159</v>
      </c>
      <c r="AT303" s="166" t="s">
        <v>155</v>
      </c>
      <c r="AU303" s="166" t="s">
        <v>91</v>
      </c>
      <c r="AY303" s="17" t="s">
        <v>153</v>
      </c>
      <c r="BE303" s="90">
        <f>IF(N303="základná",J303,0)</f>
        <v>0</v>
      </c>
      <c r="BF303" s="90">
        <f>IF(N303="znížená",J303,0)</f>
        <v>0</v>
      </c>
      <c r="BG303" s="90">
        <f>IF(N303="zákl. prenesená",J303,0)</f>
        <v>0</v>
      </c>
      <c r="BH303" s="90">
        <f>IF(N303="zníž. prenesená",J303,0)</f>
        <v>0</v>
      </c>
      <c r="BI303" s="90">
        <f>IF(N303="nulová",J303,0)</f>
        <v>0</v>
      </c>
      <c r="BJ303" s="17" t="s">
        <v>91</v>
      </c>
      <c r="BK303" s="90">
        <f>ROUND(I303*H303,2)</f>
        <v>0</v>
      </c>
      <c r="BL303" s="17" t="s">
        <v>159</v>
      </c>
      <c r="BM303" s="166" t="s">
        <v>629</v>
      </c>
    </row>
    <row r="304" spans="1:65" s="13" customFormat="1">
      <c r="B304" s="167"/>
      <c r="D304" s="168" t="s">
        <v>161</v>
      </c>
      <c r="E304" s="169" t="s">
        <v>1</v>
      </c>
      <c r="F304" s="170" t="s">
        <v>313</v>
      </c>
      <c r="H304" s="171">
        <v>66</v>
      </c>
      <c r="I304" s="172"/>
      <c r="L304" s="167"/>
      <c r="M304" s="173"/>
      <c r="N304" s="174"/>
      <c r="O304" s="174"/>
      <c r="P304" s="174"/>
      <c r="Q304" s="174"/>
      <c r="R304" s="174"/>
      <c r="S304" s="174"/>
      <c r="T304" s="175"/>
      <c r="AT304" s="169" t="s">
        <v>161</v>
      </c>
      <c r="AU304" s="169" t="s">
        <v>91</v>
      </c>
      <c r="AV304" s="13" t="s">
        <v>91</v>
      </c>
      <c r="AW304" s="13" t="s">
        <v>30</v>
      </c>
      <c r="AX304" s="13" t="s">
        <v>85</v>
      </c>
      <c r="AY304" s="169" t="s">
        <v>153</v>
      </c>
    </row>
    <row r="305" spans="1:65" s="2" customFormat="1" ht="16.5" customHeight="1">
      <c r="A305" s="232"/>
      <c r="B305" s="123"/>
      <c r="C305" s="191" t="s">
        <v>630</v>
      </c>
      <c r="D305" s="191" t="s">
        <v>274</v>
      </c>
      <c r="E305" s="192" t="s">
        <v>631</v>
      </c>
      <c r="F305" s="193" t="s">
        <v>632</v>
      </c>
      <c r="G305" s="194" t="s">
        <v>215</v>
      </c>
      <c r="H305" s="195">
        <v>9.4290000000000003</v>
      </c>
      <c r="I305" s="196"/>
      <c r="J305" s="197">
        <f>ROUND(I305*H305,2)</f>
        <v>0</v>
      </c>
      <c r="K305" s="198"/>
      <c r="L305" s="199"/>
      <c r="M305" s="200" t="s">
        <v>1</v>
      </c>
      <c r="N305" s="201" t="s">
        <v>44</v>
      </c>
      <c r="O305" s="49"/>
      <c r="P305" s="164">
        <f>O305*H305</f>
        <v>0</v>
      </c>
      <c r="Q305" s="164">
        <v>2.9999999999999997E-4</v>
      </c>
      <c r="R305" s="164">
        <f>Q305*H305</f>
        <v>2.8287E-3</v>
      </c>
      <c r="S305" s="164">
        <v>0</v>
      </c>
      <c r="T305" s="165">
        <f>S305*H305</f>
        <v>0</v>
      </c>
      <c r="U305" s="232"/>
      <c r="V305" s="232"/>
      <c r="W305" s="232"/>
      <c r="X305" s="232"/>
      <c r="Y305" s="232"/>
      <c r="Z305" s="232"/>
      <c r="AA305" s="232"/>
      <c r="AB305" s="232"/>
      <c r="AC305" s="232"/>
      <c r="AD305" s="232"/>
      <c r="AE305" s="232"/>
      <c r="AR305" s="166" t="s">
        <v>191</v>
      </c>
      <c r="AT305" s="166" t="s">
        <v>274</v>
      </c>
      <c r="AU305" s="166" t="s">
        <v>91</v>
      </c>
      <c r="AY305" s="17" t="s">
        <v>153</v>
      </c>
      <c r="BE305" s="90">
        <f>IF(N305="základná",J305,0)</f>
        <v>0</v>
      </c>
      <c r="BF305" s="90">
        <f>IF(N305="znížená",J305,0)</f>
        <v>0</v>
      </c>
      <c r="BG305" s="90">
        <f>IF(N305="zákl. prenesená",J305,0)</f>
        <v>0</v>
      </c>
      <c r="BH305" s="90">
        <f>IF(N305="zníž. prenesená",J305,0)</f>
        <v>0</v>
      </c>
      <c r="BI305" s="90">
        <f>IF(N305="nulová",J305,0)</f>
        <v>0</v>
      </c>
      <c r="BJ305" s="17" t="s">
        <v>91</v>
      </c>
      <c r="BK305" s="90">
        <f>ROUND(I305*H305,2)</f>
        <v>0</v>
      </c>
      <c r="BL305" s="17" t="s">
        <v>159</v>
      </c>
      <c r="BM305" s="166" t="s">
        <v>633</v>
      </c>
    </row>
    <row r="306" spans="1:65" s="13" customFormat="1">
      <c r="B306" s="167"/>
      <c r="D306" s="168" t="s">
        <v>161</v>
      </c>
      <c r="E306" s="169" t="s">
        <v>1</v>
      </c>
      <c r="F306" s="170" t="s">
        <v>634</v>
      </c>
      <c r="H306" s="171">
        <v>9.4290000000000003</v>
      </c>
      <c r="I306" s="172"/>
      <c r="L306" s="167"/>
      <c r="M306" s="173"/>
      <c r="N306" s="174"/>
      <c r="O306" s="174"/>
      <c r="P306" s="174"/>
      <c r="Q306" s="174"/>
      <c r="R306" s="174"/>
      <c r="S306" s="174"/>
      <c r="T306" s="175"/>
      <c r="AT306" s="169" t="s">
        <v>161</v>
      </c>
      <c r="AU306" s="169" t="s">
        <v>91</v>
      </c>
      <c r="AV306" s="13" t="s">
        <v>91</v>
      </c>
      <c r="AW306" s="13" t="s">
        <v>30</v>
      </c>
      <c r="AX306" s="13" t="s">
        <v>85</v>
      </c>
      <c r="AY306" s="169" t="s">
        <v>153</v>
      </c>
    </row>
    <row r="307" spans="1:65" s="2" customFormat="1" ht="21.75" customHeight="1">
      <c r="A307" s="232"/>
      <c r="B307" s="123"/>
      <c r="C307" s="154" t="s">
        <v>635</v>
      </c>
      <c r="D307" s="154" t="s">
        <v>155</v>
      </c>
      <c r="E307" s="155" t="s">
        <v>636</v>
      </c>
      <c r="F307" s="156" t="s">
        <v>637</v>
      </c>
      <c r="G307" s="157" t="s">
        <v>638</v>
      </c>
      <c r="H307" s="158">
        <v>1</v>
      </c>
      <c r="I307" s="159"/>
      <c r="J307" s="160">
        <f>ROUND(I307*H307,2)</f>
        <v>0</v>
      </c>
      <c r="K307" s="161"/>
      <c r="L307" s="28"/>
      <c r="M307" s="162" t="s">
        <v>1</v>
      </c>
      <c r="N307" s="163" t="s">
        <v>44</v>
      </c>
      <c r="O307" s="49"/>
      <c r="P307" s="164">
        <f>O307*H307</f>
        <v>0</v>
      </c>
      <c r="Q307" s="164">
        <v>0</v>
      </c>
      <c r="R307" s="164">
        <f>Q307*H307</f>
        <v>0</v>
      </c>
      <c r="S307" s="164">
        <v>0</v>
      </c>
      <c r="T307" s="165">
        <f>S307*H307</f>
        <v>0</v>
      </c>
      <c r="U307" s="232"/>
      <c r="V307" s="232"/>
      <c r="W307" s="232"/>
      <c r="X307" s="232"/>
      <c r="Y307" s="232"/>
      <c r="Z307" s="232"/>
      <c r="AA307" s="232"/>
      <c r="AB307" s="232"/>
      <c r="AC307" s="232"/>
      <c r="AD307" s="232"/>
      <c r="AE307" s="232"/>
      <c r="AR307" s="166" t="s">
        <v>159</v>
      </c>
      <c r="AT307" s="166" t="s">
        <v>155</v>
      </c>
      <c r="AU307" s="166" t="s">
        <v>91</v>
      </c>
      <c r="AY307" s="17" t="s">
        <v>153</v>
      </c>
      <c r="BE307" s="90">
        <f>IF(N307="základná",J307,0)</f>
        <v>0</v>
      </c>
      <c r="BF307" s="90">
        <f>IF(N307="znížená",J307,0)</f>
        <v>0</v>
      </c>
      <c r="BG307" s="90">
        <f>IF(N307="zákl. prenesená",J307,0)</f>
        <v>0</v>
      </c>
      <c r="BH307" s="90">
        <f>IF(N307="zníž. prenesená",J307,0)</f>
        <v>0</v>
      </c>
      <c r="BI307" s="90">
        <f>IF(N307="nulová",J307,0)</f>
        <v>0</v>
      </c>
      <c r="BJ307" s="17" t="s">
        <v>91</v>
      </c>
      <c r="BK307" s="90">
        <f>ROUND(I307*H307,2)</f>
        <v>0</v>
      </c>
      <c r="BL307" s="17" t="s">
        <v>159</v>
      </c>
      <c r="BM307" s="166" t="s">
        <v>639</v>
      </c>
    </row>
    <row r="308" spans="1:65" s="2" customFormat="1" ht="21.75" customHeight="1">
      <c r="A308" s="232"/>
      <c r="B308" s="123"/>
      <c r="C308" s="154" t="s">
        <v>640</v>
      </c>
      <c r="D308" s="154" t="s">
        <v>155</v>
      </c>
      <c r="E308" s="155" t="s">
        <v>641</v>
      </c>
      <c r="F308" s="156" t="s">
        <v>642</v>
      </c>
      <c r="G308" s="157" t="s">
        <v>267</v>
      </c>
      <c r="H308" s="158">
        <v>10740</v>
      </c>
      <c r="I308" s="159"/>
      <c r="J308" s="160">
        <f>ROUND(I308*H308,2)</f>
        <v>0</v>
      </c>
      <c r="K308" s="161"/>
      <c r="L308" s="28"/>
      <c r="M308" s="162" t="s">
        <v>1</v>
      </c>
      <c r="N308" s="163" t="s">
        <v>44</v>
      </c>
      <c r="O308" s="49"/>
      <c r="P308" s="164">
        <f>O308*H308</f>
        <v>0</v>
      </c>
      <c r="Q308" s="164">
        <v>0</v>
      </c>
      <c r="R308" s="164">
        <f>Q308*H308</f>
        <v>0</v>
      </c>
      <c r="S308" s="164">
        <v>0</v>
      </c>
      <c r="T308" s="165">
        <f>S308*H308</f>
        <v>0</v>
      </c>
      <c r="U308" s="232"/>
      <c r="V308" s="232"/>
      <c r="W308" s="232"/>
      <c r="X308" s="232"/>
      <c r="Y308" s="232"/>
      <c r="Z308" s="232"/>
      <c r="AA308" s="232"/>
      <c r="AB308" s="232"/>
      <c r="AC308" s="232"/>
      <c r="AD308" s="232"/>
      <c r="AE308" s="232"/>
      <c r="AR308" s="166" t="s">
        <v>159</v>
      </c>
      <c r="AT308" s="166" t="s">
        <v>155</v>
      </c>
      <c r="AU308" s="166" t="s">
        <v>91</v>
      </c>
      <c r="AY308" s="17" t="s">
        <v>153</v>
      </c>
      <c r="BE308" s="90">
        <f>IF(N308="základná",J308,0)</f>
        <v>0</v>
      </c>
      <c r="BF308" s="90">
        <f>IF(N308="znížená",J308,0)</f>
        <v>0</v>
      </c>
      <c r="BG308" s="90">
        <f>IF(N308="zákl. prenesená",J308,0)</f>
        <v>0</v>
      </c>
      <c r="BH308" s="90">
        <f>IF(N308="zníž. prenesená",J308,0)</f>
        <v>0</v>
      </c>
      <c r="BI308" s="90">
        <f>IF(N308="nulová",J308,0)</f>
        <v>0</v>
      </c>
      <c r="BJ308" s="17" t="s">
        <v>91</v>
      </c>
      <c r="BK308" s="90">
        <f>ROUND(I308*H308,2)</f>
        <v>0</v>
      </c>
      <c r="BL308" s="17" t="s">
        <v>159</v>
      </c>
      <c r="BM308" s="166" t="s">
        <v>643</v>
      </c>
    </row>
    <row r="309" spans="1:65" s="13" customFormat="1">
      <c r="B309" s="167"/>
      <c r="D309" s="168" t="s">
        <v>161</v>
      </c>
      <c r="E309" s="169" t="s">
        <v>1</v>
      </c>
      <c r="F309" s="170" t="s">
        <v>644</v>
      </c>
      <c r="H309" s="171">
        <v>10740</v>
      </c>
      <c r="I309" s="172"/>
      <c r="L309" s="167"/>
      <c r="M309" s="173"/>
      <c r="N309" s="174"/>
      <c r="O309" s="174"/>
      <c r="P309" s="174"/>
      <c r="Q309" s="174"/>
      <c r="R309" s="174"/>
      <c r="S309" s="174"/>
      <c r="T309" s="175"/>
      <c r="AT309" s="169" t="s">
        <v>161</v>
      </c>
      <c r="AU309" s="169" t="s">
        <v>91</v>
      </c>
      <c r="AV309" s="13" t="s">
        <v>91</v>
      </c>
      <c r="AW309" s="13" t="s">
        <v>30</v>
      </c>
      <c r="AX309" s="13" t="s">
        <v>85</v>
      </c>
      <c r="AY309" s="169" t="s">
        <v>153</v>
      </c>
    </row>
    <row r="310" spans="1:65" s="2" customFormat="1" ht="16.5" customHeight="1">
      <c r="A310" s="232"/>
      <c r="B310" s="123"/>
      <c r="C310" s="154" t="s">
        <v>645</v>
      </c>
      <c r="D310" s="154" t="s">
        <v>155</v>
      </c>
      <c r="E310" s="155" t="s">
        <v>646</v>
      </c>
      <c r="F310" s="156" t="s">
        <v>647</v>
      </c>
      <c r="G310" s="157" t="s">
        <v>267</v>
      </c>
      <c r="H310" s="158">
        <v>10740</v>
      </c>
      <c r="I310" s="159"/>
      <c r="J310" s="160">
        <f>ROUND(I310*H310,2)</f>
        <v>0</v>
      </c>
      <c r="K310" s="161"/>
      <c r="L310" s="28"/>
      <c r="M310" s="162" t="s">
        <v>1</v>
      </c>
      <c r="N310" s="163" t="s">
        <v>44</v>
      </c>
      <c r="O310" s="49"/>
      <c r="P310" s="164">
        <f>O310*H310</f>
        <v>0</v>
      </c>
      <c r="Q310" s="164">
        <v>0</v>
      </c>
      <c r="R310" s="164">
        <f>Q310*H310</f>
        <v>0</v>
      </c>
      <c r="S310" s="164">
        <v>0</v>
      </c>
      <c r="T310" s="165">
        <f>S310*H310</f>
        <v>0</v>
      </c>
      <c r="U310" s="232"/>
      <c r="V310" s="232"/>
      <c r="W310" s="232"/>
      <c r="X310" s="232"/>
      <c r="Y310" s="232"/>
      <c r="Z310" s="232"/>
      <c r="AA310" s="232"/>
      <c r="AB310" s="232"/>
      <c r="AC310" s="232"/>
      <c r="AD310" s="232"/>
      <c r="AE310" s="232"/>
      <c r="AR310" s="166" t="s">
        <v>159</v>
      </c>
      <c r="AT310" s="166" t="s">
        <v>155</v>
      </c>
      <c r="AU310" s="166" t="s">
        <v>91</v>
      </c>
      <c r="AY310" s="17" t="s">
        <v>153</v>
      </c>
      <c r="BE310" s="90">
        <f>IF(N310="základná",J310,0)</f>
        <v>0</v>
      </c>
      <c r="BF310" s="90">
        <f>IF(N310="znížená",J310,0)</f>
        <v>0</v>
      </c>
      <c r="BG310" s="90">
        <f>IF(N310="zákl. prenesená",J310,0)</f>
        <v>0</v>
      </c>
      <c r="BH310" s="90">
        <f>IF(N310="zníž. prenesená",J310,0)</f>
        <v>0</v>
      </c>
      <c r="BI310" s="90">
        <f>IF(N310="nulová",J310,0)</f>
        <v>0</v>
      </c>
      <c r="BJ310" s="17" t="s">
        <v>91</v>
      </c>
      <c r="BK310" s="90">
        <f>ROUND(I310*H310,2)</f>
        <v>0</v>
      </c>
      <c r="BL310" s="17" t="s">
        <v>159</v>
      </c>
      <c r="BM310" s="166" t="s">
        <v>648</v>
      </c>
    </row>
    <row r="311" spans="1:65" s="2" customFormat="1" ht="16.5" customHeight="1">
      <c r="A311" s="232"/>
      <c r="B311" s="123"/>
      <c r="C311" s="154" t="s">
        <v>649</v>
      </c>
      <c r="D311" s="154" t="s">
        <v>155</v>
      </c>
      <c r="E311" s="155" t="s">
        <v>650</v>
      </c>
      <c r="F311" s="156" t="s">
        <v>651</v>
      </c>
      <c r="G311" s="157" t="s">
        <v>267</v>
      </c>
      <c r="H311" s="158">
        <v>10740</v>
      </c>
      <c r="I311" s="159"/>
      <c r="J311" s="160">
        <f>ROUND(I311*H311,2)</f>
        <v>0</v>
      </c>
      <c r="K311" s="161"/>
      <c r="L311" s="28"/>
      <c r="M311" s="162" t="s">
        <v>1</v>
      </c>
      <c r="N311" s="163" t="s">
        <v>44</v>
      </c>
      <c r="O311" s="49"/>
      <c r="P311" s="164">
        <f>O311*H311</f>
        <v>0</v>
      </c>
      <c r="Q311" s="164">
        <v>0</v>
      </c>
      <c r="R311" s="164">
        <f>Q311*H311</f>
        <v>0</v>
      </c>
      <c r="S311" s="164">
        <v>0</v>
      </c>
      <c r="T311" s="165">
        <f>S311*H311</f>
        <v>0</v>
      </c>
      <c r="U311" s="232"/>
      <c r="V311" s="232"/>
      <c r="W311" s="232"/>
      <c r="X311" s="232"/>
      <c r="Y311" s="232"/>
      <c r="Z311" s="232"/>
      <c r="AA311" s="232"/>
      <c r="AB311" s="232"/>
      <c r="AC311" s="232"/>
      <c r="AD311" s="232"/>
      <c r="AE311" s="232"/>
      <c r="AR311" s="166" t="s">
        <v>159</v>
      </c>
      <c r="AT311" s="166" t="s">
        <v>155</v>
      </c>
      <c r="AU311" s="166" t="s">
        <v>91</v>
      </c>
      <c r="AY311" s="17" t="s">
        <v>153</v>
      </c>
      <c r="BE311" s="90">
        <f>IF(N311="základná",J311,0)</f>
        <v>0</v>
      </c>
      <c r="BF311" s="90">
        <f>IF(N311="znížená",J311,0)</f>
        <v>0</v>
      </c>
      <c r="BG311" s="90">
        <f>IF(N311="zákl. prenesená",J311,0)</f>
        <v>0</v>
      </c>
      <c r="BH311" s="90">
        <f>IF(N311="zníž. prenesená",J311,0)</f>
        <v>0</v>
      </c>
      <c r="BI311" s="90">
        <f>IF(N311="nulová",J311,0)</f>
        <v>0</v>
      </c>
      <c r="BJ311" s="17" t="s">
        <v>91</v>
      </c>
      <c r="BK311" s="90">
        <f>ROUND(I311*H311,2)</f>
        <v>0</v>
      </c>
      <c r="BL311" s="17" t="s">
        <v>159</v>
      </c>
      <c r="BM311" s="166" t="s">
        <v>652</v>
      </c>
    </row>
    <row r="312" spans="1:65" s="2" customFormat="1" ht="21.75" customHeight="1">
      <c r="A312" s="232"/>
      <c r="B312" s="123"/>
      <c r="C312" s="154" t="s">
        <v>653</v>
      </c>
      <c r="D312" s="154" t="s">
        <v>155</v>
      </c>
      <c r="E312" s="155" t="s">
        <v>654</v>
      </c>
      <c r="F312" s="156" t="s">
        <v>655</v>
      </c>
      <c r="G312" s="157" t="s">
        <v>215</v>
      </c>
      <c r="H312" s="158">
        <v>26.4</v>
      </c>
      <c r="I312" s="159"/>
      <c r="J312" s="160">
        <f>ROUND(I312*H312,2)</f>
        <v>0</v>
      </c>
      <c r="K312" s="161"/>
      <c r="L312" s="28"/>
      <c r="M312" s="162" t="s">
        <v>1</v>
      </c>
      <c r="N312" s="163" t="s">
        <v>44</v>
      </c>
      <c r="O312" s="49"/>
      <c r="P312" s="164">
        <f>O312*H312</f>
        <v>0</v>
      </c>
      <c r="Q312" s="164">
        <v>0</v>
      </c>
      <c r="R312" s="164">
        <f>Q312*H312</f>
        <v>0</v>
      </c>
      <c r="S312" s="164">
        <v>0</v>
      </c>
      <c r="T312" s="165">
        <f>S312*H312</f>
        <v>0</v>
      </c>
      <c r="U312" s="232"/>
      <c r="V312" s="232"/>
      <c r="W312" s="232"/>
      <c r="X312" s="232"/>
      <c r="Y312" s="232"/>
      <c r="Z312" s="232"/>
      <c r="AA312" s="232"/>
      <c r="AB312" s="232"/>
      <c r="AC312" s="232"/>
      <c r="AD312" s="232"/>
      <c r="AE312" s="232"/>
      <c r="AR312" s="166" t="s">
        <v>159</v>
      </c>
      <c r="AT312" s="166" t="s">
        <v>155</v>
      </c>
      <c r="AU312" s="166" t="s">
        <v>91</v>
      </c>
      <c r="AY312" s="17" t="s">
        <v>153</v>
      </c>
      <c r="BE312" s="90">
        <f>IF(N312="základná",J312,0)</f>
        <v>0</v>
      </c>
      <c r="BF312" s="90">
        <f>IF(N312="znížená",J312,0)</f>
        <v>0</v>
      </c>
      <c r="BG312" s="90">
        <f>IF(N312="zákl. prenesená",J312,0)</f>
        <v>0</v>
      </c>
      <c r="BH312" s="90">
        <f>IF(N312="zníž. prenesená",J312,0)</f>
        <v>0</v>
      </c>
      <c r="BI312" s="90">
        <f>IF(N312="nulová",J312,0)</f>
        <v>0</v>
      </c>
      <c r="BJ312" s="17" t="s">
        <v>91</v>
      </c>
      <c r="BK312" s="90">
        <f>ROUND(I312*H312,2)</f>
        <v>0</v>
      </c>
      <c r="BL312" s="17" t="s">
        <v>159</v>
      </c>
      <c r="BM312" s="166" t="s">
        <v>656</v>
      </c>
    </row>
    <row r="313" spans="1:65" s="13" customFormat="1">
      <c r="B313" s="167"/>
      <c r="D313" s="168" t="s">
        <v>161</v>
      </c>
      <c r="E313" s="169" t="s">
        <v>1</v>
      </c>
      <c r="F313" s="170" t="s">
        <v>657</v>
      </c>
      <c r="H313" s="171">
        <v>26.4</v>
      </c>
      <c r="I313" s="172"/>
      <c r="L313" s="167"/>
      <c r="M313" s="173"/>
      <c r="N313" s="174"/>
      <c r="O313" s="174"/>
      <c r="P313" s="174"/>
      <c r="Q313" s="174"/>
      <c r="R313" s="174"/>
      <c r="S313" s="174"/>
      <c r="T313" s="175"/>
      <c r="AT313" s="169" t="s">
        <v>161</v>
      </c>
      <c r="AU313" s="169" t="s">
        <v>91</v>
      </c>
      <c r="AV313" s="13" t="s">
        <v>91</v>
      </c>
      <c r="AW313" s="13" t="s">
        <v>30</v>
      </c>
      <c r="AX313" s="13" t="s">
        <v>85</v>
      </c>
      <c r="AY313" s="169" t="s">
        <v>153</v>
      </c>
    </row>
    <row r="314" spans="1:65" s="2" customFormat="1" ht="21.75" customHeight="1">
      <c r="A314" s="232"/>
      <c r="B314" s="123"/>
      <c r="C314" s="154" t="s">
        <v>658</v>
      </c>
      <c r="D314" s="154" t="s">
        <v>155</v>
      </c>
      <c r="E314" s="155" t="s">
        <v>659</v>
      </c>
      <c r="F314" s="156" t="s">
        <v>660</v>
      </c>
      <c r="G314" s="157" t="s">
        <v>215</v>
      </c>
      <c r="H314" s="158">
        <v>0.32</v>
      </c>
      <c r="I314" s="159"/>
      <c r="J314" s="160">
        <f>ROUND(I314*H314,2)</f>
        <v>0</v>
      </c>
      <c r="K314" s="161"/>
      <c r="L314" s="28"/>
      <c r="M314" s="162" t="s">
        <v>1</v>
      </c>
      <c r="N314" s="163" t="s">
        <v>44</v>
      </c>
      <c r="O314" s="49"/>
      <c r="P314" s="164">
        <f>O314*H314</f>
        <v>0</v>
      </c>
      <c r="Q314" s="164">
        <v>0</v>
      </c>
      <c r="R314" s="164">
        <f>Q314*H314</f>
        <v>0</v>
      </c>
      <c r="S314" s="164">
        <v>0</v>
      </c>
      <c r="T314" s="165">
        <f>S314*H314</f>
        <v>0</v>
      </c>
      <c r="U314" s="232"/>
      <c r="V314" s="232"/>
      <c r="W314" s="232"/>
      <c r="X314" s="232"/>
      <c r="Y314" s="232"/>
      <c r="Z314" s="232"/>
      <c r="AA314" s="232"/>
      <c r="AB314" s="232"/>
      <c r="AC314" s="232"/>
      <c r="AD314" s="232"/>
      <c r="AE314" s="232"/>
      <c r="AR314" s="166" t="s">
        <v>159</v>
      </c>
      <c r="AT314" s="166" t="s">
        <v>155</v>
      </c>
      <c r="AU314" s="166" t="s">
        <v>91</v>
      </c>
      <c r="AY314" s="17" t="s">
        <v>153</v>
      </c>
      <c r="BE314" s="90">
        <f>IF(N314="základná",J314,0)</f>
        <v>0</v>
      </c>
      <c r="BF314" s="90">
        <f>IF(N314="znížená",J314,0)</f>
        <v>0</v>
      </c>
      <c r="BG314" s="90">
        <f>IF(N314="zákl. prenesená",J314,0)</f>
        <v>0</v>
      </c>
      <c r="BH314" s="90">
        <f>IF(N314="zníž. prenesená",J314,0)</f>
        <v>0</v>
      </c>
      <c r="BI314" s="90">
        <f>IF(N314="nulová",J314,0)</f>
        <v>0</v>
      </c>
      <c r="BJ314" s="17" t="s">
        <v>91</v>
      </c>
      <c r="BK314" s="90">
        <f>ROUND(I314*H314,2)</f>
        <v>0</v>
      </c>
      <c r="BL314" s="17" t="s">
        <v>159</v>
      </c>
      <c r="BM314" s="166" t="s">
        <v>661</v>
      </c>
    </row>
    <row r="315" spans="1:65" s="13" customFormat="1">
      <c r="B315" s="167"/>
      <c r="D315" s="168" t="s">
        <v>161</v>
      </c>
      <c r="E315" s="169" t="s">
        <v>1</v>
      </c>
      <c r="F315" s="170" t="s">
        <v>662</v>
      </c>
      <c r="H315" s="171">
        <v>0.32</v>
      </c>
      <c r="I315" s="172"/>
      <c r="L315" s="167"/>
      <c r="M315" s="173"/>
      <c r="N315" s="174"/>
      <c r="O315" s="174"/>
      <c r="P315" s="174"/>
      <c r="Q315" s="174"/>
      <c r="R315" s="174"/>
      <c r="S315" s="174"/>
      <c r="T315" s="175"/>
      <c r="AT315" s="169" t="s">
        <v>161</v>
      </c>
      <c r="AU315" s="169" t="s">
        <v>91</v>
      </c>
      <c r="AV315" s="13" t="s">
        <v>91</v>
      </c>
      <c r="AW315" s="13" t="s">
        <v>30</v>
      </c>
      <c r="AX315" s="13" t="s">
        <v>85</v>
      </c>
      <c r="AY315" s="169" t="s">
        <v>153</v>
      </c>
    </row>
    <row r="316" spans="1:65" s="12" customFormat="1" ht="22.95" customHeight="1">
      <c r="B316" s="141"/>
      <c r="D316" s="142" t="s">
        <v>77</v>
      </c>
      <c r="E316" s="152" t="s">
        <v>170</v>
      </c>
      <c r="F316" s="152" t="s">
        <v>663</v>
      </c>
      <c r="I316" s="144"/>
      <c r="J316" s="153">
        <f>BK316</f>
        <v>0</v>
      </c>
      <c r="L316" s="141"/>
      <c r="M316" s="146"/>
      <c r="N316" s="147"/>
      <c r="O316" s="147"/>
      <c r="P316" s="148">
        <f>SUM(P317:P320)</f>
        <v>0</v>
      </c>
      <c r="Q316" s="147"/>
      <c r="R316" s="148">
        <f>SUM(R317:R320)</f>
        <v>29.202889599999999</v>
      </c>
      <c r="S316" s="147"/>
      <c r="T316" s="149">
        <f>SUM(T317:T320)</f>
        <v>0</v>
      </c>
      <c r="AR316" s="142" t="s">
        <v>85</v>
      </c>
      <c r="AT316" s="150" t="s">
        <v>77</v>
      </c>
      <c r="AU316" s="150" t="s">
        <v>85</v>
      </c>
      <c r="AY316" s="142" t="s">
        <v>153</v>
      </c>
      <c r="BK316" s="151">
        <f>SUM(BK317:BK320)</f>
        <v>0</v>
      </c>
    </row>
    <row r="317" spans="1:65" s="2" customFormat="1" ht="44.25" customHeight="1">
      <c r="A317" s="232"/>
      <c r="B317" s="123"/>
      <c r="C317" s="154" t="s">
        <v>664</v>
      </c>
      <c r="D317" s="154" t="s">
        <v>155</v>
      </c>
      <c r="E317" s="155" t="s">
        <v>665</v>
      </c>
      <c r="F317" s="156" t="s">
        <v>666</v>
      </c>
      <c r="G317" s="157" t="s">
        <v>215</v>
      </c>
      <c r="H317" s="158">
        <v>9.2880000000000003</v>
      </c>
      <c r="I317" s="159"/>
      <c r="J317" s="160">
        <f>ROUND(I317*H317,2)</f>
        <v>0</v>
      </c>
      <c r="K317" s="161"/>
      <c r="L317" s="28"/>
      <c r="M317" s="162" t="s">
        <v>1</v>
      </c>
      <c r="N317" s="163" t="s">
        <v>44</v>
      </c>
      <c r="O317" s="49"/>
      <c r="P317" s="164">
        <f>O317*H317</f>
        <v>0</v>
      </c>
      <c r="Q317" s="164">
        <v>1.6892</v>
      </c>
      <c r="R317" s="164">
        <f>Q317*H317</f>
        <v>15.6892896</v>
      </c>
      <c r="S317" s="164">
        <v>0</v>
      </c>
      <c r="T317" s="165">
        <f>S317*H317</f>
        <v>0</v>
      </c>
      <c r="U317" s="232"/>
      <c r="V317" s="232"/>
      <c r="W317" s="232"/>
      <c r="X317" s="232"/>
      <c r="Y317" s="232"/>
      <c r="Z317" s="232"/>
      <c r="AA317" s="232"/>
      <c r="AB317" s="232"/>
      <c r="AC317" s="232"/>
      <c r="AD317" s="232"/>
      <c r="AE317" s="232"/>
      <c r="AR317" s="166" t="s">
        <v>159</v>
      </c>
      <c r="AT317" s="166" t="s">
        <v>155</v>
      </c>
      <c r="AU317" s="166" t="s">
        <v>91</v>
      </c>
      <c r="AY317" s="17" t="s">
        <v>153</v>
      </c>
      <c r="BE317" s="90">
        <f>IF(N317="základná",J317,0)</f>
        <v>0</v>
      </c>
      <c r="BF317" s="90">
        <f>IF(N317="znížená",J317,0)</f>
        <v>0</v>
      </c>
      <c r="BG317" s="90">
        <f>IF(N317="zákl. prenesená",J317,0)</f>
        <v>0</v>
      </c>
      <c r="BH317" s="90">
        <f>IF(N317="zníž. prenesená",J317,0)</f>
        <v>0</v>
      </c>
      <c r="BI317" s="90">
        <f>IF(N317="nulová",J317,0)</f>
        <v>0</v>
      </c>
      <c r="BJ317" s="17" t="s">
        <v>91</v>
      </c>
      <c r="BK317" s="90">
        <f>ROUND(I317*H317,2)</f>
        <v>0</v>
      </c>
      <c r="BL317" s="17" t="s">
        <v>159</v>
      </c>
      <c r="BM317" s="166" t="s">
        <v>667</v>
      </c>
    </row>
    <row r="318" spans="1:65" s="13" customFormat="1">
      <c r="B318" s="167"/>
      <c r="D318" s="168" t="s">
        <v>161</v>
      </c>
      <c r="E318" s="169" t="s">
        <v>1</v>
      </c>
      <c r="F318" s="170" t="s">
        <v>668</v>
      </c>
      <c r="H318" s="171">
        <v>9.2880000000000003</v>
      </c>
      <c r="I318" s="172"/>
      <c r="L318" s="167"/>
      <c r="M318" s="173"/>
      <c r="N318" s="174"/>
      <c r="O318" s="174"/>
      <c r="P318" s="174"/>
      <c r="Q318" s="174"/>
      <c r="R318" s="174"/>
      <c r="S318" s="174"/>
      <c r="T318" s="175"/>
      <c r="AT318" s="169" t="s">
        <v>161</v>
      </c>
      <c r="AU318" s="169" t="s">
        <v>91</v>
      </c>
      <c r="AV318" s="13" t="s">
        <v>91</v>
      </c>
      <c r="AW318" s="13" t="s">
        <v>30</v>
      </c>
      <c r="AX318" s="13" t="s">
        <v>85</v>
      </c>
      <c r="AY318" s="169" t="s">
        <v>153</v>
      </c>
    </row>
    <row r="319" spans="1:65" s="2" customFormat="1" ht="66.75" customHeight="1">
      <c r="A319" s="232"/>
      <c r="B319" s="123"/>
      <c r="C319" s="154" t="s">
        <v>669</v>
      </c>
      <c r="D319" s="154" t="s">
        <v>155</v>
      </c>
      <c r="E319" s="155" t="s">
        <v>670</v>
      </c>
      <c r="F319" s="156" t="s">
        <v>671</v>
      </c>
      <c r="G319" s="157" t="s">
        <v>158</v>
      </c>
      <c r="H319" s="158">
        <v>8</v>
      </c>
      <c r="I319" s="159"/>
      <c r="J319" s="160">
        <f>ROUND(I319*H319,2)</f>
        <v>0</v>
      </c>
      <c r="K319" s="161"/>
      <c r="L319" s="28"/>
      <c r="M319" s="162" t="s">
        <v>1</v>
      </c>
      <c r="N319" s="163" t="s">
        <v>44</v>
      </c>
      <c r="O319" s="49"/>
      <c r="P319" s="164">
        <f>O319*H319</f>
        <v>0</v>
      </c>
      <c r="Q319" s="164">
        <v>1.6892</v>
      </c>
      <c r="R319" s="164">
        <f>Q319*H319</f>
        <v>13.5136</v>
      </c>
      <c r="S319" s="164">
        <v>0</v>
      </c>
      <c r="T319" s="165">
        <f>S319*H319</f>
        <v>0</v>
      </c>
      <c r="U319" s="232"/>
      <c r="V319" s="232"/>
      <c r="W319" s="232"/>
      <c r="X319" s="232"/>
      <c r="Y319" s="232"/>
      <c r="Z319" s="232"/>
      <c r="AA319" s="232"/>
      <c r="AB319" s="232"/>
      <c r="AC319" s="232"/>
      <c r="AD319" s="232"/>
      <c r="AE319" s="232"/>
      <c r="AR319" s="166" t="s">
        <v>159</v>
      </c>
      <c r="AT319" s="166" t="s">
        <v>155</v>
      </c>
      <c r="AU319" s="166" t="s">
        <v>91</v>
      </c>
      <c r="AY319" s="17" t="s">
        <v>153</v>
      </c>
      <c r="BE319" s="90">
        <f>IF(N319="základná",J319,0)</f>
        <v>0</v>
      </c>
      <c r="BF319" s="90">
        <f>IF(N319="znížená",J319,0)</f>
        <v>0</v>
      </c>
      <c r="BG319" s="90">
        <f>IF(N319="zákl. prenesená",J319,0)</f>
        <v>0</v>
      </c>
      <c r="BH319" s="90">
        <f>IF(N319="zníž. prenesená",J319,0)</f>
        <v>0</v>
      </c>
      <c r="BI319" s="90">
        <f>IF(N319="nulová",J319,0)</f>
        <v>0</v>
      </c>
      <c r="BJ319" s="17" t="s">
        <v>91</v>
      </c>
      <c r="BK319" s="90">
        <f>ROUND(I319*H319,2)</f>
        <v>0</v>
      </c>
      <c r="BL319" s="17" t="s">
        <v>159</v>
      </c>
      <c r="BM319" s="166" t="s">
        <v>672</v>
      </c>
    </row>
    <row r="320" spans="1:65" s="13" customFormat="1">
      <c r="B320" s="167"/>
      <c r="D320" s="168" t="s">
        <v>161</v>
      </c>
      <c r="E320" s="169" t="s">
        <v>1</v>
      </c>
      <c r="F320" s="170" t="s">
        <v>191</v>
      </c>
      <c r="H320" s="171">
        <v>8</v>
      </c>
      <c r="I320" s="172"/>
      <c r="L320" s="167"/>
      <c r="M320" s="173"/>
      <c r="N320" s="174"/>
      <c r="O320" s="174"/>
      <c r="P320" s="174"/>
      <c r="Q320" s="174"/>
      <c r="R320" s="174"/>
      <c r="S320" s="174"/>
      <c r="T320" s="175"/>
      <c r="AT320" s="169" t="s">
        <v>161</v>
      </c>
      <c r="AU320" s="169" t="s">
        <v>91</v>
      </c>
      <c r="AV320" s="13" t="s">
        <v>91</v>
      </c>
      <c r="AW320" s="13" t="s">
        <v>30</v>
      </c>
      <c r="AX320" s="13" t="s">
        <v>85</v>
      </c>
      <c r="AY320" s="169" t="s">
        <v>153</v>
      </c>
    </row>
    <row r="321" spans="1:65" s="12" customFormat="1" ht="22.95" customHeight="1">
      <c r="B321" s="141"/>
      <c r="D321" s="142" t="s">
        <v>77</v>
      </c>
      <c r="E321" s="152" t="s">
        <v>178</v>
      </c>
      <c r="F321" s="152" t="s">
        <v>673</v>
      </c>
      <c r="I321" s="144"/>
      <c r="J321" s="153">
        <f>BK321</f>
        <v>0</v>
      </c>
      <c r="L321" s="141"/>
      <c r="M321" s="146"/>
      <c r="N321" s="147"/>
      <c r="O321" s="147"/>
      <c r="P321" s="148">
        <f>SUM(P322:P325)</f>
        <v>0</v>
      </c>
      <c r="Q321" s="147"/>
      <c r="R321" s="148">
        <f>SUM(R322:R325)</f>
        <v>7.8717132000000003</v>
      </c>
      <c r="S321" s="147"/>
      <c r="T321" s="149">
        <f>SUM(T322:T325)</f>
        <v>0</v>
      </c>
      <c r="AR321" s="142" t="s">
        <v>85</v>
      </c>
      <c r="AT321" s="150" t="s">
        <v>77</v>
      </c>
      <c r="AU321" s="150" t="s">
        <v>85</v>
      </c>
      <c r="AY321" s="142" t="s">
        <v>153</v>
      </c>
      <c r="BK321" s="151">
        <f>SUM(BK322:BK325)</f>
        <v>0</v>
      </c>
    </row>
    <row r="322" spans="1:65" s="2" customFormat="1" ht="21.75" customHeight="1">
      <c r="A322" s="232"/>
      <c r="B322" s="123"/>
      <c r="C322" s="154" t="s">
        <v>674</v>
      </c>
      <c r="D322" s="154" t="s">
        <v>155</v>
      </c>
      <c r="E322" s="155" t="s">
        <v>675</v>
      </c>
      <c r="F322" s="156" t="s">
        <v>676</v>
      </c>
      <c r="G322" s="157" t="s">
        <v>267</v>
      </c>
      <c r="H322" s="158">
        <v>21.228999999999999</v>
      </c>
      <c r="I322" s="159"/>
      <c r="J322" s="160">
        <f>ROUND(I322*H322,2)</f>
        <v>0</v>
      </c>
      <c r="K322" s="161"/>
      <c r="L322" s="28"/>
      <c r="M322" s="162" t="s">
        <v>1</v>
      </c>
      <c r="N322" s="163" t="s">
        <v>44</v>
      </c>
      <c r="O322" s="49"/>
      <c r="P322" s="164">
        <f>O322*H322</f>
        <v>0</v>
      </c>
      <c r="Q322" s="164">
        <v>0.37080000000000002</v>
      </c>
      <c r="R322" s="164">
        <f>Q322*H322</f>
        <v>7.8717132000000003</v>
      </c>
      <c r="S322" s="164">
        <v>0</v>
      </c>
      <c r="T322" s="165">
        <f>S322*H322</f>
        <v>0</v>
      </c>
      <c r="U322" s="232"/>
      <c r="V322" s="232"/>
      <c r="W322" s="232"/>
      <c r="X322" s="232"/>
      <c r="Y322" s="232"/>
      <c r="Z322" s="232"/>
      <c r="AA322" s="232"/>
      <c r="AB322" s="232"/>
      <c r="AC322" s="232"/>
      <c r="AD322" s="232"/>
      <c r="AE322" s="232"/>
      <c r="AR322" s="166" t="s">
        <v>159</v>
      </c>
      <c r="AT322" s="166" t="s">
        <v>155</v>
      </c>
      <c r="AU322" s="166" t="s">
        <v>91</v>
      </c>
      <c r="AY322" s="17" t="s">
        <v>153</v>
      </c>
      <c r="BE322" s="90">
        <f>IF(N322="základná",J322,0)</f>
        <v>0</v>
      </c>
      <c r="BF322" s="90">
        <f>IF(N322="znížená",J322,0)</f>
        <v>0</v>
      </c>
      <c r="BG322" s="90">
        <f>IF(N322="zákl. prenesená",J322,0)</f>
        <v>0</v>
      </c>
      <c r="BH322" s="90">
        <f>IF(N322="zníž. prenesená",J322,0)</f>
        <v>0</v>
      </c>
      <c r="BI322" s="90">
        <f>IF(N322="nulová",J322,0)</f>
        <v>0</v>
      </c>
      <c r="BJ322" s="17" t="s">
        <v>91</v>
      </c>
      <c r="BK322" s="90">
        <f>ROUND(I322*H322,2)</f>
        <v>0</v>
      </c>
      <c r="BL322" s="17" t="s">
        <v>159</v>
      </c>
      <c r="BM322" s="166" t="s">
        <v>677</v>
      </c>
    </row>
    <row r="323" spans="1:65" s="15" customFormat="1">
      <c r="B323" s="184"/>
      <c r="D323" s="168" t="s">
        <v>161</v>
      </c>
      <c r="E323" s="185" t="s">
        <v>1</v>
      </c>
      <c r="F323" s="186" t="s">
        <v>678</v>
      </c>
      <c r="H323" s="185" t="s">
        <v>1</v>
      </c>
      <c r="I323" s="187"/>
      <c r="L323" s="184"/>
      <c r="M323" s="188"/>
      <c r="N323" s="189"/>
      <c r="O323" s="189"/>
      <c r="P323" s="189"/>
      <c r="Q323" s="189"/>
      <c r="R323" s="189"/>
      <c r="S323" s="189"/>
      <c r="T323" s="190"/>
      <c r="AT323" s="185" t="s">
        <v>161</v>
      </c>
      <c r="AU323" s="185" t="s">
        <v>91</v>
      </c>
      <c r="AV323" s="15" t="s">
        <v>85</v>
      </c>
      <c r="AW323" s="15" t="s">
        <v>30</v>
      </c>
      <c r="AX323" s="15" t="s">
        <v>78</v>
      </c>
      <c r="AY323" s="185" t="s">
        <v>153</v>
      </c>
    </row>
    <row r="324" spans="1:65" s="13" customFormat="1">
      <c r="B324" s="167"/>
      <c r="D324" s="168" t="s">
        <v>161</v>
      </c>
      <c r="E324" s="169" t="s">
        <v>1</v>
      </c>
      <c r="F324" s="170" t="s">
        <v>679</v>
      </c>
      <c r="H324" s="171">
        <v>21.228999999999999</v>
      </c>
      <c r="I324" s="172"/>
      <c r="L324" s="167"/>
      <c r="M324" s="173"/>
      <c r="N324" s="174"/>
      <c r="O324" s="174"/>
      <c r="P324" s="174"/>
      <c r="Q324" s="174"/>
      <c r="R324" s="174"/>
      <c r="S324" s="174"/>
      <c r="T324" s="175"/>
      <c r="AT324" s="169" t="s">
        <v>161</v>
      </c>
      <c r="AU324" s="169" t="s">
        <v>91</v>
      </c>
      <c r="AV324" s="13" t="s">
        <v>91</v>
      </c>
      <c r="AW324" s="13" t="s">
        <v>30</v>
      </c>
      <c r="AX324" s="13" t="s">
        <v>78</v>
      </c>
      <c r="AY324" s="169" t="s">
        <v>153</v>
      </c>
    </row>
    <row r="325" spans="1:65" s="14" customFormat="1">
      <c r="B325" s="176"/>
      <c r="D325" s="168" t="s">
        <v>161</v>
      </c>
      <c r="E325" s="177" t="s">
        <v>1</v>
      </c>
      <c r="F325" s="178" t="s">
        <v>163</v>
      </c>
      <c r="H325" s="179">
        <v>21.228999999999999</v>
      </c>
      <c r="I325" s="180"/>
      <c r="L325" s="176"/>
      <c r="M325" s="181"/>
      <c r="N325" s="182"/>
      <c r="O325" s="182"/>
      <c r="P325" s="182"/>
      <c r="Q325" s="182"/>
      <c r="R325" s="182"/>
      <c r="S325" s="182"/>
      <c r="T325" s="183"/>
      <c r="AT325" s="177" t="s">
        <v>161</v>
      </c>
      <c r="AU325" s="177" t="s">
        <v>91</v>
      </c>
      <c r="AV325" s="14" t="s">
        <v>159</v>
      </c>
      <c r="AW325" s="14" t="s">
        <v>30</v>
      </c>
      <c r="AX325" s="14" t="s">
        <v>85</v>
      </c>
      <c r="AY325" s="177" t="s">
        <v>153</v>
      </c>
    </row>
    <row r="326" spans="1:65" s="12" customFormat="1" ht="22.95" customHeight="1">
      <c r="B326" s="141"/>
      <c r="D326" s="142" t="s">
        <v>77</v>
      </c>
      <c r="E326" s="152" t="s">
        <v>191</v>
      </c>
      <c r="F326" s="152" t="s">
        <v>680</v>
      </c>
      <c r="I326" s="144"/>
      <c r="J326" s="153">
        <f>BK326</f>
        <v>0</v>
      </c>
      <c r="L326" s="141"/>
      <c r="M326" s="146"/>
      <c r="N326" s="147"/>
      <c r="O326" s="147"/>
      <c r="P326" s="148">
        <f>SUM(P327:P328)</f>
        <v>0</v>
      </c>
      <c r="Q326" s="147"/>
      <c r="R326" s="148">
        <f>SUM(R327:R328)</f>
        <v>0.1</v>
      </c>
      <c r="S326" s="147"/>
      <c r="T326" s="149">
        <f>SUM(T327:T328)</f>
        <v>0</v>
      </c>
      <c r="AR326" s="142" t="s">
        <v>85</v>
      </c>
      <c r="AT326" s="150" t="s">
        <v>77</v>
      </c>
      <c r="AU326" s="150" t="s">
        <v>85</v>
      </c>
      <c r="AY326" s="142" t="s">
        <v>153</v>
      </c>
      <c r="BK326" s="151">
        <f>SUM(BK327:BK328)</f>
        <v>0</v>
      </c>
    </row>
    <row r="327" spans="1:65" s="2" customFormat="1" ht="21.75" customHeight="1">
      <c r="A327" s="232"/>
      <c r="B327" s="123"/>
      <c r="C327" s="154" t="s">
        <v>681</v>
      </c>
      <c r="D327" s="154" t="s">
        <v>155</v>
      </c>
      <c r="E327" s="155" t="s">
        <v>682</v>
      </c>
      <c r="F327" s="156" t="s">
        <v>683</v>
      </c>
      <c r="G327" s="157" t="s">
        <v>491</v>
      </c>
      <c r="H327" s="158">
        <v>100</v>
      </c>
      <c r="I327" s="159"/>
      <c r="J327" s="160">
        <f>ROUND(I327*H327,2)</f>
        <v>0</v>
      </c>
      <c r="K327" s="161"/>
      <c r="L327" s="28"/>
      <c r="M327" s="162" t="s">
        <v>1</v>
      </c>
      <c r="N327" s="163" t="s">
        <v>44</v>
      </c>
      <c r="O327" s="49"/>
      <c r="P327" s="164">
        <f>O327*H327</f>
        <v>0</v>
      </c>
      <c r="Q327" s="164">
        <v>0</v>
      </c>
      <c r="R327" s="164">
        <f>Q327*H327</f>
        <v>0</v>
      </c>
      <c r="S327" s="164">
        <v>0</v>
      </c>
      <c r="T327" s="165">
        <f>S327*H327</f>
        <v>0</v>
      </c>
      <c r="U327" s="232"/>
      <c r="V327" s="232"/>
      <c r="W327" s="232"/>
      <c r="X327" s="232"/>
      <c r="Y327" s="232"/>
      <c r="Z327" s="232"/>
      <c r="AA327" s="232"/>
      <c r="AB327" s="232"/>
      <c r="AC327" s="232"/>
      <c r="AD327" s="232"/>
      <c r="AE327" s="232"/>
      <c r="AR327" s="166" t="s">
        <v>159</v>
      </c>
      <c r="AT327" s="166" t="s">
        <v>155</v>
      </c>
      <c r="AU327" s="166" t="s">
        <v>91</v>
      </c>
      <c r="AY327" s="17" t="s">
        <v>153</v>
      </c>
      <c r="BE327" s="90">
        <f>IF(N327="základná",J327,0)</f>
        <v>0</v>
      </c>
      <c r="BF327" s="90">
        <f>IF(N327="znížená",J327,0)</f>
        <v>0</v>
      </c>
      <c r="BG327" s="90">
        <f>IF(N327="zákl. prenesená",J327,0)</f>
        <v>0</v>
      </c>
      <c r="BH327" s="90">
        <f>IF(N327="zníž. prenesená",J327,0)</f>
        <v>0</v>
      </c>
      <c r="BI327" s="90">
        <f>IF(N327="nulová",J327,0)</f>
        <v>0</v>
      </c>
      <c r="BJ327" s="17" t="s">
        <v>91</v>
      </c>
      <c r="BK327" s="90">
        <f>ROUND(I327*H327,2)</f>
        <v>0</v>
      </c>
      <c r="BL327" s="17" t="s">
        <v>159</v>
      </c>
      <c r="BM327" s="166" t="s">
        <v>684</v>
      </c>
    </row>
    <row r="328" spans="1:65" s="2" customFormat="1" ht="16.5" customHeight="1">
      <c r="A328" s="232"/>
      <c r="B328" s="123"/>
      <c r="C328" s="191" t="s">
        <v>685</v>
      </c>
      <c r="D328" s="191" t="s">
        <v>274</v>
      </c>
      <c r="E328" s="192" t="s">
        <v>686</v>
      </c>
      <c r="F328" s="193" t="s">
        <v>687</v>
      </c>
      <c r="G328" s="194" t="s">
        <v>491</v>
      </c>
      <c r="H328" s="195">
        <v>100</v>
      </c>
      <c r="I328" s="196"/>
      <c r="J328" s="197">
        <f>ROUND(I328*H328,2)</f>
        <v>0</v>
      </c>
      <c r="K328" s="198"/>
      <c r="L328" s="199"/>
      <c r="M328" s="200" t="s">
        <v>1</v>
      </c>
      <c r="N328" s="201" t="s">
        <v>44</v>
      </c>
      <c r="O328" s="49"/>
      <c r="P328" s="164">
        <f>O328*H328</f>
        <v>0</v>
      </c>
      <c r="Q328" s="164">
        <v>1E-3</v>
      </c>
      <c r="R328" s="164">
        <f>Q328*H328</f>
        <v>0.1</v>
      </c>
      <c r="S328" s="164">
        <v>0</v>
      </c>
      <c r="T328" s="165">
        <f>S328*H328</f>
        <v>0</v>
      </c>
      <c r="U328" s="232"/>
      <c r="V328" s="232"/>
      <c r="W328" s="232"/>
      <c r="X328" s="232"/>
      <c r="Y328" s="232"/>
      <c r="Z328" s="232"/>
      <c r="AA328" s="232"/>
      <c r="AB328" s="232"/>
      <c r="AC328" s="232"/>
      <c r="AD328" s="232"/>
      <c r="AE328" s="232"/>
      <c r="AR328" s="166" t="s">
        <v>191</v>
      </c>
      <c r="AT328" s="166" t="s">
        <v>274</v>
      </c>
      <c r="AU328" s="166" t="s">
        <v>91</v>
      </c>
      <c r="AY328" s="17" t="s">
        <v>153</v>
      </c>
      <c r="BE328" s="90">
        <f>IF(N328="základná",J328,0)</f>
        <v>0</v>
      </c>
      <c r="BF328" s="90">
        <f>IF(N328="znížená",J328,0)</f>
        <v>0</v>
      </c>
      <c r="BG328" s="90">
        <f>IF(N328="zákl. prenesená",J328,0)</f>
        <v>0</v>
      </c>
      <c r="BH328" s="90">
        <f>IF(N328="zníž. prenesená",J328,0)</f>
        <v>0</v>
      </c>
      <c r="BI328" s="90">
        <f>IF(N328="nulová",J328,0)</f>
        <v>0</v>
      </c>
      <c r="BJ328" s="17" t="s">
        <v>91</v>
      </c>
      <c r="BK328" s="90">
        <f>ROUND(I328*H328,2)</f>
        <v>0</v>
      </c>
      <c r="BL328" s="17" t="s">
        <v>159</v>
      </c>
      <c r="BM328" s="166" t="s">
        <v>688</v>
      </c>
    </row>
    <row r="329" spans="1:65" s="12" customFormat="1" ht="22.95" customHeight="1">
      <c r="B329" s="141"/>
      <c r="D329" s="142" t="s">
        <v>77</v>
      </c>
      <c r="E329" s="152" t="s">
        <v>590</v>
      </c>
      <c r="F329" s="152" t="s">
        <v>689</v>
      </c>
      <c r="I329" s="144"/>
      <c r="J329" s="153">
        <f>BK329</f>
        <v>0</v>
      </c>
      <c r="L329" s="141"/>
      <c r="M329" s="146"/>
      <c r="N329" s="147"/>
      <c r="O329" s="147"/>
      <c r="P329" s="148">
        <f>P330</f>
        <v>0</v>
      </c>
      <c r="Q329" s="147"/>
      <c r="R329" s="148">
        <f>R330</f>
        <v>0</v>
      </c>
      <c r="S329" s="147"/>
      <c r="T329" s="149">
        <f>T330</f>
        <v>0</v>
      </c>
      <c r="AR329" s="142" t="s">
        <v>85</v>
      </c>
      <c r="AT329" s="150" t="s">
        <v>77</v>
      </c>
      <c r="AU329" s="150" t="s">
        <v>85</v>
      </c>
      <c r="AY329" s="142" t="s">
        <v>153</v>
      </c>
      <c r="BK329" s="151">
        <f>BK330</f>
        <v>0</v>
      </c>
    </row>
    <row r="330" spans="1:65" s="2" customFormat="1" ht="33" customHeight="1">
      <c r="A330" s="232"/>
      <c r="B330" s="123"/>
      <c r="C330" s="154" t="s">
        <v>690</v>
      </c>
      <c r="D330" s="154" t="s">
        <v>155</v>
      </c>
      <c r="E330" s="155" t="s">
        <v>691</v>
      </c>
      <c r="F330" s="156" t="s">
        <v>692</v>
      </c>
      <c r="G330" s="157" t="s">
        <v>257</v>
      </c>
      <c r="H330" s="158">
        <v>56.259</v>
      </c>
      <c r="I330" s="159"/>
      <c r="J330" s="160">
        <f>ROUND(I330*H330,2)</f>
        <v>0</v>
      </c>
      <c r="K330" s="161"/>
      <c r="L330" s="28"/>
      <c r="M330" s="162" t="s">
        <v>1</v>
      </c>
      <c r="N330" s="163" t="s">
        <v>44</v>
      </c>
      <c r="O330" s="49"/>
      <c r="P330" s="164">
        <f>O330*H330</f>
        <v>0</v>
      </c>
      <c r="Q330" s="164">
        <v>0</v>
      </c>
      <c r="R330" s="164">
        <f>Q330*H330</f>
        <v>0</v>
      </c>
      <c r="S330" s="164">
        <v>0</v>
      </c>
      <c r="T330" s="165">
        <f>S330*H330</f>
        <v>0</v>
      </c>
      <c r="U330" s="232"/>
      <c r="V330" s="232"/>
      <c r="W330" s="232"/>
      <c r="X330" s="232"/>
      <c r="Y330" s="232"/>
      <c r="Z330" s="232"/>
      <c r="AA330" s="232"/>
      <c r="AB330" s="232"/>
      <c r="AC330" s="232"/>
      <c r="AD330" s="232"/>
      <c r="AE330" s="232"/>
      <c r="AR330" s="166" t="s">
        <v>159</v>
      </c>
      <c r="AT330" s="166" t="s">
        <v>155</v>
      </c>
      <c r="AU330" s="166" t="s">
        <v>91</v>
      </c>
      <c r="AY330" s="17" t="s">
        <v>153</v>
      </c>
      <c r="BE330" s="90">
        <f>IF(N330="základná",J330,0)</f>
        <v>0</v>
      </c>
      <c r="BF330" s="90">
        <f>IF(N330="znížená",J330,0)</f>
        <v>0</v>
      </c>
      <c r="BG330" s="90">
        <f>IF(N330="zákl. prenesená",J330,0)</f>
        <v>0</v>
      </c>
      <c r="BH330" s="90">
        <f>IF(N330="zníž. prenesená",J330,0)</f>
        <v>0</v>
      </c>
      <c r="BI330" s="90">
        <f>IF(N330="nulová",J330,0)</f>
        <v>0</v>
      </c>
      <c r="BJ330" s="17" t="s">
        <v>91</v>
      </c>
      <c r="BK330" s="90">
        <f>ROUND(I330*H330,2)</f>
        <v>0</v>
      </c>
      <c r="BL330" s="17" t="s">
        <v>159</v>
      </c>
      <c r="BM330" s="166" t="s">
        <v>693</v>
      </c>
    </row>
    <row r="331" spans="1:65" s="12" customFormat="1" ht="22.95" customHeight="1">
      <c r="B331" s="141"/>
      <c r="D331" s="142" t="s">
        <v>77</v>
      </c>
      <c r="E331" s="152" t="s">
        <v>694</v>
      </c>
      <c r="F331" s="152" t="s">
        <v>695</v>
      </c>
      <c r="I331" s="144"/>
      <c r="J331" s="153">
        <f>BK331</f>
        <v>0</v>
      </c>
      <c r="L331" s="141"/>
      <c r="M331" s="146"/>
      <c r="N331" s="147"/>
      <c r="O331" s="147"/>
      <c r="P331" s="148">
        <v>0</v>
      </c>
      <c r="Q331" s="147"/>
      <c r="R331" s="148">
        <v>0</v>
      </c>
      <c r="S331" s="147"/>
      <c r="T331" s="149">
        <v>0</v>
      </c>
      <c r="AR331" s="142" t="s">
        <v>85</v>
      </c>
      <c r="AT331" s="150" t="s">
        <v>77</v>
      </c>
      <c r="AU331" s="150" t="s">
        <v>85</v>
      </c>
      <c r="AY331" s="142" t="s">
        <v>153</v>
      </c>
      <c r="BK331" s="151">
        <v>0</v>
      </c>
    </row>
    <row r="332" spans="1:65" s="12" customFormat="1" ht="22.95" customHeight="1">
      <c r="B332" s="141"/>
      <c r="D332" s="142" t="s">
        <v>77</v>
      </c>
      <c r="E332" s="152" t="s">
        <v>696</v>
      </c>
      <c r="F332" s="152" t="s">
        <v>697</v>
      </c>
      <c r="I332" s="144"/>
      <c r="J332" s="153">
        <f>BK332</f>
        <v>0</v>
      </c>
      <c r="L332" s="141"/>
      <c r="M332" s="146"/>
      <c r="N332" s="147"/>
      <c r="O332" s="147"/>
      <c r="P332" s="148">
        <f>P333</f>
        <v>0</v>
      </c>
      <c r="Q332" s="147"/>
      <c r="R332" s="148">
        <f>R333</f>
        <v>0</v>
      </c>
      <c r="S332" s="147"/>
      <c r="T332" s="149">
        <f>T333</f>
        <v>0</v>
      </c>
      <c r="AR332" s="142" t="s">
        <v>159</v>
      </c>
      <c r="AT332" s="150" t="s">
        <v>77</v>
      </c>
      <c r="AU332" s="150" t="s">
        <v>85</v>
      </c>
      <c r="AY332" s="142" t="s">
        <v>153</v>
      </c>
      <c r="BK332" s="151">
        <f>BK333</f>
        <v>0</v>
      </c>
    </row>
    <row r="333" spans="1:65" s="2" customFormat="1" ht="16.5" customHeight="1">
      <c r="A333" s="232"/>
      <c r="B333" s="123"/>
      <c r="C333" s="154" t="s">
        <v>698</v>
      </c>
      <c r="D333" s="154" t="s">
        <v>155</v>
      </c>
      <c r="E333" s="155" t="s">
        <v>699</v>
      </c>
      <c r="F333" s="156" t="s">
        <v>700</v>
      </c>
      <c r="G333" s="157" t="s">
        <v>158</v>
      </c>
      <c r="H333" s="158">
        <v>1</v>
      </c>
      <c r="I333" s="159"/>
      <c r="J333" s="160">
        <f>ROUND(I333*H333,2)</f>
        <v>0</v>
      </c>
      <c r="K333" s="161"/>
      <c r="L333" s="28"/>
      <c r="M333" s="202" t="s">
        <v>1</v>
      </c>
      <c r="N333" s="203" t="s">
        <v>44</v>
      </c>
      <c r="O333" s="204"/>
      <c r="P333" s="205">
        <f>O333*H333</f>
        <v>0</v>
      </c>
      <c r="Q333" s="205">
        <v>0</v>
      </c>
      <c r="R333" s="205">
        <f>Q333*H333</f>
        <v>0</v>
      </c>
      <c r="S333" s="205">
        <v>0</v>
      </c>
      <c r="T333" s="206">
        <f>S333*H333</f>
        <v>0</v>
      </c>
      <c r="U333" s="232"/>
      <c r="V333" s="232"/>
      <c r="W333" s="232"/>
      <c r="X333" s="232"/>
      <c r="Y333" s="232"/>
      <c r="Z333" s="232"/>
      <c r="AA333" s="232"/>
      <c r="AB333" s="232"/>
      <c r="AC333" s="232"/>
      <c r="AD333" s="232"/>
      <c r="AE333" s="232"/>
      <c r="AR333" s="166" t="s">
        <v>159</v>
      </c>
      <c r="AT333" s="166" t="s">
        <v>155</v>
      </c>
      <c r="AU333" s="166" t="s">
        <v>91</v>
      </c>
      <c r="AY333" s="17" t="s">
        <v>153</v>
      </c>
      <c r="BE333" s="90">
        <f>IF(N333="základná",J333,0)</f>
        <v>0</v>
      </c>
      <c r="BF333" s="90">
        <f>IF(N333="znížená",J333,0)</f>
        <v>0</v>
      </c>
      <c r="BG333" s="90">
        <f>IF(N333="zákl. prenesená",J333,0)</f>
        <v>0</v>
      </c>
      <c r="BH333" s="90">
        <f>IF(N333="zníž. prenesená",J333,0)</f>
        <v>0</v>
      </c>
      <c r="BI333" s="90">
        <f>IF(N333="nulová",J333,0)</f>
        <v>0</v>
      </c>
      <c r="BJ333" s="17" t="s">
        <v>91</v>
      </c>
      <c r="BK333" s="90">
        <f>ROUND(I333*H333,2)</f>
        <v>0</v>
      </c>
      <c r="BL333" s="17" t="s">
        <v>159</v>
      </c>
      <c r="BM333" s="166" t="s">
        <v>701</v>
      </c>
    </row>
    <row r="334" spans="1:65" s="2" customFormat="1" ht="6.9" customHeight="1">
      <c r="A334" s="232"/>
      <c r="B334" s="39"/>
      <c r="C334" s="40"/>
      <c r="D334" s="40"/>
      <c r="E334" s="40"/>
      <c r="F334" s="40"/>
      <c r="G334" s="40"/>
      <c r="H334" s="40"/>
      <c r="I334" s="40"/>
      <c r="J334" s="40"/>
      <c r="K334" s="40"/>
      <c r="L334" s="28"/>
      <c r="M334" s="232"/>
      <c r="O334" s="232"/>
      <c r="P334" s="232"/>
      <c r="Q334" s="232"/>
      <c r="R334" s="232"/>
      <c r="S334" s="232"/>
      <c r="T334" s="232"/>
      <c r="U334" s="232"/>
      <c r="V334" s="232"/>
      <c r="W334" s="232"/>
      <c r="X334" s="232"/>
      <c r="Y334" s="232"/>
      <c r="Z334" s="232"/>
      <c r="AA334" s="232"/>
      <c r="AB334" s="232"/>
      <c r="AC334" s="232"/>
      <c r="AD334" s="232"/>
      <c r="AE334" s="232"/>
    </row>
  </sheetData>
  <autoFilter ref="C138:K333"/>
  <mergeCells count="17">
    <mergeCell ref="E11:H11"/>
    <mergeCell ref="E20:H20"/>
    <mergeCell ref="E29:H29"/>
    <mergeCell ref="E131:H131"/>
    <mergeCell ref="E129:H129"/>
    <mergeCell ref="L2:V2"/>
    <mergeCell ref="D113:F113"/>
    <mergeCell ref="D114:F114"/>
    <mergeCell ref="D115:F115"/>
    <mergeCell ref="E127:H127"/>
    <mergeCell ref="E86:H86"/>
    <mergeCell ref="E88:H88"/>
    <mergeCell ref="E90:H90"/>
    <mergeCell ref="D111:F111"/>
    <mergeCell ref="D112:F112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0"/>
  <sheetViews>
    <sheetView showGridLines="0" topLeftCell="A118" workbookViewId="0">
      <selection activeCell="F197" sqref="F19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22.710937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17" t="s">
        <v>95</v>
      </c>
      <c r="AU2" s="224"/>
      <c r="AV2" s="224"/>
      <c r="AW2" s="224"/>
      <c r="AX2" s="224"/>
      <c r="AY2" s="224"/>
      <c r="AZ2" s="207" t="s">
        <v>702</v>
      </c>
      <c r="BA2" s="207" t="s">
        <v>1</v>
      </c>
      <c r="BB2" s="207" t="s">
        <v>1</v>
      </c>
      <c r="BC2" s="207" t="s">
        <v>703</v>
      </c>
      <c r="BD2" s="207" t="s">
        <v>91</v>
      </c>
    </row>
    <row r="3" spans="1:56" s="1" customFormat="1" ht="6.9" customHeight="1">
      <c r="A3" s="224"/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17" t="s">
        <v>78</v>
      </c>
      <c r="AU3" s="224"/>
      <c r="AV3" s="224"/>
      <c r="AW3" s="224"/>
      <c r="AX3" s="224"/>
      <c r="AY3" s="224"/>
      <c r="AZ3" s="224"/>
      <c r="BA3" s="224"/>
      <c r="BB3" s="224"/>
      <c r="BC3" s="224"/>
      <c r="BD3" s="224"/>
    </row>
    <row r="4" spans="1:56" s="1" customFormat="1" ht="24.9" customHeight="1">
      <c r="A4" s="224"/>
      <c r="B4" s="20"/>
      <c r="C4" s="224"/>
      <c r="D4" s="21" t="s">
        <v>111</v>
      </c>
      <c r="E4" s="224"/>
      <c r="F4" s="224"/>
      <c r="G4" s="224"/>
      <c r="H4" s="224"/>
      <c r="I4" s="224"/>
      <c r="J4" s="224"/>
      <c r="K4" s="224"/>
      <c r="L4" s="20"/>
      <c r="M4" s="95" t="s">
        <v>9</v>
      </c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17" t="s">
        <v>3</v>
      </c>
      <c r="AU4" s="224"/>
      <c r="AV4" s="224"/>
      <c r="AW4" s="224"/>
      <c r="AX4" s="224"/>
      <c r="AY4" s="224"/>
      <c r="AZ4" s="224"/>
      <c r="BA4" s="224"/>
      <c r="BB4" s="224"/>
      <c r="BC4" s="224"/>
      <c r="BD4" s="224"/>
    </row>
    <row r="5" spans="1:56" s="1" customFormat="1" ht="6.9" customHeight="1">
      <c r="A5" s="224"/>
      <c r="B5" s="20"/>
      <c r="C5" s="224"/>
      <c r="D5" s="224"/>
      <c r="E5" s="224"/>
      <c r="F5" s="224"/>
      <c r="G5" s="224"/>
      <c r="H5" s="224"/>
      <c r="I5" s="224"/>
      <c r="J5" s="224"/>
      <c r="K5" s="224"/>
      <c r="L5" s="20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</row>
    <row r="6" spans="1:56" s="1" customFormat="1" ht="12" customHeight="1">
      <c r="A6" s="224"/>
      <c r="B6" s="20"/>
      <c r="C6" s="224"/>
      <c r="D6" s="234" t="s">
        <v>14</v>
      </c>
      <c r="E6" s="224"/>
      <c r="F6" s="224"/>
      <c r="G6" s="224"/>
      <c r="H6" s="224"/>
      <c r="I6" s="224"/>
      <c r="J6" s="224"/>
      <c r="K6" s="224"/>
      <c r="L6" s="20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</row>
    <row r="7" spans="1:56" s="1" customFormat="1" ht="16.5" customHeight="1">
      <c r="A7" s="224"/>
      <c r="B7" s="20"/>
      <c r="C7" s="224"/>
      <c r="D7" s="224"/>
      <c r="E7" s="317" t="str">
        <f>'Rekapitulácia stavby'!K6</f>
        <v>Obnova sídliskového vnútrobloku Agátka v Trnave</v>
      </c>
      <c r="F7" s="319"/>
      <c r="G7" s="319"/>
      <c r="H7" s="319"/>
      <c r="I7" s="224"/>
      <c r="J7" s="224"/>
      <c r="K7" s="224"/>
      <c r="L7" s="20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</row>
    <row r="8" spans="1:56" s="1" customFormat="1" ht="12" customHeight="1">
      <c r="A8" s="224"/>
      <c r="B8" s="20"/>
      <c r="C8" s="224"/>
      <c r="D8" s="234" t="s">
        <v>112</v>
      </c>
      <c r="E8" s="224"/>
      <c r="F8" s="224"/>
      <c r="G8" s="224"/>
      <c r="H8" s="224"/>
      <c r="I8" s="224"/>
      <c r="J8" s="224"/>
      <c r="K8" s="224"/>
      <c r="L8" s="20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</row>
    <row r="9" spans="1:56" s="2" customFormat="1" ht="16.5" customHeight="1">
      <c r="A9" s="232"/>
      <c r="B9" s="28"/>
      <c r="C9" s="232"/>
      <c r="D9" s="232"/>
      <c r="E9" s="317" t="s">
        <v>83</v>
      </c>
      <c r="F9" s="316"/>
      <c r="G9" s="316"/>
      <c r="H9" s="316"/>
      <c r="I9" s="232"/>
      <c r="J9" s="232"/>
      <c r="K9" s="232"/>
      <c r="L9" s="34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</row>
    <row r="10" spans="1:56" s="2" customFormat="1" ht="12" customHeight="1">
      <c r="A10" s="232"/>
      <c r="B10" s="28"/>
      <c r="C10" s="232"/>
      <c r="D10" s="234" t="s">
        <v>113</v>
      </c>
      <c r="E10" s="232"/>
      <c r="F10" s="232"/>
      <c r="G10" s="232"/>
      <c r="H10" s="232"/>
      <c r="I10" s="232"/>
      <c r="J10" s="232"/>
      <c r="K10" s="232"/>
      <c r="L10" s="34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</row>
    <row r="11" spans="1:56" s="2" customFormat="1" ht="16.5" customHeight="1">
      <c r="A11" s="232"/>
      <c r="B11" s="28"/>
      <c r="C11" s="232"/>
      <c r="D11" s="232"/>
      <c r="E11" s="305" t="s">
        <v>94</v>
      </c>
      <c r="F11" s="316"/>
      <c r="G11" s="316"/>
      <c r="H11" s="316"/>
      <c r="I11" s="232"/>
      <c r="J11" s="232"/>
      <c r="K11" s="232"/>
      <c r="L11" s="34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</row>
    <row r="12" spans="1:56" s="2" customFormat="1">
      <c r="A12" s="232"/>
      <c r="B12" s="28"/>
      <c r="C12" s="232"/>
      <c r="D12" s="232"/>
      <c r="E12" s="232"/>
      <c r="F12" s="232"/>
      <c r="G12" s="232"/>
      <c r="H12" s="232"/>
      <c r="I12" s="232"/>
      <c r="J12" s="232"/>
      <c r="K12" s="232"/>
      <c r="L12" s="34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</row>
    <row r="13" spans="1:56" s="2" customFormat="1" ht="12" customHeight="1">
      <c r="A13" s="232"/>
      <c r="B13" s="28"/>
      <c r="C13" s="232"/>
      <c r="D13" s="234" t="s">
        <v>16</v>
      </c>
      <c r="E13" s="232"/>
      <c r="F13" s="223" t="s">
        <v>1</v>
      </c>
      <c r="G13" s="232"/>
      <c r="H13" s="232"/>
      <c r="I13" s="234" t="s">
        <v>17</v>
      </c>
      <c r="J13" s="223" t="s">
        <v>1</v>
      </c>
      <c r="K13" s="232"/>
      <c r="L13" s="34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</row>
    <row r="14" spans="1:56" s="2" customFormat="1" ht="12" customHeight="1">
      <c r="A14" s="232"/>
      <c r="B14" s="28"/>
      <c r="C14" s="232"/>
      <c r="D14" s="234" t="s">
        <v>18</v>
      </c>
      <c r="E14" s="232"/>
      <c r="F14" s="223" t="s">
        <v>19</v>
      </c>
      <c r="G14" s="232"/>
      <c r="H14" s="232"/>
      <c r="I14" s="234" t="s">
        <v>20</v>
      </c>
      <c r="J14" s="216" t="str">
        <f>'Rekapitulácia stavby'!AN8</f>
        <v>20. 4. 2021</v>
      </c>
      <c r="K14" s="232"/>
      <c r="L14" s="34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</row>
    <row r="15" spans="1:56" s="2" customFormat="1" ht="10.95" customHeight="1">
      <c r="A15" s="232"/>
      <c r="B15" s="28"/>
      <c r="C15" s="232"/>
      <c r="D15" s="232"/>
      <c r="E15" s="232"/>
      <c r="F15" s="232"/>
      <c r="G15" s="232"/>
      <c r="H15" s="232"/>
      <c r="I15" s="232"/>
      <c r="J15" s="232"/>
      <c r="K15" s="232"/>
      <c r="L15" s="34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</row>
    <row r="16" spans="1:56" s="2" customFormat="1" ht="12" customHeight="1">
      <c r="A16" s="232"/>
      <c r="B16" s="28"/>
      <c r="C16" s="232"/>
      <c r="D16" s="234" t="s">
        <v>22</v>
      </c>
      <c r="E16" s="232"/>
      <c r="F16" s="232"/>
      <c r="G16" s="232"/>
      <c r="H16" s="232"/>
      <c r="I16" s="234" t="s">
        <v>23</v>
      </c>
      <c r="J16" s="223" t="s">
        <v>1</v>
      </c>
      <c r="K16" s="232"/>
      <c r="L16" s="34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</row>
    <row r="17" spans="1:31" s="2" customFormat="1" ht="18" customHeight="1">
      <c r="A17" s="232"/>
      <c r="B17" s="28"/>
      <c r="C17" s="232"/>
      <c r="D17" s="232"/>
      <c r="E17" s="223" t="s">
        <v>24</v>
      </c>
      <c r="F17" s="232"/>
      <c r="G17" s="232"/>
      <c r="H17" s="232"/>
      <c r="I17" s="234" t="s">
        <v>25</v>
      </c>
      <c r="J17" s="223" t="s">
        <v>1</v>
      </c>
      <c r="K17" s="232"/>
      <c r="L17" s="34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</row>
    <row r="18" spans="1:31" s="2" customFormat="1" ht="6.9" customHeight="1">
      <c r="A18" s="232"/>
      <c r="B18" s="28"/>
      <c r="C18" s="232"/>
      <c r="D18" s="232"/>
      <c r="E18" s="232"/>
      <c r="F18" s="232"/>
      <c r="G18" s="232"/>
      <c r="H18" s="232"/>
      <c r="I18" s="232"/>
      <c r="J18" s="232"/>
      <c r="K18" s="232"/>
      <c r="L18" s="34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</row>
    <row r="19" spans="1:31" s="2" customFormat="1" ht="12" customHeight="1">
      <c r="A19" s="232"/>
      <c r="B19" s="28"/>
      <c r="C19" s="232"/>
      <c r="D19" s="234" t="s">
        <v>26</v>
      </c>
      <c r="E19" s="232"/>
      <c r="F19" s="232"/>
      <c r="G19" s="232"/>
      <c r="H19" s="232"/>
      <c r="I19" s="234" t="s">
        <v>23</v>
      </c>
      <c r="J19" s="235" t="str">
        <f>'Rekapitulácia stavby'!AN13</f>
        <v>Vyplň údaj</v>
      </c>
      <c r="K19" s="232"/>
      <c r="L19" s="34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</row>
    <row r="20" spans="1:31" s="2" customFormat="1" ht="18" customHeight="1">
      <c r="A20" s="232"/>
      <c r="B20" s="28"/>
      <c r="C20" s="232"/>
      <c r="D20" s="232"/>
      <c r="E20" s="314" t="str">
        <f>'Rekapitulácia stavby'!E14</f>
        <v>Vyplň údaj</v>
      </c>
      <c r="F20" s="281"/>
      <c r="G20" s="281"/>
      <c r="H20" s="281"/>
      <c r="I20" s="234" t="s">
        <v>25</v>
      </c>
      <c r="J20" s="235" t="str">
        <f>'Rekapitulácia stavby'!AN14</f>
        <v>Vyplň údaj</v>
      </c>
      <c r="K20" s="232"/>
      <c r="L20" s="34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</row>
    <row r="21" spans="1:31" s="2" customFormat="1" ht="6.9" customHeight="1">
      <c r="A21" s="232"/>
      <c r="B21" s="28"/>
      <c r="C21" s="232"/>
      <c r="D21" s="232"/>
      <c r="E21" s="232"/>
      <c r="F21" s="232"/>
      <c r="G21" s="232"/>
      <c r="H21" s="232"/>
      <c r="I21" s="232"/>
      <c r="J21" s="232"/>
      <c r="K21" s="232"/>
      <c r="L21" s="34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</row>
    <row r="22" spans="1:31" s="2" customFormat="1" ht="12" customHeight="1">
      <c r="A22" s="232"/>
      <c r="B22" s="28"/>
      <c r="C22" s="232"/>
      <c r="D22" s="234" t="s">
        <v>28</v>
      </c>
      <c r="E22" s="232"/>
      <c r="F22" s="232"/>
      <c r="G22" s="232"/>
      <c r="H22" s="232"/>
      <c r="I22" s="234" t="s">
        <v>23</v>
      </c>
      <c r="J22" s="223" t="s">
        <v>1</v>
      </c>
      <c r="K22" s="232"/>
      <c r="L22" s="34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</row>
    <row r="23" spans="1:31" s="2" customFormat="1" ht="18" customHeight="1">
      <c r="A23" s="232"/>
      <c r="B23" s="28"/>
      <c r="C23" s="232"/>
      <c r="D23" s="232"/>
      <c r="E23" s="223" t="s">
        <v>29</v>
      </c>
      <c r="F23" s="232"/>
      <c r="G23" s="232"/>
      <c r="H23" s="232"/>
      <c r="I23" s="234" t="s">
        <v>25</v>
      </c>
      <c r="J23" s="223" t="s">
        <v>1</v>
      </c>
      <c r="K23" s="232"/>
      <c r="L23" s="34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</row>
    <row r="24" spans="1:31" s="2" customFormat="1" ht="6.9" customHeight="1">
      <c r="A24" s="232"/>
      <c r="B24" s="28"/>
      <c r="C24" s="232"/>
      <c r="D24" s="232"/>
      <c r="E24" s="232"/>
      <c r="F24" s="232"/>
      <c r="G24" s="232"/>
      <c r="H24" s="232"/>
      <c r="I24" s="232"/>
      <c r="J24" s="232"/>
      <c r="K24" s="232"/>
      <c r="L24" s="34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</row>
    <row r="25" spans="1:31" s="2" customFormat="1" ht="12" customHeight="1">
      <c r="A25" s="232"/>
      <c r="B25" s="28"/>
      <c r="C25" s="232"/>
      <c r="D25" s="234" t="s">
        <v>31</v>
      </c>
      <c r="E25" s="232"/>
      <c r="F25" s="232"/>
      <c r="G25" s="232"/>
      <c r="H25" s="232"/>
      <c r="I25" s="234" t="s">
        <v>23</v>
      </c>
      <c r="J25" s="223" t="s">
        <v>1</v>
      </c>
      <c r="K25" s="232"/>
      <c r="L25" s="34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</row>
    <row r="26" spans="1:31" s="2" customFormat="1" ht="18" customHeight="1">
      <c r="A26" s="232"/>
      <c r="B26" s="28"/>
      <c r="C26" s="232"/>
      <c r="D26" s="232"/>
      <c r="E26" s="223" t="s">
        <v>32</v>
      </c>
      <c r="F26" s="232"/>
      <c r="G26" s="232"/>
      <c r="H26" s="232"/>
      <c r="I26" s="234" t="s">
        <v>25</v>
      </c>
      <c r="J26" s="223" t="s">
        <v>1</v>
      </c>
      <c r="K26" s="232"/>
      <c r="L26" s="34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</row>
    <row r="27" spans="1:31" s="2" customFormat="1" ht="6.9" customHeight="1">
      <c r="A27" s="232"/>
      <c r="B27" s="28"/>
      <c r="C27" s="232"/>
      <c r="D27" s="232"/>
      <c r="E27" s="232"/>
      <c r="F27" s="232"/>
      <c r="G27" s="232"/>
      <c r="H27" s="232"/>
      <c r="I27" s="232"/>
      <c r="J27" s="232"/>
      <c r="K27" s="232"/>
      <c r="L27" s="34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</row>
    <row r="28" spans="1:31" s="2" customFormat="1" ht="12" customHeight="1">
      <c r="A28" s="232"/>
      <c r="B28" s="28"/>
      <c r="C28" s="232"/>
      <c r="D28" s="234" t="s">
        <v>33</v>
      </c>
      <c r="E28" s="232"/>
      <c r="F28" s="232"/>
      <c r="G28" s="232"/>
      <c r="H28" s="232"/>
      <c r="I28" s="232"/>
      <c r="J28" s="232"/>
      <c r="K28" s="232"/>
      <c r="L28" s="34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</row>
    <row r="29" spans="1:31" s="8" customFormat="1" ht="16.5" customHeight="1">
      <c r="A29" s="96"/>
      <c r="B29" s="97"/>
      <c r="C29" s="96"/>
      <c r="D29" s="96"/>
      <c r="E29" s="315" t="s">
        <v>114</v>
      </c>
      <c r="F29" s="315"/>
      <c r="G29" s="315"/>
      <c r="H29" s="315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" customHeight="1">
      <c r="A30" s="232"/>
      <c r="B30" s="28"/>
      <c r="C30" s="232"/>
      <c r="D30" s="232"/>
      <c r="E30" s="232"/>
      <c r="F30" s="232"/>
      <c r="G30" s="232"/>
      <c r="H30" s="232"/>
      <c r="I30" s="232"/>
      <c r="J30" s="232"/>
      <c r="K30" s="232"/>
      <c r="L30" s="34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</row>
    <row r="31" spans="1:31" s="2" customFormat="1" ht="6.9" customHeight="1">
      <c r="A31" s="232"/>
      <c r="B31" s="28"/>
      <c r="C31" s="232"/>
      <c r="D31" s="57"/>
      <c r="E31" s="57"/>
      <c r="F31" s="57"/>
      <c r="G31" s="57"/>
      <c r="H31" s="57"/>
      <c r="I31" s="57"/>
      <c r="J31" s="57"/>
      <c r="K31" s="57"/>
      <c r="L31" s="34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</row>
    <row r="32" spans="1:31" s="2" customFormat="1" ht="14.4" customHeight="1">
      <c r="A32" s="232"/>
      <c r="B32" s="28"/>
      <c r="C32" s="232"/>
      <c r="D32" s="223" t="s">
        <v>115</v>
      </c>
      <c r="J32" s="226">
        <f>J99-J34</f>
        <v>0</v>
      </c>
      <c r="K32" s="232"/>
      <c r="L32" s="34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</row>
    <row r="33" spans="1:31" s="2" customFormat="1" ht="14.4" customHeight="1">
      <c r="A33" s="232"/>
      <c r="B33" s="28"/>
      <c r="C33" s="232"/>
      <c r="D33" s="27" t="s">
        <v>105</v>
      </c>
      <c r="J33" s="226">
        <f>J105</f>
        <v>0</v>
      </c>
      <c r="K33" s="232"/>
      <c r="L33" s="34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</row>
    <row r="34" spans="1:31" s="2" customFormat="1" ht="14.4" customHeight="1">
      <c r="A34" s="232"/>
      <c r="B34" s="28"/>
      <c r="C34" s="232"/>
      <c r="D34" s="210" t="s">
        <v>37</v>
      </c>
      <c r="J34" s="226">
        <v>0</v>
      </c>
      <c r="K34" s="232"/>
      <c r="L34" s="34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</row>
    <row r="35" spans="1:31" s="2" customFormat="1" ht="25.35" customHeight="1">
      <c r="A35" s="232"/>
      <c r="B35" s="28"/>
      <c r="C35" s="232"/>
      <c r="D35" s="99" t="s">
        <v>38</v>
      </c>
      <c r="J35" s="219">
        <f>ROUND(J32 + J33+J34, 2)</f>
        <v>0</v>
      </c>
      <c r="K35" s="232"/>
      <c r="L35" s="34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</row>
    <row r="36" spans="1:31" s="2" customFormat="1" ht="6.9" customHeight="1">
      <c r="A36" s="232"/>
      <c r="B36" s="28"/>
      <c r="C36" s="232"/>
      <c r="D36" s="47"/>
      <c r="E36" s="47"/>
      <c r="F36" s="47"/>
      <c r="G36" s="47"/>
      <c r="H36" s="47"/>
      <c r="I36" s="47"/>
      <c r="J36" s="47"/>
      <c r="K36" s="57"/>
      <c r="L36" s="34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</row>
    <row r="37" spans="1:31" s="2" customFormat="1" ht="14.4" customHeight="1">
      <c r="A37" s="232"/>
      <c r="B37" s="28"/>
      <c r="C37" s="232"/>
      <c r="F37" s="228" t="s">
        <v>40</v>
      </c>
      <c r="I37" s="228" t="s">
        <v>39</v>
      </c>
      <c r="J37" s="228" t="s">
        <v>41</v>
      </c>
      <c r="K37" s="232"/>
      <c r="L37" s="34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</row>
    <row r="38" spans="1:31" s="2" customFormat="1" ht="14.4" customHeight="1">
      <c r="A38" s="232"/>
      <c r="B38" s="28"/>
      <c r="C38" s="232"/>
      <c r="D38" s="100" t="s">
        <v>42</v>
      </c>
      <c r="E38" s="234" t="s">
        <v>43</v>
      </c>
      <c r="F38" s="101">
        <f>ROUND((SUM(BE113:BE120) + SUM(BE142:BE420)),  2)</f>
        <v>0</v>
      </c>
      <c r="I38" s="102">
        <v>0.2</v>
      </c>
      <c r="J38" s="101">
        <f>ROUND(((SUM(BE113:BE120) + SUM(BE142:BE420))*I38),  2)</f>
        <v>0</v>
      </c>
      <c r="K38" s="232"/>
      <c r="L38" s="34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</row>
    <row r="39" spans="1:31" s="2" customFormat="1" ht="14.4" customHeight="1">
      <c r="A39" s="232"/>
      <c r="B39" s="28"/>
      <c r="C39" s="232"/>
      <c r="E39" s="234" t="s">
        <v>44</v>
      </c>
      <c r="F39" s="101">
        <f>J32</f>
        <v>0</v>
      </c>
      <c r="I39" s="102">
        <v>0.2</v>
      </c>
      <c r="J39" s="101">
        <f>F39*0.2</f>
        <v>0</v>
      </c>
      <c r="K39" s="232"/>
      <c r="L39" s="34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</row>
    <row r="40" spans="1:31" s="2" customFormat="1" ht="14.4" hidden="1" customHeight="1">
      <c r="A40" s="232"/>
      <c r="B40" s="28"/>
      <c r="C40" s="232"/>
      <c r="D40" s="232"/>
      <c r="E40" s="234" t="s">
        <v>45</v>
      </c>
      <c r="F40" s="101">
        <f>ROUND((SUM(BG111:BG118) + SUM(BG140:BG219)),  2)</f>
        <v>0</v>
      </c>
      <c r="G40" s="232"/>
      <c r="H40" s="232"/>
      <c r="I40" s="102">
        <v>0.2</v>
      </c>
      <c r="J40" s="101">
        <f>0</f>
        <v>0</v>
      </c>
      <c r="K40" s="232"/>
      <c r="L40" s="34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</row>
    <row r="41" spans="1:31" s="2" customFormat="1" ht="14.4" hidden="1" customHeight="1">
      <c r="A41" s="232"/>
      <c r="B41" s="28"/>
      <c r="C41" s="232"/>
      <c r="D41" s="232"/>
      <c r="E41" s="234" t="s">
        <v>46</v>
      </c>
      <c r="F41" s="101">
        <f>ROUND((SUM(BH111:BH118) + SUM(BH140:BH219)),  2)</f>
        <v>0</v>
      </c>
      <c r="G41" s="232"/>
      <c r="H41" s="232"/>
      <c r="I41" s="102">
        <v>0.2</v>
      </c>
      <c r="J41" s="101">
        <f>0</f>
        <v>0</v>
      </c>
      <c r="K41" s="232"/>
      <c r="L41" s="34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</row>
    <row r="42" spans="1:31" s="2" customFormat="1" ht="14.4" hidden="1" customHeight="1">
      <c r="A42" s="232"/>
      <c r="B42" s="28"/>
      <c r="C42" s="232"/>
      <c r="D42" s="232"/>
      <c r="E42" s="234" t="s">
        <v>47</v>
      </c>
      <c r="F42" s="101">
        <f>ROUND((SUM(BI111:BI118) + SUM(BI140:BI219)),  2)</f>
        <v>0</v>
      </c>
      <c r="G42" s="232"/>
      <c r="H42" s="232"/>
      <c r="I42" s="102">
        <v>0</v>
      </c>
      <c r="J42" s="101">
        <f>0</f>
        <v>0</v>
      </c>
      <c r="K42" s="232"/>
      <c r="L42" s="34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</row>
    <row r="43" spans="1:31" s="2" customFormat="1" ht="6.9" customHeight="1">
      <c r="A43" s="232"/>
      <c r="B43" s="28"/>
      <c r="C43" s="232"/>
      <c r="D43" s="232"/>
      <c r="E43" s="232"/>
      <c r="F43" s="232"/>
      <c r="G43" s="232"/>
      <c r="H43" s="232"/>
      <c r="I43" s="232"/>
      <c r="J43" s="232"/>
      <c r="K43" s="232"/>
      <c r="L43" s="34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</row>
    <row r="44" spans="1:31" s="2" customFormat="1" ht="25.35" customHeight="1">
      <c r="A44" s="232"/>
      <c r="B44" s="28"/>
      <c r="C44" s="94"/>
      <c r="D44" s="103" t="s">
        <v>48</v>
      </c>
      <c r="E44" s="51"/>
      <c r="F44" s="51"/>
      <c r="G44" s="104" t="s">
        <v>49</v>
      </c>
      <c r="H44" s="105" t="s">
        <v>50</v>
      </c>
      <c r="I44" s="51"/>
      <c r="J44" s="106">
        <f>SUM(J35:J42)</f>
        <v>0</v>
      </c>
      <c r="K44" s="107"/>
      <c r="L44" s="34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</row>
    <row r="45" spans="1:31" s="2" customFormat="1" ht="14.4" customHeight="1">
      <c r="A45" s="232"/>
      <c r="B45" s="28"/>
      <c r="C45" s="232"/>
      <c r="D45" s="232"/>
      <c r="E45" s="232"/>
      <c r="F45" s="232"/>
      <c r="G45" s="232"/>
      <c r="H45" s="232"/>
      <c r="I45" s="232"/>
      <c r="J45" s="232"/>
      <c r="K45" s="232"/>
      <c r="L45" s="34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</row>
    <row r="46" spans="1:31" s="1" customFormat="1" ht="14.4" customHeight="1">
      <c r="A46" s="224"/>
      <c r="B46" s="20"/>
      <c r="C46" s="224"/>
      <c r="D46" s="224"/>
      <c r="E46" s="224"/>
      <c r="F46" s="224"/>
      <c r="G46" s="224"/>
      <c r="H46" s="224"/>
      <c r="I46" s="224"/>
      <c r="J46" s="224"/>
      <c r="K46" s="224"/>
      <c r="L46" s="20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</row>
    <row r="47" spans="1:31" s="1" customFormat="1" ht="14.4" customHeight="1">
      <c r="A47" s="224"/>
      <c r="B47" s="20"/>
      <c r="C47" s="224"/>
      <c r="D47" s="224"/>
      <c r="E47" s="224"/>
      <c r="F47" s="224"/>
      <c r="G47" s="224"/>
      <c r="H47" s="224"/>
      <c r="I47" s="224"/>
      <c r="J47" s="224"/>
      <c r="K47" s="224"/>
      <c r="L47" s="20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</row>
    <row r="48" spans="1:31" s="1" customFormat="1" ht="14.4" customHeight="1">
      <c r="A48" s="224"/>
      <c r="B48" s="20"/>
      <c r="C48" s="224"/>
      <c r="D48" s="224"/>
      <c r="E48" s="224"/>
      <c r="F48" s="224"/>
      <c r="G48" s="224"/>
      <c r="H48" s="224"/>
      <c r="I48" s="224"/>
      <c r="J48" s="224"/>
      <c r="K48" s="224"/>
      <c r="L48" s="20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</row>
    <row r="49" spans="1:31" s="1" customFormat="1" ht="14.4" customHeight="1">
      <c r="A49" s="224"/>
      <c r="B49" s="20"/>
      <c r="C49" s="224"/>
      <c r="D49" s="224"/>
      <c r="E49" s="224"/>
      <c r="F49" s="224"/>
      <c r="G49" s="224"/>
      <c r="H49" s="224"/>
      <c r="I49" s="224"/>
      <c r="J49" s="224"/>
      <c r="K49" s="224"/>
      <c r="L49" s="20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</row>
    <row r="50" spans="1:31" s="1" customFormat="1" ht="14.4" customHeight="1">
      <c r="A50" s="224"/>
      <c r="B50" s="20"/>
      <c r="C50" s="224"/>
      <c r="D50" s="224"/>
      <c r="E50" s="224"/>
      <c r="F50" s="224"/>
      <c r="G50" s="224"/>
      <c r="H50" s="224"/>
      <c r="I50" s="224"/>
      <c r="J50" s="224"/>
      <c r="K50" s="224"/>
      <c r="L50" s="20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</row>
    <row r="51" spans="1:31" s="2" customFormat="1" ht="14.4" customHeight="1">
      <c r="B51" s="34"/>
      <c r="D51" s="35" t="s">
        <v>51</v>
      </c>
      <c r="E51" s="36"/>
      <c r="F51" s="36"/>
      <c r="G51" s="35" t="s">
        <v>52</v>
      </c>
      <c r="H51" s="36"/>
      <c r="I51" s="36"/>
      <c r="J51" s="36"/>
      <c r="K51" s="36"/>
      <c r="L51" s="34"/>
    </row>
    <row r="52" spans="1:31">
      <c r="A52" s="224"/>
      <c r="B52" s="20"/>
      <c r="C52" s="224"/>
      <c r="D52" s="224"/>
      <c r="E52" s="224"/>
      <c r="F52" s="224"/>
      <c r="G52" s="224"/>
      <c r="H52" s="224"/>
      <c r="I52" s="224"/>
      <c r="J52" s="224"/>
      <c r="K52" s="224"/>
      <c r="L52" s="20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</row>
    <row r="53" spans="1:31">
      <c r="A53" s="224"/>
      <c r="B53" s="20"/>
      <c r="C53" s="224"/>
      <c r="D53" s="224"/>
      <c r="E53" s="224"/>
      <c r="F53" s="224"/>
      <c r="G53" s="224"/>
      <c r="H53" s="224"/>
      <c r="I53" s="224"/>
      <c r="J53" s="224"/>
      <c r="K53" s="224"/>
      <c r="L53" s="20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</row>
    <row r="54" spans="1:31">
      <c r="A54" s="224"/>
      <c r="B54" s="20"/>
      <c r="C54" s="224"/>
      <c r="D54" s="224"/>
      <c r="E54" s="224"/>
      <c r="F54" s="224"/>
      <c r="G54" s="224"/>
      <c r="H54" s="224"/>
      <c r="I54" s="224"/>
      <c r="J54" s="224"/>
      <c r="K54" s="224"/>
      <c r="L54" s="20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</row>
    <row r="55" spans="1:31">
      <c r="A55" s="224"/>
      <c r="B55" s="20"/>
      <c r="C55" s="224"/>
      <c r="D55" s="224"/>
      <c r="E55" s="224"/>
      <c r="F55" s="224"/>
      <c r="G55" s="224"/>
      <c r="H55" s="224"/>
      <c r="I55" s="224"/>
      <c r="J55" s="224"/>
      <c r="K55" s="224"/>
      <c r="L55" s="20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</row>
    <row r="56" spans="1:31">
      <c r="A56" s="224"/>
      <c r="B56" s="20"/>
      <c r="C56" s="224"/>
      <c r="D56" s="224"/>
      <c r="E56" s="224"/>
      <c r="F56" s="224"/>
      <c r="G56" s="224"/>
      <c r="H56" s="224"/>
      <c r="I56" s="224"/>
      <c r="J56" s="224"/>
      <c r="K56" s="224"/>
      <c r="L56" s="20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</row>
    <row r="57" spans="1:31">
      <c r="A57" s="224"/>
      <c r="B57" s="20"/>
      <c r="C57" s="224"/>
      <c r="D57" s="224"/>
      <c r="E57" s="224"/>
      <c r="F57" s="224"/>
      <c r="G57" s="224"/>
      <c r="H57" s="224"/>
      <c r="I57" s="224"/>
      <c r="J57" s="224"/>
      <c r="K57" s="224"/>
      <c r="L57" s="20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</row>
    <row r="58" spans="1:31">
      <c r="A58" s="224"/>
      <c r="B58" s="20"/>
      <c r="C58" s="224"/>
      <c r="D58" s="224"/>
      <c r="E58" s="224"/>
      <c r="F58" s="224"/>
      <c r="G58" s="224"/>
      <c r="H58" s="224"/>
      <c r="I58" s="224"/>
      <c r="J58" s="224"/>
      <c r="K58" s="224"/>
      <c r="L58" s="20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</row>
    <row r="59" spans="1:31">
      <c r="A59" s="224"/>
      <c r="B59" s="20"/>
      <c r="C59" s="224"/>
      <c r="D59" s="224"/>
      <c r="E59" s="224"/>
      <c r="F59" s="224"/>
      <c r="G59" s="224"/>
      <c r="H59" s="224"/>
      <c r="I59" s="224"/>
      <c r="J59" s="224"/>
      <c r="K59" s="224"/>
      <c r="L59" s="20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</row>
    <row r="60" spans="1:31">
      <c r="A60" s="224"/>
      <c r="B60" s="20"/>
      <c r="C60" s="224"/>
      <c r="D60" s="224"/>
      <c r="E60" s="224"/>
      <c r="F60" s="224"/>
      <c r="G60" s="224"/>
      <c r="H60" s="224"/>
      <c r="I60" s="224"/>
      <c r="J60" s="224"/>
      <c r="K60" s="224"/>
      <c r="L60" s="20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</row>
    <row r="61" spans="1:31">
      <c r="A61" s="224"/>
      <c r="B61" s="20"/>
      <c r="C61" s="224"/>
      <c r="D61" s="224"/>
      <c r="E61" s="224"/>
      <c r="F61" s="224"/>
      <c r="G61" s="224"/>
      <c r="H61" s="224"/>
      <c r="I61" s="224"/>
      <c r="J61" s="224"/>
      <c r="K61" s="224"/>
      <c r="L61" s="20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</row>
    <row r="62" spans="1:31" s="2" customFormat="1" ht="13.2">
      <c r="A62" s="232"/>
      <c r="B62" s="28"/>
      <c r="C62" s="232"/>
      <c r="D62" s="37" t="s">
        <v>53</v>
      </c>
      <c r="E62" s="227"/>
      <c r="F62" s="108" t="s">
        <v>54</v>
      </c>
      <c r="G62" s="37" t="s">
        <v>53</v>
      </c>
      <c r="H62" s="227"/>
      <c r="I62" s="227"/>
      <c r="J62" s="109" t="s">
        <v>54</v>
      </c>
      <c r="K62" s="227"/>
      <c r="L62" s="34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</row>
    <row r="63" spans="1:31">
      <c r="A63" s="224"/>
      <c r="B63" s="20"/>
      <c r="C63" s="224"/>
      <c r="D63" s="224"/>
      <c r="E63" s="224"/>
      <c r="F63" s="224"/>
      <c r="G63" s="224"/>
      <c r="H63" s="224"/>
      <c r="I63" s="224"/>
      <c r="J63" s="224"/>
      <c r="K63" s="224"/>
      <c r="L63" s="20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</row>
    <row r="64" spans="1:31">
      <c r="A64" s="224"/>
      <c r="B64" s="20"/>
      <c r="C64" s="224"/>
      <c r="D64" s="224"/>
      <c r="E64" s="224"/>
      <c r="F64" s="224"/>
      <c r="G64" s="224"/>
      <c r="H64" s="224"/>
      <c r="I64" s="224"/>
      <c r="J64" s="224"/>
      <c r="K64" s="224"/>
      <c r="L64" s="20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</row>
    <row r="65" spans="1:31">
      <c r="A65" s="224"/>
      <c r="B65" s="20"/>
      <c r="C65" s="224"/>
      <c r="D65" s="224"/>
      <c r="E65" s="224"/>
      <c r="F65" s="224"/>
      <c r="G65" s="224"/>
      <c r="H65" s="224"/>
      <c r="I65" s="224"/>
      <c r="J65" s="224"/>
      <c r="K65" s="224"/>
      <c r="L65" s="20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</row>
    <row r="66" spans="1:31" s="2" customFormat="1" ht="13.2">
      <c r="A66" s="232"/>
      <c r="B66" s="28"/>
      <c r="C66" s="232"/>
      <c r="D66" s="35" t="s">
        <v>55</v>
      </c>
      <c r="E66" s="38"/>
      <c r="F66" s="38"/>
      <c r="G66" s="35" t="s">
        <v>56</v>
      </c>
      <c r="H66" s="38"/>
      <c r="I66" s="38"/>
      <c r="J66" s="38"/>
      <c r="K66" s="38"/>
      <c r="L66" s="34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</row>
    <row r="67" spans="1:31">
      <c r="A67" s="224"/>
      <c r="B67" s="20"/>
      <c r="C67" s="224"/>
      <c r="D67" s="224"/>
      <c r="E67" s="224"/>
      <c r="F67" s="224"/>
      <c r="G67" s="224"/>
      <c r="H67" s="224"/>
      <c r="I67" s="224"/>
      <c r="J67" s="224"/>
      <c r="K67" s="224"/>
      <c r="L67" s="20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</row>
    <row r="68" spans="1:31">
      <c r="A68" s="224"/>
      <c r="B68" s="20"/>
      <c r="C68" s="224"/>
      <c r="D68" s="224"/>
      <c r="E68" s="224"/>
      <c r="F68" s="224"/>
      <c r="G68" s="224"/>
      <c r="H68" s="224"/>
      <c r="I68" s="224"/>
      <c r="J68" s="224"/>
      <c r="K68" s="224"/>
      <c r="L68" s="20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</row>
    <row r="69" spans="1:31">
      <c r="A69" s="224"/>
      <c r="B69" s="20"/>
      <c r="C69" s="224"/>
      <c r="D69" s="224"/>
      <c r="E69" s="224"/>
      <c r="F69" s="224"/>
      <c r="G69" s="224"/>
      <c r="H69" s="224"/>
      <c r="I69" s="224"/>
      <c r="J69" s="224"/>
      <c r="K69" s="224"/>
      <c r="L69" s="20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</row>
    <row r="70" spans="1:31">
      <c r="A70" s="224"/>
      <c r="B70" s="20"/>
      <c r="C70" s="224"/>
      <c r="D70" s="224"/>
      <c r="E70" s="224"/>
      <c r="F70" s="224"/>
      <c r="G70" s="224"/>
      <c r="H70" s="224"/>
      <c r="I70" s="224"/>
      <c r="J70" s="224"/>
      <c r="K70" s="224"/>
      <c r="L70" s="20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</row>
    <row r="71" spans="1:31">
      <c r="A71" s="224"/>
      <c r="B71" s="20"/>
      <c r="C71" s="224"/>
      <c r="D71" s="224"/>
      <c r="E71" s="224"/>
      <c r="F71" s="224"/>
      <c r="G71" s="224"/>
      <c r="H71" s="224"/>
      <c r="I71" s="224"/>
      <c r="J71" s="224"/>
      <c r="K71" s="224"/>
      <c r="L71" s="20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</row>
    <row r="72" spans="1:31">
      <c r="A72" s="224"/>
      <c r="B72" s="20"/>
      <c r="C72" s="224"/>
      <c r="D72" s="224"/>
      <c r="E72" s="224"/>
      <c r="F72" s="224"/>
      <c r="G72" s="224"/>
      <c r="H72" s="224"/>
      <c r="I72" s="224"/>
      <c r="J72" s="224"/>
      <c r="K72" s="224"/>
      <c r="L72" s="20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</row>
    <row r="73" spans="1:31">
      <c r="A73" s="224"/>
      <c r="B73" s="20"/>
      <c r="C73" s="224"/>
      <c r="D73" s="224"/>
      <c r="E73" s="224"/>
      <c r="F73" s="224"/>
      <c r="G73" s="224"/>
      <c r="H73" s="224"/>
      <c r="I73" s="224"/>
      <c r="J73" s="224"/>
      <c r="K73" s="224"/>
      <c r="L73" s="20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</row>
    <row r="74" spans="1:31">
      <c r="A74" s="224"/>
      <c r="B74" s="20"/>
      <c r="C74" s="224"/>
      <c r="D74" s="224"/>
      <c r="E74" s="224"/>
      <c r="F74" s="224"/>
      <c r="G74" s="224"/>
      <c r="H74" s="224"/>
      <c r="I74" s="224"/>
      <c r="J74" s="224"/>
      <c r="K74" s="224"/>
      <c r="L74" s="20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</row>
    <row r="75" spans="1:31">
      <c r="A75" s="224"/>
      <c r="B75" s="20"/>
      <c r="C75" s="224"/>
      <c r="D75" s="224"/>
      <c r="E75" s="224"/>
      <c r="F75" s="224"/>
      <c r="G75" s="224"/>
      <c r="H75" s="224"/>
      <c r="I75" s="224"/>
      <c r="J75" s="224"/>
      <c r="K75" s="224"/>
      <c r="L75" s="20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</row>
    <row r="76" spans="1:31">
      <c r="A76" s="224"/>
      <c r="B76" s="20"/>
      <c r="C76" s="224"/>
      <c r="D76" s="224"/>
      <c r="E76" s="224"/>
      <c r="F76" s="224"/>
      <c r="G76" s="224"/>
      <c r="H76" s="224"/>
      <c r="I76" s="224"/>
      <c r="J76" s="224"/>
      <c r="K76" s="224"/>
      <c r="L76" s="20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</row>
    <row r="77" spans="1:31" s="2" customFormat="1" ht="13.2">
      <c r="A77" s="232"/>
      <c r="B77" s="28"/>
      <c r="C77" s="232"/>
      <c r="D77" s="37" t="s">
        <v>53</v>
      </c>
      <c r="E77" s="227"/>
      <c r="F77" s="108" t="s">
        <v>54</v>
      </c>
      <c r="G77" s="37" t="s">
        <v>53</v>
      </c>
      <c r="H77" s="227"/>
      <c r="I77" s="227"/>
      <c r="J77" s="109" t="s">
        <v>54</v>
      </c>
      <c r="K77" s="227"/>
      <c r="L77" s="34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</row>
    <row r="78" spans="1:31" s="2" customFormat="1" ht="14.4" customHeight="1">
      <c r="A78" s="232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34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</row>
    <row r="82" spans="1:31" s="2" customFormat="1" ht="6.9" customHeight="1">
      <c r="A82" s="232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34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</row>
    <row r="83" spans="1:31" s="2" customFormat="1" ht="24.9" customHeight="1">
      <c r="A83" s="232"/>
      <c r="B83" s="28"/>
      <c r="C83" s="21" t="s">
        <v>116</v>
      </c>
      <c r="D83" s="232"/>
      <c r="E83" s="232"/>
      <c r="F83" s="232"/>
      <c r="G83" s="232"/>
      <c r="H83" s="232"/>
      <c r="I83" s="232"/>
      <c r="J83" s="232"/>
      <c r="K83" s="232"/>
      <c r="L83" s="34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</row>
    <row r="84" spans="1:31" s="2" customFormat="1" ht="6.9" customHeight="1">
      <c r="A84" s="232"/>
      <c r="B84" s="28"/>
      <c r="C84" s="232"/>
      <c r="D84" s="232"/>
      <c r="E84" s="232"/>
      <c r="F84" s="232"/>
      <c r="G84" s="232"/>
      <c r="H84" s="232"/>
      <c r="I84" s="232"/>
      <c r="J84" s="232"/>
      <c r="K84" s="232"/>
      <c r="L84" s="34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</row>
    <row r="85" spans="1:31" s="2" customFormat="1" ht="12" customHeight="1">
      <c r="A85" s="232"/>
      <c r="B85" s="28"/>
      <c r="C85" s="234" t="s">
        <v>14</v>
      </c>
      <c r="D85" s="232"/>
      <c r="E85" s="232"/>
      <c r="F85" s="232"/>
      <c r="G85" s="232"/>
      <c r="H85" s="232"/>
      <c r="I85" s="232"/>
      <c r="J85" s="232"/>
      <c r="K85" s="232"/>
      <c r="L85" s="34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</row>
    <row r="86" spans="1:31" s="2" customFormat="1" ht="16.5" customHeight="1">
      <c r="A86" s="232"/>
      <c r="B86" s="28"/>
      <c r="C86" s="232"/>
      <c r="D86" s="232"/>
      <c r="E86" s="317" t="str">
        <f>E7</f>
        <v>Obnova sídliskového vnútrobloku Agátka v Trnave</v>
      </c>
      <c r="F86" s="319"/>
      <c r="G86" s="319"/>
      <c r="H86" s="319"/>
      <c r="I86" s="232"/>
      <c r="J86" s="232"/>
      <c r="K86" s="232"/>
      <c r="L86" s="34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</row>
    <row r="87" spans="1:31" s="1" customFormat="1" ht="12" customHeight="1">
      <c r="A87" s="224"/>
      <c r="B87" s="20"/>
      <c r="C87" s="234" t="s">
        <v>112</v>
      </c>
      <c r="D87" s="224"/>
      <c r="E87" s="224"/>
      <c r="F87" s="224"/>
      <c r="G87" s="224"/>
      <c r="H87" s="224"/>
      <c r="I87" s="224"/>
      <c r="J87" s="224"/>
      <c r="K87" s="224"/>
      <c r="L87" s="20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</row>
    <row r="88" spans="1:31" s="2" customFormat="1" ht="16.5" customHeight="1">
      <c r="A88" s="232"/>
      <c r="B88" s="28"/>
      <c r="C88" s="232"/>
      <c r="D88" s="232"/>
      <c r="E88" s="317" t="s">
        <v>83</v>
      </c>
      <c r="F88" s="316"/>
      <c r="G88" s="316"/>
      <c r="H88" s="316"/>
      <c r="I88" s="232"/>
      <c r="J88" s="232"/>
      <c r="K88" s="232"/>
      <c r="L88" s="34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</row>
    <row r="89" spans="1:31" s="2" customFormat="1" ht="12" customHeight="1">
      <c r="A89" s="232"/>
      <c r="B89" s="28"/>
      <c r="C89" s="234" t="s">
        <v>113</v>
      </c>
      <c r="D89" s="232"/>
      <c r="E89" s="232"/>
      <c r="F89" s="232"/>
      <c r="G89" s="232"/>
      <c r="H89" s="232"/>
      <c r="I89" s="232"/>
      <c r="J89" s="232"/>
      <c r="K89" s="232"/>
      <c r="L89" s="34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</row>
    <row r="90" spans="1:31" s="2" customFormat="1" ht="16.5" customHeight="1">
      <c r="A90" s="232"/>
      <c r="B90" s="28"/>
      <c r="C90" s="232"/>
      <c r="D90" s="232"/>
      <c r="E90" s="305" t="str">
        <f>E11</f>
        <v>SO 02 Výstavba umelého potoka</v>
      </c>
      <c r="F90" s="316"/>
      <c r="G90" s="316"/>
      <c r="H90" s="316"/>
      <c r="I90" s="232"/>
      <c r="J90" s="232"/>
      <c r="K90" s="232"/>
      <c r="L90" s="34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</row>
    <row r="91" spans="1:31" s="2" customFormat="1" ht="6.9" customHeight="1">
      <c r="A91" s="232"/>
      <c r="B91" s="28"/>
      <c r="C91" s="232"/>
      <c r="D91" s="232"/>
      <c r="E91" s="232"/>
      <c r="F91" s="232"/>
      <c r="G91" s="232"/>
      <c r="H91" s="232"/>
      <c r="I91" s="232"/>
      <c r="J91" s="232"/>
      <c r="K91" s="232"/>
      <c r="L91" s="34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</row>
    <row r="92" spans="1:31" s="2" customFormat="1" ht="12" customHeight="1">
      <c r="A92" s="232"/>
      <c r="B92" s="28"/>
      <c r="C92" s="234" t="s">
        <v>18</v>
      </c>
      <c r="D92" s="232"/>
      <c r="E92" s="232"/>
      <c r="F92" s="223" t="str">
        <f>F14</f>
        <v xml:space="preserve"> </v>
      </c>
      <c r="G92" s="232"/>
      <c r="H92" s="232"/>
      <c r="I92" s="234" t="s">
        <v>20</v>
      </c>
      <c r="J92" s="216" t="str">
        <f>IF(J14="","",J14)</f>
        <v>20. 4. 2021</v>
      </c>
      <c r="K92" s="232"/>
      <c r="L92" s="34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</row>
    <row r="93" spans="1:31" s="2" customFormat="1" ht="6.9" customHeight="1">
      <c r="A93" s="232"/>
      <c r="B93" s="28"/>
      <c r="C93" s="232"/>
      <c r="D93" s="232"/>
      <c r="E93" s="232"/>
      <c r="F93" s="232"/>
      <c r="G93" s="232"/>
      <c r="H93" s="232"/>
      <c r="I93" s="232"/>
      <c r="J93" s="232"/>
      <c r="K93" s="232"/>
      <c r="L93" s="34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</row>
    <row r="94" spans="1:31" s="2" customFormat="1" ht="25.65" customHeight="1">
      <c r="A94" s="232"/>
      <c r="B94" s="28"/>
      <c r="C94" s="234" t="s">
        <v>22</v>
      </c>
      <c r="D94" s="232"/>
      <c r="E94" s="232"/>
      <c r="F94" s="223" t="str">
        <f>E17</f>
        <v>Mesto Trnava</v>
      </c>
      <c r="G94" s="232"/>
      <c r="H94" s="232"/>
      <c r="I94" s="234" t="s">
        <v>28</v>
      </c>
      <c r="J94" s="231" t="str">
        <f>E23</f>
        <v>Ing. Ivana Štigová Kučírková, MSc.</v>
      </c>
      <c r="K94" s="232"/>
      <c r="L94" s="34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</row>
    <row r="95" spans="1:31" s="2" customFormat="1" ht="15.15" customHeight="1">
      <c r="A95" s="232"/>
      <c r="B95" s="28"/>
      <c r="C95" s="234" t="s">
        <v>26</v>
      </c>
      <c r="D95" s="232"/>
      <c r="E95" s="232"/>
      <c r="F95" s="223" t="str">
        <f>IF(E20="","",E20)</f>
        <v>Vyplň údaj</v>
      </c>
      <c r="G95" s="232"/>
      <c r="H95" s="232"/>
      <c r="I95" s="234" t="s">
        <v>31</v>
      </c>
      <c r="J95" s="231" t="str">
        <f>E26</f>
        <v>Rosoft, s.r.o.</v>
      </c>
      <c r="K95" s="232"/>
      <c r="L95" s="34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</row>
    <row r="96" spans="1:31" s="2" customFormat="1" ht="10.35" customHeight="1">
      <c r="A96" s="232"/>
      <c r="B96" s="28"/>
      <c r="C96" s="232"/>
      <c r="D96" s="232"/>
      <c r="E96" s="232"/>
      <c r="F96" s="232"/>
      <c r="G96" s="232"/>
      <c r="H96" s="232"/>
      <c r="I96" s="232"/>
      <c r="J96" s="232"/>
      <c r="K96" s="232"/>
      <c r="L96" s="34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</row>
    <row r="97" spans="1:65" s="2" customFormat="1" ht="29.25" customHeight="1">
      <c r="A97" s="232"/>
      <c r="B97" s="28"/>
      <c r="C97" s="110" t="s">
        <v>117</v>
      </c>
      <c r="D97" s="94"/>
      <c r="E97" s="94"/>
      <c r="F97" s="94"/>
      <c r="G97" s="94"/>
      <c r="H97" s="94"/>
      <c r="I97" s="94"/>
      <c r="J97" s="111" t="s">
        <v>118</v>
      </c>
      <c r="K97" s="94"/>
      <c r="L97" s="34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</row>
    <row r="98" spans="1:65" s="2" customFormat="1" ht="10.35" customHeight="1">
      <c r="A98" s="232"/>
      <c r="B98" s="28"/>
      <c r="C98" s="232"/>
      <c r="D98" s="232"/>
      <c r="E98" s="232"/>
      <c r="F98" s="232"/>
      <c r="G98" s="232"/>
      <c r="H98" s="232"/>
      <c r="I98" s="232"/>
      <c r="J98" s="232"/>
      <c r="K98" s="232"/>
      <c r="L98" s="34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</row>
    <row r="99" spans="1:65" s="2" customFormat="1" ht="22.95" customHeight="1">
      <c r="A99" s="232"/>
      <c r="B99" s="28"/>
      <c r="C99" s="112" t="s">
        <v>119</v>
      </c>
      <c r="D99" s="232"/>
      <c r="E99" s="232"/>
      <c r="F99" s="232"/>
      <c r="G99" s="232"/>
      <c r="H99" s="232"/>
      <c r="I99" s="232"/>
      <c r="J99" s="219">
        <f>J140</f>
        <v>0</v>
      </c>
      <c r="K99" s="232"/>
      <c r="L99" s="34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U99" s="17" t="s">
        <v>120</v>
      </c>
    </row>
    <row r="100" spans="1:65" s="9" customFormat="1" ht="24.9" customHeight="1">
      <c r="B100" s="113"/>
      <c r="D100" s="114" t="s">
        <v>121</v>
      </c>
      <c r="E100" s="115"/>
      <c r="F100" s="115"/>
      <c r="G100" s="115"/>
      <c r="H100" s="115"/>
      <c r="I100" s="115"/>
      <c r="J100" s="116">
        <f>J141</f>
        <v>0</v>
      </c>
      <c r="L100" s="113"/>
    </row>
    <row r="101" spans="1:65" s="10" customFormat="1" ht="19.95" customHeight="1">
      <c r="A101" s="220"/>
      <c r="B101" s="117"/>
      <c r="C101" s="220"/>
      <c r="D101" s="118" t="s">
        <v>122</v>
      </c>
      <c r="E101" s="119"/>
      <c r="F101" s="119"/>
      <c r="G101" s="119"/>
      <c r="H101" s="119"/>
      <c r="I101" s="119"/>
      <c r="J101" s="120">
        <f>J142</f>
        <v>0</v>
      </c>
      <c r="K101" s="220"/>
      <c r="L101" s="117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</row>
    <row r="102" spans="1:65" s="10" customFormat="1" ht="19.95" customHeight="1">
      <c r="A102" s="220"/>
      <c r="B102" s="117"/>
      <c r="C102" s="220"/>
      <c r="D102" s="118" t="s">
        <v>124</v>
      </c>
      <c r="E102" s="119"/>
      <c r="F102" s="119"/>
      <c r="G102" s="119"/>
      <c r="H102" s="119"/>
      <c r="I102" s="119"/>
      <c r="J102" s="120">
        <f>J170</f>
        <v>0</v>
      </c>
      <c r="K102" s="220"/>
      <c r="L102" s="117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</row>
    <row r="103" spans="1:65" s="10" customFormat="1" ht="19.95" customHeight="1">
      <c r="A103" s="220"/>
      <c r="B103" s="117"/>
      <c r="C103" s="220"/>
      <c r="D103" s="118" t="s">
        <v>704</v>
      </c>
      <c r="E103" s="119"/>
      <c r="F103" s="119"/>
      <c r="G103" s="119"/>
      <c r="H103" s="119"/>
      <c r="I103" s="119"/>
      <c r="J103" s="120">
        <f>J178</f>
        <v>0</v>
      </c>
      <c r="K103" s="220"/>
      <c r="L103" s="117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</row>
    <row r="104" spans="1:65" s="10" customFormat="1" ht="19.95" customHeight="1">
      <c r="A104" s="220"/>
      <c r="B104" s="117"/>
      <c r="C104" s="220"/>
      <c r="D104" s="118" t="s">
        <v>705</v>
      </c>
      <c r="E104" s="119"/>
      <c r="F104" s="119"/>
      <c r="G104" s="119"/>
      <c r="H104" s="119"/>
      <c r="I104" s="119"/>
      <c r="J104" s="120">
        <f>J189</f>
        <v>0</v>
      </c>
      <c r="K104" s="220"/>
      <c r="L104" s="117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</row>
    <row r="105" spans="1:65" s="10" customFormat="1" ht="19.95" customHeight="1">
      <c r="A105" s="220"/>
      <c r="B105" s="117"/>
      <c r="C105" s="220"/>
      <c r="D105" s="118" t="s">
        <v>125</v>
      </c>
      <c r="E105" s="119"/>
      <c r="F105" s="119"/>
      <c r="G105" s="119"/>
      <c r="H105" s="119"/>
      <c r="I105" s="119"/>
      <c r="J105" s="120">
        <f>J207</f>
        <v>0</v>
      </c>
      <c r="K105" s="220"/>
      <c r="L105" s="117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</row>
    <row r="106" spans="1:65" s="10" customFormat="1" ht="19.95" customHeight="1">
      <c r="A106" s="220"/>
      <c r="B106" s="117"/>
      <c r="C106" s="220"/>
      <c r="D106" s="118" t="s">
        <v>706</v>
      </c>
      <c r="E106" s="119"/>
      <c r="F106" s="119"/>
      <c r="G106" s="119"/>
      <c r="H106" s="119"/>
      <c r="I106" s="119"/>
      <c r="J106" s="120">
        <f>J215</f>
        <v>0</v>
      </c>
      <c r="K106" s="220"/>
      <c r="L106" s="117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</row>
    <row r="107" spans="1:65" s="10" customFormat="1" ht="19.95" customHeight="1">
      <c r="A107" s="220"/>
      <c r="B107" s="117"/>
      <c r="C107" s="220"/>
      <c r="D107" s="118" t="s">
        <v>126</v>
      </c>
      <c r="E107" s="119"/>
      <c r="F107" s="119"/>
      <c r="G107" s="119"/>
      <c r="H107" s="119"/>
      <c r="I107" s="119"/>
      <c r="J107" s="120">
        <f>J216</f>
        <v>0</v>
      </c>
      <c r="K107" s="220"/>
      <c r="L107" s="117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</row>
    <row r="108" spans="1:65" s="9" customFormat="1" ht="24.9" customHeight="1">
      <c r="B108" s="113"/>
      <c r="D108" s="114" t="s">
        <v>707</v>
      </c>
      <c r="E108" s="115"/>
      <c r="F108" s="115"/>
      <c r="G108" s="115"/>
      <c r="H108" s="115"/>
      <c r="I108" s="115"/>
      <c r="J108" s="116">
        <f>J218</f>
        <v>0</v>
      </c>
      <c r="L108" s="113"/>
    </row>
    <row r="109" spans="1:65" s="2" customFormat="1" ht="21.75" customHeight="1">
      <c r="A109" s="232"/>
      <c r="B109" s="28"/>
      <c r="C109" s="232"/>
      <c r="D109" s="232"/>
      <c r="E109" s="232"/>
      <c r="F109" s="232"/>
      <c r="G109" s="232"/>
      <c r="H109" s="232"/>
      <c r="I109" s="232"/>
      <c r="J109" s="232"/>
      <c r="K109" s="232"/>
      <c r="L109" s="34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</row>
    <row r="110" spans="1:65" s="2" customFormat="1" ht="6.9" customHeight="1">
      <c r="A110" s="232"/>
      <c r="B110" s="28"/>
      <c r="C110" s="232"/>
      <c r="D110" s="232"/>
      <c r="E110" s="232"/>
      <c r="F110" s="232"/>
      <c r="G110" s="232"/>
      <c r="H110" s="232"/>
      <c r="I110" s="232"/>
      <c r="J110" s="232"/>
      <c r="K110" s="232"/>
      <c r="L110" s="34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</row>
    <row r="111" spans="1:65" s="2" customFormat="1" ht="29.25" customHeight="1">
      <c r="A111" s="232"/>
      <c r="B111" s="28"/>
      <c r="C111" s="112" t="s">
        <v>129</v>
      </c>
      <c r="D111" s="232"/>
      <c r="E111" s="232"/>
      <c r="F111" s="232"/>
      <c r="G111" s="232"/>
      <c r="H111" s="232"/>
      <c r="I111" s="232"/>
      <c r="J111" s="121">
        <f>ROUND(J112 + J113 + J114 + J115 + J116 + J117,2)</f>
        <v>0</v>
      </c>
      <c r="K111" s="232"/>
      <c r="L111" s="34"/>
      <c r="N111" s="122" t="s">
        <v>42</v>
      </c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</row>
    <row r="112" spans="1:65" s="2" customFormat="1" ht="18" customHeight="1">
      <c r="A112" s="232"/>
      <c r="B112" s="123"/>
      <c r="C112" s="124"/>
      <c r="D112" s="289" t="s">
        <v>130</v>
      </c>
      <c r="E112" s="318"/>
      <c r="F112" s="318"/>
      <c r="G112" s="124"/>
      <c r="H112" s="124"/>
      <c r="I112" s="124"/>
      <c r="J112" s="221">
        <v>0</v>
      </c>
      <c r="K112" s="124"/>
      <c r="L112" s="125"/>
      <c r="M112" s="126"/>
      <c r="N112" s="127" t="s">
        <v>44</v>
      </c>
      <c r="O112" s="126"/>
      <c r="P112" s="126"/>
      <c r="Q112" s="126"/>
      <c r="R112" s="126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131</v>
      </c>
      <c r="AZ112" s="126"/>
      <c r="BA112" s="126"/>
      <c r="BB112" s="126"/>
      <c r="BC112" s="126"/>
      <c r="BD112" s="126"/>
      <c r="BE112" s="129">
        <f t="shared" ref="BE112:BE117" si="0">IF(N112="základná",J112,0)</f>
        <v>0</v>
      </c>
      <c r="BF112" s="129">
        <f t="shared" ref="BF112:BF117" si="1">IF(N112="znížená",J112,0)</f>
        <v>0</v>
      </c>
      <c r="BG112" s="129">
        <f t="shared" ref="BG112:BG117" si="2">IF(N112="zákl. prenesená",J112,0)</f>
        <v>0</v>
      </c>
      <c r="BH112" s="129">
        <f t="shared" ref="BH112:BH117" si="3">IF(N112="zníž. prenesená",J112,0)</f>
        <v>0</v>
      </c>
      <c r="BI112" s="129">
        <f t="shared" ref="BI112:BI117" si="4">IF(N112="nulová",J112,0)</f>
        <v>0</v>
      </c>
      <c r="BJ112" s="128" t="s">
        <v>91</v>
      </c>
      <c r="BK112" s="126"/>
      <c r="BL112" s="126"/>
      <c r="BM112" s="126"/>
    </row>
    <row r="113" spans="1:65" s="2" customFormat="1" ht="18" customHeight="1">
      <c r="A113" s="232"/>
      <c r="B113" s="123"/>
      <c r="C113" s="124"/>
      <c r="D113" s="289" t="s">
        <v>132</v>
      </c>
      <c r="E113" s="318"/>
      <c r="F113" s="318"/>
      <c r="G113" s="124"/>
      <c r="H113" s="124"/>
      <c r="I113" s="124"/>
      <c r="J113" s="221">
        <v>0</v>
      </c>
      <c r="K113" s="124"/>
      <c r="L113" s="125"/>
      <c r="M113" s="126"/>
      <c r="N113" s="127" t="s">
        <v>44</v>
      </c>
      <c r="O113" s="126"/>
      <c r="P113" s="126"/>
      <c r="Q113" s="126"/>
      <c r="R113" s="126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131</v>
      </c>
      <c r="AZ113" s="126"/>
      <c r="BA113" s="126"/>
      <c r="BB113" s="126"/>
      <c r="BC113" s="126"/>
      <c r="BD113" s="126"/>
      <c r="BE113" s="129">
        <f t="shared" si="0"/>
        <v>0</v>
      </c>
      <c r="BF113" s="129">
        <f t="shared" si="1"/>
        <v>0</v>
      </c>
      <c r="BG113" s="129">
        <f t="shared" si="2"/>
        <v>0</v>
      </c>
      <c r="BH113" s="129">
        <f t="shared" si="3"/>
        <v>0</v>
      </c>
      <c r="BI113" s="129">
        <f t="shared" si="4"/>
        <v>0</v>
      </c>
      <c r="BJ113" s="128" t="s">
        <v>91</v>
      </c>
      <c r="BK113" s="126"/>
      <c r="BL113" s="126"/>
      <c r="BM113" s="126"/>
    </row>
    <row r="114" spans="1:65" s="2" customFormat="1" ht="18" customHeight="1">
      <c r="A114" s="232"/>
      <c r="B114" s="123"/>
      <c r="C114" s="124"/>
      <c r="D114" s="289" t="s">
        <v>133</v>
      </c>
      <c r="E114" s="318"/>
      <c r="F114" s="318"/>
      <c r="G114" s="124"/>
      <c r="H114" s="124"/>
      <c r="I114" s="124"/>
      <c r="J114" s="221">
        <v>0</v>
      </c>
      <c r="K114" s="124"/>
      <c r="L114" s="125"/>
      <c r="M114" s="126"/>
      <c r="N114" s="127" t="s">
        <v>44</v>
      </c>
      <c r="O114" s="126"/>
      <c r="P114" s="126"/>
      <c r="Q114" s="126"/>
      <c r="R114" s="126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131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91</v>
      </c>
      <c r="BK114" s="126"/>
      <c r="BL114" s="126"/>
      <c r="BM114" s="126"/>
    </row>
    <row r="115" spans="1:65" s="2" customFormat="1" ht="18" customHeight="1">
      <c r="A115" s="232"/>
      <c r="B115" s="123"/>
      <c r="C115" s="124"/>
      <c r="D115" s="289" t="s">
        <v>134</v>
      </c>
      <c r="E115" s="318"/>
      <c r="F115" s="318"/>
      <c r="G115" s="124"/>
      <c r="H115" s="124"/>
      <c r="I115" s="124"/>
      <c r="J115" s="221">
        <v>0</v>
      </c>
      <c r="K115" s="124"/>
      <c r="L115" s="125"/>
      <c r="M115" s="126"/>
      <c r="N115" s="127" t="s">
        <v>44</v>
      </c>
      <c r="O115" s="126"/>
      <c r="P115" s="126"/>
      <c r="Q115" s="126"/>
      <c r="R115" s="126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8" t="s">
        <v>131</v>
      </c>
      <c r="AZ115" s="126"/>
      <c r="BA115" s="126"/>
      <c r="BB115" s="126"/>
      <c r="BC115" s="126"/>
      <c r="BD115" s="126"/>
      <c r="BE115" s="129">
        <f t="shared" si="0"/>
        <v>0</v>
      </c>
      <c r="BF115" s="129">
        <f t="shared" si="1"/>
        <v>0</v>
      </c>
      <c r="BG115" s="129">
        <f t="shared" si="2"/>
        <v>0</v>
      </c>
      <c r="BH115" s="129">
        <f t="shared" si="3"/>
        <v>0</v>
      </c>
      <c r="BI115" s="129">
        <f t="shared" si="4"/>
        <v>0</v>
      </c>
      <c r="BJ115" s="128" t="s">
        <v>91</v>
      </c>
      <c r="BK115" s="126"/>
      <c r="BL115" s="126"/>
      <c r="BM115" s="126"/>
    </row>
    <row r="116" spans="1:65" s="2" customFormat="1" ht="18" customHeight="1">
      <c r="A116" s="232"/>
      <c r="B116" s="123"/>
      <c r="C116" s="124"/>
      <c r="D116" s="289" t="s">
        <v>135</v>
      </c>
      <c r="E116" s="318"/>
      <c r="F116" s="318"/>
      <c r="G116" s="124"/>
      <c r="H116" s="124"/>
      <c r="I116" s="124"/>
      <c r="J116" s="221">
        <v>0</v>
      </c>
      <c r="K116" s="124"/>
      <c r="L116" s="125"/>
      <c r="M116" s="126"/>
      <c r="N116" s="127" t="s">
        <v>44</v>
      </c>
      <c r="O116" s="126"/>
      <c r="P116" s="126"/>
      <c r="Q116" s="126"/>
      <c r="R116" s="126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8" t="s">
        <v>131</v>
      </c>
      <c r="AZ116" s="126"/>
      <c r="BA116" s="126"/>
      <c r="BB116" s="126"/>
      <c r="BC116" s="126"/>
      <c r="BD116" s="126"/>
      <c r="BE116" s="129">
        <f t="shared" si="0"/>
        <v>0</v>
      </c>
      <c r="BF116" s="129">
        <f t="shared" si="1"/>
        <v>0</v>
      </c>
      <c r="BG116" s="129">
        <f t="shared" si="2"/>
        <v>0</v>
      </c>
      <c r="BH116" s="129">
        <f t="shared" si="3"/>
        <v>0</v>
      </c>
      <c r="BI116" s="129">
        <f t="shared" si="4"/>
        <v>0</v>
      </c>
      <c r="BJ116" s="128" t="s">
        <v>91</v>
      </c>
      <c r="BK116" s="126"/>
      <c r="BL116" s="126"/>
      <c r="BM116" s="126"/>
    </row>
    <row r="117" spans="1:65" s="2" customFormat="1" ht="18" customHeight="1">
      <c r="A117" s="232"/>
      <c r="B117" s="123"/>
      <c r="C117" s="124"/>
      <c r="D117" s="233" t="s">
        <v>136</v>
      </c>
      <c r="E117" s="124"/>
      <c r="F117" s="124"/>
      <c r="G117" s="124"/>
      <c r="H117" s="124"/>
      <c r="I117" s="124"/>
      <c r="J117" s="221">
        <f>ROUND(J32*T117,2)</f>
        <v>0</v>
      </c>
      <c r="K117" s="124"/>
      <c r="L117" s="125"/>
      <c r="M117" s="126"/>
      <c r="N117" s="127" t="s">
        <v>44</v>
      </c>
      <c r="O117" s="126"/>
      <c r="P117" s="126"/>
      <c r="Q117" s="126"/>
      <c r="R117" s="126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8" t="s">
        <v>137</v>
      </c>
      <c r="AZ117" s="126"/>
      <c r="BA117" s="126"/>
      <c r="BB117" s="126"/>
      <c r="BC117" s="126"/>
      <c r="BD117" s="126"/>
      <c r="BE117" s="129">
        <f t="shared" si="0"/>
        <v>0</v>
      </c>
      <c r="BF117" s="129">
        <f t="shared" si="1"/>
        <v>0</v>
      </c>
      <c r="BG117" s="129">
        <f t="shared" si="2"/>
        <v>0</v>
      </c>
      <c r="BH117" s="129">
        <f t="shared" si="3"/>
        <v>0</v>
      </c>
      <c r="BI117" s="129">
        <f t="shared" si="4"/>
        <v>0</v>
      </c>
      <c r="BJ117" s="128" t="s">
        <v>91</v>
      </c>
      <c r="BK117" s="126"/>
      <c r="BL117" s="126"/>
      <c r="BM117" s="126"/>
    </row>
    <row r="118" spans="1:65" s="2" customFormat="1">
      <c r="A118" s="232"/>
      <c r="B118" s="28"/>
      <c r="C118" s="232"/>
      <c r="D118" s="232"/>
      <c r="E118" s="232"/>
      <c r="F118" s="232"/>
      <c r="G118" s="232"/>
      <c r="H118" s="232"/>
      <c r="I118" s="232"/>
      <c r="J118" s="232"/>
      <c r="K118" s="232"/>
      <c r="L118" s="34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</row>
    <row r="119" spans="1:65" s="2" customFormat="1" ht="29.25" customHeight="1">
      <c r="A119" s="232"/>
      <c r="B119" s="28"/>
      <c r="C119" s="93" t="s">
        <v>110</v>
      </c>
      <c r="D119" s="94"/>
      <c r="E119" s="94"/>
      <c r="F119" s="94"/>
      <c r="G119" s="94"/>
      <c r="H119" s="94"/>
      <c r="I119" s="94"/>
      <c r="J119" s="222">
        <f>ROUND(J99+J111,2)</f>
        <v>0</v>
      </c>
      <c r="K119" s="94"/>
      <c r="L119" s="34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</row>
    <row r="120" spans="1:65" s="2" customFormat="1" ht="6.9" customHeight="1">
      <c r="A120" s="232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34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</row>
    <row r="124" spans="1:65" s="2" customFormat="1" ht="6.9" customHeight="1">
      <c r="A124" s="232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34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</row>
    <row r="125" spans="1:65" s="2" customFormat="1" ht="24.9" customHeight="1">
      <c r="A125" s="232"/>
      <c r="B125" s="28"/>
      <c r="C125" s="21" t="s">
        <v>138</v>
      </c>
      <c r="D125" s="232"/>
      <c r="E125" s="232"/>
      <c r="F125" s="232"/>
      <c r="G125" s="232"/>
      <c r="H125" s="232"/>
      <c r="I125" s="232"/>
      <c r="J125" s="232"/>
      <c r="K125" s="232"/>
      <c r="L125" s="34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</row>
    <row r="126" spans="1:65" s="2" customFormat="1" ht="6.9" customHeight="1">
      <c r="A126" s="232"/>
      <c r="B126" s="28"/>
      <c r="C126" s="232"/>
      <c r="D126" s="232"/>
      <c r="E126" s="232"/>
      <c r="F126" s="232"/>
      <c r="G126" s="232"/>
      <c r="H126" s="232"/>
      <c r="I126" s="232"/>
      <c r="J126" s="232"/>
      <c r="K126" s="232"/>
      <c r="L126" s="34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</row>
    <row r="127" spans="1:65" s="2" customFormat="1" ht="12" customHeight="1">
      <c r="A127" s="232"/>
      <c r="B127" s="28"/>
      <c r="C127" s="234" t="s">
        <v>14</v>
      </c>
      <c r="D127" s="232"/>
      <c r="E127" s="232"/>
      <c r="F127" s="232"/>
      <c r="G127" s="232"/>
      <c r="H127" s="232"/>
      <c r="I127" s="232"/>
      <c r="J127" s="232"/>
      <c r="K127" s="232"/>
      <c r="L127" s="34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</row>
    <row r="128" spans="1:65" s="2" customFormat="1" ht="16.5" customHeight="1">
      <c r="A128" s="232"/>
      <c r="B128" s="28"/>
      <c r="C128" s="232"/>
      <c r="D128" s="232"/>
      <c r="E128" s="317" t="str">
        <f>E7</f>
        <v>Obnova sídliskového vnútrobloku Agátka v Trnave</v>
      </c>
      <c r="F128" s="319"/>
      <c r="G128" s="319"/>
      <c r="H128" s="319"/>
      <c r="I128" s="232"/>
      <c r="J128" s="232"/>
      <c r="K128" s="232"/>
      <c r="L128" s="34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</row>
    <row r="129" spans="1:65" s="1" customFormat="1" ht="12" customHeight="1">
      <c r="A129" s="224"/>
      <c r="B129" s="20"/>
      <c r="C129" s="234" t="s">
        <v>112</v>
      </c>
      <c r="D129" s="224"/>
      <c r="E129" s="224"/>
      <c r="F129" s="224"/>
      <c r="G129" s="224"/>
      <c r="H129" s="224"/>
      <c r="I129" s="224"/>
      <c r="J129" s="224"/>
      <c r="K129" s="224"/>
      <c r="L129" s="20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</row>
    <row r="130" spans="1:65" s="2" customFormat="1" ht="16.5" customHeight="1">
      <c r="A130" s="232"/>
      <c r="B130" s="28"/>
      <c r="C130" s="232"/>
      <c r="D130" s="232"/>
      <c r="E130" s="317" t="s">
        <v>83</v>
      </c>
      <c r="F130" s="316"/>
      <c r="G130" s="316"/>
      <c r="H130" s="316"/>
      <c r="I130" s="232"/>
      <c r="J130" s="232"/>
      <c r="K130" s="232"/>
      <c r="L130" s="34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</row>
    <row r="131" spans="1:65" s="2" customFormat="1" ht="12" customHeight="1">
      <c r="A131" s="232"/>
      <c r="B131" s="28"/>
      <c r="C131" s="234" t="s">
        <v>113</v>
      </c>
      <c r="D131" s="232"/>
      <c r="E131" s="232"/>
      <c r="F131" s="232"/>
      <c r="G131" s="232"/>
      <c r="H131" s="232"/>
      <c r="I131" s="232"/>
      <c r="J131" s="232"/>
      <c r="K131" s="232"/>
      <c r="L131" s="34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</row>
    <row r="132" spans="1:65" s="2" customFormat="1" ht="16.5" customHeight="1">
      <c r="A132" s="232"/>
      <c r="B132" s="28"/>
      <c r="C132" s="232"/>
      <c r="D132" s="232"/>
      <c r="E132" s="305" t="str">
        <f>E11</f>
        <v>SO 02 Výstavba umelého potoka</v>
      </c>
      <c r="F132" s="316"/>
      <c r="G132" s="316"/>
      <c r="H132" s="316"/>
      <c r="I132" s="232"/>
      <c r="J132" s="232"/>
      <c r="K132" s="232"/>
      <c r="L132" s="34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</row>
    <row r="133" spans="1:65" s="2" customFormat="1" ht="6.9" customHeight="1">
      <c r="A133" s="232"/>
      <c r="B133" s="28"/>
      <c r="C133" s="232"/>
      <c r="D133" s="232"/>
      <c r="E133" s="232"/>
      <c r="F133" s="232"/>
      <c r="G133" s="232"/>
      <c r="H133" s="232"/>
      <c r="I133" s="232"/>
      <c r="J133" s="232"/>
      <c r="K133" s="232"/>
      <c r="L133" s="34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</row>
    <row r="134" spans="1:65" s="2" customFormat="1" ht="12" customHeight="1">
      <c r="A134" s="232"/>
      <c r="B134" s="28"/>
      <c r="C134" s="234" t="s">
        <v>18</v>
      </c>
      <c r="D134" s="232"/>
      <c r="E134" s="232"/>
      <c r="F134" s="223" t="str">
        <f>F14</f>
        <v xml:space="preserve"> </v>
      </c>
      <c r="G134" s="232"/>
      <c r="H134" s="232"/>
      <c r="I134" s="234" t="s">
        <v>20</v>
      </c>
      <c r="J134" s="216" t="str">
        <f>IF(J14="","",J14)</f>
        <v>20. 4. 2021</v>
      </c>
      <c r="K134" s="232"/>
      <c r="L134" s="34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</row>
    <row r="135" spans="1:65" s="2" customFormat="1" ht="6.9" customHeight="1">
      <c r="A135" s="232"/>
      <c r="B135" s="28"/>
      <c r="C135" s="232"/>
      <c r="D135" s="232"/>
      <c r="E135" s="232"/>
      <c r="F135" s="232"/>
      <c r="G135" s="232"/>
      <c r="H135" s="232"/>
      <c r="I135" s="232"/>
      <c r="J135" s="232"/>
      <c r="K135" s="232"/>
      <c r="L135" s="34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</row>
    <row r="136" spans="1:65" s="2" customFormat="1" ht="25.65" customHeight="1">
      <c r="A136" s="232"/>
      <c r="B136" s="28"/>
      <c r="C136" s="234" t="s">
        <v>22</v>
      </c>
      <c r="D136" s="232"/>
      <c r="E136" s="232"/>
      <c r="F136" s="223" t="str">
        <f>E17</f>
        <v>Mesto Trnava</v>
      </c>
      <c r="G136" s="232"/>
      <c r="H136" s="232"/>
      <c r="I136" s="234" t="s">
        <v>28</v>
      </c>
      <c r="J136" s="231" t="str">
        <f>E23</f>
        <v>Ing. Ivana Štigová Kučírková, MSc.</v>
      </c>
      <c r="K136" s="232"/>
      <c r="L136" s="34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</row>
    <row r="137" spans="1:65" s="2" customFormat="1" ht="15.15" customHeight="1">
      <c r="A137" s="232"/>
      <c r="B137" s="28"/>
      <c r="C137" s="234" t="s">
        <v>26</v>
      </c>
      <c r="D137" s="232"/>
      <c r="E137" s="232"/>
      <c r="F137" s="223" t="str">
        <f>IF(E20="","",E20)</f>
        <v>Vyplň údaj</v>
      </c>
      <c r="G137" s="232"/>
      <c r="H137" s="232"/>
      <c r="I137" s="234" t="s">
        <v>31</v>
      </c>
      <c r="J137" s="231" t="str">
        <f>E26</f>
        <v>Rosoft, s.r.o.</v>
      </c>
      <c r="K137" s="232"/>
      <c r="L137" s="34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</row>
    <row r="138" spans="1:65" s="2" customFormat="1" ht="10.35" customHeight="1">
      <c r="A138" s="232"/>
      <c r="B138" s="28"/>
      <c r="C138" s="232"/>
      <c r="D138" s="232"/>
      <c r="E138" s="232"/>
      <c r="F138" s="232"/>
      <c r="G138" s="232"/>
      <c r="H138" s="232"/>
      <c r="I138" s="232"/>
      <c r="J138" s="232"/>
      <c r="K138" s="232"/>
      <c r="L138" s="34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</row>
    <row r="139" spans="1:65" s="11" customFormat="1" ht="29.25" customHeight="1">
      <c r="A139" s="130"/>
      <c r="B139" s="131"/>
      <c r="C139" s="132" t="s">
        <v>140</v>
      </c>
      <c r="D139" s="133" t="s">
        <v>63</v>
      </c>
      <c r="E139" s="133" t="s">
        <v>59</v>
      </c>
      <c r="F139" s="133" t="s">
        <v>60</v>
      </c>
      <c r="G139" s="133" t="s">
        <v>141</v>
      </c>
      <c r="H139" s="133" t="s">
        <v>142</v>
      </c>
      <c r="I139" s="133" t="s">
        <v>143</v>
      </c>
      <c r="J139" s="134" t="s">
        <v>118</v>
      </c>
      <c r="K139" s="135" t="s">
        <v>144</v>
      </c>
      <c r="L139" s="136"/>
      <c r="M139" s="53" t="s">
        <v>1</v>
      </c>
      <c r="N139" s="54" t="s">
        <v>42</v>
      </c>
      <c r="O139" s="54" t="s">
        <v>145</v>
      </c>
      <c r="P139" s="54" t="s">
        <v>146</v>
      </c>
      <c r="Q139" s="54" t="s">
        <v>147</v>
      </c>
      <c r="R139" s="54" t="s">
        <v>148</v>
      </c>
      <c r="S139" s="54" t="s">
        <v>149</v>
      </c>
      <c r="T139" s="55" t="s">
        <v>150</v>
      </c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</row>
    <row r="140" spans="1:65" s="2" customFormat="1" ht="22.95" customHeight="1">
      <c r="A140" s="232"/>
      <c r="B140" s="28"/>
      <c r="C140" s="60" t="s">
        <v>115</v>
      </c>
      <c r="D140" s="232"/>
      <c r="E140" s="232"/>
      <c r="F140" s="232"/>
      <c r="G140" s="232"/>
      <c r="H140" s="232"/>
      <c r="I140" s="232"/>
      <c r="J140" s="137">
        <f>BK140</f>
        <v>0</v>
      </c>
      <c r="K140" s="232"/>
      <c r="L140" s="28"/>
      <c r="M140" s="56"/>
      <c r="N140" s="47"/>
      <c r="O140" s="57"/>
      <c r="P140" s="138">
        <f>P141+P218</f>
        <v>0</v>
      </c>
      <c r="Q140" s="57"/>
      <c r="R140" s="138">
        <f>R141+R218</f>
        <v>1525.2301</v>
      </c>
      <c r="S140" s="57"/>
      <c r="T140" s="139">
        <f>T141+T218</f>
        <v>0</v>
      </c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T140" s="17" t="s">
        <v>77</v>
      </c>
      <c r="AU140" s="17" t="s">
        <v>120</v>
      </c>
      <c r="BK140" s="140">
        <f>BK141+BK218</f>
        <v>0</v>
      </c>
    </row>
    <row r="141" spans="1:65" s="12" customFormat="1" ht="25.95" customHeight="1">
      <c r="B141" s="141"/>
      <c r="D141" s="142" t="s">
        <v>77</v>
      </c>
      <c r="E141" s="143" t="s">
        <v>151</v>
      </c>
      <c r="F141" s="143" t="s">
        <v>152</v>
      </c>
      <c r="I141" s="144"/>
      <c r="J141" s="145">
        <f>BK141</f>
        <v>0</v>
      </c>
      <c r="L141" s="141"/>
      <c r="M141" s="146"/>
      <c r="N141" s="147"/>
      <c r="O141" s="147"/>
      <c r="P141" s="148">
        <f>P142+P170+P178+P189+P207+P215+P216</f>
        <v>0</v>
      </c>
      <c r="Q141" s="147"/>
      <c r="R141" s="148">
        <f>R142+R170+R178+R189+R207+R215+R216</f>
        <v>1525.2301</v>
      </c>
      <c r="S141" s="147"/>
      <c r="T141" s="149">
        <f>T142+T170+T178+T189+T207+T215+T216</f>
        <v>0</v>
      </c>
      <c r="AR141" s="142" t="s">
        <v>85</v>
      </c>
      <c r="AT141" s="150" t="s">
        <v>77</v>
      </c>
      <c r="AU141" s="150" t="s">
        <v>78</v>
      </c>
      <c r="AY141" s="142" t="s">
        <v>153</v>
      </c>
      <c r="BK141" s="151">
        <f>BK142+BK170+BK178+BK189+BK207+BK215+BK216</f>
        <v>0</v>
      </c>
    </row>
    <row r="142" spans="1:65" s="12" customFormat="1" ht="22.95" customHeight="1">
      <c r="B142" s="141"/>
      <c r="D142" s="142" t="s">
        <v>77</v>
      </c>
      <c r="E142" s="152" t="s">
        <v>85</v>
      </c>
      <c r="F142" s="152" t="s">
        <v>154</v>
      </c>
      <c r="I142" s="144"/>
      <c r="J142" s="153">
        <f>BK142</f>
        <v>0</v>
      </c>
      <c r="L142" s="237" t="s">
        <v>708</v>
      </c>
      <c r="M142" s="147"/>
      <c r="N142" s="147"/>
      <c r="O142" s="147"/>
      <c r="P142" s="148">
        <f>SUM(P143:P169)</f>
        <v>0</v>
      </c>
      <c r="Q142" s="147"/>
      <c r="R142" s="148">
        <f>SUM(R143:R169)</f>
        <v>0</v>
      </c>
      <c r="S142" s="147"/>
      <c r="T142" s="149">
        <f>SUM(T143:T169)</f>
        <v>0</v>
      </c>
      <c r="AR142" s="142" t="s">
        <v>85</v>
      </c>
      <c r="AT142" s="150" t="s">
        <v>77</v>
      </c>
      <c r="AU142" s="150" t="s">
        <v>85</v>
      </c>
      <c r="AY142" s="142" t="s">
        <v>153</v>
      </c>
      <c r="BK142" s="151">
        <f>SUM(BK143:BK169)</f>
        <v>0</v>
      </c>
    </row>
    <row r="143" spans="1:65" s="2" customFormat="1" ht="21.75" customHeight="1">
      <c r="A143" s="232"/>
      <c r="B143" s="123"/>
      <c r="C143" s="154" t="s">
        <v>85</v>
      </c>
      <c r="D143" s="154" t="s">
        <v>155</v>
      </c>
      <c r="E143" s="155" t="s">
        <v>709</v>
      </c>
      <c r="F143" s="156" t="s">
        <v>710</v>
      </c>
      <c r="G143" s="157" t="s">
        <v>215</v>
      </c>
      <c r="H143" s="158">
        <v>2077</v>
      </c>
      <c r="I143" s="159"/>
      <c r="J143" s="160">
        <f>ROUND(I143*H143,2)</f>
        <v>0</v>
      </c>
      <c r="K143" s="161"/>
      <c r="L143" s="237"/>
      <c r="M143" s="162" t="s">
        <v>1</v>
      </c>
      <c r="N143" s="163" t="s">
        <v>44</v>
      </c>
      <c r="O143" s="49"/>
      <c r="P143" s="164">
        <f>O143*H143</f>
        <v>0</v>
      </c>
      <c r="Q143" s="164">
        <v>0</v>
      </c>
      <c r="R143" s="164">
        <f>Q143*H143</f>
        <v>0</v>
      </c>
      <c r="S143" s="164">
        <v>0</v>
      </c>
      <c r="T143" s="165">
        <f>S143*H143</f>
        <v>0</v>
      </c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R143" s="166" t="s">
        <v>159</v>
      </c>
      <c r="AT143" s="166" t="s">
        <v>155</v>
      </c>
      <c r="AU143" s="166" t="s">
        <v>91</v>
      </c>
      <c r="AY143" s="17" t="s">
        <v>153</v>
      </c>
      <c r="BE143" s="90">
        <f>IF(N143="základná",J143,0)</f>
        <v>0</v>
      </c>
      <c r="BF143" s="90">
        <f>IF(N143="znížená",J143,0)</f>
        <v>0</v>
      </c>
      <c r="BG143" s="90">
        <f>IF(N143="zákl. prenesená",J143,0)</f>
        <v>0</v>
      </c>
      <c r="BH143" s="90">
        <f>IF(N143="zníž. prenesená",J143,0)</f>
        <v>0</v>
      </c>
      <c r="BI143" s="90">
        <f>IF(N143="nulová",J143,0)</f>
        <v>0</v>
      </c>
      <c r="BJ143" s="17" t="s">
        <v>91</v>
      </c>
      <c r="BK143" s="90">
        <f>ROUND(I143*H143,2)</f>
        <v>0</v>
      </c>
      <c r="BL143" s="17" t="s">
        <v>159</v>
      </c>
      <c r="BM143" s="166" t="s">
        <v>711</v>
      </c>
    </row>
    <row r="144" spans="1:65" s="2" customFormat="1" ht="21.75" customHeight="1">
      <c r="A144" s="232"/>
      <c r="B144" s="123"/>
      <c r="C144" s="154" t="s">
        <v>91</v>
      </c>
      <c r="D144" s="154" t="s">
        <v>155</v>
      </c>
      <c r="E144" s="155" t="s">
        <v>712</v>
      </c>
      <c r="F144" s="156" t="s">
        <v>713</v>
      </c>
      <c r="G144" s="157" t="s">
        <v>215</v>
      </c>
      <c r="H144" s="158">
        <v>623.1</v>
      </c>
      <c r="I144" s="159"/>
      <c r="J144" s="160">
        <f>ROUND(I144*H144,2)</f>
        <v>0</v>
      </c>
      <c r="K144" s="161"/>
      <c r="L144" s="237"/>
      <c r="M144" s="162" t="s">
        <v>1</v>
      </c>
      <c r="N144" s="163" t="s">
        <v>44</v>
      </c>
      <c r="O144" s="49"/>
      <c r="P144" s="164">
        <f>O144*H144</f>
        <v>0</v>
      </c>
      <c r="Q144" s="164">
        <v>0</v>
      </c>
      <c r="R144" s="164">
        <f>Q144*H144</f>
        <v>0</v>
      </c>
      <c r="S144" s="164">
        <v>0</v>
      </c>
      <c r="T144" s="165">
        <f>S144*H144</f>
        <v>0</v>
      </c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R144" s="166" t="s">
        <v>159</v>
      </c>
      <c r="AT144" s="166" t="s">
        <v>155</v>
      </c>
      <c r="AU144" s="166" t="s">
        <v>91</v>
      </c>
      <c r="AY144" s="17" t="s">
        <v>153</v>
      </c>
      <c r="BE144" s="90">
        <f>IF(N144="základná",J144,0)</f>
        <v>0</v>
      </c>
      <c r="BF144" s="90">
        <f>IF(N144="znížená",J144,0)</f>
        <v>0</v>
      </c>
      <c r="BG144" s="90">
        <f>IF(N144="zákl. prenesená",J144,0)</f>
        <v>0</v>
      </c>
      <c r="BH144" s="90">
        <f>IF(N144="zníž. prenesená",J144,0)</f>
        <v>0</v>
      </c>
      <c r="BI144" s="90">
        <f>IF(N144="nulová",J144,0)</f>
        <v>0</v>
      </c>
      <c r="BJ144" s="17" t="s">
        <v>91</v>
      </c>
      <c r="BK144" s="90">
        <f>ROUND(I144*H144,2)</f>
        <v>0</v>
      </c>
      <c r="BL144" s="17" t="s">
        <v>159</v>
      </c>
      <c r="BM144" s="166" t="s">
        <v>714</v>
      </c>
    </row>
    <row r="145" spans="1:65" s="13" customFormat="1" ht="15">
      <c r="B145" s="167"/>
      <c r="D145" s="168" t="s">
        <v>161</v>
      </c>
      <c r="E145" s="169" t="s">
        <v>1</v>
      </c>
      <c r="F145" s="170" t="s">
        <v>715</v>
      </c>
      <c r="H145" s="171">
        <v>623.1</v>
      </c>
      <c r="I145" s="172"/>
      <c r="L145" s="237"/>
      <c r="M145" s="173"/>
      <c r="N145" s="174"/>
      <c r="O145" s="174"/>
      <c r="P145" s="174"/>
      <c r="Q145" s="174"/>
      <c r="R145" s="174"/>
      <c r="S145" s="174"/>
      <c r="T145" s="175"/>
      <c r="AT145" s="169" t="s">
        <v>161</v>
      </c>
      <c r="AU145" s="169" t="s">
        <v>91</v>
      </c>
      <c r="AV145" s="13" t="s">
        <v>91</v>
      </c>
      <c r="AW145" s="13" t="s">
        <v>30</v>
      </c>
      <c r="AX145" s="13" t="s">
        <v>85</v>
      </c>
      <c r="AY145" s="169" t="s">
        <v>153</v>
      </c>
    </row>
    <row r="146" spans="1:65" s="2" customFormat="1" ht="21.75" customHeight="1">
      <c r="A146" s="232"/>
      <c r="B146" s="123"/>
      <c r="C146" s="154" t="s">
        <v>170</v>
      </c>
      <c r="D146" s="154" t="s">
        <v>155</v>
      </c>
      <c r="E146" s="155" t="s">
        <v>716</v>
      </c>
      <c r="F146" s="156" t="s">
        <v>228</v>
      </c>
      <c r="G146" s="157" t="s">
        <v>215</v>
      </c>
      <c r="H146" s="158">
        <v>2400</v>
      </c>
      <c r="I146" s="159"/>
      <c r="J146" s="160">
        <f>ROUND(I146*H146,2)</f>
        <v>0</v>
      </c>
      <c r="K146" s="161"/>
      <c r="L146" s="237"/>
      <c r="M146" s="162" t="s">
        <v>1</v>
      </c>
      <c r="N146" s="163" t="s">
        <v>44</v>
      </c>
      <c r="O146" s="49"/>
      <c r="P146" s="164">
        <f>O146*H146</f>
        <v>0</v>
      </c>
      <c r="Q146" s="164">
        <v>0</v>
      </c>
      <c r="R146" s="164">
        <f>Q146*H146</f>
        <v>0</v>
      </c>
      <c r="S146" s="164">
        <v>0</v>
      </c>
      <c r="T146" s="165">
        <f>S146*H146</f>
        <v>0</v>
      </c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R146" s="166" t="s">
        <v>159</v>
      </c>
      <c r="AT146" s="166" t="s">
        <v>155</v>
      </c>
      <c r="AU146" s="166" t="s">
        <v>91</v>
      </c>
      <c r="AY146" s="17" t="s">
        <v>153</v>
      </c>
      <c r="BE146" s="90">
        <f>IF(N146="základná",J146,0)</f>
        <v>0</v>
      </c>
      <c r="BF146" s="90">
        <f>IF(N146="znížená",J146,0)</f>
        <v>0</v>
      </c>
      <c r="BG146" s="90">
        <f>IF(N146="zákl. prenesená",J146,0)</f>
        <v>0</v>
      </c>
      <c r="BH146" s="90">
        <f>IF(N146="zníž. prenesená",J146,0)</f>
        <v>0</v>
      </c>
      <c r="BI146" s="90">
        <f>IF(N146="nulová",J146,0)</f>
        <v>0</v>
      </c>
      <c r="BJ146" s="17" t="s">
        <v>91</v>
      </c>
      <c r="BK146" s="90">
        <f>ROUND(I146*H146,2)</f>
        <v>0</v>
      </c>
      <c r="BL146" s="17" t="s">
        <v>159</v>
      </c>
      <c r="BM146" s="166" t="s">
        <v>717</v>
      </c>
    </row>
    <row r="147" spans="1:65" s="15" customFormat="1" ht="15" customHeight="1">
      <c r="B147" s="184"/>
      <c r="D147" s="168" t="s">
        <v>161</v>
      </c>
      <c r="E147" s="185" t="s">
        <v>1</v>
      </c>
      <c r="F147" s="186" t="s">
        <v>718</v>
      </c>
      <c r="H147" s="185" t="s">
        <v>1</v>
      </c>
      <c r="I147" s="187"/>
      <c r="L147" s="323"/>
      <c r="M147" s="188"/>
      <c r="N147" s="189"/>
      <c r="O147" s="189"/>
      <c r="P147" s="189"/>
      <c r="Q147" s="189"/>
      <c r="R147" s="189"/>
      <c r="S147" s="189"/>
      <c r="T147" s="190"/>
      <c r="AT147" s="185" t="s">
        <v>161</v>
      </c>
      <c r="AU147" s="185" t="s">
        <v>91</v>
      </c>
      <c r="AV147" s="15" t="s">
        <v>85</v>
      </c>
      <c r="AW147" s="15" t="s">
        <v>30</v>
      </c>
      <c r="AX147" s="15" t="s">
        <v>78</v>
      </c>
      <c r="AY147" s="185" t="s">
        <v>153</v>
      </c>
    </row>
    <row r="148" spans="1:65" s="13" customFormat="1" ht="15" customHeight="1">
      <c r="B148" s="167"/>
      <c r="D148" s="168" t="s">
        <v>161</v>
      </c>
      <c r="E148" s="169" t="s">
        <v>1</v>
      </c>
      <c r="F148" s="170" t="s">
        <v>719</v>
      </c>
      <c r="H148" s="171">
        <v>1200</v>
      </c>
      <c r="I148" s="172"/>
      <c r="L148" s="324"/>
      <c r="M148" s="173"/>
      <c r="N148" s="174"/>
      <c r="O148" s="174"/>
      <c r="P148" s="174"/>
      <c r="Q148" s="174"/>
      <c r="R148" s="174"/>
      <c r="S148" s="174"/>
      <c r="T148" s="175"/>
      <c r="AT148" s="169" t="s">
        <v>161</v>
      </c>
      <c r="AU148" s="169" t="s">
        <v>91</v>
      </c>
      <c r="AV148" s="13" t="s">
        <v>91</v>
      </c>
      <c r="AW148" s="13" t="s">
        <v>30</v>
      </c>
      <c r="AX148" s="13" t="s">
        <v>78</v>
      </c>
      <c r="AY148" s="169" t="s">
        <v>153</v>
      </c>
    </row>
    <row r="149" spans="1:65" s="15" customFormat="1" ht="15" customHeight="1">
      <c r="B149" s="184"/>
      <c r="D149" s="168" t="s">
        <v>161</v>
      </c>
      <c r="E149" s="185" t="s">
        <v>1</v>
      </c>
      <c r="F149" s="186" t="s">
        <v>720</v>
      </c>
      <c r="H149" s="185" t="s">
        <v>1</v>
      </c>
      <c r="I149" s="187"/>
      <c r="L149" s="324"/>
      <c r="M149" s="188"/>
      <c r="N149" s="189"/>
      <c r="O149" s="189"/>
      <c r="P149" s="189"/>
      <c r="Q149" s="189"/>
      <c r="R149" s="189"/>
      <c r="S149" s="189"/>
      <c r="T149" s="190"/>
      <c r="AT149" s="185" t="s">
        <v>161</v>
      </c>
      <c r="AU149" s="185" t="s">
        <v>91</v>
      </c>
      <c r="AV149" s="15" t="s">
        <v>85</v>
      </c>
      <c r="AW149" s="15" t="s">
        <v>30</v>
      </c>
      <c r="AX149" s="15" t="s">
        <v>78</v>
      </c>
      <c r="AY149" s="185" t="s">
        <v>153</v>
      </c>
    </row>
    <row r="150" spans="1:65" s="13" customFormat="1" ht="15" customHeight="1">
      <c r="B150" s="167"/>
      <c r="D150" s="168" t="s">
        <v>161</v>
      </c>
      <c r="E150" s="169" t="s">
        <v>1</v>
      </c>
      <c r="F150" s="170" t="s">
        <v>719</v>
      </c>
      <c r="H150" s="171">
        <v>1200</v>
      </c>
      <c r="I150" s="172"/>
      <c r="L150" s="324"/>
      <c r="M150" s="173"/>
      <c r="N150" s="174"/>
      <c r="O150" s="174"/>
      <c r="P150" s="174"/>
      <c r="Q150" s="174"/>
      <c r="R150" s="174"/>
      <c r="S150" s="174"/>
      <c r="T150" s="175"/>
      <c r="AT150" s="169" t="s">
        <v>161</v>
      </c>
      <c r="AU150" s="169" t="s">
        <v>91</v>
      </c>
      <c r="AV150" s="13" t="s">
        <v>91</v>
      </c>
      <c r="AW150" s="13" t="s">
        <v>30</v>
      </c>
      <c r="AX150" s="13" t="s">
        <v>78</v>
      </c>
      <c r="AY150" s="169" t="s">
        <v>153</v>
      </c>
    </row>
    <row r="151" spans="1:65" s="14" customFormat="1" ht="15" customHeight="1">
      <c r="B151" s="176"/>
      <c r="D151" s="168" t="s">
        <v>161</v>
      </c>
      <c r="E151" s="177" t="s">
        <v>1</v>
      </c>
      <c r="F151" s="178" t="s">
        <v>163</v>
      </c>
      <c r="H151" s="179">
        <v>2400</v>
      </c>
      <c r="I151" s="180"/>
      <c r="L151" s="325"/>
      <c r="M151" s="181"/>
      <c r="N151" s="182"/>
      <c r="O151" s="182"/>
      <c r="P151" s="182"/>
      <c r="Q151" s="182"/>
      <c r="R151" s="182"/>
      <c r="S151" s="182"/>
      <c r="T151" s="183"/>
      <c r="AT151" s="177" t="s">
        <v>161</v>
      </c>
      <c r="AU151" s="177" t="s">
        <v>91</v>
      </c>
      <c r="AV151" s="14" t="s">
        <v>159</v>
      </c>
      <c r="AW151" s="14" t="s">
        <v>30</v>
      </c>
      <c r="AX151" s="14" t="s">
        <v>85</v>
      </c>
      <c r="AY151" s="177" t="s">
        <v>153</v>
      </c>
    </row>
    <row r="152" spans="1:65" s="2" customFormat="1" ht="33" customHeight="1">
      <c r="A152" s="232"/>
      <c r="B152" s="123"/>
      <c r="C152" s="154" t="s">
        <v>159</v>
      </c>
      <c r="D152" s="154" t="s">
        <v>155</v>
      </c>
      <c r="E152" s="155" t="s">
        <v>721</v>
      </c>
      <c r="F152" s="156" t="s">
        <v>722</v>
      </c>
      <c r="G152" s="157" t="s">
        <v>215</v>
      </c>
      <c r="H152" s="158">
        <v>877</v>
      </c>
      <c r="I152" s="159"/>
      <c r="J152" s="160">
        <f>ROUND(I152*H152,2)</f>
        <v>0</v>
      </c>
      <c r="K152" s="161"/>
      <c r="L152" s="237"/>
      <c r="M152" s="162" t="s">
        <v>1</v>
      </c>
      <c r="N152" s="163" t="s">
        <v>44</v>
      </c>
      <c r="O152" s="49"/>
      <c r="P152" s="164">
        <f>O152*H152</f>
        <v>0</v>
      </c>
      <c r="Q152" s="164">
        <v>0</v>
      </c>
      <c r="R152" s="164">
        <f>Q152*H152</f>
        <v>0</v>
      </c>
      <c r="S152" s="164">
        <v>0</v>
      </c>
      <c r="T152" s="165">
        <f>S152*H152</f>
        <v>0</v>
      </c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R152" s="166" t="s">
        <v>159</v>
      </c>
      <c r="AT152" s="166" t="s">
        <v>155</v>
      </c>
      <c r="AU152" s="166" t="s">
        <v>91</v>
      </c>
      <c r="AY152" s="17" t="s">
        <v>153</v>
      </c>
      <c r="BE152" s="90">
        <f>IF(N152="základná",J152,0)</f>
        <v>0</v>
      </c>
      <c r="BF152" s="90">
        <f>IF(N152="znížená",J152,0)</f>
        <v>0</v>
      </c>
      <c r="BG152" s="90">
        <f>IF(N152="zákl. prenesená",J152,0)</f>
        <v>0</v>
      </c>
      <c r="BH152" s="90">
        <f>IF(N152="zníž. prenesená",J152,0)</f>
        <v>0</v>
      </c>
      <c r="BI152" s="90">
        <f>IF(N152="nulová",J152,0)</f>
        <v>0</v>
      </c>
      <c r="BJ152" s="17" t="s">
        <v>91</v>
      </c>
      <c r="BK152" s="90">
        <f>ROUND(I152*H152,2)</f>
        <v>0</v>
      </c>
      <c r="BL152" s="17" t="s">
        <v>159</v>
      </c>
      <c r="BM152" s="166" t="s">
        <v>723</v>
      </c>
    </row>
    <row r="153" spans="1:65" s="15" customFormat="1" ht="15" customHeight="1">
      <c r="B153" s="184"/>
      <c r="D153" s="168" t="s">
        <v>161</v>
      </c>
      <c r="E153" s="185" t="s">
        <v>1</v>
      </c>
      <c r="F153" s="186" t="s">
        <v>235</v>
      </c>
      <c r="H153" s="185" t="s">
        <v>1</v>
      </c>
      <c r="I153" s="187"/>
      <c r="L153" s="323"/>
      <c r="M153" s="188"/>
      <c r="N153" s="189"/>
      <c r="O153" s="189"/>
      <c r="P153" s="189"/>
      <c r="Q153" s="189"/>
      <c r="R153" s="189"/>
      <c r="S153" s="189"/>
      <c r="T153" s="190"/>
      <c r="AT153" s="185" t="s">
        <v>161</v>
      </c>
      <c r="AU153" s="185" t="s">
        <v>91</v>
      </c>
      <c r="AV153" s="15" t="s">
        <v>85</v>
      </c>
      <c r="AW153" s="15" t="s">
        <v>30</v>
      </c>
      <c r="AX153" s="15" t="s">
        <v>78</v>
      </c>
      <c r="AY153" s="185" t="s">
        <v>153</v>
      </c>
    </row>
    <row r="154" spans="1:65" s="13" customFormat="1" ht="15" customHeight="1">
      <c r="B154" s="167"/>
      <c r="D154" s="168" t="s">
        <v>161</v>
      </c>
      <c r="E154" s="169" t="s">
        <v>1</v>
      </c>
      <c r="F154" s="170" t="s">
        <v>724</v>
      </c>
      <c r="H154" s="171">
        <v>2077</v>
      </c>
      <c r="I154" s="172"/>
      <c r="L154" s="324"/>
      <c r="M154" s="173"/>
      <c r="N154" s="174"/>
      <c r="O154" s="174"/>
      <c r="P154" s="174"/>
      <c r="Q154" s="174"/>
      <c r="R154" s="174"/>
      <c r="S154" s="174"/>
      <c r="T154" s="175"/>
      <c r="AT154" s="169" t="s">
        <v>161</v>
      </c>
      <c r="AU154" s="169" t="s">
        <v>91</v>
      </c>
      <c r="AV154" s="13" t="s">
        <v>91</v>
      </c>
      <c r="AW154" s="13" t="s">
        <v>30</v>
      </c>
      <c r="AX154" s="13" t="s">
        <v>78</v>
      </c>
      <c r="AY154" s="169" t="s">
        <v>153</v>
      </c>
    </row>
    <row r="155" spans="1:65" s="15" customFormat="1" ht="15" customHeight="1">
      <c r="B155" s="184"/>
      <c r="D155" s="168" t="s">
        <v>161</v>
      </c>
      <c r="E155" s="185" t="s">
        <v>1</v>
      </c>
      <c r="F155" s="186" t="s">
        <v>237</v>
      </c>
      <c r="H155" s="185" t="s">
        <v>1</v>
      </c>
      <c r="I155" s="187"/>
      <c r="L155" s="324"/>
      <c r="M155" s="188"/>
      <c r="N155" s="189"/>
      <c r="O155" s="189"/>
      <c r="P155" s="189"/>
      <c r="Q155" s="189"/>
      <c r="R155" s="189"/>
      <c r="S155" s="189"/>
      <c r="T155" s="190"/>
      <c r="AT155" s="185" t="s">
        <v>161</v>
      </c>
      <c r="AU155" s="185" t="s">
        <v>91</v>
      </c>
      <c r="AV155" s="15" t="s">
        <v>85</v>
      </c>
      <c r="AW155" s="15" t="s">
        <v>30</v>
      </c>
      <c r="AX155" s="15" t="s">
        <v>78</v>
      </c>
      <c r="AY155" s="185" t="s">
        <v>153</v>
      </c>
    </row>
    <row r="156" spans="1:65" s="13" customFormat="1" ht="15" customHeight="1">
      <c r="B156" s="167"/>
      <c r="D156" s="168" t="s">
        <v>161</v>
      </c>
      <c r="E156" s="169" t="s">
        <v>1</v>
      </c>
      <c r="F156" s="170" t="s">
        <v>725</v>
      </c>
      <c r="H156" s="171">
        <v>-1200</v>
      </c>
      <c r="I156" s="172"/>
      <c r="L156" s="324"/>
      <c r="M156" s="173"/>
      <c r="N156" s="174"/>
      <c r="O156" s="174"/>
      <c r="P156" s="174"/>
      <c r="Q156" s="174"/>
      <c r="R156" s="174"/>
      <c r="S156" s="174"/>
      <c r="T156" s="175"/>
      <c r="AT156" s="169" t="s">
        <v>161</v>
      </c>
      <c r="AU156" s="169" t="s">
        <v>91</v>
      </c>
      <c r="AV156" s="13" t="s">
        <v>91</v>
      </c>
      <c r="AW156" s="13" t="s">
        <v>30</v>
      </c>
      <c r="AX156" s="13" t="s">
        <v>78</v>
      </c>
      <c r="AY156" s="169" t="s">
        <v>153</v>
      </c>
    </row>
    <row r="157" spans="1:65" s="14" customFormat="1" ht="15" customHeight="1">
      <c r="B157" s="176"/>
      <c r="D157" s="168" t="s">
        <v>161</v>
      </c>
      <c r="E157" s="177" t="s">
        <v>702</v>
      </c>
      <c r="F157" s="178" t="s">
        <v>163</v>
      </c>
      <c r="H157" s="179">
        <v>877</v>
      </c>
      <c r="I157" s="180"/>
      <c r="L157" s="325"/>
      <c r="M157" s="181"/>
      <c r="N157" s="182"/>
      <c r="O157" s="182"/>
      <c r="P157" s="182"/>
      <c r="Q157" s="182"/>
      <c r="R157" s="182"/>
      <c r="S157" s="182"/>
      <c r="T157" s="183"/>
      <c r="AT157" s="177" t="s">
        <v>161</v>
      </c>
      <c r="AU157" s="177" t="s">
        <v>91</v>
      </c>
      <c r="AV157" s="14" t="s">
        <v>159</v>
      </c>
      <c r="AW157" s="14" t="s">
        <v>30</v>
      </c>
      <c r="AX157" s="14" t="s">
        <v>85</v>
      </c>
      <c r="AY157" s="177" t="s">
        <v>153</v>
      </c>
    </row>
    <row r="158" spans="1:65" s="2" customFormat="1" ht="44.25" customHeight="1">
      <c r="A158" s="232"/>
      <c r="B158" s="123"/>
      <c r="C158" s="154" t="s">
        <v>178</v>
      </c>
      <c r="D158" s="154" t="s">
        <v>155</v>
      </c>
      <c r="E158" s="155" t="s">
        <v>726</v>
      </c>
      <c r="F158" s="156" t="s">
        <v>727</v>
      </c>
      <c r="G158" s="157" t="s">
        <v>215</v>
      </c>
      <c r="H158" s="158">
        <v>1754</v>
      </c>
      <c r="I158" s="159"/>
      <c r="J158" s="160">
        <f>ROUND(I158*H158,2)</f>
        <v>0</v>
      </c>
      <c r="K158" s="238"/>
      <c r="L158" s="240"/>
      <c r="M158" s="239" t="s">
        <v>1</v>
      </c>
      <c r="N158" s="163" t="s">
        <v>44</v>
      </c>
      <c r="O158" s="49"/>
      <c r="P158" s="164">
        <f>O158*H158</f>
        <v>0</v>
      </c>
      <c r="Q158" s="164">
        <v>0</v>
      </c>
      <c r="R158" s="164">
        <f>Q158*H158</f>
        <v>0</v>
      </c>
      <c r="S158" s="164">
        <v>0</v>
      </c>
      <c r="T158" s="165">
        <f>S158*H158</f>
        <v>0</v>
      </c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R158" s="166" t="s">
        <v>159</v>
      </c>
      <c r="AT158" s="166" t="s">
        <v>155</v>
      </c>
      <c r="AU158" s="166" t="s">
        <v>91</v>
      </c>
      <c r="AY158" s="17" t="s">
        <v>153</v>
      </c>
      <c r="BE158" s="90">
        <f>IF(N158="základná",J158,0)</f>
        <v>0</v>
      </c>
      <c r="BF158" s="90">
        <f>IF(N158="znížená",J158,0)</f>
        <v>0</v>
      </c>
      <c r="BG158" s="90">
        <f>IF(N158="zákl. prenesená",J158,0)</f>
        <v>0</v>
      </c>
      <c r="BH158" s="90">
        <f>IF(N158="zníž. prenesená",J158,0)</f>
        <v>0</v>
      </c>
      <c r="BI158" s="90">
        <f>IF(N158="nulová",J158,0)</f>
        <v>0</v>
      </c>
      <c r="BJ158" s="17" t="s">
        <v>91</v>
      </c>
      <c r="BK158" s="90">
        <f>ROUND(I158*H158,2)</f>
        <v>0</v>
      </c>
      <c r="BL158" s="17" t="s">
        <v>159</v>
      </c>
      <c r="BM158" s="166" t="s">
        <v>728</v>
      </c>
    </row>
    <row r="159" spans="1:65" s="13" customFormat="1" ht="11.25" customHeight="1">
      <c r="B159" s="167"/>
      <c r="D159" s="168" t="s">
        <v>161</v>
      </c>
      <c r="E159" s="169" t="s">
        <v>1</v>
      </c>
      <c r="F159" s="170" t="s">
        <v>729</v>
      </c>
      <c r="H159" s="171">
        <v>1754</v>
      </c>
      <c r="I159" s="172"/>
      <c r="L159" s="241"/>
      <c r="M159" s="174"/>
      <c r="N159" s="174"/>
      <c r="O159" s="174"/>
      <c r="P159" s="174"/>
      <c r="Q159" s="174"/>
      <c r="R159" s="174"/>
      <c r="S159" s="174"/>
      <c r="T159" s="175"/>
      <c r="AT159" s="169" t="s">
        <v>161</v>
      </c>
      <c r="AU159" s="169" t="s">
        <v>91</v>
      </c>
      <c r="AV159" s="13" t="s">
        <v>91</v>
      </c>
      <c r="AW159" s="13" t="s">
        <v>30</v>
      </c>
      <c r="AX159" s="13" t="s">
        <v>85</v>
      </c>
      <c r="AY159" s="169" t="s">
        <v>153</v>
      </c>
    </row>
    <row r="160" spans="1:65" s="2" customFormat="1" ht="21.75" customHeight="1">
      <c r="A160" s="232"/>
      <c r="B160" s="123"/>
      <c r="C160" s="154" t="s">
        <v>182</v>
      </c>
      <c r="D160" s="154" t="s">
        <v>155</v>
      </c>
      <c r="E160" s="155" t="s">
        <v>730</v>
      </c>
      <c r="F160" s="156" t="s">
        <v>731</v>
      </c>
      <c r="G160" s="157" t="s">
        <v>215</v>
      </c>
      <c r="H160" s="158">
        <v>1200</v>
      </c>
      <c r="I160" s="159"/>
      <c r="J160" s="160">
        <f>ROUND(I160*H160,2)</f>
        <v>0</v>
      </c>
      <c r="K160" s="238"/>
      <c r="L160" s="240"/>
      <c r="M160" s="239" t="s">
        <v>1</v>
      </c>
      <c r="N160" s="163" t="s">
        <v>44</v>
      </c>
      <c r="O160" s="49"/>
      <c r="P160" s="164">
        <f>O160*H160</f>
        <v>0</v>
      </c>
      <c r="Q160" s="164">
        <v>0</v>
      </c>
      <c r="R160" s="164">
        <f>Q160*H160</f>
        <v>0</v>
      </c>
      <c r="S160" s="164">
        <v>0</v>
      </c>
      <c r="T160" s="165">
        <f>S160*H160</f>
        <v>0</v>
      </c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R160" s="166" t="s">
        <v>159</v>
      </c>
      <c r="AT160" s="166" t="s">
        <v>155</v>
      </c>
      <c r="AU160" s="166" t="s">
        <v>91</v>
      </c>
      <c r="AY160" s="17" t="s">
        <v>153</v>
      </c>
      <c r="BE160" s="90">
        <f>IF(N160="základná",J160,0)</f>
        <v>0</v>
      </c>
      <c r="BF160" s="90">
        <f>IF(N160="znížená",J160,0)</f>
        <v>0</v>
      </c>
      <c r="BG160" s="90">
        <f>IF(N160="zákl. prenesená",J160,0)</f>
        <v>0</v>
      </c>
      <c r="BH160" s="90">
        <f>IF(N160="zníž. prenesená",J160,0)</f>
        <v>0</v>
      </c>
      <c r="BI160" s="90">
        <f>IF(N160="nulová",J160,0)</f>
        <v>0</v>
      </c>
      <c r="BJ160" s="17" t="s">
        <v>91</v>
      </c>
      <c r="BK160" s="90">
        <f>ROUND(I160*H160,2)</f>
        <v>0</v>
      </c>
      <c r="BL160" s="17" t="s">
        <v>159</v>
      </c>
      <c r="BM160" s="166" t="s">
        <v>732</v>
      </c>
    </row>
    <row r="161" spans="1:65" s="2" customFormat="1" ht="33" customHeight="1">
      <c r="A161" s="232"/>
      <c r="B161" s="123"/>
      <c r="C161" s="154" t="s">
        <v>186</v>
      </c>
      <c r="D161" s="154" t="s">
        <v>155</v>
      </c>
      <c r="E161" s="155" t="s">
        <v>245</v>
      </c>
      <c r="F161" s="156" t="s">
        <v>733</v>
      </c>
      <c r="G161" s="157" t="s">
        <v>215</v>
      </c>
      <c r="H161" s="158">
        <v>1200</v>
      </c>
      <c r="I161" s="159"/>
      <c r="J161" s="160">
        <f>ROUND(I161*H161,2)</f>
        <v>0</v>
      </c>
      <c r="K161" s="238"/>
      <c r="L161" s="240"/>
      <c r="M161" s="239" t="s">
        <v>1</v>
      </c>
      <c r="N161" s="163" t="s">
        <v>44</v>
      </c>
      <c r="O161" s="49"/>
      <c r="P161" s="164">
        <f>O161*H161</f>
        <v>0</v>
      </c>
      <c r="Q161" s="164">
        <v>0</v>
      </c>
      <c r="R161" s="164">
        <f>Q161*H161</f>
        <v>0</v>
      </c>
      <c r="S161" s="164">
        <v>0</v>
      </c>
      <c r="T161" s="165">
        <f>S161*H161</f>
        <v>0</v>
      </c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R161" s="166" t="s">
        <v>159</v>
      </c>
      <c r="AT161" s="166" t="s">
        <v>155</v>
      </c>
      <c r="AU161" s="166" t="s">
        <v>91</v>
      </c>
      <c r="AY161" s="17" t="s">
        <v>153</v>
      </c>
      <c r="BE161" s="90">
        <f>IF(N161="základná",J161,0)</f>
        <v>0</v>
      </c>
      <c r="BF161" s="90">
        <f>IF(N161="znížená",J161,0)</f>
        <v>0</v>
      </c>
      <c r="BG161" s="90">
        <f>IF(N161="zákl. prenesená",J161,0)</f>
        <v>0</v>
      </c>
      <c r="BH161" s="90">
        <f>IF(N161="zníž. prenesená",J161,0)</f>
        <v>0</v>
      </c>
      <c r="BI161" s="90">
        <f>IF(N161="nulová",J161,0)</f>
        <v>0</v>
      </c>
      <c r="BJ161" s="17" t="s">
        <v>91</v>
      </c>
      <c r="BK161" s="90">
        <f>ROUND(I161*H161,2)</f>
        <v>0</v>
      </c>
      <c r="BL161" s="17" t="s">
        <v>159</v>
      </c>
      <c r="BM161" s="166" t="s">
        <v>734</v>
      </c>
    </row>
    <row r="162" spans="1:65" s="2" customFormat="1" ht="21.75" customHeight="1">
      <c r="A162" s="232"/>
      <c r="B162" s="123"/>
      <c r="C162" s="154" t="s">
        <v>191</v>
      </c>
      <c r="D162" s="154" t="s">
        <v>155</v>
      </c>
      <c r="E162" s="155" t="s">
        <v>735</v>
      </c>
      <c r="F162" s="156" t="s">
        <v>736</v>
      </c>
      <c r="G162" s="157" t="s">
        <v>215</v>
      </c>
      <c r="H162" s="158">
        <v>1200</v>
      </c>
      <c r="I162" s="159"/>
      <c r="J162" s="160">
        <f>ROUND(I162*H162,2)</f>
        <v>0</v>
      </c>
      <c r="K162" s="238"/>
      <c r="L162" s="240"/>
      <c r="M162" s="239" t="s">
        <v>1</v>
      </c>
      <c r="N162" s="163" t="s">
        <v>44</v>
      </c>
      <c r="O162" s="49"/>
      <c r="P162" s="164">
        <f>O162*H162</f>
        <v>0</v>
      </c>
      <c r="Q162" s="164">
        <v>0</v>
      </c>
      <c r="R162" s="164">
        <f>Q162*H162</f>
        <v>0</v>
      </c>
      <c r="S162" s="164">
        <v>0</v>
      </c>
      <c r="T162" s="165">
        <f>S162*H162</f>
        <v>0</v>
      </c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R162" s="166" t="s">
        <v>159</v>
      </c>
      <c r="AT162" s="166" t="s">
        <v>155</v>
      </c>
      <c r="AU162" s="166" t="s">
        <v>91</v>
      </c>
      <c r="AY162" s="17" t="s">
        <v>153</v>
      </c>
      <c r="BE162" s="90">
        <f>IF(N162="základná",J162,0)</f>
        <v>0</v>
      </c>
      <c r="BF162" s="90">
        <f>IF(N162="znížená",J162,0)</f>
        <v>0</v>
      </c>
      <c r="BG162" s="90">
        <f>IF(N162="zákl. prenesená",J162,0)</f>
        <v>0</v>
      </c>
      <c r="BH162" s="90">
        <f>IF(N162="zníž. prenesená",J162,0)</f>
        <v>0</v>
      </c>
      <c r="BI162" s="90">
        <f>IF(N162="nulová",J162,0)</f>
        <v>0</v>
      </c>
      <c r="BJ162" s="17" t="s">
        <v>91</v>
      </c>
      <c r="BK162" s="90">
        <f>ROUND(I162*H162,2)</f>
        <v>0</v>
      </c>
      <c r="BL162" s="17" t="s">
        <v>159</v>
      </c>
      <c r="BM162" s="166" t="s">
        <v>737</v>
      </c>
    </row>
    <row r="163" spans="1:65" s="2" customFormat="1" ht="16.5" customHeight="1">
      <c r="A163" s="232"/>
      <c r="B163" s="123"/>
      <c r="C163" s="154" t="s">
        <v>195</v>
      </c>
      <c r="D163" s="154" t="s">
        <v>155</v>
      </c>
      <c r="E163" s="155" t="s">
        <v>255</v>
      </c>
      <c r="F163" s="156" t="s">
        <v>256</v>
      </c>
      <c r="G163" s="157" t="s">
        <v>257</v>
      </c>
      <c r="H163" s="158">
        <v>1490.9</v>
      </c>
      <c r="I163" s="159"/>
      <c r="J163" s="160">
        <f>ROUND(I163*H163,2)</f>
        <v>0</v>
      </c>
      <c r="K163" s="238"/>
      <c r="L163" s="240"/>
      <c r="M163" s="239" t="s">
        <v>1</v>
      </c>
      <c r="N163" s="163" t="s">
        <v>44</v>
      </c>
      <c r="O163" s="49"/>
      <c r="P163" s="164">
        <f>O163*H163</f>
        <v>0</v>
      </c>
      <c r="Q163" s="164">
        <v>0</v>
      </c>
      <c r="R163" s="164">
        <f>Q163*H163</f>
        <v>0</v>
      </c>
      <c r="S163" s="164">
        <v>0</v>
      </c>
      <c r="T163" s="165">
        <f>S163*H163</f>
        <v>0</v>
      </c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R163" s="166" t="s">
        <v>159</v>
      </c>
      <c r="AT163" s="166" t="s">
        <v>155</v>
      </c>
      <c r="AU163" s="166" t="s">
        <v>91</v>
      </c>
      <c r="AY163" s="17" t="s">
        <v>153</v>
      </c>
      <c r="BE163" s="90">
        <f>IF(N163="základná",J163,0)</f>
        <v>0</v>
      </c>
      <c r="BF163" s="90">
        <f>IF(N163="znížená",J163,0)</f>
        <v>0</v>
      </c>
      <c r="BG163" s="90">
        <f>IF(N163="zákl. prenesená",J163,0)</f>
        <v>0</v>
      </c>
      <c r="BH163" s="90">
        <f>IF(N163="zníž. prenesená",J163,0)</f>
        <v>0</v>
      </c>
      <c r="BI163" s="90">
        <f>IF(N163="nulová",J163,0)</f>
        <v>0</v>
      </c>
      <c r="BJ163" s="17" t="s">
        <v>91</v>
      </c>
      <c r="BK163" s="90">
        <f>ROUND(I163*H163,2)</f>
        <v>0</v>
      </c>
      <c r="BL163" s="17" t="s">
        <v>159</v>
      </c>
      <c r="BM163" s="166" t="s">
        <v>738</v>
      </c>
    </row>
    <row r="164" spans="1:65" s="13" customFormat="1" ht="11.25" customHeight="1">
      <c r="B164" s="167"/>
      <c r="D164" s="168" t="s">
        <v>161</v>
      </c>
      <c r="E164" s="169" t="s">
        <v>1</v>
      </c>
      <c r="F164" s="170" t="s">
        <v>739</v>
      </c>
      <c r="H164" s="171">
        <v>1490.9</v>
      </c>
      <c r="I164" s="172"/>
      <c r="L164" s="241"/>
      <c r="M164" s="174"/>
      <c r="N164" s="174"/>
      <c r="O164" s="174"/>
      <c r="P164" s="174"/>
      <c r="Q164" s="174"/>
      <c r="R164" s="174"/>
      <c r="S164" s="174"/>
      <c r="T164" s="175"/>
      <c r="AT164" s="169" t="s">
        <v>161</v>
      </c>
      <c r="AU164" s="169" t="s">
        <v>91</v>
      </c>
      <c r="AV164" s="13" t="s">
        <v>91</v>
      </c>
      <c r="AW164" s="13" t="s">
        <v>30</v>
      </c>
      <c r="AX164" s="13" t="s">
        <v>85</v>
      </c>
      <c r="AY164" s="169" t="s">
        <v>153</v>
      </c>
    </row>
    <row r="165" spans="1:65" s="2" customFormat="1" ht="16.5" customHeight="1">
      <c r="A165" s="232"/>
      <c r="B165" s="123"/>
      <c r="C165" s="154" t="s">
        <v>199</v>
      </c>
      <c r="D165" s="154" t="s">
        <v>155</v>
      </c>
      <c r="E165" s="155" t="s">
        <v>261</v>
      </c>
      <c r="F165" s="156" t="s">
        <v>262</v>
      </c>
      <c r="G165" s="157" t="s">
        <v>257</v>
      </c>
      <c r="H165" s="158">
        <v>1490.9</v>
      </c>
      <c r="I165" s="159"/>
      <c r="J165" s="160">
        <f>ROUND(I165*H165,2)</f>
        <v>0</v>
      </c>
      <c r="K165" s="238"/>
      <c r="L165" s="240"/>
      <c r="M165" s="239" t="s">
        <v>1</v>
      </c>
      <c r="N165" s="163" t="s">
        <v>44</v>
      </c>
      <c r="O165" s="49"/>
      <c r="P165" s="164">
        <f>O165*H165</f>
        <v>0</v>
      </c>
      <c r="Q165" s="164">
        <v>0</v>
      </c>
      <c r="R165" s="164">
        <f>Q165*H165</f>
        <v>0</v>
      </c>
      <c r="S165" s="164">
        <v>0</v>
      </c>
      <c r="T165" s="165">
        <f>S165*H165</f>
        <v>0</v>
      </c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R165" s="166" t="s">
        <v>159</v>
      </c>
      <c r="AT165" s="166" t="s">
        <v>155</v>
      </c>
      <c r="AU165" s="166" t="s">
        <v>91</v>
      </c>
      <c r="AY165" s="17" t="s">
        <v>153</v>
      </c>
      <c r="BE165" s="90">
        <f>IF(N165="základná",J165,0)</f>
        <v>0</v>
      </c>
      <c r="BF165" s="90">
        <f>IF(N165="znížená",J165,0)</f>
        <v>0</v>
      </c>
      <c r="BG165" s="90">
        <f>IF(N165="zákl. prenesená",J165,0)</f>
        <v>0</v>
      </c>
      <c r="BH165" s="90">
        <f>IF(N165="zníž. prenesená",J165,0)</f>
        <v>0</v>
      </c>
      <c r="BI165" s="90">
        <f>IF(N165="nulová",J165,0)</f>
        <v>0</v>
      </c>
      <c r="BJ165" s="17" t="s">
        <v>91</v>
      </c>
      <c r="BK165" s="90">
        <f>ROUND(I165*H165,2)</f>
        <v>0</v>
      </c>
      <c r="BL165" s="17" t="s">
        <v>159</v>
      </c>
      <c r="BM165" s="166" t="s">
        <v>740</v>
      </c>
    </row>
    <row r="166" spans="1:65" s="13" customFormat="1" ht="11.25" customHeight="1">
      <c r="B166" s="167"/>
      <c r="D166" s="168" t="s">
        <v>161</v>
      </c>
      <c r="E166" s="169" t="s">
        <v>1</v>
      </c>
      <c r="F166" s="170" t="s">
        <v>739</v>
      </c>
      <c r="H166" s="171">
        <v>1490.9</v>
      </c>
      <c r="I166" s="172"/>
      <c r="L166" s="241"/>
      <c r="M166" s="174"/>
      <c r="N166" s="174"/>
      <c r="O166" s="174"/>
      <c r="P166" s="174"/>
      <c r="Q166" s="174"/>
      <c r="R166" s="174"/>
      <c r="S166" s="174"/>
      <c r="T166" s="175"/>
      <c r="AT166" s="169" t="s">
        <v>161</v>
      </c>
      <c r="AU166" s="169" t="s">
        <v>91</v>
      </c>
      <c r="AV166" s="13" t="s">
        <v>91</v>
      </c>
      <c r="AW166" s="13" t="s">
        <v>30</v>
      </c>
      <c r="AX166" s="13" t="s">
        <v>85</v>
      </c>
      <c r="AY166" s="169" t="s">
        <v>153</v>
      </c>
    </row>
    <row r="167" spans="1:65" s="2" customFormat="1" ht="21.75" customHeight="1">
      <c r="A167" s="232"/>
      <c r="B167" s="123"/>
      <c r="C167" s="154" t="s">
        <v>204</v>
      </c>
      <c r="D167" s="154" t="s">
        <v>155</v>
      </c>
      <c r="E167" s="155" t="s">
        <v>741</v>
      </c>
      <c r="F167" s="156" t="s">
        <v>742</v>
      </c>
      <c r="G167" s="157" t="s">
        <v>267</v>
      </c>
      <c r="H167" s="158">
        <v>2908</v>
      </c>
      <c r="I167" s="159"/>
      <c r="J167" s="160">
        <f>ROUND(I167*H167,2)</f>
        <v>0</v>
      </c>
      <c r="K167" s="238"/>
      <c r="L167" s="240"/>
      <c r="M167" s="239" t="s">
        <v>1</v>
      </c>
      <c r="N167" s="163" t="s">
        <v>44</v>
      </c>
      <c r="O167" s="49"/>
      <c r="P167" s="164">
        <f>O167*H167</f>
        <v>0</v>
      </c>
      <c r="Q167" s="164">
        <v>0</v>
      </c>
      <c r="R167" s="164">
        <f>Q167*H167</f>
        <v>0</v>
      </c>
      <c r="S167" s="164">
        <v>0</v>
      </c>
      <c r="T167" s="165">
        <f>S167*H167</f>
        <v>0</v>
      </c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R167" s="166" t="s">
        <v>159</v>
      </c>
      <c r="AT167" s="166" t="s">
        <v>155</v>
      </c>
      <c r="AU167" s="166" t="s">
        <v>91</v>
      </c>
      <c r="AY167" s="17" t="s">
        <v>153</v>
      </c>
      <c r="BE167" s="90">
        <f>IF(N167="základná",J167,0)</f>
        <v>0</v>
      </c>
      <c r="BF167" s="90">
        <f>IF(N167="znížená",J167,0)</f>
        <v>0</v>
      </c>
      <c r="BG167" s="90">
        <f>IF(N167="zákl. prenesená",J167,0)</f>
        <v>0</v>
      </c>
      <c r="BH167" s="90">
        <f>IF(N167="zníž. prenesená",J167,0)</f>
        <v>0</v>
      </c>
      <c r="BI167" s="90">
        <f>IF(N167="nulová",J167,0)</f>
        <v>0</v>
      </c>
      <c r="BJ167" s="17" t="s">
        <v>91</v>
      </c>
      <c r="BK167" s="90">
        <f>ROUND(I167*H167,2)</f>
        <v>0</v>
      </c>
      <c r="BL167" s="17" t="s">
        <v>159</v>
      </c>
      <c r="BM167" s="166" t="s">
        <v>743</v>
      </c>
    </row>
    <row r="168" spans="1:65" s="15" customFormat="1">
      <c r="B168" s="184"/>
      <c r="D168" s="168" t="s">
        <v>161</v>
      </c>
      <c r="E168" s="185" t="s">
        <v>1</v>
      </c>
      <c r="F168" s="186" t="s">
        <v>744</v>
      </c>
      <c r="H168" s="185" t="s">
        <v>1</v>
      </c>
      <c r="I168" s="187"/>
      <c r="L168" s="320"/>
      <c r="M168" s="188"/>
      <c r="N168" s="189"/>
      <c r="O168" s="189"/>
      <c r="P168" s="189"/>
      <c r="Q168" s="189"/>
      <c r="R168" s="189"/>
      <c r="S168" s="189"/>
      <c r="T168" s="190"/>
      <c r="AT168" s="185" t="s">
        <v>161</v>
      </c>
      <c r="AU168" s="185" t="s">
        <v>91</v>
      </c>
      <c r="AV168" s="15" t="s">
        <v>85</v>
      </c>
      <c r="AW168" s="15" t="s">
        <v>30</v>
      </c>
      <c r="AX168" s="15" t="s">
        <v>78</v>
      </c>
      <c r="AY168" s="185" t="s">
        <v>153</v>
      </c>
    </row>
    <row r="169" spans="1:65" s="13" customFormat="1">
      <c r="B169" s="167"/>
      <c r="D169" s="168" t="s">
        <v>161</v>
      </c>
      <c r="E169" s="169" t="s">
        <v>1</v>
      </c>
      <c r="F169" s="170" t="s">
        <v>745</v>
      </c>
      <c r="H169" s="171">
        <v>2908</v>
      </c>
      <c r="I169" s="172"/>
      <c r="L169" s="322"/>
      <c r="M169" s="173"/>
      <c r="N169" s="174"/>
      <c r="O169" s="174"/>
      <c r="P169" s="174"/>
      <c r="Q169" s="174"/>
      <c r="R169" s="174"/>
      <c r="S169" s="174"/>
      <c r="T169" s="175"/>
      <c r="AT169" s="169" t="s">
        <v>161</v>
      </c>
      <c r="AU169" s="169" t="s">
        <v>91</v>
      </c>
      <c r="AV169" s="13" t="s">
        <v>91</v>
      </c>
      <c r="AW169" s="13" t="s">
        <v>30</v>
      </c>
      <c r="AX169" s="13" t="s">
        <v>85</v>
      </c>
      <c r="AY169" s="169" t="s">
        <v>153</v>
      </c>
    </row>
    <row r="170" spans="1:65" s="12" customFormat="1" ht="22.95" customHeight="1">
      <c r="B170" s="141"/>
      <c r="D170" s="142" t="s">
        <v>77</v>
      </c>
      <c r="E170" s="152" t="s">
        <v>178</v>
      </c>
      <c r="F170" s="152" t="s">
        <v>673</v>
      </c>
      <c r="I170" s="144"/>
      <c r="J170" s="153">
        <f>BK170</f>
        <v>0</v>
      </c>
      <c r="L170" s="321"/>
      <c r="M170" s="146"/>
      <c r="N170" s="147"/>
      <c r="O170" s="147"/>
      <c r="P170" s="148">
        <f>SUM(P171:P177)</f>
        <v>0</v>
      </c>
      <c r="Q170" s="147"/>
      <c r="R170" s="148">
        <f>SUM(R171:R177)</f>
        <v>827.02512000000002</v>
      </c>
      <c r="S170" s="147"/>
      <c r="T170" s="149">
        <f>SUM(T171:T177)</f>
        <v>0</v>
      </c>
      <c r="AR170" s="142" t="s">
        <v>85</v>
      </c>
      <c r="AT170" s="150" t="s">
        <v>77</v>
      </c>
      <c r="AU170" s="150" t="s">
        <v>85</v>
      </c>
      <c r="AY170" s="142" t="s">
        <v>153</v>
      </c>
      <c r="BK170" s="151">
        <f>SUM(BK171:BK177)</f>
        <v>0</v>
      </c>
    </row>
    <row r="171" spans="1:65" s="2" customFormat="1" ht="33" customHeight="1">
      <c r="A171" s="232"/>
      <c r="B171" s="123"/>
      <c r="C171" s="154" t="s">
        <v>208</v>
      </c>
      <c r="D171" s="154" t="s">
        <v>155</v>
      </c>
      <c r="E171" s="155" t="s">
        <v>746</v>
      </c>
      <c r="F171" s="156" t="s">
        <v>747</v>
      </c>
      <c r="G171" s="157" t="s">
        <v>158</v>
      </c>
      <c r="H171" s="158">
        <v>250</v>
      </c>
      <c r="I171" s="159"/>
      <c r="J171" s="160">
        <f>ROUND(I171*H171,2)</f>
        <v>0</v>
      </c>
      <c r="K171" s="161"/>
      <c r="L171" s="240"/>
      <c r="M171" s="162" t="s">
        <v>1</v>
      </c>
      <c r="N171" s="163" t="s">
        <v>44</v>
      </c>
      <c r="O171" s="49"/>
      <c r="P171" s="164">
        <f>O171*H171</f>
        <v>0</v>
      </c>
      <c r="Q171" s="164">
        <v>0.5</v>
      </c>
      <c r="R171" s="164">
        <f>Q171*H171</f>
        <v>125</v>
      </c>
      <c r="S171" s="164">
        <v>0</v>
      </c>
      <c r="T171" s="165">
        <f>S171*H171</f>
        <v>0</v>
      </c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R171" s="166" t="s">
        <v>159</v>
      </c>
      <c r="AT171" s="166" t="s">
        <v>155</v>
      </c>
      <c r="AU171" s="166" t="s">
        <v>91</v>
      </c>
      <c r="AY171" s="17" t="s">
        <v>153</v>
      </c>
      <c r="BE171" s="90">
        <f>IF(N171="základná",J171,0)</f>
        <v>0</v>
      </c>
      <c r="BF171" s="90">
        <f>IF(N171="znížená",J171,0)</f>
        <v>0</v>
      </c>
      <c r="BG171" s="90">
        <f>IF(N171="zákl. prenesená",J171,0)</f>
        <v>0</v>
      </c>
      <c r="BH171" s="90">
        <f>IF(N171="zníž. prenesená",J171,0)</f>
        <v>0</v>
      </c>
      <c r="BI171" s="90">
        <f>IF(N171="nulová",J171,0)</f>
        <v>0</v>
      </c>
      <c r="BJ171" s="17" t="s">
        <v>91</v>
      </c>
      <c r="BK171" s="90">
        <f>ROUND(I171*H171,2)</f>
        <v>0</v>
      </c>
      <c r="BL171" s="17" t="s">
        <v>159</v>
      </c>
      <c r="BM171" s="166" t="s">
        <v>748</v>
      </c>
    </row>
    <row r="172" spans="1:65" s="2" customFormat="1" ht="16.5" customHeight="1">
      <c r="A172" s="232"/>
      <c r="B172" s="123"/>
      <c r="C172" s="154" t="s">
        <v>212</v>
      </c>
      <c r="D172" s="154" t="s">
        <v>155</v>
      </c>
      <c r="E172" s="155" t="s">
        <v>749</v>
      </c>
      <c r="F172" s="156" t="s">
        <v>750</v>
      </c>
      <c r="G172" s="157" t="s">
        <v>215</v>
      </c>
      <c r="H172" s="158">
        <v>290</v>
      </c>
      <c r="I172" s="159"/>
      <c r="J172" s="160">
        <f>ROUND(I172*H172,2)</f>
        <v>0</v>
      </c>
      <c r="K172" s="161"/>
      <c r="L172" s="240"/>
      <c r="M172" s="162" t="s">
        <v>1</v>
      </c>
      <c r="N172" s="163" t="s">
        <v>44</v>
      </c>
      <c r="O172" s="49"/>
      <c r="P172" s="164">
        <f>O172*H172</f>
        <v>0</v>
      </c>
      <c r="Q172" s="164">
        <v>1.8</v>
      </c>
      <c r="R172" s="164">
        <f>Q172*H172</f>
        <v>522</v>
      </c>
      <c r="S172" s="164">
        <v>0</v>
      </c>
      <c r="T172" s="165">
        <f>S172*H172</f>
        <v>0</v>
      </c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R172" s="166" t="s">
        <v>159</v>
      </c>
      <c r="AT172" s="166" t="s">
        <v>155</v>
      </c>
      <c r="AU172" s="166" t="s">
        <v>91</v>
      </c>
      <c r="AY172" s="17" t="s">
        <v>153</v>
      </c>
      <c r="BE172" s="90">
        <f>IF(N172="základná",J172,0)</f>
        <v>0</v>
      </c>
      <c r="BF172" s="90">
        <f>IF(N172="znížená",J172,0)</f>
        <v>0</v>
      </c>
      <c r="BG172" s="90">
        <f>IF(N172="zákl. prenesená",J172,0)</f>
        <v>0</v>
      </c>
      <c r="BH172" s="90">
        <f>IF(N172="zníž. prenesená",J172,0)</f>
        <v>0</v>
      </c>
      <c r="BI172" s="90">
        <f>IF(N172="nulová",J172,0)</f>
        <v>0</v>
      </c>
      <c r="BJ172" s="17" t="s">
        <v>91</v>
      </c>
      <c r="BK172" s="90">
        <f>ROUND(I172*H172,2)</f>
        <v>0</v>
      </c>
      <c r="BL172" s="17" t="s">
        <v>159</v>
      </c>
      <c r="BM172" s="166" t="s">
        <v>751</v>
      </c>
    </row>
    <row r="173" spans="1:65" s="2" customFormat="1" ht="21.75" customHeight="1">
      <c r="A173" s="232"/>
      <c r="B173" s="123"/>
      <c r="C173" s="154" t="s">
        <v>221</v>
      </c>
      <c r="D173" s="154" t="s">
        <v>155</v>
      </c>
      <c r="E173" s="155" t="s">
        <v>752</v>
      </c>
      <c r="F173" s="156" t="s">
        <v>753</v>
      </c>
      <c r="G173" s="157" t="s">
        <v>215</v>
      </c>
      <c r="H173" s="158">
        <v>80</v>
      </c>
      <c r="I173" s="159"/>
      <c r="J173" s="160">
        <f>ROUND(I173*H173,2)</f>
        <v>0</v>
      </c>
      <c r="K173" s="161"/>
      <c r="L173" s="240"/>
      <c r="M173" s="162" t="s">
        <v>1</v>
      </c>
      <c r="N173" s="163" t="s">
        <v>44</v>
      </c>
      <c r="O173" s="49"/>
      <c r="P173" s="164">
        <f>O173*H173</f>
        <v>0</v>
      </c>
      <c r="Q173" s="164">
        <v>1.8</v>
      </c>
      <c r="R173" s="164">
        <f>Q173*H173</f>
        <v>144</v>
      </c>
      <c r="S173" s="164">
        <v>0</v>
      </c>
      <c r="T173" s="165">
        <f>S173*H173</f>
        <v>0</v>
      </c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R173" s="166" t="s">
        <v>159</v>
      </c>
      <c r="AT173" s="166" t="s">
        <v>155</v>
      </c>
      <c r="AU173" s="166" t="s">
        <v>91</v>
      </c>
      <c r="AY173" s="17" t="s">
        <v>153</v>
      </c>
      <c r="BE173" s="90">
        <f>IF(N173="základná",J173,0)</f>
        <v>0</v>
      </c>
      <c r="BF173" s="90">
        <f>IF(N173="znížená",J173,0)</f>
        <v>0</v>
      </c>
      <c r="BG173" s="90">
        <f>IF(N173="zákl. prenesená",J173,0)</f>
        <v>0</v>
      </c>
      <c r="BH173" s="90">
        <f>IF(N173="zníž. prenesená",J173,0)</f>
        <v>0</v>
      </c>
      <c r="BI173" s="90">
        <f>IF(N173="nulová",J173,0)</f>
        <v>0</v>
      </c>
      <c r="BJ173" s="17" t="s">
        <v>91</v>
      </c>
      <c r="BK173" s="90">
        <f>ROUND(I173*H173,2)</f>
        <v>0</v>
      </c>
      <c r="BL173" s="17" t="s">
        <v>159</v>
      </c>
      <c r="BM173" s="166" t="s">
        <v>754</v>
      </c>
    </row>
    <row r="174" spans="1:65" s="2" customFormat="1" ht="44.25" customHeight="1">
      <c r="A174" s="232"/>
      <c r="B174" s="123"/>
      <c r="C174" s="154" t="s">
        <v>226</v>
      </c>
      <c r="D174" s="154" t="s">
        <v>155</v>
      </c>
      <c r="E174" s="155" t="s">
        <v>755</v>
      </c>
      <c r="F174" s="156" t="s">
        <v>756</v>
      </c>
      <c r="G174" s="157" t="s">
        <v>158</v>
      </c>
      <c r="H174" s="158">
        <v>15</v>
      </c>
      <c r="I174" s="159"/>
      <c r="J174" s="160">
        <f>ROUND(I174*H174,2)</f>
        <v>0</v>
      </c>
      <c r="K174" s="161"/>
      <c r="L174" s="240"/>
      <c r="M174" s="162" t="s">
        <v>1</v>
      </c>
      <c r="N174" s="163" t="s">
        <v>44</v>
      </c>
      <c r="O174" s="49"/>
      <c r="P174" s="164">
        <f>O174*H174</f>
        <v>0</v>
      </c>
      <c r="Q174" s="164">
        <v>2.2000000000000002</v>
      </c>
      <c r="R174" s="164">
        <f>Q174*H174</f>
        <v>33</v>
      </c>
      <c r="S174" s="164">
        <v>0</v>
      </c>
      <c r="T174" s="165">
        <f>S174*H174</f>
        <v>0</v>
      </c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R174" s="166" t="s">
        <v>159</v>
      </c>
      <c r="AT174" s="166" t="s">
        <v>155</v>
      </c>
      <c r="AU174" s="166" t="s">
        <v>91</v>
      </c>
      <c r="AY174" s="17" t="s">
        <v>153</v>
      </c>
      <c r="BE174" s="90">
        <f>IF(N174="základná",J174,0)</f>
        <v>0</v>
      </c>
      <c r="BF174" s="90">
        <f>IF(N174="znížená",J174,0)</f>
        <v>0</v>
      </c>
      <c r="BG174" s="90">
        <f>IF(N174="zákl. prenesená",J174,0)</f>
        <v>0</v>
      </c>
      <c r="BH174" s="90">
        <f>IF(N174="zníž. prenesená",J174,0)</f>
        <v>0</v>
      </c>
      <c r="BI174" s="90">
        <f>IF(N174="nulová",J174,0)</f>
        <v>0</v>
      </c>
      <c r="BJ174" s="17" t="s">
        <v>91</v>
      </c>
      <c r="BK174" s="90">
        <f>ROUND(I174*H174,2)</f>
        <v>0</v>
      </c>
      <c r="BL174" s="17" t="s">
        <v>159</v>
      </c>
      <c r="BM174" s="166" t="s">
        <v>757</v>
      </c>
    </row>
    <row r="175" spans="1:65" s="2" customFormat="1" ht="21.75" customHeight="1">
      <c r="A175" s="232"/>
      <c r="B175" s="123"/>
      <c r="C175" s="154" t="s">
        <v>231</v>
      </c>
      <c r="D175" s="154" t="s">
        <v>155</v>
      </c>
      <c r="E175" s="155" t="s">
        <v>758</v>
      </c>
      <c r="F175" s="156" t="s">
        <v>759</v>
      </c>
      <c r="G175" s="157" t="s">
        <v>267</v>
      </c>
      <c r="H175" s="158">
        <v>16</v>
      </c>
      <c r="I175" s="159"/>
      <c r="J175" s="160">
        <f>ROUND(I175*H175,2)</f>
        <v>0</v>
      </c>
      <c r="K175" s="161"/>
      <c r="L175" s="240"/>
      <c r="M175" s="162" t="s">
        <v>1</v>
      </c>
      <c r="N175" s="163" t="s">
        <v>44</v>
      </c>
      <c r="O175" s="49"/>
      <c r="P175" s="164">
        <f>O175*H175</f>
        <v>0</v>
      </c>
      <c r="Q175" s="164">
        <v>0.18906999999999999</v>
      </c>
      <c r="R175" s="164">
        <f>Q175*H175</f>
        <v>3.0251199999999998</v>
      </c>
      <c r="S175" s="164">
        <v>0</v>
      </c>
      <c r="T175" s="165">
        <f>S175*H175</f>
        <v>0</v>
      </c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R175" s="166" t="s">
        <v>159</v>
      </c>
      <c r="AT175" s="166" t="s">
        <v>155</v>
      </c>
      <c r="AU175" s="166" t="s">
        <v>91</v>
      </c>
      <c r="AY175" s="17" t="s">
        <v>153</v>
      </c>
      <c r="BE175" s="90">
        <f>IF(N175="základná",J175,0)</f>
        <v>0</v>
      </c>
      <c r="BF175" s="90">
        <f>IF(N175="znížená",J175,0)</f>
        <v>0</v>
      </c>
      <c r="BG175" s="90">
        <f>IF(N175="zákl. prenesená",J175,0)</f>
        <v>0</v>
      </c>
      <c r="BH175" s="90">
        <f>IF(N175="zníž. prenesená",J175,0)</f>
        <v>0</v>
      </c>
      <c r="BI175" s="90">
        <f>IF(N175="nulová",J175,0)</f>
        <v>0</v>
      </c>
      <c r="BJ175" s="17" t="s">
        <v>91</v>
      </c>
      <c r="BK175" s="90">
        <f>ROUND(I175*H175,2)</f>
        <v>0</v>
      </c>
      <c r="BL175" s="17" t="s">
        <v>159</v>
      </c>
      <c r="BM175" s="166" t="s">
        <v>760</v>
      </c>
    </row>
    <row r="176" spans="1:65" s="15" customFormat="1">
      <c r="B176" s="184"/>
      <c r="D176" s="168" t="s">
        <v>161</v>
      </c>
      <c r="E176" s="185" t="s">
        <v>1</v>
      </c>
      <c r="F176" s="186" t="s">
        <v>761</v>
      </c>
      <c r="H176" s="185" t="s">
        <v>1</v>
      </c>
      <c r="I176" s="187"/>
      <c r="L176" s="320"/>
      <c r="M176" s="188"/>
      <c r="N176" s="189"/>
      <c r="O176" s="189"/>
      <c r="P176" s="189"/>
      <c r="Q176" s="189"/>
      <c r="R176" s="189"/>
      <c r="S176" s="189"/>
      <c r="T176" s="190"/>
      <c r="AT176" s="185" t="s">
        <v>161</v>
      </c>
      <c r="AU176" s="185" t="s">
        <v>91</v>
      </c>
      <c r="AV176" s="15" t="s">
        <v>85</v>
      </c>
      <c r="AW176" s="15" t="s">
        <v>30</v>
      </c>
      <c r="AX176" s="15" t="s">
        <v>78</v>
      </c>
      <c r="AY176" s="185" t="s">
        <v>153</v>
      </c>
    </row>
    <row r="177" spans="1:65" s="13" customFormat="1">
      <c r="B177" s="167"/>
      <c r="D177" s="168" t="s">
        <v>161</v>
      </c>
      <c r="E177" s="169" t="s">
        <v>1</v>
      </c>
      <c r="F177" s="170" t="s">
        <v>762</v>
      </c>
      <c r="H177" s="171">
        <v>16</v>
      </c>
      <c r="I177" s="172"/>
      <c r="L177" s="322"/>
      <c r="M177" s="173"/>
      <c r="N177" s="174"/>
      <c r="O177" s="174"/>
      <c r="P177" s="174"/>
      <c r="Q177" s="174"/>
      <c r="R177" s="174"/>
      <c r="S177" s="174"/>
      <c r="T177" s="175"/>
      <c r="AT177" s="169" t="s">
        <v>161</v>
      </c>
      <c r="AU177" s="169" t="s">
        <v>91</v>
      </c>
      <c r="AV177" s="13" t="s">
        <v>91</v>
      </c>
      <c r="AW177" s="13" t="s">
        <v>30</v>
      </c>
      <c r="AX177" s="13" t="s">
        <v>85</v>
      </c>
      <c r="AY177" s="169" t="s">
        <v>153</v>
      </c>
    </row>
    <row r="178" spans="1:65" s="12" customFormat="1" ht="22.95" customHeight="1">
      <c r="B178" s="141"/>
      <c r="D178" s="142" t="s">
        <v>77</v>
      </c>
      <c r="E178" s="152" t="s">
        <v>763</v>
      </c>
      <c r="F178" s="152" t="s">
        <v>764</v>
      </c>
      <c r="I178" s="144"/>
      <c r="J178" s="153">
        <f>BK178</f>
        <v>0</v>
      </c>
      <c r="L178" s="321"/>
      <c r="M178" s="146"/>
      <c r="N178" s="147"/>
      <c r="O178" s="147"/>
      <c r="P178" s="148">
        <f>SUM(P179:P188)</f>
        <v>0</v>
      </c>
      <c r="Q178" s="147"/>
      <c r="R178" s="148">
        <f>SUM(R179:R188)</f>
        <v>617.00977999999998</v>
      </c>
      <c r="S178" s="147"/>
      <c r="T178" s="149">
        <f>SUM(T179:T188)</f>
        <v>0</v>
      </c>
      <c r="AR178" s="142" t="s">
        <v>85</v>
      </c>
      <c r="AT178" s="150" t="s">
        <v>77</v>
      </c>
      <c r="AU178" s="150" t="s">
        <v>85</v>
      </c>
      <c r="AY178" s="142" t="s">
        <v>153</v>
      </c>
      <c r="BK178" s="151">
        <f>SUM(BK179:BK188)</f>
        <v>0</v>
      </c>
    </row>
    <row r="179" spans="1:65" s="2" customFormat="1" ht="16.5" customHeight="1">
      <c r="A179" s="232"/>
      <c r="B179" s="123"/>
      <c r="C179" s="154" t="s">
        <v>239</v>
      </c>
      <c r="D179" s="154" t="s">
        <v>155</v>
      </c>
      <c r="E179" s="155" t="s">
        <v>765</v>
      </c>
      <c r="F179" s="156" t="s">
        <v>766</v>
      </c>
      <c r="G179" s="157" t="s">
        <v>267</v>
      </c>
      <c r="H179" s="158">
        <v>2908</v>
      </c>
      <c r="I179" s="159"/>
      <c r="J179" s="160">
        <f>ROUND(I179*H179,2)</f>
        <v>0</v>
      </c>
      <c r="K179" s="161"/>
      <c r="L179" s="240"/>
      <c r="M179" s="162" t="s">
        <v>1</v>
      </c>
      <c r="N179" s="163" t="s">
        <v>44</v>
      </c>
      <c r="O179" s="49"/>
      <c r="P179" s="164">
        <f>O179*H179</f>
        <v>0</v>
      </c>
      <c r="Q179" s="164">
        <v>0</v>
      </c>
      <c r="R179" s="164">
        <f>Q179*H179</f>
        <v>0</v>
      </c>
      <c r="S179" s="164">
        <v>0</v>
      </c>
      <c r="T179" s="165">
        <f>S179*H179</f>
        <v>0</v>
      </c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R179" s="166" t="s">
        <v>159</v>
      </c>
      <c r="AT179" s="166" t="s">
        <v>155</v>
      </c>
      <c r="AU179" s="166" t="s">
        <v>91</v>
      </c>
      <c r="AY179" s="17" t="s">
        <v>153</v>
      </c>
      <c r="BE179" s="90">
        <f>IF(N179="základná",J179,0)</f>
        <v>0</v>
      </c>
      <c r="BF179" s="90">
        <f>IF(N179="znížená",J179,0)</f>
        <v>0</v>
      </c>
      <c r="BG179" s="90">
        <f>IF(N179="zákl. prenesená",J179,0)</f>
        <v>0</v>
      </c>
      <c r="BH179" s="90">
        <f>IF(N179="zníž. prenesená",J179,0)</f>
        <v>0</v>
      </c>
      <c r="BI179" s="90">
        <f>IF(N179="nulová",J179,0)</f>
        <v>0</v>
      </c>
      <c r="BJ179" s="17" t="s">
        <v>91</v>
      </c>
      <c r="BK179" s="90">
        <f>ROUND(I179*H179,2)</f>
        <v>0</v>
      </c>
      <c r="BL179" s="17" t="s">
        <v>159</v>
      </c>
      <c r="BM179" s="166" t="s">
        <v>231</v>
      </c>
    </row>
    <row r="180" spans="1:65" s="2" customFormat="1" ht="16.5" customHeight="1">
      <c r="A180" s="232"/>
      <c r="B180" s="123"/>
      <c r="C180" s="154" t="s">
        <v>244</v>
      </c>
      <c r="D180" s="154" t="s">
        <v>155</v>
      </c>
      <c r="E180" s="155" t="s">
        <v>767</v>
      </c>
      <c r="F180" s="156" t="s">
        <v>768</v>
      </c>
      <c r="G180" s="157" t="s">
        <v>769</v>
      </c>
      <c r="H180" s="158">
        <v>120</v>
      </c>
      <c r="I180" s="159"/>
      <c r="J180" s="160">
        <f>ROUND(I180*H180,2)</f>
        <v>0</v>
      </c>
      <c r="K180" s="161"/>
      <c r="L180" s="240"/>
      <c r="M180" s="162" t="s">
        <v>1</v>
      </c>
      <c r="N180" s="163" t="s">
        <v>44</v>
      </c>
      <c r="O180" s="49"/>
      <c r="P180" s="164">
        <f>O180*H180</f>
        <v>0</v>
      </c>
      <c r="Q180" s="164">
        <v>0</v>
      </c>
      <c r="R180" s="164">
        <f>Q180*H180</f>
        <v>0</v>
      </c>
      <c r="S180" s="164">
        <v>0</v>
      </c>
      <c r="T180" s="165">
        <f>S180*H180</f>
        <v>0</v>
      </c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R180" s="166" t="s">
        <v>159</v>
      </c>
      <c r="AT180" s="166" t="s">
        <v>155</v>
      </c>
      <c r="AU180" s="166" t="s">
        <v>91</v>
      </c>
      <c r="AY180" s="17" t="s">
        <v>153</v>
      </c>
      <c r="BE180" s="90">
        <f>IF(N180="základná",J180,0)</f>
        <v>0</v>
      </c>
      <c r="BF180" s="90">
        <f>IF(N180="znížená",J180,0)</f>
        <v>0</v>
      </c>
      <c r="BG180" s="90">
        <f>IF(N180="zákl. prenesená",J180,0)</f>
        <v>0</v>
      </c>
      <c r="BH180" s="90">
        <f>IF(N180="zníž. prenesená",J180,0)</f>
        <v>0</v>
      </c>
      <c r="BI180" s="90">
        <f>IF(N180="nulová",J180,0)</f>
        <v>0</v>
      </c>
      <c r="BJ180" s="17" t="s">
        <v>91</v>
      </c>
      <c r="BK180" s="90">
        <f>ROUND(I180*H180,2)</f>
        <v>0</v>
      </c>
      <c r="BL180" s="17" t="s">
        <v>159</v>
      </c>
      <c r="BM180" s="166" t="s">
        <v>244</v>
      </c>
    </row>
    <row r="181" spans="1:65" s="2" customFormat="1" ht="21.75" customHeight="1">
      <c r="A181" s="232"/>
      <c r="B181" s="123"/>
      <c r="C181" s="244" t="s">
        <v>251</v>
      </c>
      <c r="D181" s="244" t="s">
        <v>274</v>
      </c>
      <c r="E181" s="245" t="s">
        <v>770</v>
      </c>
      <c r="F181" s="246" t="s">
        <v>771</v>
      </c>
      <c r="G181" s="247" t="s">
        <v>267</v>
      </c>
      <c r="H181" s="248">
        <v>3344.2</v>
      </c>
      <c r="I181" s="249"/>
      <c r="J181" s="249">
        <f>ROUND(I181*H181,2)</f>
        <v>0</v>
      </c>
      <c r="K181" s="198"/>
      <c r="L181" s="240"/>
      <c r="M181" s="200" t="s">
        <v>1</v>
      </c>
      <c r="N181" s="201" t="s">
        <v>44</v>
      </c>
      <c r="O181" s="49"/>
      <c r="P181" s="164">
        <f>O181*H181</f>
        <v>0</v>
      </c>
      <c r="Q181" s="164">
        <v>2.9999999999999997E-4</v>
      </c>
      <c r="R181" s="164">
        <f>Q181*H181</f>
        <v>1.0032599999999998</v>
      </c>
      <c r="S181" s="164">
        <v>0</v>
      </c>
      <c r="T181" s="165">
        <f>S181*H181</f>
        <v>0</v>
      </c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R181" s="166" t="s">
        <v>191</v>
      </c>
      <c r="AT181" s="166" t="s">
        <v>274</v>
      </c>
      <c r="AU181" s="166" t="s">
        <v>91</v>
      </c>
      <c r="AY181" s="17" t="s">
        <v>153</v>
      </c>
      <c r="BE181" s="90">
        <f>IF(N181="základná",J181,0)</f>
        <v>0</v>
      </c>
      <c r="BF181" s="90">
        <f>IF(N181="znížená",J181,0)</f>
        <v>0</v>
      </c>
      <c r="BG181" s="90">
        <f>IF(N181="zákl. prenesená",J181,0)</f>
        <v>0</v>
      </c>
      <c r="BH181" s="90">
        <f>IF(N181="zníž. prenesená",J181,0)</f>
        <v>0</v>
      </c>
      <c r="BI181" s="90">
        <f>IF(N181="nulová",J181,0)</f>
        <v>0</v>
      </c>
      <c r="BJ181" s="17" t="s">
        <v>91</v>
      </c>
      <c r="BK181" s="90">
        <f>ROUND(I181*H181,2)</f>
        <v>0</v>
      </c>
      <c r="BL181" s="17" t="s">
        <v>159</v>
      </c>
      <c r="BM181" s="166" t="s">
        <v>221</v>
      </c>
    </row>
    <row r="182" spans="1:65" s="13" customFormat="1">
      <c r="B182" s="167"/>
      <c r="D182" s="168" t="s">
        <v>161</v>
      </c>
      <c r="E182" s="169" t="s">
        <v>1</v>
      </c>
      <c r="F182" s="170" t="s">
        <v>772</v>
      </c>
      <c r="H182" s="171">
        <v>3344.2</v>
      </c>
      <c r="I182" s="172"/>
      <c r="L182" s="240"/>
      <c r="M182" s="173"/>
      <c r="N182" s="174"/>
      <c r="O182" s="174"/>
      <c r="P182" s="174"/>
      <c r="Q182" s="174"/>
      <c r="R182" s="174"/>
      <c r="S182" s="174"/>
      <c r="T182" s="175"/>
      <c r="AT182" s="169" t="s">
        <v>161</v>
      </c>
      <c r="AU182" s="169" t="s">
        <v>91</v>
      </c>
      <c r="AV182" s="13" t="s">
        <v>91</v>
      </c>
      <c r="AW182" s="13" t="s">
        <v>30</v>
      </c>
      <c r="AX182" s="13" t="s">
        <v>85</v>
      </c>
      <c r="AY182" s="169" t="s">
        <v>153</v>
      </c>
    </row>
    <row r="183" spans="1:65" s="2" customFormat="1" ht="16.5" customHeight="1">
      <c r="A183" s="232"/>
      <c r="B183" s="123"/>
      <c r="C183" s="244" t="s">
        <v>7</v>
      </c>
      <c r="D183" s="244" t="s">
        <v>274</v>
      </c>
      <c r="E183" s="245" t="s">
        <v>773</v>
      </c>
      <c r="F183" s="246" t="s">
        <v>774</v>
      </c>
      <c r="G183" s="247" t="s">
        <v>267</v>
      </c>
      <c r="H183" s="248">
        <v>6688.4</v>
      </c>
      <c r="I183" s="249"/>
      <c r="J183" s="249">
        <f>ROUND(I183*H183,2)</f>
        <v>0</v>
      </c>
      <c r="K183" s="198"/>
      <c r="L183" s="240"/>
      <c r="M183" s="200" t="s">
        <v>1</v>
      </c>
      <c r="N183" s="201" t="s">
        <v>44</v>
      </c>
      <c r="O183" s="49"/>
      <c r="P183" s="164">
        <f>O183*H183</f>
        <v>0</v>
      </c>
      <c r="Q183" s="164">
        <v>2.9999999999999997E-4</v>
      </c>
      <c r="R183" s="164">
        <f>Q183*H183</f>
        <v>2.0065199999999996</v>
      </c>
      <c r="S183" s="164">
        <v>0</v>
      </c>
      <c r="T183" s="165">
        <f>S183*H183</f>
        <v>0</v>
      </c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R183" s="166" t="s">
        <v>191</v>
      </c>
      <c r="AT183" s="166" t="s">
        <v>274</v>
      </c>
      <c r="AU183" s="166" t="s">
        <v>91</v>
      </c>
      <c r="AY183" s="17" t="s">
        <v>153</v>
      </c>
      <c r="BE183" s="90">
        <f>IF(N183="základná",J183,0)</f>
        <v>0</v>
      </c>
      <c r="BF183" s="90">
        <f>IF(N183="znížená",J183,0)</f>
        <v>0</v>
      </c>
      <c r="BG183" s="90">
        <f>IF(N183="zákl. prenesená",J183,0)</f>
        <v>0</v>
      </c>
      <c r="BH183" s="90">
        <f>IF(N183="zníž. prenesená",J183,0)</f>
        <v>0</v>
      </c>
      <c r="BI183" s="90">
        <f>IF(N183="nulová",J183,0)</f>
        <v>0</v>
      </c>
      <c r="BJ183" s="17" t="s">
        <v>91</v>
      </c>
      <c r="BK183" s="90">
        <f>ROUND(I183*H183,2)</f>
        <v>0</v>
      </c>
      <c r="BL183" s="17" t="s">
        <v>159</v>
      </c>
      <c r="BM183" s="166" t="s">
        <v>7</v>
      </c>
    </row>
    <row r="184" spans="1:65" s="13" customFormat="1">
      <c r="B184" s="167"/>
      <c r="D184" s="168" t="s">
        <v>161</v>
      </c>
      <c r="E184" s="169" t="s">
        <v>1</v>
      </c>
      <c r="F184" s="170" t="s">
        <v>775</v>
      </c>
      <c r="H184" s="171">
        <v>6688.4</v>
      </c>
      <c r="I184" s="172"/>
      <c r="L184" s="240"/>
      <c r="M184" s="173"/>
      <c r="N184" s="174"/>
      <c r="O184" s="174"/>
      <c r="P184" s="174"/>
      <c r="Q184" s="174"/>
      <c r="R184" s="174"/>
      <c r="S184" s="174"/>
      <c r="T184" s="175"/>
      <c r="AT184" s="169" t="s">
        <v>161</v>
      </c>
      <c r="AU184" s="169" t="s">
        <v>91</v>
      </c>
      <c r="AV184" s="13" t="s">
        <v>91</v>
      </c>
      <c r="AW184" s="13" t="s">
        <v>30</v>
      </c>
      <c r="AX184" s="13" t="s">
        <v>85</v>
      </c>
      <c r="AY184" s="169" t="s">
        <v>153</v>
      </c>
    </row>
    <row r="185" spans="1:65" s="2" customFormat="1" ht="16.5" customHeight="1">
      <c r="A185" s="232"/>
      <c r="B185" s="123"/>
      <c r="C185" s="154" t="s">
        <v>260</v>
      </c>
      <c r="D185" s="154" t="s">
        <v>155</v>
      </c>
      <c r="E185" s="155" t="s">
        <v>776</v>
      </c>
      <c r="F185" s="156" t="s">
        <v>777</v>
      </c>
      <c r="G185" s="157" t="s">
        <v>267</v>
      </c>
      <c r="H185" s="158">
        <v>2908</v>
      </c>
      <c r="I185" s="159"/>
      <c r="J185" s="160">
        <f>ROUND(I185*H185,2)</f>
        <v>0</v>
      </c>
      <c r="K185" s="161"/>
      <c r="L185" s="240"/>
      <c r="M185" s="162" t="s">
        <v>1</v>
      </c>
      <c r="N185" s="163" t="s">
        <v>44</v>
      </c>
      <c r="O185" s="49"/>
      <c r="P185" s="164">
        <f>O185*H185</f>
        <v>0</v>
      </c>
      <c r="Q185" s="164">
        <v>0</v>
      </c>
      <c r="R185" s="164">
        <f>Q185*H185</f>
        <v>0</v>
      </c>
      <c r="S185" s="164">
        <v>0</v>
      </c>
      <c r="T185" s="165">
        <f>S185*H185</f>
        <v>0</v>
      </c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R185" s="166" t="s">
        <v>159</v>
      </c>
      <c r="AT185" s="166" t="s">
        <v>155</v>
      </c>
      <c r="AU185" s="166" t="s">
        <v>91</v>
      </c>
      <c r="AY185" s="17" t="s">
        <v>153</v>
      </c>
      <c r="BE185" s="90">
        <f>IF(N185="základná",J185,0)</f>
        <v>0</v>
      </c>
      <c r="BF185" s="90">
        <f>IF(N185="znížená",J185,0)</f>
        <v>0</v>
      </c>
      <c r="BG185" s="90">
        <f>IF(N185="zákl. prenesená",J185,0)</f>
        <v>0</v>
      </c>
      <c r="BH185" s="90">
        <f>IF(N185="zníž. prenesená",J185,0)</f>
        <v>0</v>
      </c>
      <c r="BI185" s="90">
        <f>IF(N185="nulová",J185,0)</f>
        <v>0</v>
      </c>
      <c r="BJ185" s="17" t="s">
        <v>91</v>
      </c>
      <c r="BK185" s="90">
        <f>ROUND(I185*H185,2)</f>
        <v>0</v>
      </c>
      <c r="BL185" s="17" t="s">
        <v>159</v>
      </c>
      <c r="BM185" s="166" t="s">
        <v>264</v>
      </c>
    </row>
    <row r="186" spans="1:65" s="13" customFormat="1">
      <c r="B186" s="167"/>
      <c r="D186" s="168" t="s">
        <v>161</v>
      </c>
      <c r="E186" s="169" t="s">
        <v>1</v>
      </c>
      <c r="F186" s="170" t="s">
        <v>745</v>
      </c>
      <c r="H186" s="171">
        <v>2908</v>
      </c>
      <c r="I186" s="172"/>
      <c r="L186" s="240"/>
      <c r="M186" s="173"/>
      <c r="N186" s="174"/>
      <c r="O186" s="174"/>
      <c r="P186" s="174"/>
      <c r="Q186" s="174"/>
      <c r="R186" s="174"/>
      <c r="S186" s="174"/>
      <c r="T186" s="175"/>
      <c r="AT186" s="169" t="s">
        <v>161</v>
      </c>
      <c r="AU186" s="169" t="s">
        <v>91</v>
      </c>
      <c r="AV186" s="13" t="s">
        <v>91</v>
      </c>
      <c r="AW186" s="13" t="s">
        <v>30</v>
      </c>
      <c r="AX186" s="13" t="s">
        <v>85</v>
      </c>
      <c r="AY186" s="169" t="s">
        <v>153</v>
      </c>
    </row>
    <row r="187" spans="1:65" s="2" customFormat="1" ht="21.75" customHeight="1">
      <c r="A187" s="232"/>
      <c r="B187" s="123"/>
      <c r="C187" s="191" t="s">
        <v>264</v>
      </c>
      <c r="D187" s="191" t="s">
        <v>274</v>
      </c>
      <c r="E187" s="192" t="s">
        <v>778</v>
      </c>
      <c r="F187" s="193" t="s">
        <v>779</v>
      </c>
      <c r="G187" s="194" t="s">
        <v>257</v>
      </c>
      <c r="H187" s="195">
        <v>614</v>
      </c>
      <c r="I187" s="196"/>
      <c r="J187" s="197">
        <f>ROUND(I187*H187,2)</f>
        <v>0</v>
      </c>
      <c r="K187" s="198"/>
      <c r="L187" s="240"/>
      <c r="M187" s="200" t="s">
        <v>1</v>
      </c>
      <c r="N187" s="201" t="s">
        <v>44</v>
      </c>
      <c r="O187" s="49"/>
      <c r="P187" s="164">
        <f>O187*H187</f>
        <v>0</v>
      </c>
      <c r="Q187" s="164">
        <v>1</v>
      </c>
      <c r="R187" s="164">
        <f>Q187*H187</f>
        <v>614</v>
      </c>
      <c r="S187" s="164">
        <v>0</v>
      </c>
      <c r="T187" s="165">
        <f>S187*H187</f>
        <v>0</v>
      </c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R187" s="166" t="s">
        <v>191</v>
      </c>
      <c r="AT187" s="166" t="s">
        <v>274</v>
      </c>
      <c r="AU187" s="166" t="s">
        <v>91</v>
      </c>
      <c r="AY187" s="17" t="s">
        <v>153</v>
      </c>
      <c r="BE187" s="90">
        <f>IF(N187="základná",J187,0)</f>
        <v>0</v>
      </c>
      <c r="BF187" s="90">
        <f>IF(N187="znížená",J187,0)</f>
        <v>0</v>
      </c>
      <c r="BG187" s="90">
        <f>IF(N187="zákl. prenesená",J187,0)</f>
        <v>0</v>
      </c>
      <c r="BH187" s="90">
        <f>IF(N187="zníž. prenesená",J187,0)</f>
        <v>0</v>
      </c>
      <c r="BI187" s="90">
        <f>IF(N187="nulová",J187,0)</f>
        <v>0</v>
      </c>
      <c r="BJ187" s="17" t="s">
        <v>91</v>
      </c>
      <c r="BK187" s="90">
        <f>ROUND(I187*H187,2)</f>
        <v>0</v>
      </c>
      <c r="BL187" s="17" t="s">
        <v>159</v>
      </c>
      <c r="BM187" s="166" t="s">
        <v>273</v>
      </c>
    </row>
    <row r="188" spans="1:65" s="2" customFormat="1" ht="16.5" customHeight="1">
      <c r="A188" s="232"/>
      <c r="B188" s="123"/>
      <c r="C188" s="154" t="s">
        <v>269</v>
      </c>
      <c r="D188" s="154" t="s">
        <v>155</v>
      </c>
      <c r="E188" s="155" t="s">
        <v>780</v>
      </c>
      <c r="F188" s="156" t="s">
        <v>781</v>
      </c>
      <c r="G188" s="157" t="s">
        <v>257</v>
      </c>
      <c r="H188" s="158">
        <v>614</v>
      </c>
      <c r="I188" s="159"/>
      <c r="J188" s="160">
        <f>ROUND(I188*H188,2)</f>
        <v>0</v>
      </c>
      <c r="K188" s="161"/>
      <c r="L188" s="240"/>
      <c r="M188" s="162" t="s">
        <v>1</v>
      </c>
      <c r="N188" s="163" t="s">
        <v>44</v>
      </c>
      <c r="O188" s="49"/>
      <c r="P188" s="164">
        <f>O188*H188</f>
        <v>0</v>
      </c>
      <c r="Q188" s="164">
        <v>0</v>
      </c>
      <c r="R188" s="164">
        <f>Q188*H188</f>
        <v>0</v>
      </c>
      <c r="S188" s="164">
        <v>0</v>
      </c>
      <c r="T188" s="165">
        <f>S188*H188</f>
        <v>0</v>
      </c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R188" s="166" t="s">
        <v>159</v>
      </c>
      <c r="AT188" s="166" t="s">
        <v>155</v>
      </c>
      <c r="AU188" s="166" t="s">
        <v>91</v>
      </c>
      <c r="AY188" s="17" t="s">
        <v>153</v>
      </c>
      <c r="BE188" s="90">
        <f>IF(N188="základná",J188,0)</f>
        <v>0</v>
      </c>
      <c r="BF188" s="90">
        <f>IF(N188="znížená",J188,0)</f>
        <v>0</v>
      </c>
      <c r="BG188" s="90">
        <f>IF(N188="zákl. prenesená",J188,0)</f>
        <v>0</v>
      </c>
      <c r="BH188" s="90">
        <f>IF(N188="zníž. prenesená",J188,0)</f>
        <v>0</v>
      </c>
      <c r="BI188" s="90">
        <f>IF(N188="nulová",J188,0)</f>
        <v>0</v>
      </c>
      <c r="BJ188" s="17" t="s">
        <v>91</v>
      </c>
      <c r="BK188" s="90">
        <f>ROUND(I188*H188,2)</f>
        <v>0</v>
      </c>
      <c r="BL188" s="17" t="s">
        <v>159</v>
      </c>
      <c r="BM188" s="166" t="s">
        <v>284</v>
      </c>
    </row>
    <row r="189" spans="1:65" s="12" customFormat="1" ht="22.95" customHeight="1">
      <c r="B189" s="141"/>
      <c r="D189" s="142" t="s">
        <v>77</v>
      </c>
      <c r="E189" s="152" t="s">
        <v>782</v>
      </c>
      <c r="F189" s="152" t="s">
        <v>783</v>
      </c>
      <c r="I189" s="144"/>
      <c r="J189" s="153">
        <f>BK189</f>
        <v>0</v>
      </c>
      <c r="L189" s="240"/>
      <c r="M189" s="146"/>
      <c r="N189" s="147"/>
      <c r="O189" s="147"/>
      <c r="P189" s="148">
        <f>SUM(P190:P206)</f>
        <v>0</v>
      </c>
      <c r="Q189" s="147"/>
      <c r="R189" s="148">
        <f>SUM(R190:R206)</f>
        <v>7.3952000000000009</v>
      </c>
      <c r="S189" s="147"/>
      <c r="T189" s="149">
        <f>SUM(T190:T206)</f>
        <v>0</v>
      </c>
      <c r="AR189" s="142" t="s">
        <v>85</v>
      </c>
      <c r="AT189" s="150" t="s">
        <v>77</v>
      </c>
      <c r="AU189" s="150" t="s">
        <v>85</v>
      </c>
      <c r="AY189" s="142" t="s">
        <v>153</v>
      </c>
      <c r="BK189" s="151">
        <f>SUM(BK190:BK206)</f>
        <v>0</v>
      </c>
    </row>
    <row r="190" spans="1:65" s="2" customFormat="1" ht="55.5" customHeight="1">
      <c r="A190" s="232"/>
      <c r="B190" s="123"/>
      <c r="C190" s="191" t="s">
        <v>273</v>
      </c>
      <c r="D190" s="191" t="s">
        <v>274</v>
      </c>
      <c r="E190" s="192" t="s">
        <v>784</v>
      </c>
      <c r="F190" s="193" t="s">
        <v>785</v>
      </c>
      <c r="G190" s="194" t="s">
        <v>158</v>
      </c>
      <c r="H190" s="195">
        <v>1</v>
      </c>
      <c r="I190" s="196"/>
      <c r="J190" s="197">
        <f t="shared" ref="J190:J206" si="5">ROUND(I190*H190,2)</f>
        <v>0</v>
      </c>
      <c r="K190" s="198"/>
      <c r="L190" s="240"/>
      <c r="M190" s="200" t="s">
        <v>1</v>
      </c>
      <c r="N190" s="201" t="s">
        <v>44</v>
      </c>
      <c r="O190" s="49"/>
      <c r="P190" s="164">
        <f t="shared" ref="P190:P206" si="6">O190*H190</f>
        <v>0</v>
      </c>
      <c r="Q190" s="164">
        <v>0.1</v>
      </c>
      <c r="R190" s="164">
        <f t="shared" ref="R190:R206" si="7">Q190*H190</f>
        <v>0.1</v>
      </c>
      <c r="S190" s="164">
        <v>0</v>
      </c>
      <c r="T190" s="165">
        <f t="shared" ref="T190:T206" si="8">S190*H190</f>
        <v>0</v>
      </c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R190" s="166" t="s">
        <v>191</v>
      </c>
      <c r="AT190" s="166" t="s">
        <v>274</v>
      </c>
      <c r="AU190" s="166" t="s">
        <v>91</v>
      </c>
      <c r="AY190" s="17" t="s">
        <v>153</v>
      </c>
      <c r="BE190" s="90">
        <f t="shared" ref="BE190:BE206" si="9">IF(N190="základná",J190,0)</f>
        <v>0</v>
      </c>
      <c r="BF190" s="90">
        <f t="shared" ref="BF190:BF206" si="10">IF(N190="znížená",J190,0)</f>
        <v>0</v>
      </c>
      <c r="BG190" s="90">
        <f t="shared" ref="BG190:BG206" si="11">IF(N190="zákl. prenesená",J190,0)</f>
        <v>0</v>
      </c>
      <c r="BH190" s="90">
        <f t="shared" ref="BH190:BH206" si="12">IF(N190="zníž. prenesená",J190,0)</f>
        <v>0</v>
      </c>
      <c r="BI190" s="90">
        <f t="shared" ref="BI190:BI206" si="13">IF(N190="nulová",J190,0)</f>
        <v>0</v>
      </c>
      <c r="BJ190" s="17" t="s">
        <v>91</v>
      </c>
      <c r="BK190" s="90">
        <f t="shared" ref="BK190:BK206" si="14">ROUND(I190*H190,2)</f>
        <v>0</v>
      </c>
      <c r="BL190" s="17" t="s">
        <v>159</v>
      </c>
      <c r="BM190" s="166" t="s">
        <v>293</v>
      </c>
    </row>
    <row r="191" spans="1:65" s="2" customFormat="1" ht="21.75" customHeight="1">
      <c r="A191" s="232"/>
      <c r="B191" s="123"/>
      <c r="C191" s="191" t="s">
        <v>278</v>
      </c>
      <c r="D191" s="191" t="s">
        <v>274</v>
      </c>
      <c r="E191" s="192" t="s">
        <v>786</v>
      </c>
      <c r="F191" s="193" t="s">
        <v>787</v>
      </c>
      <c r="G191" s="194" t="s">
        <v>158</v>
      </c>
      <c r="H191" s="195">
        <v>1</v>
      </c>
      <c r="I191" s="196"/>
      <c r="J191" s="197">
        <f t="shared" si="5"/>
        <v>0</v>
      </c>
      <c r="K191" s="198"/>
      <c r="L191" s="240"/>
      <c r="M191" s="200" t="s">
        <v>1</v>
      </c>
      <c r="N191" s="201" t="s">
        <v>44</v>
      </c>
      <c r="O191" s="49"/>
      <c r="P191" s="164">
        <f t="shared" si="6"/>
        <v>0</v>
      </c>
      <c r="Q191" s="164">
        <v>0</v>
      </c>
      <c r="R191" s="164">
        <f t="shared" si="7"/>
        <v>0</v>
      </c>
      <c r="S191" s="164">
        <v>0</v>
      </c>
      <c r="T191" s="165">
        <f t="shared" si="8"/>
        <v>0</v>
      </c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R191" s="166" t="s">
        <v>191</v>
      </c>
      <c r="AT191" s="166" t="s">
        <v>274</v>
      </c>
      <c r="AU191" s="166" t="s">
        <v>91</v>
      </c>
      <c r="AY191" s="17" t="s">
        <v>153</v>
      </c>
      <c r="BE191" s="90">
        <f t="shared" si="9"/>
        <v>0</v>
      </c>
      <c r="BF191" s="90">
        <f t="shared" si="10"/>
        <v>0</v>
      </c>
      <c r="BG191" s="90">
        <f t="shared" si="11"/>
        <v>0</v>
      </c>
      <c r="BH191" s="90">
        <f t="shared" si="12"/>
        <v>0</v>
      </c>
      <c r="BI191" s="90">
        <f t="shared" si="13"/>
        <v>0</v>
      </c>
      <c r="BJ191" s="17" t="s">
        <v>91</v>
      </c>
      <c r="BK191" s="90">
        <f t="shared" si="14"/>
        <v>0</v>
      </c>
      <c r="BL191" s="17" t="s">
        <v>159</v>
      </c>
      <c r="BM191" s="166" t="s">
        <v>305</v>
      </c>
    </row>
    <row r="192" spans="1:65" s="2" customFormat="1" ht="33" customHeight="1">
      <c r="A192" s="232"/>
      <c r="B192" s="123"/>
      <c r="C192" s="191" t="s">
        <v>284</v>
      </c>
      <c r="D192" s="191" t="s">
        <v>274</v>
      </c>
      <c r="E192" s="192" t="s">
        <v>788</v>
      </c>
      <c r="F192" s="193" t="s">
        <v>789</v>
      </c>
      <c r="G192" s="194" t="s">
        <v>158</v>
      </c>
      <c r="H192" s="195">
        <v>4</v>
      </c>
      <c r="I192" s="196"/>
      <c r="J192" s="197">
        <f t="shared" si="5"/>
        <v>0</v>
      </c>
      <c r="K192" s="198"/>
      <c r="L192" s="240"/>
      <c r="M192" s="200" t="s">
        <v>1</v>
      </c>
      <c r="N192" s="201" t="s">
        <v>44</v>
      </c>
      <c r="O192" s="49"/>
      <c r="P192" s="164">
        <f t="shared" si="6"/>
        <v>0</v>
      </c>
      <c r="Q192" s="164">
        <v>0.1</v>
      </c>
      <c r="R192" s="164">
        <f t="shared" si="7"/>
        <v>0.4</v>
      </c>
      <c r="S192" s="164">
        <v>0</v>
      </c>
      <c r="T192" s="165">
        <f t="shared" si="8"/>
        <v>0</v>
      </c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R192" s="166" t="s">
        <v>191</v>
      </c>
      <c r="AT192" s="166" t="s">
        <v>274</v>
      </c>
      <c r="AU192" s="166" t="s">
        <v>91</v>
      </c>
      <c r="AY192" s="17" t="s">
        <v>153</v>
      </c>
      <c r="BE192" s="90">
        <f t="shared" si="9"/>
        <v>0</v>
      </c>
      <c r="BF192" s="90">
        <f t="shared" si="10"/>
        <v>0</v>
      </c>
      <c r="BG192" s="90">
        <f t="shared" si="11"/>
        <v>0</v>
      </c>
      <c r="BH192" s="90">
        <f t="shared" si="12"/>
        <v>0</v>
      </c>
      <c r="BI192" s="90">
        <f t="shared" si="13"/>
        <v>0</v>
      </c>
      <c r="BJ192" s="17" t="s">
        <v>91</v>
      </c>
      <c r="BK192" s="90">
        <f t="shared" si="14"/>
        <v>0</v>
      </c>
      <c r="BL192" s="17" t="s">
        <v>159</v>
      </c>
      <c r="BM192" s="166" t="s">
        <v>314</v>
      </c>
    </row>
    <row r="193" spans="1:65" s="2" customFormat="1" ht="21.75" customHeight="1">
      <c r="A193" s="232"/>
      <c r="B193" s="123"/>
      <c r="C193" s="191" t="s">
        <v>288</v>
      </c>
      <c r="D193" s="191" t="s">
        <v>274</v>
      </c>
      <c r="E193" s="192" t="s">
        <v>790</v>
      </c>
      <c r="F193" s="193" t="s">
        <v>791</v>
      </c>
      <c r="G193" s="194" t="s">
        <v>158</v>
      </c>
      <c r="H193" s="195">
        <v>2</v>
      </c>
      <c r="I193" s="196"/>
      <c r="J193" s="197">
        <f t="shared" si="5"/>
        <v>0</v>
      </c>
      <c r="K193" s="198"/>
      <c r="L193" s="240"/>
      <c r="M193" s="200" t="s">
        <v>1</v>
      </c>
      <c r="N193" s="201" t="s">
        <v>44</v>
      </c>
      <c r="O193" s="49"/>
      <c r="P193" s="164">
        <f t="shared" si="6"/>
        <v>0</v>
      </c>
      <c r="Q193" s="164">
        <v>0</v>
      </c>
      <c r="R193" s="164">
        <f t="shared" si="7"/>
        <v>0</v>
      </c>
      <c r="S193" s="164">
        <v>0</v>
      </c>
      <c r="T193" s="165">
        <f t="shared" si="8"/>
        <v>0</v>
      </c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R193" s="166" t="s">
        <v>191</v>
      </c>
      <c r="AT193" s="166" t="s">
        <v>274</v>
      </c>
      <c r="AU193" s="166" t="s">
        <v>91</v>
      </c>
      <c r="AY193" s="17" t="s">
        <v>153</v>
      </c>
      <c r="BE193" s="90">
        <f t="shared" si="9"/>
        <v>0</v>
      </c>
      <c r="BF193" s="90">
        <f t="shared" si="10"/>
        <v>0</v>
      </c>
      <c r="BG193" s="90">
        <f t="shared" si="11"/>
        <v>0</v>
      </c>
      <c r="BH193" s="90">
        <f t="shared" si="12"/>
        <v>0</v>
      </c>
      <c r="BI193" s="90">
        <f t="shared" si="13"/>
        <v>0</v>
      </c>
      <c r="BJ193" s="17" t="s">
        <v>91</v>
      </c>
      <c r="BK193" s="90">
        <f t="shared" si="14"/>
        <v>0</v>
      </c>
      <c r="BL193" s="17" t="s">
        <v>159</v>
      </c>
      <c r="BM193" s="166" t="s">
        <v>324</v>
      </c>
    </row>
    <row r="194" spans="1:65" s="2" customFormat="1" ht="33" customHeight="1">
      <c r="A194" s="232"/>
      <c r="B194" s="123"/>
      <c r="C194" s="191" t="s">
        <v>293</v>
      </c>
      <c r="D194" s="191" t="s">
        <v>274</v>
      </c>
      <c r="E194" s="192" t="s">
        <v>792</v>
      </c>
      <c r="F194" s="193" t="s">
        <v>793</v>
      </c>
      <c r="G194" s="194" t="s">
        <v>158</v>
      </c>
      <c r="H194" s="195">
        <v>4</v>
      </c>
      <c r="I194" s="196"/>
      <c r="J194" s="197">
        <f t="shared" si="5"/>
        <v>0</v>
      </c>
      <c r="K194" s="198"/>
      <c r="L194" s="240"/>
      <c r="M194" s="200" t="s">
        <v>1</v>
      </c>
      <c r="N194" s="201" t="s">
        <v>44</v>
      </c>
      <c r="O194" s="49"/>
      <c r="P194" s="164">
        <f t="shared" si="6"/>
        <v>0</v>
      </c>
      <c r="Q194" s="164">
        <v>0.1</v>
      </c>
      <c r="R194" s="164">
        <f t="shared" si="7"/>
        <v>0.4</v>
      </c>
      <c r="S194" s="164">
        <v>0</v>
      </c>
      <c r="T194" s="165">
        <f t="shared" si="8"/>
        <v>0</v>
      </c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R194" s="166" t="s">
        <v>191</v>
      </c>
      <c r="AT194" s="166" t="s">
        <v>274</v>
      </c>
      <c r="AU194" s="166" t="s">
        <v>91</v>
      </c>
      <c r="AY194" s="17" t="s">
        <v>153</v>
      </c>
      <c r="BE194" s="90">
        <f t="shared" si="9"/>
        <v>0</v>
      </c>
      <c r="BF194" s="90">
        <f t="shared" si="10"/>
        <v>0</v>
      </c>
      <c r="BG194" s="90">
        <f t="shared" si="11"/>
        <v>0</v>
      </c>
      <c r="BH194" s="90">
        <f t="shared" si="12"/>
        <v>0</v>
      </c>
      <c r="BI194" s="90">
        <f t="shared" si="13"/>
        <v>0</v>
      </c>
      <c r="BJ194" s="17" t="s">
        <v>91</v>
      </c>
      <c r="BK194" s="90">
        <f t="shared" si="14"/>
        <v>0</v>
      </c>
      <c r="BL194" s="17" t="s">
        <v>159</v>
      </c>
      <c r="BM194" s="166" t="s">
        <v>332</v>
      </c>
    </row>
    <row r="195" spans="1:65" s="2" customFormat="1" ht="21.75" customHeight="1">
      <c r="A195" s="232"/>
      <c r="B195" s="123"/>
      <c r="C195" s="191" t="s">
        <v>299</v>
      </c>
      <c r="D195" s="191" t="s">
        <v>274</v>
      </c>
      <c r="E195" s="192" t="s">
        <v>794</v>
      </c>
      <c r="F195" s="193" t="s">
        <v>795</v>
      </c>
      <c r="G195" s="194" t="s">
        <v>158</v>
      </c>
      <c r="H195" s="195">
        <v>4</v>
      </c>
      <c r="I195" s="196"/>
      <c r="J195" s="197">
        <f t="shared" si="5"/>
        <v>0</v>
      </c>
      <c r="K195" s="198"/>
      <c r="L195" s="240"/>
      <c r="M195" s="200" t="s">
        <v>1</v>
      </c>
      <c r="N195" s="201" t="s">
        <v>44</v>
      </c>
      <c r="O195" s="49"/>
      <c r="P195" s="164">
        <f t="shared" si="6"/>
        <v>0</v>
      </c>
      <c r="Q195" s="164">
        <v>0.05</v>
      </c>
      <c r="R195" s="164">
        <f t="shared" si="7"/>
        <v>0.2</v>
      </c>
      <c r="S195" s="164">
        <v>0</v>
      </c>
      <c r="T195" s="165">
        <f t="shared" si="8"/>
        <v>0</v>
      </c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R195" s="166" t="s">
        <v>191</v>
      </c>
      <c r="AT195" s="166" t="s">
        <v>274</v>
      </c>
      <c r="AU195" s="166" t="s">
        <v>91</v>
      </c>
      <c r="AY195" s="17" t="s">
        <v>153</v>
      </c>
      <c r="BE195" s="90">
        <f t="shared" si="9"/>
        <v>0</v>
      </c>
      <c r="BF195" s="90">
        <f t="shared" si="10"/>
        <v>0</v>
      </c>
      <c r="BG195" s="90">
        <f t="shared" si="11"/>
        <v>0</v>
      </c>
      <c r="BH195" s="90">
        <f t="shared" si="12"/>
        <v>0</v>
      </c>
      <c r="BI195" s="90">
        <f t="shared" si="13"/>
        <v>0</v>
      </c>
      <c r="BJ195" s="17" t="s">
        <v>91</v>
      </c>
      <c r="BK195" s="90">
        <f t="shared" si="14"/>
        <v>0</v>
      </c>
      <c r="BL195" s="17" t="s">
        <v>159</v>
      </c>
      <c r="BM195" s="166" t="s">
        <v>340</v>
      </c>
    </row>
    <row r="196" spans="1:65" s="2" customFormat="1" ht="16.5" customHeight="1">
      <c r="A196" s="232"/>
      <c r="B196" s="123"/>
      <c r="C196" s="191" t="s">
        <v>305</v>
      </c>
      <c r="D196" s="191" t="s">
        <v>274</v>
      </c>
      <c r="E196" s="192" t="s">
        <v>796</v>
      </c>
      <c r="F196" s="193" t="s">
        <v>797</v>
      </c>
      <c r="G196" s="194" t="s">
        <v>769</v>
      </c>
      <c r="H196" s="195">
        <v>260</v>
      </c>
      <c r="I196" s="196"/>
      <c r="J196" s="197">
        <f t="shared" si="5"/>
        <v>0</v>
      </c>
      <c r="K196" s="198"/>
      <c r="L196" s="240"/>
      <c r="M196" s="200" t="s">
        <v>1</v>
      </c>
      <c r="N196" s="201" t="s">
        <v>44</v>
      </c>
      <c r="O196" s="49"/>
      <c r="P196" s="164">
        <f t="shared" si="6"/>
        <v>0</v>
      </c>
      <c r="Q196" s="164">
        <v>1.32E-2</v>
      </c>
      <c r="R196" s="164">
        <f t="shared" si="7"/>
        <v>3.4319999999999999</v>
      </c>
      <c r="S196" s="164">
        <v>0</v>
      </c>
      <c r="T196" s="165">
        <f t="shared" si="8"/>
        <v>0</v>
      </c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R196" s="166" t="s">
        <v>191</v>
      </c>
      <c r="AT196" s="166" t="s">
        <v>274</v>
      </c>
      <c r="AU196" s="166" t="s">
        <v>91</v>
      </c>
      <c r="AY196" s="17" t="s">
        <v>153</v>
      </c>
      <c r="BE196" s="90">
        <f t="shared" si="9"/>
        <v>0</v>
      </c>
      <c r="BF196" s="90">
        <f t="shared" si="10"/>
        <v>0</v>
      </c>
      <c r="BG196" s="90">
        <f t="shared" si="11"/>
        <v>0</v>
      </c>
      <c r="BH196" s="90">
        <f t="shared" si="12"/>
        <v>0</v>
      </c>
      <c r="BI196" s="90">
        <f t="shared" si="13"/>
        <v>0</v>
      </c>
      <c r="BJ196" s="17" t="s">
        <v>91</v>
      </c>
      <c r="BK196" s="90">
        <f t="shared" si="14"/>
        <v>0</v>
      </c>
      <c r="BL196" s="17" t="s">
        <v>159</v>
      </c>
      <c r="BM196" s="166" t="s">
        <v>348</v>
      </c>
    </row>
    <row r="197" spans="1:65" s="2" customFormat="1" ht="21.75" customHeight="1">
      <c r="A197" s="232"/>
      <c r="B197" s="123"/>
      <c r="C197" s="191" t="s">
        <v>309</v>
      </c>
      <c r="D197" s="191" t="s">
        <v>274</v>
      </c>
      <c r="E197" s="192" t="s">
        <v>798</v>
      </c>
      <c r="F197" s="193" t="s">
        <v>799</v>
      </c>
      <c r="G197" s="194" t="s">
        <v>769</v>
      </c>
      <c r="H197" s="195">
        <v>50</v>
      </c>
      <c r="I197" s="196"/>
      <c r="J197" s="197">
        <f t="shared" si="5"/>
        <v>0</v>
      </c>
      <c r="K197" s="198"/>
      <c r="L197" s="240"/>
      <c r="M197" s="200" t="s">
        <v>1</v>
      </c>
      <c r="N197" s="201" t="s">
        <v>44</v>
      </c>
      <c r="O197" s="49"/>
      <c r="P197" s="164">
        <f t="shared" si="6"/>
        <v>0</v>
      </c>
      <c r="Q197" s="164">
        <v>4.0000000000000001E-3</v>
      </c>
      <c r="R197" s="164">
        <f t="shared" si="7"/>
        <v>0.2</v>
      </c>
      <c r="S197" s="164">
        <v>0</v>
      </c>
      <c r="T197" s="165">
        <f t="shared" si="8"/>
        <v>0</v>
      </c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R197" s="166" t="s">
        <v>191</v>
      </c>
      <c r="AT197" s="166" t="s">
        <v>274</v>
      </c>
      <c r="AU197" s="166" t="s">
        <v>91</v>
      </c>
      <c r="AY197" s="17" t="s">
        <v>153</v>
      </c>
      <c r="BE197" s="90">
        <f t="shared" si="9"/>
        <v>0</v>
      </c>
      <c r="BF197" s="90">
        <f t="shared" si="10"/>
        <v>0</v>
      </c>
      <c r="BG197" s="90">
        <f t="shared" si="11"/>
        <v>0</v>
      </c>
      <c r="BH197" s="90">
        <f t="shared" si="12"/>
        <v>0</v>
      </c>
      <c r="BI197" s="90">
        <f t="shared" si="13"/>
        <v>0</v>
      </c>
      <c r="BJ197" s="17" t="s">
        <v>91</v>
      </c>
      <c r="BK197" s="90">
        <f t="shared" si="14"/>
        <v>0</v>
      </c>
      <c r="BL197" s="17" t="s">
        <v>159</v>
      </c>
      <c r="BM197" s="166" t="s">
        <v>356</v>
      </c>
    </row>
    <row r="198" spans="1:65" s="2" customFormat="1" ht="21.75" customHeight="1">
      <c r="A198" s="232"/>
      <c r="B198" s="123"/>
      <c r="C198" s="191" t="s">
        <v>314</v>
      </c>
      <c r="D198" s="191" t="s">
        <v>274</v>
      </c>
      <c r="E198" s="192" t="s">
        <v>800</v>
      </c>
      <c r="F198" s="193" t="s">
        <v>801</v>
      </c>
      <c r="G198" s="194" t="s">
        <v>769</v>
      </c>
      <c r="H198" s="195">
        <v>20</v>
      </c>
      <c r="I198" s="196"/>
      <c r="J198" s="197">
        <f t="shared" si="5"/>
        <v>0</v>
      </c>
      <c r="K198" s="198"/>
      <c r="L198" s="240"/>
      <c r="M198" s="200" t="s">
        <v>1</v>
      </c>
      <c r="N198" s="201" t="s">
        <v>44</v>
      </c>
      <c r="O198" s="49"/>
      <c r="P198" s="164">
        <f t="shared" si="6"/>
        <v>0</v>
      </c>
      <c r="Q198" s="164">
        <v>3.16E-3</v>
      </c>
      <c r="R198" s="164">
        <f t="shared" si="7"/>
        <v>6.3200000000000006E-2</v>
      </c>
      <c r="S198" s="164">
        <v>0</v>
      </c>
      <c r="T198" s="165">
        <f t="shared" si="8"/>
        <v>0</v>
      </c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R198" s="166" t="s">
        <v>191</v>
      </c>
      <c r="AT198" s="166" t="s">
        <v>274</v>
      </c>
      <c r="AU198" s="166" t="s">
        <v>91</v>
      </c>
      <c r="AY198" s="17" t="s">
        <v>153</v>
      </c>
      <c r="BE198" s="90">
        <f t="shared" si="9"/>
        <v>0</v>
      </c>
      <c r="BF198" s="90">
        <f t="shared" si="10"/>
        <v>0</v>
      </c>
      <c r="BG198" s="90">
        <f t="shared" si="11"/>
        <v>0</v>
      </c>
      <c r="BH198" s="90">
        <f t="shared" si="12"/>
        <v>0</v>
      </c>
      <c r="BI198" s="90">
        <f t="shared" si="13"/>
        <v>0</v>
      </c>
      <c r="BJ198" s="17" t="s">
        <v>91</v>
      </c>
      <c r="BK198" s="90">
        <f t="shared" si="14"/>
        <v>0</v>
      </c>
      <c r="BL198" s="17" t="s">
        <v>159</v>
      </c>
      <c r="BM198" s="166" t="s">
        <v>364</v>
      </c>
    </row>
    <row r="199" spans="1:65" s="2" customFormat="1" ht="21.75" customHeight="1">
      <c r="A199" s="232"/>
      <c r="B199" s="123"/>
      <c r="C199" s="154" t="s">
        <v>320</v>
      </c>
      <c r="D199" s="154" t="s">
        <v>155</v>
      </c>
      <c r="E199" s="155" t="s">
        <v>802</v>
      </c>
      <c r="F199" s="156" t="s">
        <v>803</v>
      </c>
      <c r="G199" s="157" t="s">
        <v>158</v>
      </c>
      <c r="H199" s="158">
        <v>1</v>
      </c>
      <c r="I199" s="159"/>
      <c r="J199" s="160">
        <f t="shared" si="5"/>
        <v>0</v>
      </c>
      <c r="K199" s="161"/>
      <c r="L199" s="240"/>
      <c r="M199" s="162" t="s">
        <v>1</v>
      </c>
      <c r="N199" s="163" t="s">
        <v>44</v>
      </c>
      <c r="O199" s="49"/>
      <c r="P199" s="164">
        <f t="shared" si="6"/>
        <v>0</v>
      </c>
      <c r="Q199" s="164">
        <v>2.6</v>
      </c>
      <c r="R199" s="164">
        <f t="shared" si="7"/>
        <v>2.6</v>
      </c>
      <c r="S199" s="164">
        <v>0</v>
      </c>
      <c r="T199" s="165">
        <f t="shared" si="8"/>
        <v>0</v>
      </c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R199" s="166" t="s">
        <v>159</v>
      </c>
      <c r="AT199" s="166" t="s">
        <v>155</v>
      </c>
      <c r="AU199" s="166" t="s">
        <v>91</v>
      </c>
      <c r="AY199" s="17" t="s">
        <v>153</v>
      </c>
      <c r="BE199" s="90">
        <f t="shared" si="9"/>
        <v>0</v>
      </c>
      <c r="BF199" s="90">
        <f t="shared" si="10"/>
        <v>0</v>
      </c>
      <c r="BG199" s="90">
        <f t="shared" si="11"/>
        <v>0</v>
      </c>
      <c r="BH199" s="90">
        <f t="shared" si="12"/>
        <v>0</v>
      </c>
      <c r="BI199" s="90">
        <f t="shared" si="13"/>
        <v>0</v>
      </c>
      <c r="BJ199" s="17" t="s">
        <v>91</v>
      </c>
      <c r="BK199" s="90">
        <f t="shared" si="14"/>
        <v>0</v>
      </c>
      <c r="BL199" s="17" t="s">
        <v>159</v>
      </c>
      <c r="BM199" s="166" t="s">
        <v>372</v>
      </c>
    </row>
    <row r="200" spans="1:65" s="2" customFormat="1" ht="16.5" customHeight="1">
      <c r="A200" s="232"/>
      <c r="B200" s="123"/>
      <c r="C200" s="154" t="s">
        <v>324</v>
      </c>
      <c r="D200" s="154" t="s">
        <v>155</v>
      </c>
      <c r="E200" s="155" t="s">
        <v>804</v>
      </c>
      <c r="F200" s="156" t="s">
        <v>805</v>
      </c>
      <c r="G200" s="157" t="s">
        <v>158</v>
      </c>
      <c r="H200" s="158">
        <v>4</v>
      </c>
      <c r="I200" s="159"/>
      <c r="J200" s="160">
        <f t="shared" si="5"/>
        <v>0</v>
      </c>
      <c r="K200" s="161"/>
      <c r="L200" s="240"/>
      <c r="M200" s="162" t="s">
        <v>1</v>
      </c>
      <c r="N200" s="163" t="s">
        <v>44</v>
      </c>
      <c r="O200" s="49"/>
      <c r="P200" s="164">
        <f t="shared" si="6"/>
        <v>0</v>
      </c>
      <c r="Q200" s="164">
        <v>0</v>
      </c>
      <c r="R200" s="164">
        <f t="shared" si="7"/>
        <v>0</v>
      </c>
      <c r="S200" s="164">
        <v>0</v>
      </c>
      <c r="T200" s="165">
        <f t="shared" si="8"/>
        <v>0</v>
      </c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R200" s="166" t="s">
        <v>159</v>
      </c>
      <c r="AT200" s="166" t="s">
        <v>155</v>
      </c>
      <c r="AU200" s="166" t="s">
        <v>91</v>
      </c>
      <c r="AY200" s="17" t="s">
        <v>153</v>
      </c>
      <c r="BE200" s="90">
        <f t="shared" si="9"/>
        <v>0</v>
      </c>
      <c r="BF200" s="90">
        <f t="shared" si="10"/>
        <v>0</v>
      </c>
      <c r="BG200" s="90">
        <f t="shared" si="11"/>
        <v>0</v>
      </c>
      <c r="BH200" s="90">
        <f t="shared" si="12"/>
        <v>0</v>
      </c>
      <c r="BI200" s="90">
        <f t="shared" si="13"/>
        <v>0</v>
      </c>
      <c r="BJ200" s="17" t="s">
        <v>91</v>
      </c>
      <c r="BK200" s="90">
        <f t="shared" si="14"/>
        <v>0</v>
      </c>
      <c r="BL200" s="17" t="s">
        <v>159</v>
      </c>
      <c r="BM200" s="166" t="s">
        <v>380</v>
      </c>
    </row>
    <row r="201" spans="1:65" s="2" customFormat="1" ht="21.75" customHeight="1">
      <c r="A201" s="232"/>
      <c r="B201" s="123"/>
      <c r="C201" s="154" t="s">
        <v>328</v>
      </c>
      <c r="D201" s="154" t="s">
        <v>155</v>
      </c>
      <c r="E201" s="155" t="s">
        <v>806</v>
      </c>
      <c r="F201" s="156" t="s">
        <v>807</v>
      </c>
      <c r="G201" s="157" t="s">
        <v>769</v>
      </c>
      <c r="H201" s="158">
        <v>260</v>
      </c>
      <c r="I201" s="159"/>
      <c r="J201" s="160">
        <f t="shared" si="5"/>
        <v>0</v>
      </c>
      <c r="K201" s="161"/>
      <c r="L201" s="240"/>
      <c r="M201" s="162" t="s">
        <v>1</v>
      </c>
      <c r="N201" s="163" t="s">
        <v>44</v>
      </c>
      <c r="O201" s="49"/>
      <c r="P201" s="164">
        <f t="shared" si="6"/>
        <v>0</v>
      </c>
      <c r="Q201" s="164">
        <v>0</v>
      </c>
      <c r="R201" s="164">
        <f t="shared" si="7"/>
        <v>0</v>
      </c>
      <c r="S201" s="164">
        <v>0</v>
      </c>
      <c r="T201" s="165">
        <f t="shared" si="8"/>
        <v>0</v>
      </c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R201" s="166" t="s">
        <v>159</v>
      </c>
      <c r="AT201" s="166" t="s">
        <v>155</v>
      </c>
      <c r="AU201" s="166" t="s">
        <v>91</v>
      </c>
      <c r="AY201" s="17" t="s">
        <v>153</v>
      </c>
      <c r="BE201" s="90">
        <f t="shared" si="9"/>
        <v>0</v>
      </c>
      <c r="BF201" s="90">
        <f t="shared" si="10"/>
        <v>0</v>
      </c>
      <c r="BG201" s="90">
        <f t="shared" si="11"/>
        <v>0</v>
      </c>
      <c r="BH201" s="90">
        <f t="shared" si="12"/>
        <v>0</v>
      </c>
      <c r="BI201" s="90">
        <f t="shared" si="13"/>
        <v>0</v>
      </c>
      <c r="BJ201" s="17" t="s">
        <v>91</v>
      </c>
      <c r="BK201" s="90">
        <f t="shared" si="14"/>
        <v>0</v>
      </c>
      <c r="BL201" s="17" t="s">
        <v>159</v>
      </c>
      <c r="BM201" s="166" t="s">
        <v>388</v>
      </c>
    </row>
    <row r="202" spans="1:65" s="2" customFormat="1" ht="16.5" customHeight="1">
      <c r="A202" s="232"/>
      <c r="B202" s="123"/>
      <c r="C202" s="154" t="s">
        <v>332</v>
      </c>
      <c r="D202" s="154" t="s">
        <v>155</v>
      </c>
      <c r="E202" s="155" t="s">
        <v>808</v>
      </c>
      <c r="F202" s="156" t="s">
        <v>809</v>
      </c>
      <c r="G202" s="157" t="s">
        <v>158</v>
      </c>
      <c r="H202" s="158">
        <v>2</v>
      </c>
      <c r="I202" s="159"/>
      <c r="J202" s="160">
        <f t="shared" si="5"/>
        <v>0</v>
      </c>
      <c r="K202" s="161"/>
      <c r="L202" s="240"/>
      <c r="M202" s="162" t="s">
        <v>1</v>
      </c>
      <c r="N202" s="163" t="s">
        <v>44</v>
      </c>
      <c r="O202" s="49"/>
      <c r="P202" s="164">
        <f t="shared" si="6"/>
        <v>0</v>
      </c>
      <c r="Q202" s="164">
        <v>0</v>
      </c>
      <c r="R202" s="164">
        <f t="shared" si="7"/>
        <v>0</v>
      </c>
      <c r="S202" s="164">
        <v>0</v>
      </c>
      <c r="T202" s="165">
        <f t="shared" si="8"/>
        <v>0</v>
      </c>
      <c r="U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R202" s="166" t="s">
        <v>159</v>
      </c>
      <c r="AT202" s="166" t="s">
        <v>155</v>
      </c>
      <c r="AU202" s="166" t="s">
        <v>91</v>
      </c>
      <c r="AY202" s="17" t="s">
        <v>153</v>
      </c>
      <c r="BE202" s="90">
        <f t="shared" si="9"/>
        <v>0</v>
      </c>
      <c r="BF202" s="90">
        <f t="shared" si="10"/>
        <v>0</v>
      </c>
      <c r="BG202" s="90">
        <f t="shared" si="11"/>
        <v>0</v>
      </c>
      <c r="BH202" s="90">
        <f t="shared" si="12"/>
        <v>0</v>
      </c>
      <c r="BI202" s="90">
        <f t="shared" si="13"/>
        <v>0</v>
      </c>
      <c r="BJ202" s="17" t="s">
        <v>91</v>
      </c>
      <c r="BK202" s="90">
        <f t="shared" si="14"/>
        <v>0</v>
      </c>
      <c r="BL202" s="17" t="s">
        <v>159</v>
      </c>
      <c r="BM202" s="166" t="s">
        <v>396</v>
      </c>
    </row>
    <row r="203" spans="1:65" s="2" customFormat="1" ht="21.75" customHeight="1">
      <c r="A203" s="232"/>
      <c r="B203" s="123"/>
      <c r="C203" s="191" t="s">
        <v>336</v>
      </c>
      <c r="D203" s="191" t="s">
        <v>274</v>
      </c>
      <c r="E203" s="192" t="s">
        <v>810</v>
      </c>
      <c r="F203" s="193" t="s">
        <v>811</v>
      </c>
      <c r="G203" s="194" t="s">
        <v>158</v>
      </c>
      <c r="H203" s="195">
        <v>1</v>
      </c>
      <c r="I203" s="196"/>
      <c r="J203" s="197">
        <f t="shared" si="5"/>
        <v>0</v>
      </c>
      <c r="K203" s="198"/>
      <c r="L203" s="240"/>
      <c r="M203" s="200" t="s">
        <v>1</v>
      </c>
      <c r="N203" s="201" t="s">
        <v>44</v>
      </c>
      <c r="O203" s="49"/>
      <c r="P203" s="164">
        <f t="shared" si="6"/>
        <v>0</v>
      </c>
      <c r="Q203" s="164">
        <v>0</v>
      </c>
      <c r="R203" s="164">
        <f t="shared" si="7"/>
        <v>0</v>
      </c>
      <c r="S203" s="164">
        <v>0</v>
      </c>
      <c r="T203" s="165">
        <f t="shared" si="8"/>
        <v>0</v>
      </c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R203" s="166" t="s">
        <v>191</v>
      </c>
      <c r="AT203" s="166" t="s">
        <v>274</v>
      </c>
      <c r="AU203" s="166" t="s">
        <v>91</v>
      </c>
      <c r="AY203" s="17" t="s">
        <v>153</v>
      </c>
      <c r="BE203" s="90">
        <f t="shared" si="9"/>
        <v>0</v>
      </c>
      <c r="BF203" s="90">
        <f t="shared" si="10"/>
        <v>0</v>
      </c>
      <c r="BG203" s="90">
        <f t="shared" si="11"/>
        <v>0</v>
      </c>
      <c r="BH203" s="90">
        <f t="shared" si="12"/>
        <v>0</v>
      </c>
      <c r="BI203" s="90">
        <f t="shared" si="13"/>
        <v>0</v>
      </c>
      <c r="BJ203" s="17" t="s">
        <v>91</v>
      </c>
      <c r="BK203" s="90">
        <f t="shared" si="14"/>
        <v>0</v>
      </c>
      <c r="BL203" s="17" t="s">
        <v>159</v>
      </c>
      <c r="BM203" s="166" t="s">
        <v>404</v>
      </c>
    </row>
    <row r="204" spans="1:65" s="2" customFormat="1" ht="16.5" customHeight="1">
      <c r="A204" s="232"/>
      <c r="B204" s="123"/>
      <c r="C204" s="154" t="s">
        <v>340</v>
      </c>
      <c r="D204" s="154" t="s">
        <v>155</v>
      </c>
      <c r="E204" s="155" t="s">
        <v>812</v>
      </c>
      <c r="F204" s="156" t="s">
        <v>813</v>
      </c>
      <c r="G204" s="157" t="s">
        <v>769</v>
      </c>
      <c r="H204" s="158">
        <v>70</v>
      </c>
      <c r="I204" s="159"/>
      <c r="J204" s="160">
        <f t="shared" si="5"/>
        <v>0</v>
      </c>
      <c r="K204" s="161"/>
      <c r="L204" s="240"/>
      <c r="M204" s="162" t="s">
        <v>1</v>
      </c>
      <c r="N204" s="163" t="s">
        <v>44</v>
      </c>
      <c r="O204" s="49"/>
      <c r="P204" s="164">
        <f t="shared" si="6"/>
        <v>0</v>
      </c>
      <c r="Q204" s="164">
        <v>0</v>
      </c>
      <c r="R204" s="164">
        <f t="shared" si="7"/>
        <v>0</v>
      </c>
      <c r="S204" s="164">
        <v>0</v>
      </c>
      <c r="T204" s="165">
        <f t="shared" si="8"/>
        <v>0</v>
      </c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R204" s="166" t="s">
        <v>159</v>
      </c>
      <c r="AT204" s="166" t="s">
        <v>155</v>
      </c>
      <c r="AU204" s="166" t="s">
        <v>91</v>
      </c>
      <c r="AY204" s="17" t="s">
        <v>153</v>
      </c>
      <c r="BE204" s="90">
        <f t="shared" si="9"/>
        <v>0</v>
      </c>
      <c r="BF204" s="90">
        <f t="shared" si="10"/>
        <v>0</v>
      </c>
      <c r="BG204" s="90">
        <f t="shared" si="11"/>
        <v>0</v>
      </c>
      <c r="BH204" s="90">
        <f t="shared" si="12"/>
        <v>0</v>
      </c>
      <c r="BI204" s="90">
        <f t="shared" si="13"/>
        <v>0</v>
      </c>
      <c r="BJ204" s="17" t="s">
        <v>91</v>
      </c>
      <c r="BK204" s="90">
        <f t="shared" si="14"/>
        <v>0</v>
      </c>
      <c r="BL204" s="17" t="s">
        <v>159</v>
      </c>
      <c r="BM204" s="166" t="s">
        <v>412</v>
      </c>
    </row>
    <row r="205" spans="1:65" s="2" customFormat="1" ht="16.5" customHeight="1">
      <c r="A205" s="232"/>
      <c r="B205" s="123"/>
      <c r="C205" s="154" t="s">
        <v>344</v>
      </c>
      <c r="D205" s="154" t="s">
        <v>155</v>
      </c>
      <c r="E205" s="155" t="s">
        <v>814</v>
      </c>
      <c r="F205" s="156" t="s">
        <v>815</v>
      </c>
      <c r="G205" s="157" t="s">
        <v>158</v>
      </c>
      <c r="H205" s="158">
        <v>1</v>
      </c>
      <c r="I205" s="159"/>
      <c r="J205" s="160">
        <f t="shared" si="5"/>
        <v>0</v>
      </c>
      <c r="K205" s="161"/>
      <c r="L205" s="240"/>
      <c r="M205" s="162" t="s">
        <v>1</v>
      </c>
      <c r="N205" s="163" t="s">
        <v>44</v>
      </c>
      <c r="O205" s="49"/>
      <c r="P205" s="164">
        <f t="shared" si="6"/>
        <v>0</v>
      </c>
      <c r="Q205" s="164">
        <v>0</v>
      </c>
      <c r="R205" s="164">
        <f t="shared" si="7"/>
        <v>0</v>
      </c>
      <c r="S205" s="164">
        <v>0</v>
      </c>
      <c r="T205" s="165">
        <f t="shared" si="8"/>
        <v>0</v>
      </c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R205" s="166" t="s">
        <v>159</v>
      </c>
      <c r="AT205" s="166" t="s">
        <v>155</v>
      </c>
      <c r="AU205" s="166" t="s">
        <v>91</v>
      </c>
      <c r="AY205" s="17" t="s">
        <v>153</v>
      </c>
      <c r="BE205" s="90">
        <f t="shared" si="9"/>
        <v>0</v>
      </c>
      <c r="BF205" s="90">
        <f t="shared" si="10"/>
        <v>0</v>
      </c>
      <c r="BG205" s="90">
        <f t="shared" si="11"/>
        <v>0</v>
      </c>
      <c r="BH205" s="90">
        <f t="shared" si="12"/>
        <v>0</v>
      </c>
      <c r="BI205" s="90">
        <f t="shared" si="13"/>
        <v>0</v>
      </c>
      <c r="BJ205" s="17" t="s">
        <v>91</v>
      </c>
      <c r="BK205" s="90">
        <f t="shared" si="14"/>
        <v>0</v>
      </c>
      <c r="BL205" s="17" t="s">
        <v>159</v>
      </c>
      <c r="BM205" s="166" t="s">
        <v>420</v>
      </c>
    </row>
    <row r="206" spans="1:65" s="2" customFormat="1" ht="16.5" customHeight="1">
      <c r="A206" s="232"/>
      <c r="B206" s="123"/>
      <c r="C206" s="154" t="s">
        <v>348</v>
      </c>
      <c r="D206" s="154" t="s">
        <v>155</v>
      </c>
      <c r="E206" s="155" t="s">
        <v>816</v>
      </c>
      <c r="F206" s="156" t="s">
        <v>817</v>
      </c>
      <c r="G206" s="157" t="s">
        <v>769</v>
      </c>
      <c r="H206" s="158">
        <v>70</v>
      </c>
      <c r="I206" s="159"/>
      <c r="J206" s="160">
        <f t="shared" si="5"/>
        <v>0</v>
      </c>
      <c r="K206" s="161"/>
      <c r="L206" s="240"/>
      <c r="M206" s="162" t="s">
        <v>1</v>
      </c>
      <c r="N206" s="163" t="s">
        <v>44</v>
      </c>
      <c r="O206" s="49"/>
      <c r="P206" s="164">
        <f t="shared" si="6"/>
        <v>0</v>
      </c>
      <c r="Q206" s="164">
        <v>0</v>
      </c>
      <c r="R206" s="164">
        <f t="shared" si="7"/>
        <v>0</v>
      </c>
      <c r="S206" s="164">
        <v>0</v>
      </c>
      <c r="T206" s="165">
        <f t="shared" si="8"/>
        <v>0</v>
      </c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R206" s="166" t="s">
        <v>159</v>
      </c>
      <c r="AT206" s="166" t="s">
        <v>155</v>
      </c>
      <c r="AU206" s="166" t="s">
        <v>91</v>
      </c>
      <c r="AY206" s="17" t="s">
        <v>153</v>
      </c>
      <c r="BE206" s="90">
        <f t="shared" si="9"/>
        <v>0</v>
      </c>
      <c r="BF206" s="90">
        <f t="shared" si="10"/>
        <v>0</v>
      </c>
      <c r="BG206" s="90">
        <f t="shared" si="11"/>
        <v>0</v>
      </c>
      <c r="BH206" s="90">
        <f t="shared" si="12"/>
        <v>0</v>
      </c>
      <c r="BI206" s="90">
        <f t="shared" si="13"/>
        <v>0</v>
      </c>
      <c r="BJ206" s="17" t="s">
        <v>91</v>
      </c>
      <c r="BK206" s="90">
        <f t="shared" si="14"/>
        <v>0</v>
      </c>
      <c r="BL206" s="17" t="s">
        <v>159</v>
      </c>
      <c r="BM206" s="166" t="s">
        <v>428</v>
      </c>
    </row>
    <row r="207" spans="1:65" s="12" customFormat="1" ht="22.95" customHeight="1">
      <c r="B207" s="141"/>
      <c r="D207" s="142" t="s">
        <v>77</v>
      </c>
      <c r="E207" s="152" t="s">
        <v>191</v>
      </c>
      <c r="F207" s="152" t="s">
        <v>680</v>
      </c>
      <c r="I207" s="144"/>
      <c r="J207" s="153">
        <f>BK207</f>
        <v>0</v>
      </c>
      <c r="L207" s="240"/>
      <c r="M207" s="146"/>
      <c r="N207" s="147"/>
      <c r="O207" s="147"/>
      <c r="P207" s="148">
        <f>SUM(P208:P214)</f>
        <v>0</v>
      </c>
      <c r="Q207" s="147"/>
      <c r="R207" s="148">
        <f>SUM(R208:R214)</f>
        <v>73.8</v>
      </c>
      <c r="S207" s="147"/>
      <c r="T207" s="149">
        <f>SUM(T208:T214)</f>
        <v>0</v>
      </c>
      <c r="AR207" s="142" t="s">
        <v>85</v>
      </c>
      <c r="AT207" s="150" t="s">
        <v>77</v>
      </c>
      <c r="AU207" s="150" t="s">
        <v>85</v>
      </c>
      <c r="AY207" s="142" t="s">
        <v>153</v>
      </c>
      <c r="BK207" s="151">
        <f>SUM(BK208:BK214)</f>
        <v>0</v>
      </c>
    </row>
    <row r="208" spans="1:65" s="2" customFormat="1" ht="21.75" customHeight="1">
      <c r="A208" s="232"/>
      <c r="B208" s="123"/>
      <c r="C208" s="191" t="s">
        <v>352</v>
      </c>
      <c r="D208" s="191" t="s">
        <v>274</v>
      </c>
      <c r="E208" s="192" t="s">
        <v>818</v>
      </c>
      <c r="F208" s="193" t="s">
        <v>819</v>
      </c>
      <c r="G208" s="194" t="s">
        <v>769</v>
      </c>
      <c r="H208" s="195">
        <v>24</v>
      </c>
      <c r="I208" s="196"/>
      <c r="J208" s="197">
        <f>ROUND(I208*H208,2)</f>
        <v>0</v>
      </c>
      <c r="K208" s="198"/>
      <c r="L208" s="240"/>
      <c r="M208" s="200" t="s">
        <v>1</v>
      </c>
      <c r="N208" s="201" t="s">
        <v>44</v>
      </c>
      <c r="O208" s="49"/>
      <c r="P208" s="164">
        <f>O208*H208</f>
        <v>0</v>
      </c>
      <c r="Q208" s="164">
        <v>1.7</v>
      </c>
      <c r="R208" s="164">
        <f>Q208*H208</f>
        <v>40.799999999999997</v>
      </c>
      <c r="S208" s="164">
        <v>0</v>
      </c>
      <c r="T208" s="165">
        <f>S208*H208</f>
        <v>0</v>
      </c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R208" s="166" t="s">
        <v>191</v>
      </c>
      <c r="AT208" s="166" t="s">
        <v>274</v>
      </c>
      <c r="AU208" s="166" t="s">
        <v>91</v>
      </c>
      <c r="AY208" s="17" t="s">
        <v>153</v>
      </c>
      <c r="BE208" s="90">
        <f>IF(N208="základná",J208,0)</f>
        <v>0</v>
      </c>
      <c r="BF208" s="90">
        <f>IF(N208="znížená",J208,0)</f>
        <v>0</v>
      </c>
      <c r="BG208" s="90">
        <f>IF(N208="zákl. prenesená",J208,0)</f>
        <v>0</v>
      </c>
      <c r="BH208" s="90">
        <f>IF(N208="zníž. prenesená",J208,0)</f>
        <v>0</v>
      </c>
      <c r="BI208" s="90">
        <f>IF(N208="nulová",J208,0)</f>
        <v>0</v>
      </c>
      <c r="BJ208" s="17" t="s">
        <v>91</v>
      </c>
      <c r="BK208" s="90">
        <f>ROUND(I208*H208,2)</f>
        <v>0</v>
      </c>
      <c r="BL208" s="17" t="s">
        <v>159</v>
      </c>
      <c r="BM208" s="166" t="s">
        <v>436</v>
      </c>
    </row>
    <row r="209" spans="1:65" s="2" customFormat="1" ht="16.5" customHeight="1">
      <c r="A209" s="232"/>
      <c r="B209" s="123"/>
      <c r="C209" s="154" t="s">
        <v>356</v>
      </c>
      <c r="D209" s="154" t="s">
        <v>155</v>
      </c>
      <c r="E209" s="155" t="s">
        <v>820</v>
      </c>
      <c r="F209" s="156" t="s">
        <v>821</v>
      </c>
      <c r="G209" s="157" t="s">
        <v>769</v>
      </c>
      <c r="H209" s="158">
        <v>24</v>
      </c>
      <c r="I209" s="159"/>
      <c r="J209" s="160">
        <f>ROUND(I209*H209,2)</f>
        <v>0</v>
      </c>
      <c r="K209" s="161"/>
      <c r="L209" s="240"/>
      <c r="M209" s="162" t="s">
        <v>1</v>
      </c>
      <c r="N209" s="163" t="s">
        <v>44</v>
      </c>
      <c r="O209" s="49"/>
      <c r="P209" s="164">
        <f>O209*H209</f>
        <v>0</v>
      </c>
      <c r="Q209" s="164">
        <v>0</v>
      </c>
      <c r="R209" s="164">
        <f>Q209*H209</f>
        <v>0</v>
      </c>
      <c r="S209" s="164">
        <v>0</v>
      </c>
      <c r="T209" s="165">
        <f>S209*H209</f>
        <v>0</v>
      </c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R209" s="166" t="s">
        <v>159</v>
      </c>
      <c r="AT209" s="166" t="s">
        <v>155</v>
      </c>
      <c r="AU209" s="166" t="s">
        <v>91</v>
      </c>
      <c r="AY209" s="17" t="s">
        <v>153</v>
      </c>
      <c r="BE209" s="90">
        <f>IF(N209="základná",J209,0)</f>
        <v>0</v>
      </c>
      <c r="BF209" s="90">
        <f>IF(N209="znížená",J209,0)</f>
        <v>0</v>
      </c>
      <c r="BG209" s="90">
        <f>IF(N209="zákl. prenesená",J209,0)</f>
        <v>0</v>
      </c>
      <c r="BH209" s="90">
        <f>IF(N209="zníž. prenesená",J209,0)</f>
        <v>0</v>
      </c>
      <c r="BI209" s="90">
        <f>IF(N209="nulová",J209,0)</f>
        <v>0</v>
      </c>
      <c r="BJ209" s="17" t="s">
        <v>91</v>
      </c>
      <c r="BK209" s="90">
        <f>ROUND(I209*H209,2)</f>
        <v>0</v>
      </c>
      <c r="BL209" s="17" t="s">
        <v>159</v>
      </c>
      <c r="BM209" s="166" t="s">
        <v>444</v>
      </c>
    </row>
    <row r="210" spans="1:65" s="2" customFormat="1" ht="16.5" customHeight="1">
      <c r="A210" s="232"/>
      <c r="B210" s="123"/>
      <c r="C210" s="154" t="s">
        <v>360</v>
      </c>
      <c r="D210" s="154" t="s">
        <v>155</v>
      </c>
      <c r="E210" s="155" t="s">
        <v>822</v>
      </c>
      <c r="F210" s="156" t="s">
        <v>823</v>
      </c>
      <c r="G210" s="157" t="s">
        <v>491</v>
      </c>
      <c r="H210" s="158">
        <v>14</v>
      </c>
      <c r="I210" s="159"/>
      <c r="J210" s="160">
        <f>ROUND(I210*H210,2)</f>
        <v>0</v>
      </c>
      <c r="K210" s="161"/>
      <c r="L210" s="240"/>
      <c r="M210" s="162" t="s">
        <v>1</v>
      </c>
      <c r="N210" s="163" t="s">
        <v>44</v>
      </c>
      <c r="O210" s="49"/>
      <c r="P210" s="164">
        <f>O210*H210</f>
        <v>0</v>
      </c>
      <c r="Q210" s="164">
        <v>0</v>
      </c>
      <c r="R210" s="164">
        <f>Q210*H210</f>
        <v>0</v>
      </c>
      <c r="S210" s="164">
        <v>0</v>
      </c>
      <c r="T210" s="165">
        <f>S210*H210</f>
        <v>0</v>
      </c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R210" s="166" t="s">
        <v>159</v>
      </c>
      <c r="AT210" s="166" t="s">
        <v>155</v>
      </c>
      <c r="AU210" s="166" t="s">
        <v>91</v>
      </c>
      <c r="AY210" s="17" t="s">
        <v>153</v>
      </c>
      <c r="BE210" s="90">
        <f>IF(N210="základná",J210,0)</f>
        <v>0</v>
      </c>
      <c r="BF210" s="90">
        <f>IF(N210="znížená",J210,0)</f>
        <v>0</v>
      </c>
      <c r="BG210" s="90">
        <f>IF(N210="zákl. prenesená",J210,0)</f>
        <v>0</v>
      </c>
      <c r="BH210" s="90">
        <f>IF(N210="zníž. prenesená",J210,0)</f>
        <v>0</v>
      </c>
      <c r="BI210" s="90">
        <f>IF(N210="nulová",J210,0)</f>
        <v>0</v>
      </c>
      <c r="BJ210" s="17" t="s">
        <v>91</v>
      </c>
      <c r="BK210" s="90">
        <f>ROUND(I210*H210,2)</f>
        <v>0</v>
      </c>
      <c r="BL210" s="17" t="s">
        <v>159</v>
      </c>
      <c r="BM210" s="166" t="s">
        <v>313</v>
      </c>
    </row>
    <row r="211" spans="1:65" s="2" customFormat="1" ht="16.5" customHeight="1">
      <c r="A211" s="232"/>
      <c r="B211" s="123"/>
      <c r="C211" s="191" t="s">
        <v>364</v>
      </c>
      <c r="D211" s="191" t="s">
        <v>274</v>
      </c>
      <c r="E211" s="192" t="s">
        <v>824</v>
      </c>
      <c r="F211" s="193" t="s">
        <v>825</v>
      </c>
      <c r="G211" s="194" t="s">
        <v>769</v>
      </c>
      <c r="H211" s="195">
        <v>24</v>
      </c>
      <c r="I211" s="196"/>
      <c r="J211" s="197">
        <f>ROUND(I211*H211,2)</f>
        <v>0</v>
      </c>
      <c r="K211" s="198"/>
      <c r="L211" s="240"/>
      <c r="M211" s="200" t="s">
        <v>1</v>
      </c>
      <c r="N211" s="201" t="s">
        <v>44</v>
      </c>
      <c r="O211" s="49"/>
      <c r="P211" s="164">
        <f>O211*H211</f>
        <v>0</v>
      </c>
      <c r="Q211" s="164">
        <v>0</v>
      </c>
      <c r="R211" s="164">
        <f>Q211*H211</f>
        <v>0</v>
      </c>
      <c r="S211" s="164">
        <v>0</v>
      </c>
      <c r="T211" s="165">
        <f>S211*H211</f>
        <v>0</v>
      </c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R211" s="166" t="s">
        <v>191</v>
      </c>
      <c r="AT211" s="166" t="s">
        <v>274</v>
      </c>
      <c r="AU211" s="166" t="s">
        <v>91</v>
      </c>
      <c r="AY211" s="17" t="s">
        <v>153</v>
      </c>
      <c r="BE211" s="90">
        <f>IF(N211="základná",J211,0)</f>
        <v>0</v>
      </c>
      <c r="BF211" s="90">
        <f>IF(N211="znížená",J211,0)</f>
        <v>0</v>
      </c>
      <c r="BG211" s="90">
        <f>IF(N211="zákl. prenesená",J211,0)</f>
        <v>0</v>
      </c>
      <c r="BH211" s="90">
        <f>IF(N211="zníž. prenesená",J211,0)</f>
        <v>0</v>
      </c>
      <c r="BI211" s="90">
        <f>IF(N211="nulová",J211,0)</f>
        <v>0</v>
      </c>
      <c r="BJ211" s="17" t="s">
        <v>91</v>
      </c>
      <c r="BK211" s="90">
        <f>ROUND(I211*H211,2)</f>
        <v>0</v>
      </c>
      <c r="BL211" s="17" t="s">
        <v>159</v>
      </c>
      <c r="BM211" s="166" t="s">
        <v>459</v>
      </c>
    </row>
    <row r="212" spans="1:65" s="2" customFormat="1" ht="44.25" customHeight="1">
      <c r="A212" s="232"/>
      <c r="B212" s="123"/>
      <c r="C212" s="154" t="s">
        <v>368</v>
      </c>
      <c r="D212" s="154" t="s">
        <v>155</v>
      </c>
      <c r="E212" s="155" t="s">
        <v>826</v>
      </c>
      <c r="F212" s="156" t="s">
        <v>827</v>
      </c>
      <c r="G212" s="157" t="s">
        <v>158</v>
      </c>
      <c r="H212" s="158">
        <v>2</v>
      </c>
      <c r="I212" s="159"/>
      <c r="J212" s="160">
        <f>ROUND(I212*H212,2)</f>
        <v>0</v>
      </c>
      <c r="K212" s="161"/>
      <c r="L212" s="240"/>
      <c r="M212" s="162" t="s">
        <v>1</v>
      </c>
      <c r="N212" s="163" t="s">
        <v>44</v>
      </c>
      <c r="O212" s="49"/>
      <c r="P212" s="164">
        <f>O212*H212</f>
        <v>0</v>
      </c>
      <c r="Q212" s="164">
        <v>16.5</v>
      </c>
      <c r="R212" s="164">
        <f>Q212*H212</f>
        <v>33</v>
      </c>
      <c r="S212" s="164">
        <v>0</v>
      </c>
      <c r="T212" s="165">
        <f>S212*H212</f>
        <v>0</v>
      </c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R212" s="166" t="s">
        <v>159</v>
      </c>
      <c r="AT212" s="166" t="s">
        <v>155</v>
      </c>
      <c r="AU212" s="166" t="s">
        <v>91</v>
      </c>
      <c r="AY212" s="17" t="s">
        <v>153</v>
      </c>
      <c r="BE212" s="90">
        <f>IF(N212="základná",J212,0)</f>
        <v>0</v>
      </c>
      <c r="BF212" s="90">
        <f>IF(N212="znížená",J212,0)</f>
        <v>0</v>
      </c>
      <c r="BG212" s="90">
        <f>IF(N212="zákl. prenesená",J212,0)</f>
        <v>0</v>
      </c>
      <c r="BH212" s="90">
        <f>IF(N212="zníž. prenesená",J212,0)</f>
        <v>0</v>
      </c>
      <c r="BI212" s="90">
        <f>IF(N212="nulová",J212,0)</f>
        <v>0</v>
      </c>
      <c r="BJ212" s="17" t="s">
        <v>91</v>
      </c>
      <c r="BK212" s="90">
        <f>ROUND(I212*H212,2)</f>
        <v>0</v>
      </c>
      <c r="BL212" s="17" t="s">
        <v>159</v>
      </c>
      <c r="BM212" s="166" t="s">
        <v>828</v>
      </c>
    </row>
    <row r="213" spans="1:65" s="13" customFormat="1">
      <c r="B213" s="167"/>
      <c r="D213" s="168" t="s">
        <v>161</v>
      </c>
      <c r="E213" s="169" t="s">
        <v>1</v>
      </c>
      <c r="F213" s="170" t="s">
        <v>91</v>
      </c>
      <c r="H213" s="171">
        <v>2</v>
      </c>
      <c r="I213" s="172"/>
      <c r="L213" s="240"/>
      <c r="M213" s="173"/>
      <c r="N213" s="174"/>
      <c r="O213" s="174"/>
      <c r="P213" s="174"/>
      <c r="Q213" s="174"/>
      <c r="R213" s="174"/>
      <c r="S213" s="174"/>
      <c r="T213" s="175"/>
      <c r="AT213" s="169" t="s">
        <v>161</v>
      </c>
      <c r="AU213" s="169" t="s">
        <v>91</v>
      </c>
      <c r="AV213" s="13" t="s">
        <v>91</v>
      </c>
      <c r="AW213" s="13" t="s">
        <v>30</v>
      </c>
      <c r="AX213" s="13" t="s">
        <v>85</v>
      </c>
      <c r="AY213" s="169" t="s">
        <v>153</v>
      </c>
    </row>
    <row r="214" spans="1:65" s="2" customFormat="1" ht="33" customHeight="1">
      <c r="A214" s="232"/>
      <c r="B214" s="123"/>
      <c r="C214" s="154" t="s">
        <v>372</v>
      </c>
      <c r="D214" s="154" t="s">
        <v>155</v>
      </c>
      <c r="E214" s="155" t="s">
        <v>829</v>
      </c>
      <c r="F214" s="156" t="s">
        <v>830</v>
      </c>
      <c r="G214" s="157" t="s">
        <v>158</v>
      </c>
      <c r="H214" s="158">
        <v>1</v>
      </c>
      <c r="I214" s="159"/>
      <c r="J214" s="160">
        <f>ROUND(I214*H214,2)</f>
        <v>0</v>
      </c>
      <c r="K214" s="161"/>
      <c r="L214" s="240"/>
      <c r="M214" s="162" t="s">
        <v>1</v>
      </c>
      <c r="N214" s="163" t="s">
        <v>44</v>
      </c>
      <c r="O214" s="49"/>
      <c r="P214" s="164">
        <f>O214*H214</f>
        <v>0</v>
      </c>
      <c r="Q214" s="164">
        <v>0</v>
      </c>
      <c r="R214" s="164">
        <f>Q214*H214</f>
        <v>0</v>
      </c>
      <c r="S214" s="164">
        <v>0</v>
      </c>
      <c r="T214" s="165">
        <f>S214*H214</f>
        <v>0</v>
      </c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R214" s="166" t="s">
        <v>159</v>
      </c>
      <c r="AT214" s="166" t="s">
        <v>155</v>
      </c>
      <c r="AU214" s="166" t="s">
        <v>91</v>
      </c>
      <c r="AY214" s="17" t="s">
        <v>153</v>
      </c>
      <c r="BE214" s="90">
        <f>IF(N214="základná",J214,0)</f>
        <v>0</v>
      </c>
      <c r="BF214" s="90">
        <f>IF(N214="znížená",J214,0)</f>
        <v>0</v>
      </c>
      <c r="BG214" s="90">
        <f>IF(N214="zákl. prenesená",J214,0)</f>
        <v>0</v>
      </c>
      <c r="BH214" s="90">
        <f>IF(N214="zníž. prenesená",J214,0)</f>
        <v>0</v>
      </c>
      <c r="BI214" s="90">
        <f>IF(N214="nulová",J214,0)</f>
        <v>0</v>
      </c>
      <c r="BJ214" s="17" t="s">
        <v>91</v>
      </c>
      <c r="BK214" s="90">
        <f>ROUND(I214*H214,2)</f>
        <v>0</v>
      </c>
      <c r="BL214" s="17" t="s">
        <v>159</v>
      </c>
      <c r="BM214" s="166" t="s">
        <v>831</v>
      </c>
    </row>
    <row r="215" spans="1:65" s="12" customFormat="1" ht="22.95" customHeight="1">
      <c r="B215" s="141"/>
      <c r="D215" s="142" t="s">
        <v>77</v>
      </c>
      <c r="E215" s="152" t="s">
        <v>195</v>
      </c>
      <c r="F215" s="152" t="s">
        <v>832</v>
      </c>
      <c r="I215" s="144"/>
      <c r="J215" s="153">
        <f>BK215</f>
        <v>0</v>
      </c>
      <c r="L215" s="320"/>
      <c r="M215" s="146"/>
      <c r="N215" s="147"/>
      <c r="O215" s="147"/>
      <c r="P215" s="148">
        <v>0</v>
      </c>
      <c r="Q215" s="147"/>
      <c r="R215" s="148">
        <v>0</v>
      </c>
      <c r="S215" s="147"/>
      <c r="T215" s="149">
        <v>0</v>
      </c>
      <c r="AR215" s="142" t="s">
        <v>85</v>
      </c>
      <c r="AT215" s="150" t="s">
        <v>77</v>
      </c>
      <c r="AU215" s="150" t="s">
        <v>85</v>
      </c>
      <c r="AY215" s="142" t="s">
        <v>153</v>
      </c>
      <c r="BK215" s="151">
        <v>0</v>
      </c>
    </row>
    <row r="216" spans="1:65" s="12" customFormat="1" ht="22.95" customHeight="1">
      <c r="B216" s="141"/>
      <c r="D216" s="142" t="s">
        <v>77</v>
      </c>
      <c r="E216" s="152" t="s">
        <v>590</v>
      </c>
      <c r="F216" s="152" t="s">
        <v>689</v>
      </c>
      <c r="I216" s="144"/>
      <c r="J216" s="153">
        <f>BK216</f>
        <v>0</v>
      </c>
      <c r="L216" s="321"/>
      <c r="M216" s="146"/>
      <c r="N216" s="147"/>
      <c r="O216" s="147"/>
      <c r="P216" s="148">
        <f>P217</f>
        <v>0</v>
      </c>
      <c r="Q216" s="147"/>
      <c r="R216" s="148">
        <f>R217</f>
        <v>0</v>
      </c>
      <c r="S216" s="147"/>
      <c r="T216" s="149">
        <f>T217</f>
        <v>0</v>
      </c>
      <c r="AR216" s="142" t="s">
        <v>85</v>
      </c>
      <c r="AT216" s="150" t="s">
        <v>77</v>
      </c>
      <c r="AU216" s="150" t="s">
        <v>85</v>
      </c>
      <c r="AY216" s="142" t="s">
        <v>153</v>
      </c>
      <c r="BK216" s="151">
        <f>BK217</f>
        <v>0</v>
      </c>
    </row>
    <row r="217" spans="1:65" s="2" customFormat="1" ht="33" customHeight="1">
      <c r="A217" s="232"/>
      <c r="B217" s="123"/>
      <c r="C217" s="154" t="s">
        <v>376</v>
      </c>
      <c r="D217" s="154" t="s">
        <v>155</v>
      </c>
      <c r="E217" s="155" t="s">
        <v>691</v>
      </c>
      <c r="F217" s="156" t="s">
        <v>692</v>
      </c>
      <c r="G217" s="157" t="s">
        <v>257</v>
      </c>
      <c r="H217" s="158">
        <v>1525.23</v>
      </c>
      <c r="I217" s="159"/>
      <c r="J217" s="160">
        <f>ROUND(I217*H217,2)</f>
        <v>0</v>
      </c>
      <c r="K217" s="161"/>
      <c r="L217" s="240"/>
      <c r="M217" s="162" t="s">
        <v>1</v>
      </c>
      <c r="N217" s="163" t="s">
        <v>44</v>
      </c>
      <c r="O217" s="49"/>
      <c r="P217" s="164">
        <f>O217*H217</f>
        <v>0</v>
      </c>
      <c r="Q217" s="164">
        <v>0</v>
      </c>
      <c r="R217" s="164">
        <f>Q217*H217</f>
        <v>0</v>
      </c>
      <c r="S217" s="164">
        <v>0</v>
      </c>
      <c r="T217" s="165">
        <f>S217*H217</f>
        <v>0</v>
      </c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R217" s="166" t="s">
        <v>159</v>
      </c>
      <c r="AT217" s="166" t="s">
        <v>155</v>
      </c>
      <c r="AU217" s="166" t="s">
        <v>91</v>
      </c>
      <c r="AY217" s="17" t="s">
        <v>153</v>
      </c>
      <c r="BE217" s="90">
        <f>IF(N217="základná",J217,0)</f>
        <v>0</v>
      </c>
      <c r="BF217" s="90">
        <f>IF(N217="znížená",J217,0)</f>
        <v>0</v>
      </c>
      <c r="BG217" s="90">
        <f>IF(N217="zákl. prenesená",J217,0)</f>
        <v>0</v>
      </c>
      <c r="BH217" s="90">
        <f>IF(N217="zníž. prenesená",J217,0)</f>
        <v>0</v>
      </c>
      <c r="BI217" s="90">
        <f>IF(N217="nulová",J217,0)</f>
        <v>0</v>
      </c>
      <c r="BJ217" s="17" t="s">
        <v>91</v>
      </c>
      <c r="BK217" s="90">
        <f>ROUND(I217*H217,2)</f>
        <v>0</v>
      </c>
      <c r="BL217" s="17" t="s">
        <v>159</v>
      </c>
      <c r="BM217" s="166" t="s">
        <v>476</v>
      </c>
    </row>
    <row r="218" spans="1:65" s="12" customFormat="1" ht="25.95" customHeight="1">
      <c r="B218" s="141"/>
      <c r="D218" s="142" t="s">
        <v>77</v>
      </c>
      <c r="E218" s="143" t="s">
        <v>696</v>
      </c>
      <c r="F218" s="143" t="s">
        <v>697</v>
      </c>
      <c r="I218" s="144"/>
      <c r="J218" s="145">
        <f>BK218</f>
        <v>0</v>
      </c>
      <c r="L218" s="240"/>
      <c r="M218" s="146"/>
      <c r="N218" s="147"/>
      <c r="O218" s="147"/>
      <c r="P218" s="148">
        <f>P219</f>
        <v>0</v>
      </c>
      <c r="Q218" s="147"/>
      <c r="R218" s="148">
        <f>R219</f>
        <v>0</v>
      </c>
      <c r="S218" s="147"/>
      <c r="T218" s="149">
        <f>T219</f>
        <v>0</v>
      </c>
      <c r="AR218" s="142" t="s">
        <v>159</v>
      </c>
      <c r="AT218" s="150" t="s">
        <v>77</v>
      </c>
      <c r="AU218" s="150" t="s">
        <v>78</v>
      </c>
      <c r="AY218" s="142" t="s">
        <v>153</v>
      </c>
      <c r="BK218" s="151">
        <f>BK219</f>
        <v>0</v>
      </c>
    </row>
    <row r="219" spans="1:65" s="2" customFormat="1" ht="16.5" customHeight="1">
      <c r="A219" s="232"/>
      <c r="B219" s="123"/>
      <c r="C219" s="154" t="s">
        <v>380</v>
      </c>
      <c r="D219" s="154" t="s">
        <v>155</v>
      </c>
      <c r="E219" s="155" t="s">
        <v>699</v>
      </c>
      <c r="F219" s="156" t="s">
        <v>700</v>
      </c>
      <c r="G219" s="157" t="s">
        <v>158</v>
      </c>
      <c r="H219" s="158">
        <v>1</v>
      </c>
      <c r="I219" s="159"/>
      <c r="J219" s="160">
        <f>ROUND(I219*H219,2)</f>
        <v>0</v>
      </c>
      <c r="K219" s="161"/>
      <c r="L219" s="240"/>
      <c r="M219" s="202" t="s">
        <v>1</v>
      </c>
      <c r="N219" s="203" t="s">
        <v>44</v>
      </c>
      <c r="O219" s="204"/>
      <c r="P219" s="205">
        <f>O219*H219</f>
        <v>0</v>
      </c>
      <c r="Q219" s="205">
        <v>0</v>
      </c>
      <c r="R219" s="205">
        <f>Q219*H219</f>
        <v>0</v>
      </c>
      <c r="S219" s="205">
        <v>0</v>
      </c>
      <c r="T219" s="206">
        <f>S219*H219</f>
        <v>0</v>
      </c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R219" s="166" t="s">
        <v>159</v>
      </c>
      <c r="AT219" s="166" t="s">
        <v>155</v>
      </c>
      <c r="AU219" s="166" t="s">
        <v>85</v>
      </c>
      <c r="AY219" s="17" t="s">
        <v>153</v>
      </c>
      <c r="BE219" s="90">
        <f>IF(N219="základná",J219,0)</f>
        <v>0</v>
      </c>
      <c r="BF219" s="90">
        <f>IF(N219="znížená",J219,0)</f>
        <v>0</v>
      </c>
      <c r="BG219" s="90">
        <f>IF(N219="zákl. prenesená",J219,0)</f>
        <v>0</v>
      </c>
      <c r="BH219" s="90">
        <f>IF(N219="zníž. prenesená",J219,0)</f>
        <v>0</v>
      </c>
      <c r="BI219" s="90">
        <f>IF(N219="nulová",J219,0)</f>
        <v>0</v>
      </c>
      <c r="BJ219" s="17" t="s">
        <v>91</v>
      </c>
      <c r="BK219" s="90">
        <f>ROUND(I219*H219,2)</f>
        <v>0</v>
      </c>
      <c r="BL219" s="17" t="s">
        <v>159</v>
      </c>
      <c r="BM219" s="166" t="s">
        <v>484</v>
      </c>
    </row>
    <row r="220" spans="1:65" s="2" customFormat="1" ht="6.9" customHeight="1">
      <c r="A220" s="232"/>
      <c r="B220" s="39"/>
      <c r="C220" s="40"/>
      <c r="D220" s="40"/>
      <c r="E220" s="40"/>
      <c r="F220" s="40"/>
      <c r="G220" s="40"/>
      <c r="H220" s="40"/>
      <c r="I220" s="40"/>
      <c r="J220" s="40"/>
      <c r="K220" s="40"/>
      <c r="L220" s="28"/>
      <c r="M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</row>
  </sheetData>
  <autoFilter ref="C139:K219"/>
  <mergeCells count="22">
    <mergeCell ref="L2:V2"/>
    <mergeCell ref="D114:F114"/>
    <mergeCell ref="D115:F115"/>
    <mergeCell ref="D116:F116"/>
    <mergeCell ref="E128:H128"/>
    <mergeCell ref="E86:H86"/>
    <mergeCell ref="E88:H88"/>
    <mergeCell ref="E90:H90"/>
    <mergeCell ref="D112:F112"/>
    <mergeCell ref="D113:F113"/>
    <mergeCell ref="E7:H7"/>
    <mergeCell ref="E9:H9"/>
    <mergeCell ref="E11:H11"/>
    <mergeCell ref="L215:L216"/>
    <mergeCell ref="L176:L178"/>
    <mergeCell ref="L168:L170"/>
    <mergeCell ref="E20:H20"/>
    <mergeCell ref="L147:L151"/>
    <mergeCell ref="L153:L157"/>
    <mergeCell ref="E29:H29"/>
    <mergeCell ref="E132:H132"/>
    <mergeCell ref="E130:H130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topLeftCell="A153" workbookViewId="0">
      <selection activeCell="L136" sqref="L13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21.710937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17" t="s">
        <v>98</v>
      </c>
    </row>
    <row r="3" spans="1:46" s="1" customFormat="1" ht="6.9" customHeight="1">
      <c r="A3" s="224"/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17" t="s">
        <v>78</v>
      </c>
    </row>
    <row r="4" spans="1:46" s="1" customFormat="1" ht="24.9" customHeight="1">
      <c r="A4" s="224"/>
      <c r="B4" s="20"/>
      <c r="C4" s="224"/>
      <c r="D4" s="21" t="s">
        <v>111</v>
      </c>
      <c r="E4" s="224"/>
      <c r="F4" s="224"/>
      <c r="G4" s="224"/>
      <c r="H4" s="224"/>
      <c r="I4" s="224"/>
      <c r="J4" s="224"/>
      <c r="K4" s="224"/>
      <c r="L4" s="20"/>
      <c r="M4" s="95" t="s">
        <v>9</v>
      </c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17" t="s">
        <v>3</v>
      </c>
    </row>
    <row r="5" spans="1:46" s="1" customFormat="1" ht="6.9" customHeight="1">
      <c r="A5" s="224"/>
      <c r="B5" s="20"/>
      <c r="C5" s="224"/>
      <c r="D5" s="224"/>
      <c r="E5" s="224"/>
      <c r="F5" s="224"/>
      <c r="G5" s="224"/>
      <c r="H5" s="224"/>
      <c r="I5" s="224"/>
      <c r="J5" s="224"/>
      <c r="K5" s="224"/>
      <c r="L5" s="20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</row>
    <row r="6" spans="1:46" s="1" customFormat="1" ht="12" customHeight="1">
      <c r="A6" s="224"/>
      <c r="B6" s="20"/>
      <c r="C6" s="224"/>
      <c r="D6" s="234" t="s">
        <v>14</v>
      </c>
      <c r="E6" s="224"/>
      <c r="F6" s="224"/>
      <c r="G6" s="224"/>
      <c r="H6" s="224"/>
      <c r="I6" s="224"/>
      <c r="J6" s="224"/>
      <c r="K6" s="224"/>
      <c r="L6" s="20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</row>
    <row r="7" spans="1:46" s="1" customFormat="1" ht="16.5" customHeight="1">
      <c r="A7" s="224"/>
      <c r="B7" s="20"/>
      <c r="C7" s="224"/>
      <c r="D7" s="224"/>
      <c r="E7" s="317" t="str">
        <f>'Rekapitulácia stavby'!K6</f>
        <v>Obnova sídliskového vnútrobloku Agátka v Trnave</v>
      </c>
      <c r="F7" s="319"/>
      <c r="G7" s="319"/>
      <c r="H7" s="319"/>
      <c r="I7" s="224"/>
      <c r="J7" s="224"/>
      <c r="K7" s="224"/>
      <c r="L7" s="20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</row>
    <row r="8" spans="1:46" s="1" customFormat="1" ht="12" customHeight="1">
      <c r="A8" s="224"/>
      <c r="B8" s="20"/>
      <c r="C8" s="224"/>
      <c r="D8" s="234" t="s">
        <v>112</v>
      </c>
      <c r="E8" s="224"/>
      <c r="F8" s="224"/>
      <c r="G8" s="224"/>
      <c r="H8" s="224"/>
      <c r="I8" s="224"/>
      <c r="J8" s="224"/>
      <c r="K8" s="224"/>
      <c r="L8" s="20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</row>
    <row r="9" spans="1:46" s="2" customFormat="1" ht="16.5" customHeight="1">
      <c r="A9" s="232"/>
      <c r="B9" s="28"/>
      <c r="C9" s="232"/>
      <c r="D9" s="232"/>
      <c r="E9" s="317" t="s">
        <v>83</v>
      </c>
      <c r="F9" s="316"/>
      <c r="G9" s="316"/>
      <c r="H9" s="316"/>
      <c r="I9" s="232"/>
      <c r="J9" s="232"/>
      <c r="K9" s="232"/>
      <c r="L9" s="34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</row>
    <row r="10" spans="1:46" s="2" customFormat="1" ht="12" customHeight="1">
      <c r="A10" s="232"/>
      <c r="B10" s="28"/>
      <c r="C10" s="232"/>
      <c r="D10" s="234" t="s">
        <v>113</v>
      </c>
      <c r="E10" s="232"/>
      <c r="F10" s="232"/>
      <c r="G10" s="232"/>
      <c r="H10" s="232"/>
      <c r="I10" s="232"/>
      <c r="J10" s="232"/>
      <c r="K10" s="232"/>
      <c r="L10" s="34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</row>
    <row r="11" spans="1:46" s="2" customFormat="1" ht="16.5" customHeight="1">
      <c r="A11" s="232"/>
      <c r="B11" s="28"/>
      <c r="C11" s="232"/>
      <c r="D11" s="232"/>
      <c r="E11" s="305" t="s">
        <v>97</v>
      </c>
      <c r="F11" s="316"/>
      <c r="G11" s="316"/>
      <c r="H11" s="316"/>
      <c r="I11" s="232"/>
      <c r="J11" s="232"/>
      <c r="K11" s="232"/>
      <c r="L11" s="34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</row>
    <row r="12" spans="1:46" s="2" customFormat="1">
      <c r="A12" s="232"/>
      <c r="B12" s="28"/>
      <c r="C12" s="232"/>
      <c r="D12" s="232"/>
      <c r="E12" s="232"/>
      <c r="F12" s="232"/>
      <c r="G12" s="232"/>
      <c r="H12" s="232"/>
      <c r="I12" s="232"/>
      <c r="J12" s="232"/>
      <c r="K12" s="232"/>
      <c r="L12" s="34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</row>
    <row r="13" spans="1:46" s="2" customFormat="1" ht="12" customHeight="1">
      <c r="A13" s="232"/>
      <c r="B13" s="28"/>
      <c r="C13" s="232"/>
      <c r="D13" s="234" t="s">
        <v>16</v>
      </c>
      <c r="E13" s="232"/>
      <c r="F13" s="223" t="s">
        <v>1</v>
      </c>
      <c r="G13" s="232"/>
      <c r="H13" s="232"/>
      <c r="I13" s="234" t="s">
        <v>17</v>
      </c>
      <c r="J13" s="223" t="s">
        <v>1</v>
      </c>
      <c r="K13" s="232"/>
      <c r="L13" s="34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</row>
    <row r="14" spans="1:46" s="2" customFormat="1" ht="12" customHeight="1">
      <c r="A14" s="232"/>
      <c r="B14" s="28"/>
      <c r="C14" s="232"/>
      <c r="D14" s="234" t="s">
        <v>18</v>
      </c>
      <c r="E14" s="232"/>
      <c r="F14" s="223" t="s">
        <v>19</v>
      </c>
      <c r="G14" s="232"/>
      <c r="H14" s="232"/>
      <c r="I14" s="234" t="s">
        <v>20</v>
      </c>
      <c r="J14" s="216" t="str">
        <f>'Rekapitulácia stavby'!AN8</f>
        <v>20. 4. 2021</v>
      </c>
      <c r="K14" s="232"/>
      <c r="L14" s="34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</row>
    <row r="15" spans="1:46" s="2" customFormat="1" ht="10.95" customHeight="1">
      <c r="A15" s="232"/>
      <c r="B15" s="28"/>
      <c r="C15" s="232"/>
      <c r="D15" s="232"/>
      <c r="E15" s="232"/>
      <c r="F15" s="232"/>
      <c r="G15" s="232"/>
      <c r="H15" s="232"/>
      <c r="I15" s="232"/>
      <c r="J15" s="232"/>
      <c r="K15" s="232"/>
      <c r="L15" s="34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</row>
    <row r="16" spans="1:46" s="2" customFormat="1" ht="12" customHeight="1">
      <c r="A16" s="232"/>
      <c r="B16" s="28"/>
      <c r="C16" s="232"/>
      <c r="D16" s="234" t="s">
        <v>22</v>
      </c>
      <c r="E16" s="232"/>
      <c r="F16" s="232"/>
      <c r="G16" s="232"/>
      <c r="H16" s="232"/>
      <c r="I16" s="234" t="s">
        <v>23</v>
      </c>
      <c r="J16" s="223" t="s">
        <v>1</v>
      </c>
      <c r="K16" s="232"/>
      <c r="L16" s="34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</row>
    <row r="17" spans="1:31" s="2" customFormat="1" ht="18" customHeight="1">
      <c r="A17" s="232"/>
      <c r="B17" s="28"/>
      <c r="C17" s="232"/>
      <c r="D17" s="232"/>
      <c r="E17" s="223" t="s">
        <v>24</v>
      </c>
      <c r="F17" s="232"/>
      <c r="G17" s="232"/>
      <c r="H17" s="232"/>
      <c r="I17" s="234" t="s">
        <v>25</v>
      </c>
      <c r="J17" s="223" t="s">
        <v>1</v>
      </c>
      <c r="K17" s="232"/>
      <c r="L17" s="34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</row>
    <row r="18" spans="1:31" s="2" customFormat="1" ht="6.9" customHeight="1">
      <c r="A18" s="232"/>
      <c r="B18" s="28"/>
      <c r="C18" s="232"/>
      <c r="D18" s="232"/>
      <c r="E18" s="232"/>
      <c r="F18" s="232"/>
      <c r="G18" s="232"/>
      <c r="H18" s="232"/>
      <c r="I18" s="232"/>
      <c r="J18" s="232"/>
      <c r="K18" s="232"/>
      <c r="L18" s="34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</row>
    <row r="19" spans="1:31" s="2" customFormat="1" ht="12" customHeight="1">
      <c r="A19" s="232"/>
      <c r="B19" s="28"/>
      <c r="C19" s="232"/>
      <c r="D19" s="234" t="s">
        <v>26</v>
      </c>
      <c r="E19" s="232"/>
      <c r="F19" s="232"/>
      <c r="G19" s="232"/>
      <c r="H19" s="232"/>
      <c r="I19" s="234" t="s">
        <v>23</v>
      </c>
      <c r="J19" s="235" t="str">
        <f>'Rekapitulácia stavby'!AN13</f>
        <v>Vyplň údaj</v>
      </c>
      <c r="K19" s="232"/>
      <c r="L19" s="34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</row>
    <row r="20" spans="1:31" s="2" customFormat="1" ht="18" customHeight="1">
      <c r="A20" s="232"/>
      <c r="B20" s="28"/>
      <c r="C20" s="232"/>
      <c r="D20" s="232"/>
      <c r="E20" s="314" t="str">
        <f>'Rekapitulácia stavby'!E14</f>
        <v>Vyplň údaj</v>
      </c>
      <c r="F20" s="281"/>
      <c r="G20" s="281"/>
      <c r="H20" s="281"/>
      <c r="I20" s="234" t="s">
        <v>25</v>
      </c>
      <c r="J20" s="235" t="str">
        <f>'Rekapitulácia stavby'!AN14</f>
        <v>Vyplň údaj</v>
      </c>
      <c r="K20" s="232"/>
      <c r="L20" s="34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</row>
    <row r="21" spans="1:31" s="2" customFormat="1" ht="6.9" customHeight="1">
      <c r="A21" s="232"/>
      <c r="B21" s="28"/>
      <c r="C21" s="232"/>
      <c r="D21" s="232"/>
      <c r="E21" s="232"/>
      <c r="F21" s="232"/>
      <c r="G21" s="232"/>
      <c r="H21" s="232"/>
      <c r="I21" s="232"/>
      <c r="J21" s="232"/>
      <c r="K21" s="232"/>
      <c r="L21" s="34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</row>
    <row r="22" spans="1:31" s="2" customFormat="1" ht="12" customHeight="1">
      <c r="A22" s="232"/>
      <c r="B22" s="28"/>
      <c r="C22" s="232"/>
      <c r="D22" s="234" t="s">
        <v>28</v>
      </c>
      <c r="E22" s="232"/>
      <c r="F22" s="232"/>
      <c r="G22" s="232"/>
      <c r="H22" s="232"/>
      <c r="I22" s="234" t="s">
        <v>23</v>
      </c>
      <c r="J22" s="223" t="s">
        <v>1</v>
      </c>
      <c r="K22" s="232"/>
      <c r="L22" s="34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</row>
    <row r="23" spans="1:31" s="2" customFormat="1" ht="18" customHeight="1">
      <c r="A23" s="232"/>
      <c r="B23" s="28"/>
      <c r="C23" s="232"/>
      <c r="D23" s="232"/>
      <c r="E23" s="223" t="s">
        <v>29</v>
      </c>
      <c r="F23" s="232"/>
      <c r="G23" s="232"/>
      <c r="H23" s="232"/>
      <c r="I23" s="234" t="s">
        <v>25</v>
      </c>
      <c r="J23" s="223" t="s">
        <v>1</v>
      </c>
      <c r="K23" s="232"/>
      <c r="L23" s="34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</row>
    <row r="24" spans="1:31" s="2" customFormat="1" ht="6.9" customHeight="1">
      <c r="A24" s="232"/>
      <c r="B24" s="28"/>
      <c r="C24" s="232"/>
      <c r="D24" s="232"/>
      <c r="E24" s="232"/>
      <c r="F24" s="232"/>
      <c r="G24" s="232"/>
      <c r="H24" s="232"/>
      <c r="I24" s="232"/>
      <c r="J24" s="232"/>
      <c r="K24" s="232"/>
      <c r="L24" s="34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</row>
    <row r="25" spans="1:31" s="2" customFormat="1" ht="12" customHeight="1">
      <c r="A25" s="232"/>
      <c r="B25" s="28"/>
      <c r="C25" s="232"/>
      <c r="D25" s="234" t="s">
        <v>31</v>
      </c>
      <c r="E25" s="232"/>
      <c r="F25" s="232"/>
      <c r="G25" s="232"/>
      <c r="H25" s="232"/>
      <c r="I25" s="234" t="s">
        <v>23</v>
      </c>
      <c r="J25" s="223" t="s">
        <v>1</v>
      </c>
      <c r="K25" s="232"/>
      <c r="L25" s="34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</row>
    <row r="26" spans="1:31" s="2" customFormat="1" ht="18" customHeight="1">
      <c r="A26" s="232"/>
      <c r="B26" s="28"/>
      <c r="C26" s="232"/>
      <c r="D26" s="232"/>
      <c r="E26" s="223" t="s">
        <v>32</v>
      </c>
      <c r="F26" s="232"/>
      <c r="G26" s="232"/>
      <c r="H26" s="232"/>
      <c r="I26" s="234" t="s">
        <v>25</v>
      </c>
      <c r="J26" s="223" t="s">
        <v>1</v>
      </c>
      <c r="K26" s="232"/>
      <c r="L26" s="34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</row>
    <row r="27" spans="1:31" s="2" customFormat="1" ht="6.9" customHeight="1">
      <c r="A27" s="232"/>
      <c r="B27" s="28"/>
      <c r="C27" s="232"/>
      <c r="D27" s="232"/>
      <c r="E27" s="232"/>
      <c r="F27" s="232"/>
      <c r="G27" s="232"/>
      <c r="H27" s="232"/>
      <c r="I27" s="232"/>
      <c r="J27" s="232"/>
      <c r="K27" s="232"/>
      <c r="L27" s="34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</row>
    <row r="28" spans="1:31" s="2" customFormat="1" ht="12" customHeight="1">
      <c r="A28" s="232"/>
      <c r="B28" s="28"/>
      <c r="C28" s="232"/>
      <c r="D28" s="234" t="s">
        <v>33</v>
      </c>
      <c r="E28" s="232"/>
      <c r="F28" s="232"/>
      <c r="G28" s="232"/>
      <c r="H28" s="232"/>
      <c r="I28" s="232"/>
      <c r="J28" s="232"/>
      <c r="K28" s="232"/>
      <c r="L28" s="34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</row>
    <row r="29" spans="1:31" s="8" customFormat="1" ht="16.5" customHeight="1">
      <c r="A29" s="96"/>
      <c r="B29" s="97"/>
      <c r="C29" s="96"/>
      <c r="D29" s="96"/>
      <c r="E29" s="315" t="s">
        <v>114</v>
      </c>
      <c r="F29" s="315"/>
      <c r="G29" s="315"/>
      <c r="H29" s="315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" customHeight="1">
      <c r="A30" s="232"/>
      <c r="B30" s="28"/>
      <c r="C30" s="232"/>
      <c r="D30" s="232"/>
      <c r="E30" s="232"/>
      <c r="F30" s="232"/>
      <c r="G30" s="232"/>
      <c r="H30" s="232"/>
      <c r="I30" s="232"/>
      <c r="J30" s="232"/>
      <c r="K30" s="232"/>
      <c r="L30" s="34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</row>
    <row r="31" spans="1:31" s="2" customFormat="1" ht="6.9" customHeight="1">
      <c r="A31" s="232"/>
      <c r="B31" s="28"/>
      <c r="C31" s="232"/>
      <c r="D31" s="57"/>
      <c r="E31" s="57"/>
      <c r="F31" s="57"/>
      <c r="G31" s="57"/>
      <c r="H31" s="57"/>
      <c r="I31" s="57"/>
      <c r="J31" s="57"/>
      <c r="K31" s="57"/>
      <c r="L31" s="34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</row>
    <row r="32" spans="1:31" s="2" customFormat="1" ht="14.4" customHeight="1">
      <c r="A32" s="232"/>
      <c r="B32" s="28"/>
      <c r="C32" s="232"/>
      <c r="D32" s="223" t="s">
        <v>115</v>
      </c>
      <c r="J32" s="226">
        <f>J99-J34</f>
        <v>0</v>
      </c>
      <c r="K32" s="232"/>
      <c r="L32" s="34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</row>
    <row r="33" spans="1:31" s="2" customFormat="1" ht="14.4" customHeight="1">
      <c r="A33" s="232"/>
      <c r="B33" s="28"/>
      <c r="C33" s="232"/>
      <c r="D33" s="27" t="s">
        <v>105</v>
      </c>
      <c r="J33" s="226">
        <f>J105</f>
        <v>0</v>
      </c>
      <c r="K33" s="232"/>
      <c r="L33" s="34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</row>
    <row r="34" spans="1:31" s="2" customFormat="1" ht="14.4" customHeight="1">
      <c r="A34" s="232"/>
      <c r="B34" s="28"/>
      <c r="C34" s="232"/>
      <c r="D34" s="210" t="s">
        <v>37</v>
      </c>
      <c r="J34" s="226">
        <v>0</v>
      </c>
      <c r="K34" s="232"/>
      <c r="L34" s="34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</row>
    <row r="35" spans="1:31" s="2" customFormat="1" ht="25.35" customHeight="1">
      <c r="A35" s="232"/>
      <c r="B35" s="28"/>
      <c r="C35" s="232"/>
      <c r="D35" s="99" t="s">
        <v>38</v>
      </c>
      <c r="J35" s="219">
        <f>ROUND(J32 + J33+J34, 2)</f>
        <v>0</v>
      </c>
      <c r="K35" s="232"/>
      <c r="L35" s="34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</row>
    <row r="36" spans="1:31" s="2" customFormat="1" ht="6.9" customHeight="1">
      <c r="A36" s="232"/>
      <c r="B36" s="28"/>
      <c r="C36" s="232"/>
      <c r="D36" s="47"/>
      <c r="E36" s="47"/>
      <c r="F36" s="47"/>
      <c r="G36" s="47"/>
      <c r="H36" s="47"/>
      <c r="I36" s="47"/>
      <c r="J36" s="47"/>
      <c r="K36" s="57"/>
      <c r="L36" s="34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</row>
    <row r="37" spans="1:31" s="2" customFormat="1" ht="14.4" customHeight="1">
      <c r="A37" s="232"/>
      <c r="B37" s="28"/>
      <c r="C37" s="232"/>
      <c r="F37" s="228" t="s">
        <v>40</v>
      </c>
      <c r="I37" s="228" t="s">
        <v>39</v>
      </c>
      <c r="J37" s="228" t="s">
        <v>41</v>
      </c>
      <c r="K37" s="232"/>
      <c r="L37" s="34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</row>
    <row r="38" spans="1:31" s="2" customFormat="1" ht="14.4" customHeight="1">
      <c r="A38" s="232"/>
      <c r="B38" s="28"/>
      <c r="C38" s="232"/>
      <c r="D38" s="100" t="s">
        <v>42</v>
      </c>
      <c r="E38" s="234" t="s">
        <v>43</v>
      </c>
      <c r="F38" s="101">
        <f>ROUND((SUM(BE113:BE120) + SUM(BE142:BE420)),  2)</f>
        <v>0</v>
      </c>
      <c r="I38" s="102">
        <v>0.2</v>
      </c>
      <c r="J38" s="101">
        <f>ROUND(((SUM(BE113:BE120) + SUM(BE142:BE420))*I38),  2)</f>
        <v>0</v>
      </c>
      <c r="K38" s="232"/>
      <c r="L38" s="34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</row>
    <row r="39" spans="1:31" s="2" customFormat="1" ht="14.4" customHeight="1">
      <c r="A39" s="232"/>
      <c r="B39" s="28"/>
      <c r="C39" s="232"/>
      <c r="E39" s="234" t="s">
        <v>44</v>
      </c>
      <c r="F39" s="101">
        <f>J32</f>
        <v>0</v>
      </c>
      <c r="I39" s="102">
        <v>0.2</v>
      </c>
      <c r="J39" s="101">
        <f>F39*0.2</f>
        <v>0</v>
      </c>
      <c r="K39" s="232"/>
      <c r="L39" s="34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</row>
    <row r="40" spans="1:31" s="2" customFormat="1" ht="14.4" hidden="1" customHeight="1">
      <c r="A40" s="232"/>
      <c r="B40" s="28"/>
      <c r="C40" s="232"/>
      <c r="D40" s="232"/>
      <c r="E40" s="234" t="s">
        <v>45</v>
      </c>
      <c r="F40" s="101">
        <f>ROUND((SUM(BG105:BG112) + SUM(BG134:BG163)),  2)</f>
        <v>0</v>
      </c>
      <c r="G40" s="232"/>
      <c r="H40" s="232"/>
      <c r="I40" s="102">
        <v>0.2</v>
      </c>
      <c r="J40" s="101">
        <f>0</f>
        <v>0</v>
      </c>
      <c r="K40" s="232"/>
      <c r="L40" s="34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</row>
    <row r="41" spans="1:31" s="2" customFormat="1" ht="14.4" hidden="1" customHeight="1">
      <c r="A41" s="232"/>
      <c r="B41" s="28"/>
      <c r="C41" s="232"/>
      <c r="D41" s="232"/>
      <c r="E41" s="234" t="s">
        <v>46</v>
      </c>
      <c r="F41" s="101">
        <f>ROUND((SUM(BH105:BH112) + SUM(BH134:BH163)),  2)</f>
        <v>0</v>
      </c>
      <c r="G41" s="232"/>
      <c r="H41" s="232"/>
      <c r="I41" s="102">
        <v>0.2</v>
      </c>
      <c r="J41" s="101">
        <f>0</f>
        <v>0</v>
      </c>
      <c r="K41" s="232"/>
      <c r="L41" s="34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</row>
    <row r="42" spans="1:31" s="2" customFormat="1" ht="14.4" hidden="1" customHeight="1">
      <c r="A42" s="232"/>
      <c r="B42" s="28"/>
      <c r="C42" s="232"/>
      <c r="D42" s="232"/>
      <c r="E42" s="234" t="s">
        <v>47</v>
      </c>
      <c r="F42" s="101">
        <f>ROUND((SUM(BI105:BI112) + SUM(BI134:BI163)),  2)</f>
        <v>0</v>
      </c>
      <c r="G42" s="232"/>
      <c r="H42" s="232"/>
      <c r="I42" s="102">
        <v>0</v>
      </c>
      <c r="J42" s="101">
        <f>0</f>
        <v>0</v>
      </c>
      <c r="K42" s="232"/>
      <c r="L42" s="34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</row>
    <row r="43" spans="1:31" s="2" customFormat="1" ht="6.9" customHeight="1">
      <c r="A43" s="232"/>
      <c r="B43" s="28"/>
      <c r="C43" s="232"/>
      <c r="D43" s="232"/>
      <c r="E43" s="232"/>
      <c r="F43" s="232"/>
      <c r="G43" s="232"/>
      <c r="H43" s="232"/>
      <c r="I43" s="232"/>
      <c r="J43" s="232"/>
      <c r="K43" s="232"/>
      <c r="L43" s="34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</row>
    <row r="44" spans="1:31" s="2" customFormat="1" ht="25.35" customHeight="1">
      <c r="A44" s="232"/>
      <c r="B44" s="28"/>
      <c r="C44" s="94"/>
      <c r="D44" s="103" t="s">
        <v>48</v>
      </c>
      <c r="E44" s="51"/>
      <c r="F44" s="51"/>
      <c r="G44" s="104" t="s">
        <v>49</v>
      </c>
      <c r="H44" s="105" t="s">
        <v>50</v>
      </c>
      <c r="I44" s="51"/>
      <c r="J44" s="106">
        <f>SUM(J35:J42)</f>
        <v>0</v>
      </c>
      <c r="K44" s="107"/>
      <c r="L44" s="34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</row>
    <row r="45" spans="1:31" s="2" customFormat="1" ht="14.4" customHeight="1">
      <c r="A45" s="232"/>
      <c r="B45" s="28"/>
      <c r="C45" s="232"/>
      <c r="D45" s="232"/>
      <c r="E45" s="232"/>
      <c r="F45" s="232"/>
      <c r="G45" s="232"/>
      <c r="H45" s="232"/>
      <c r="I45" s="232"/>
      <c r="J45" s="232"/>
      <c r="K45" s="232"/>
      <c r="L45" s="34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</row>
    <row r="46" spans="1:31" s="1" customFormat="1" ht="14.4" customHeight="1">
      <c r="A46" s="224"/>
      <c r="B46" s="20"/>
      <c r="C46" s="224"/>
      <c r="D46" s="224"/>
      <c r="E46" s="224"/>
      <c r="F46" s="224"/>
      <c r="G46" s="224"/>
      <c r="H46" s="224"/>
      <c r="I46" s="224"/>
      <c r="J46" s="224"/>
      <c r="K46" s="224"/>
      <c r="L46" s="20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</row>
    <row r="47" spans="1:31" s="1" customFormat="1" ht="14.4" customHeight="1">
      <c r="A47" s="224"/>
      <c r="B47" s="20"/>
      <c r="C47" s="224"/>
      <c r="D47" s="224"/>
      <c r="E47" s="224"/>
      <c r="F47" s="224"/>
      <c r="G47" s="224"/>
      <c r="H47" s="224"/>
      <c r="I47" s="224"/>
      <c r="J47" s="224"/>
      <c r="K47" s="224"/>
      <c r="L47" s="20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</row>
    <row r="48" spans="1:31" s="1" customFormat="1" ht="14.4" customHeight="1">
      <c r="A48" s="224"/>
      <c r="B48" s="20"/>
      <c r="C48" s="224"/>
      <c r="D48" s="224"/>
      <c r="E48" s="224"/>
      <c r="F48" s="224"/>
      <c r="G48" s="224"/>
      <c r="H48" s="224"/>
      <c r="I48" s="224"/>
      <c r="J48" s="224"/>
      <c r="K48" s="224"/>
      <c r="L48" s="20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</row>
    <row r="49" spans="1:31" s="1" customFormat="1" ht="14.4" customHeight="1">
      <c r="A49" s="224"/>
      <c r="B49" s="20"/>
      <c r="C49" s="224"/>
      <c r="D49" s="224"/>
      <c r="E49" s="224"/>
      <c r="F49" s="224"/>
      <c r="G49" s="224"/>
      <c r="H49" s="224"/>
      <c r="I49" s="224"/>
      <c r="J49" s="224"/>
      <c r="K49" s="224"/>
      <c r="L49" s="20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</row>
    <row r="50" spans="1:31" s="1" customFormat="1" ht="14.4" customHeight="1">
      <c r="A50" s="224"/>
      <c r="B50" s="20"/>
      <c r="C50" s="224"/>
      <c r="D50" s="224"/>
      <c r="E50" s="224"/>
      <c r="F50" s="224"/>
      <c r="G50" s="224"/>
      <c r="H50" s="224"/>
      <c r="I50" s="224"/>
      <c r="J50" s="224"/>
      <c r="K50" s="224"/>
      <c r="L50" s="20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</row>
    <row r="51" spans="1:31" s="2" customFormat="1" ht="14.4" customHeight="1">
      <c r="B51" s="34"/>
      <c r="D51" s="35" t="s">
        <v>51</v>
      </c>
      <c r="E51" s="36"/>
      <c r="F51" s="36"/>
      <c r="G51" s="35" t="s">
        <v>52</v>
      </c>
      <c r="H51" s="36"/>
      <c r="I51" s="36"/>
      <c r="J51" s="36"/>
      <c r="K51" s="36"/>
      <c r="L51" s="34"/>
    </row>
    <row r="52" spans="1:31">
      <c r="A52" s="224"/>
      <c r="B52" s="20"/>
      <c r="C52" s="224"/>
      <c r="D52" s="224"/>
      <c r="E52" s="224"/>
      <c r="F52" s="224"/>
      <c r="G52" s="224"/>
      <c r="H52" s="224"/>
      <c r="I52" s="224"/>
      <c r="J52" s="224"/>
      <c r="K52" s="224"/>
      <c r="L52" s="20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</row>
    <row r="53" spans="1:31">
      <c r="A53" s="224"/>
      <c r="B53" s="20"/>
      <c r="C53" s="224"/>
      <c r="D53" s="224"/>
      <c r="E53" s="224"/>
      <c r="F53" s="224"/>
      <c r="G53" s="224"/>
      <c r="H53" s="224"/>
      <c r="I53" s="224"/>
      <c r="J53" s="224"/>
      <c r="K53" s="224"/>
      <c r="L53" s="20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</row>
    <row r="54" spans="1:31">
      <c r="A54" s="224"/>
      <c r="B54" s="20"/>
      <c r="C54" s="224"/>
      <c r="D54" s="224"/>
      <c r="E54" s="224"/>
      <c r="F54" s="224"/>
      <c r="G54" s="224"/>
      <c r="H54" s="224"/>
      <c r="I54" s="224"/>
      <c r="J54" s="224"/>
      <c r="K54" s="224"/>
      <c r="L54" s="20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</row>
    <row r="55" spans="1:31">
      <c r="A55" s="224"/>
      <c r="B55" s="20"/>
      <c r="C55" s="224"/>
      <c r="D55" s="224"/>
      <c r="E55" s="224"/>
      <c r="F55" s="224"/>
      <c r="G55" s="224"/>
      <c r="H55" s="224"/>
      <c r="I55" s="224"/>
      <c r="J55" s="224"/>
      <c r="K55" s="224"/>
      <c r="L55" s="20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</row>
    <row r="56" spans="1:31">
      <c r="A56" s="224"/>
      <c r="B56" s="20"/>
      <c r="C56" s="224"/>
      <c r="D56" s="224"/>
      <c r="E56" s="224"/>
      <c r="F56" s="224"/>
      <c r="G56" s="224"/>
      <c r="H56" s="224"/>
      <c r="I56" s="224"/>
      <c r="J56" s="224"/>
      <c r="K56" s="224"/>
      <c r="L56" s="20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</row>
    <row r="57" spans="1:31">
      <c r="A57" s="224"/>
      <c r="B57" s="20"/>
      <c r="C57" s="224"/>
      <c r="D57" s="224"/>
      <c r="E57" s="224"/>
      <c r="F57" s="224"/>
      <c r="G57" s="224"/>
      <c r="H57" s="224"/>
      <c r="I57" s="224"/>
      <c r="J57" s="224"/>
      <c r="K57" s="224"/>
      <c r="L57" s="20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</row>
    <row r="58" spans="1:31">
      <c r="A58" s="224"/>
      <c r="B58" s="20"/>
      <c r="C58" s="224"/>
      <c r="D58" s="224"/>
      <c r="E58" s="224"/>
      <c r="F58" s="224"/>
      <c r="G58" s="224"/>
      <c r="H58" s="224"/>
      <c r="I58" s="224"/>
      <c r="J58" s="224"/>
      <c r="K58" s="224"/>
      <c r="L58" s="20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</row>
    <row r="59" spans="1:31">
      <c r="A59" s="224"/>
      <c r="B59" s="20"/>
      <c r="C59" s="224"/>
      <c r="D59" s="224"/>
      <c r="E59" s="224"/>
      <c r="F59" s="224"/>
      <c r="G59" s="224"/>
      <c r="H59" s="224"/>
      <c r="I59" s="224"/>
      <c r="J59" s="224"/>
      <c r="K59" s="224"/>
      <c r="L59" s="20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</row>
    <row r="60" spans="1:31">
      <c r="A60" s="224"/>
      <c r="B60" s="20"/>
      <c r="C60" s="224"/>
      <c r="D60" s="224"/>
      <c r="E60" s="224"/>
      <c r="F60" s="224"/>
      <c r="G60" s="224"/>
      <c r="H60" s="224"/>
      <c r="I60" s="224"/>
      <c r="J60" s="224"/>
      <c r="K60" s="224"/>
      <c r="L60" s="20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</row>
    <row r="61" spans="1:31">
      <c r="A61" s="224"/>
      <c r="B61" s="20"/>
      <c r="C61" s="224"/>
      <c r="D61" s="224"/>
      <c r="E61" s="224"/>
      <c r="F61" s="224"/>
      <c r="G61" s="224"/>
      <c r="H61" s="224"/>
      <c r="I61" s="224"/>
      <c r="J61" s="224"/>
      <c r="K61" s="224"/>
      <c r="L61" s="20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</row>
    <row r="62" spans="1:31" s="2" customFormat="1" ht="13.2">
      <c r="A62" s="232"/>
      <c r="B62" s="28"/>
      <c r="C62" s="232"/>
      <c r="D62" s="37" t="s">
        <v>53</v>
      </c>
      <c r="E62" s="227"/>
      <c r="F62" s="108" t="s">
        <v>54</v>
      </c>
      <c r="G62" s="37" t="s">
        <v>53</v>
      </c>
      <c r="H62" s="227"/>
      <c r="I62" s="227"/>
      <c r="J62" s="109" t="s">
        <v>54</v>
      </c>
      <c r="K62" s="227"/>
      <c r="L62" s="34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</row>
    <row r="63" spans="1:31">
      <c r="A63" s="224"/>
      <c r="B63" s="20"/>
      <c r="C63" s="224"/>
      <c r="D63" s="224"/>
      <c r="E63" s="224"/>
      <c r="F63" s="224"/>
      <c r="G63" s="224"/>
      <c r="H63" s="224"/>
      <c r="I63" s="224"/>
      <c r="J63" s="224"/>
      <c r="K63" s="224"/>
      <c r="L63" s="20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</row>
    <row r="64" spans="1:31">
      <c r="A64" s="224"/>
      <c r="B64" s="20"/>
      <c r="C64" s="224"/>
      <c r="D64" s="224"/>
      <c r="E64" s="224"/>
      <c r="F64" s="224"/>
      <c r="G64" s="224"/>
      <c r="H64" s="224"/>
      <c r="I64" s="224"/>
      <c r="J64" s="224"/>
      <c r="K64" s="224"/>
      <c r="L64" s="20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</row>
    <row r="65" spans="1:31">
      <c r="A65" s="224"/>
      <c r="B65" s="20"/>
      <c r="C65" s="224"/>
      <c r="D65" s="224"/>
      <c r="E65" s="224"/>
      <c r="F65" s="224"/>
      <c r="G65" s="224"/>
      <c r="H65" s="224"/>
      <c r="I65" s="224"/>
      <c r="J65" s="224"/>
      <c r="K65" s="224"/>
      <c r="L65" s="20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</row>
    <row r="66" spans="1:31" s="2" customFormat="1" ht="13.2">
      <c r="A66" s="232"/>
      <c r="B66" s="28"/>
      <c r="C66" s="232"/>
      <c r="D66" s="35" t="s">
        <v>55</v>
      </c>
      <c r="E66" s="38"/>
      <c r="F66" s="38"/>
      <c r="G66" s="35" t="s">
        <v>56</v>
      </c>
      <c r="H66" s="38"/>
      <c r="I66" s="38"/>
      <c r="J66" s="38"/>
      <c r="K66" s="38"/>
      <c r="L66" s="34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</row>
    <row r="67" spans="1:31">
      <c r="A67" s="224"/>
      <c r="B67" s="20"/>
      <c r="C67" s="224"/>
      <c r="D67" s="224"/>
      <c r="E67" s="224"/>
      <c r="F67" s="224"/>
      <c r="G67" s="224"/>
      <c r="H67" s="224"/>
      <c r="I67" s="224"/>
      <c r="J67" s="224"/>
      <c r="K67" s="224"/>
      <c r="L67" s="20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</row>
    <row r="68" spans="1:31">
      <c r="A68" s="224"/>
      <c r="B68" s="20"/>
      <c r="C68" s="224"/>
      <c r="D68" s="224"/>
      <c r="E68" s="224"/>
      <c r="F68" s="224"/>
      <c r="G68" s="224"/>
      <c r="H68" s="224"/>
      <c r="I68" s="224"/>
      <c r="J68" s="224"/>
      <c r="K68" s="224"/>
      <c r="L68" s="20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</row>
    <row r="69" spans="1:31">
      <c r="A69" s="224"/>
      <c r="B69" s="20"/>
      <c r="C69" s="224"/>
      <c r="D69" s="224"/>
      <c r="E69" s="224"/>
      <c r="F69" s="224"/>
      <c r="G69" s="224"/>
      <c r="H69" s="224"/>
      <c r="I69" s="224"/>
      <c r="J69" s="224"/>
      <c r="K69" s="224"/>
      <c r="L69" s="20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</row>
    <row r="70" spans="1:31">
      <c r="A70" s="224"/>
      <c r="B70" s="20"/>
      <c r="C70" s="224"/>
      <c r="D70" s="224"/>
      <c r="E70" s="224"/>
      <c r="F70" s="224"/>
      <c r="G70" s="224"/>
      <c r="H70" s="224"/>
      <c r="I70" s="224"/>
      <c r="J70" s="224"/>
      <c r="K70" s="224"/>
      <c r="L70" s="20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</row>
    <row r="71" spans="1:31">
      <c r="A71" s="224"/>
      <c r="B71" s="20"/>
      <c r="C71" s="224"/>
      <c r="D71" s="224"/>
      <c r="E71" s="224"/>
      <c r="F71" s="224"/>
      <c r="G71" s="224"/>
      <c r="H71" s="224"/>
      <c r="I71" s="224"/>
      <c r="J71" s="224"/>
      <c r="K71" s="224"/>
      <c r="L71" s="20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</row>
    <row r="72" spans="1:31">
      <c r="A72" s="224"/>
      <c r="B72" s="20"/>
      <c r="C72" s="224"/>
      <c r="D72" s="224"/>
      <c r="E72" s="224"/>
      <c r="F72" s="224"/>
      <c r="G72" s="224"/>
      <c r="H72" s="224"/>
      <c r="I72" s="224"/>
      <c r="J72" s="224"/>
      <c r="K72" s="224"/>
      <c r="L72" s="20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</row>
    <row r="73" spans="1:31">
      <c r="A73" s="224"/>
      <c r="B73" s="20"/>
      <c r="C73" s="224"/>
      <c r="D73" s="224"/>
      <c r="E73" s="224"/>
      <c r="F73" s="224"/>
      <c r="G73" s="224"/>
      <c r="H73" s="224"/>
      <c r="I73" s="224"/>
      <c r="J73" s="224"/>
      <c r="K73" s="224"/>
      <c r="L73" s="20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</row>
    <row r="74" spans="1:31">
      <c r="A74" s="224"/>
      <c r="B74" s="20"/>
      <c r="C74" s="224"/>
      <c r="D74" s="224"/>
      <c r="E74" s="224"/>
      <c r="F74" s="224"/>
      <c r="G74" s="224"/>
      <c r="H74" s="224"/>
      <c r="I74" s="224"/>
      <c r="J74" s="224"/>
      <c r="K74" s="224"/>
      <c r="L74" s="20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</row>
    <row r="75" spans="1:31">
      <c r="A75" s="224"/>
      <c r="B75" s="20"/>
      <c r="C75" s="224"/>
      <c r="D75" s="224"/>
      <c r="E75" s="224"/>
      <c r="F75" s="224"/>
      <c r="G75" s="224"/>
      <c r="H75" s="224"/>
      <c r="I75" s="224"/>
      <c r="J75" s="224"/>
      <c r="K75" s="224"/>
      <c r="L75" s="20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</row>
    <row r="76" spans="1:31">
      <c r="A76" s="224"/>
      <c r="B76" s="20"/>
      <c r="C76" s="224"/>
      <c r="D76" s="224"/>
      <c r="E76" s="224"/>
      <c r="F76" s="224"/>
      <c r="G76" s="224"/>
      <c r="H76" s="224"/>
      <c r="I76" s="224"/>
      <c r="J76" s="224"/>
      <c r="K76" s="224"/>
      <c r="L76" s="20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</row>
    <row r="77" spans="1:31" s="2" customFormat="1" ht="13.2">
      <c r="A77" s="232"/>
      <c r="B77" s="28"/>
      <c r="C77" s="232"/>
      <c r="D77" s="37" t="s">
        <v>53</v>
      </c>
      <c r="E77" s="227"/>
      <c r="F77" s="108" t="s">
        <v>54</v>
      </c>
      <c r="G77" s="37" t="s">
        <v>53</v>
      </c>
      <c r="H77" s="227"/>
      <c r="I77" s="227"/>
      <c r="J77" s="109" t="s">
        <v>54</v>
      </c>
      <c r="K77" s="227"/>
      <c r="L77" s="34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</row>
    <row r="78" spans="1:31" s="2" customFormat="1" ht="14.4" customHeight="1">
      <c r="A78" s="232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34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</row>
    <row r="82" spans="1:31" s="2" customFormat="1" ht="6.9" customHeight="1">
      <c r="A82" s="232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34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</row>
    <row r="83" spans="1:31" s="2" customFormat="1" ht="24.9" customHeight="1">
      <c r="A83" s="232"/>
      <c r="B83" s="28"/>
      <c r="C83" s="21" t="s">
        <v>116</v>
      </c>
      <c r="D83" s="232"/>
      <c r="E83" s="232"/>
      <c r="F83" s="232"/>
      <c r="G83" s="232"/>
      <c r="H83" s="232"/>
      <c r="I83" s="232"/>
      <c r="J83" s="232"/>
      <c r="K83" s="232"/>
      <c r="L83" s="34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</row>
    <row r="84" spans="1:31" s="2" customFormat="1" ht="6.9" customHeight="1">
      <c r="A84" s="232"/>
      <c r="B84" s="28"/>
      <c r="C84" s="232"/>
      <c r="D84" s="232"/>
      <c r="E84" s="232"/>
      <c r="F84" s="232"/>
      <c r="G84" s="232"/>
      <c r="H84" s="232"/>
      <c r="I84" s="232"/>
      <c r="J84" s="232"/>
      <c r="K84" s="232"/>
      <c r="L84" s="34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</row>
    <row r="85" spans="1:31" s="2" customFormat="1" ht="12" customHeight="1">
      <c r="A85" s="232"/>
      <c r="B85" s="28"/>
      <c r="C85" s="234" t="s">
        <v>14</v>
      </c>
      <c r="D85" s="232"/>
      <c r="E85" s="232"/>
      <c r="F85" s="232"/>
      <c r="G85" s="232"/>
      <c r="H85" s="232"/>
      <c r="I85" s="232"/>
      <c r="J85" s="232"/>
      <c r="K85" s="232"/>
      <c r="L85" s="34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</row>
    <row r="86" spans="1:31" s="2" customFormat="1" ht="16.5" customHeight="1">
      <c r="A86" s="232"/>
      <c r="B86" s="28"/>
      <c r="C86" s="232"/>
      <c r="D86" s="232"/>
      <c r="E86" s="317" t="str">
        <f>E7</f>
        <v>Obnova sídliskového vnútrobloku Agátka v Trnave</v>
      </c>
      <c r="F86" s="319"/>
      <c r="G86" s="319"/>
      <c r="H86" s="319"/>
      <c r="I86" s="232"/>
      <c r="J86" s="232"/>
      <c r="K86" s="232"/>
      <c r="L86" s="34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</row>
    <row r="87" spans="1:31" s="1" customFormat="1" ht="12" customHeight="1">
      <c r="A87" s="224"/>
      <c r="B87" s="20"/>
      <c r="C87" s="234" t="s">
        <v>112</v>
      </c>
      <c r="D87" s="224"/>
      <c r="E87" s="224"/>
      <c r="F87" s="224"/>
      <c r="G87" s="224"/>
      <c r="H87" s="224"/>
      <c r="I87" s="224"/>
      <c r="J87" s="224"/>
      <c r="K87" s="224"/>
      <c r="L87" s="20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</row>
    <row r="88" spans="1:31" s="2" customFormat="1" ht="16.5" customHeight="1">
      <c r="A88" s="232"/>
      <c r="B88" s="28"/>
      <c r="C88" s="232"/>
      <c r="D88" s="232"/>
      <c r="E88" s="317" t="s">
        <v>83</v>
      </c>
      <c r="F88" s="316"/>
      <c r="G88" s="316"/>
      <c r="H88" s="316"/>
      <c r="I88" s="232"/>
      <c r="J88" s="232"/>
      <c r="K88" s="232"/>
      <c r="L88" s="34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</row>
    <row r="89" spans="1:31" s="2" customFormat="1" ht="12" customHeight="1">
      <c r="A89" s="232"/>
      <c r="B89" s="28"/>
      <c r="C89" s="234" t="s">
        <v>113</v>
      </c>
      <c r="D89" s="232"/>
      <c r="E89" s="232"/>
      <c r="F89" s="232"/>
      <c r="G89" s="232"/>
      <c r="H89" s="232"/>
      <c r="I89" s="232"/>
      <c r="J89" s="232"/>
      <c r="K89" s="232"/>
      <c r="L89" s="34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</row>
    <row r="90" spans="1:31" s="2" customFormat="1" ht="16.5" customHeight="1">
      <c r="A90" s="232"/>
      <c r="B90" s="28"/>
      <c r="C90" s="232"/>
      <c r="D90" s="232"/>
      <c r="E90" s="305" t="str">
        <f>E11</f>
        <v>SO 03 Verejné osvetlenie</v>
      </c>
      <c r="F90" s="316"/>
      <c r="G90" s="316"/>
      <c r="H90" s="316"/>
      <c r="I90" s="232"/>
      <c r="J90" s="232"/>
      <c r="K90" s="232"/>
      <c r="L90" s="34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</row>
    <row r="91" spans="1:31" s="2" customFormat="1" ht="6.9" customHeight="1">
      <c r="A91" s="232"/>
      <c r="B91" s="28"/>
      <c r="C91" s="232"/>
      <c r="D91" s="232"/>
      <c r="E91" s="232"/>
      <c r="F91" s="232"/>
      <c r="G91" s="232"/>
      <c r="H91" s="232"/>
      <c r="I91" s="232"/>
      <c r="J91" s="232"/>
      <c r="K91" s="232"/>
      <c r="L91" s="34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</row>
    <row r="92" spans="1:31" s="2" customFormat="1" ht="12" customHeight="1">
      <c r="A92" s="232"/>
      <c r="B92" s="28"/>
      <c r="C92" s="234" t="s">
        <v>18</v>
      </c>
      <c r="D92" s="232"/>
      <c r="E92" s="232"/>
      <c r="F92" s="223" t="str">
        <f>F14</f>
        <v xml:space="preserve"> </v>
      </c>
      <c r="G92" s="232"/>
      <c r="H92" s="232"/>
      <c r="I92" s="234" t="s">
        <v>20</v>
      </c>
      <c r="J92" s="216" t="str">
        <f>IF(J14="","",J14)</f>
        <v>20. 4. 2021</v>
      </c>
      <c r="K92" s="232"/>
      <c r="L92" s="34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</row>
    <row r="93" spans="1:31" s="2" customFormat="1" ht="6.9" customHeight="1">
      <c r="A93" s="232"/>
      <c r="B93" s="28"/>
      <c r="C93" s="232"/>
      <c r="D93" s="232"/>
      <c r="E93" s="232"/>
      <c r="F93" s="232"/>
      <c r="G93" s="232"/>
      <c r="H93" s="232"/>
      <c r="I93" s="232"/>
      <c r="J93" s="232"/>
      <c r="K93" s="232"/>
      <c r="L93" s="34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</row>
    <row r="94" spans="1:31" s="2" customFormat="1" ht="25.65" customHeight="1">
      <c r="A94" s="232"/>
      <c r="B94" s="28"/>
      <c r="C94" s="234" t="s">
        <v>22</v>
      </c>
      <c r="D94" s="232"/>
      <c r="E94" s="232"/>
      <c r="F94" s="223" t="str">
        <f>E17</f>
        <v>Mesto Trnava</v>
      </c>
      <c r="G94" s="232"/>
      <c r="H94" s="232"/>
      <c r="I94" s="234" t="s">
        <v>28</v>
      </c>
      <c r="J94" s="231" t="str">
        <f>E23</f>
        <v>Ing. Ivana Štigová Kučírková, MSc.</v>
      </c>
      <c r="K94" s="232"/>
      <c r="L94" s="34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</row>
    <row r="95" spans="1:31" s="2" customFormat="1" ht="15.15" customHeight="1">
      <c r="A95" s="232"/>
      <c r="B95" s="28"/>
      <c r="C95" s="234" t="s">
        <v>26</v>
      </c>
      <c r="D95" s="232"/>
      <c r="E95" s="232"/>
      <c r="F95" s="223" t="str">
        <f>IF(E20="","",E20)</f>
        <v>Vyplň údaj</v>
      </c>
      <c r="G95" s="232"/>
      <c r="H95" s="232"/>
      <c r="I95" s="234" t="s">
        <v>31</v>
      </c>
      <c r="J95" s="231" t="str">
        <f>E26</f>
        <v>Rosoft, s.r.o.</v>
      </c>
      <c r="K95" s="232"/>
      <c r="L95" s="34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</row>
    <row r="96" spans="1:31" s="2" customFormat="1" ht="10.35" customHeight="1">
      <c r="A96" s="232"/>
      <c r="B96" s="28"/>
      <c r="C96" s="232"/>
      <c r="D96" s="232"/>
      <c r="E96" s="232"/>
      <c r="F96" s="232"/>
      <c r="G96" s="232"/>
      <c r="H96" s="232"/>
      <c r="I96" s="232"/>
      <c r="J96" s="232"/>
      <c r="K96" s="232"/>
      <c r="L96" s="34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</row>
    <row r="97" spans="1:65" s="2" customFormat="1" ht="29.25" customHeight="1">
      <c r="A97" s="232"/>
      <c r="B97" s="28"/>
      <c r="C97" s="110" t="s">
        <v>117</v>
      </c>
      <c r="D97" s="94"/>
      <c r="E97" s="94"/>
      <c r="F97" s="94"/>
      <c r="G97" s="94"/>
      <c r="H97" s="94"/>
      <c r="I97" s="94"/>
      <c r="J97" s="111" t="s">
        <v>118</v>
      </c>
      <c r="K97" s="94"/>
      <c r="L97" s="34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</row>
    <row r="98" spans="1:65" s="2" customFormat="1" ht="10.35" customHeight="1">
      <c r="A98" s="232"/>
      <c r="B98" s="28"/>
      <c r="C98" s="232"/>
      <c r="D98" s="232"/>
      <c r="E98" s="232"/>
      <c r="F98" s="232"/>
      <c r="G98" s="232"/>
      <c r="H98" s="232"/>
      <c r="I98" s="232"/>
      <c r="J98" s="232"/>
      <c r="K98" s="232"/>
      <c r="L98" s="34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</row>
    <row r="99" spans="1:65" s="2" customFormat="1" ht="22.95" customHeight="1">
      <c r="A99" s="232"/>
      <c r="B99" s="28"/>
      <c r="C99" s="112" t="s">
        <v>119</v>
      </c>
      <c r="D99" s="232"/>
      <c r="E99" s="232"/>
      <c r="F99" s="232"/>
      <c r="G99" s="232"/>
      <c r="H99" s="232"/>
      <c r="I99" s="232"/>
      <c r="J99" s="219">
        <f>J134</f>
        <v>0</v>
      </c>
      <c r="K99" s="232"/>
      <c r="L99" s="34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U99" s="17" t="s">
        <v>120</v>
      </c>
    </row>
    <row r="100" spans="1:65" s="9" customFormat="1" ht="24.9" customHeight="1">
      <c r="B100" s="113"/>
      <c r="D100" s="114" t="s">
        <v>833</v>
      </c>
      <c r="E100" s="115"/>
      <c r="F100" s="115"/>
      <c r="G100" s="115"/>
      <c r="H100" s="115"/>
      <c r="I100" s="115"/>
      <c r="J100" s="116">
        <f>J135</f>
        <v>0</v>
      </c>
      <c r="L100" s="113"/>
    </row>
    <row r="101" spans="1:65" s="10" customFormat="1" ht="19.95" customHeight="1">
      <c r="A101" s="220"/>
      <c r="B101" s="117"/>
      <c r="C101" s="220"/>
      <c r="D101" s="118" t="s">
        <v>834</v>
      </c>
      <c r="E101" s="119"/>
      <c r="F101" s="119"/>
      <c r="G101" s="119"/>
      <c r="H101" s="119"/>
      <c r="I101" s="119"/>
      <c r="J101" s="120">
        <f>J136</f>
        <v>0</v>
      </c>
      <c r="K101" s="220"/>
      <c r="L101" s="117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</row>
    <row r="102" spans="1:65" s="10" customFormat="1" ht="19.95" customHeight="1">
      <c r="A102" s="220"/>
      <c r="B102" s="117"/>
      <c r="C102" s="220"/>
      <c r="D102" s="118" t="s">
        <v>835</v>
      </c>
      <c r="E102" s="119"/>
      <c r="F102" s="119"/>
      <c r="G102" s="119"/>
      <c r="H102" s="119"/>
      <c r="I102" s="119"/>
      <c r="J102" s="120">
        <f>J154</f>
        <v>0</v>
      </c>
      <c r="K102" s="220"/>
      <c r="L102" s="117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</row>
    <row r="103" spans="1:65" s="2" customFormat="1" ht="21.75" customHeight="1">
      <c r="A103" s="232"/>
      <c r="B103" s="28"/>
      <c r="C103" s="232"/>
      <c r="D103" s="232"/>
      <c r="E103" s="232"/>
      <c r="F103" s="232"/>
      <c r="G103" s="232"/>
      <c r="H103" s="232"/>
      <c r="I103" s="232"/>
      <c r="J103" s="232"/>
      <c r="K103" s="232"/>
      <c r="L103" s="34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</row>
    <row r="104" spans="1:65" s="2" customFormat="1" ht="6.9" customHeight="1">
      <c r="A104" s="232"/>
      <c r="B104" s="28"/>
      <c r="C104" s="232"/>
      <c r="D104" s="232"/>
      <c r="E104" s="232"/>
      <c r="F104" s="232"/>
      <c r="G104" s="232"/>
      <c r="H104" s="232"/>
      <c r="I104" s="232"/>
      <c r="J104" s="232"/>
      <c r="K104" s="232"/>
      <c r="L104" s="34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</row>
    <row r="105" spans="1:65" s="2" customFormat="1" ht="29.25" customHeight="1">
      <c r="A105" s="232"/>
      <c r="B105" s="28"/>
      <c r="C105" s="112" t="s">
        <v>129</v>
      </c>
      <c r="D105" s="232"/>
      <c r="E105" s="232"/>
      <c r="F105" s="232"/>
      <c r="G105" s="232"/>
      <c r="H105" s="232"/>
      <c r="I105" s="232"/>
      <c r="J105" s="121">
        <f>ROUND(J106 + J107 + J108 + J109 + J110 + J111,2)</f>
        <v>0</v>
      </c>
      <c r="K105" s="232"/>
      <c r="L105" s="34"/>
      <c r="N105" s="122" t="s">
        <v>42</v>
      </c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</row>
    <row r="106" spans="1:65" s="2" customFormat="1" ht="18" customHeight="1">
      <c r="A106" s="232"/>
      <c r="B106" s="123"/>
      <c r="C106" s="124"/>
      <c r="D106" s="289" t="s">
        <v>130</v>
      </c>
      <c r="E106" s="318"/>
      <c r="F106" s="318"/>
      <c r="G106" s="124"/>
      <c r="H106" s="124"/>
      <c r="I106" s="124"/>
      <c r="J106" s="221">
        <v>0</v>
      </c>
      <c r="K106" s="124"/>
      <c r="L106" s="125"/>
      <c r="M106" s="126"/>
      <c r="N106" s="127" t="s">
        <v>44</v>
      </c>
      <c r="O106" s="126"/>
      <c r="P106" s="126"/>
      <c r="Q106" s="126"/>
      <c r="R106" s="126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8" t="s">
        <v>131</v>
      </c>
      <c r="AZ106" s="126"/>
      <c r="BA106" s="126"/>
      <c r="BB106" s="126"/>
      <c r="BC106" s="126"/>
      <c r="BD106" s="126"/>
      <c r="BE106" s="129">
        <f t="shared" ref="BE106:BE111" si="0">IF(N106="základná",J106,0)</f>
        <v>0</v>
      </c>
      <c r="BF106" s="129">
        <f t="shared" ref="BF106:BF111" si="1">IF(N106="znížená",J106,0)</f>
        <v>0</v>
      </c>
      <c r="BG106" s="129">
        <f t="shared" ref="BG106:BG111" si="2">IF(N106="zákl. prenesená",J106,0)</f>
        <v>0</v>
      </c>
      <c r="BH106" s="129">
        <f t="shared" ref="BH106:BH111" si="3">IF(N106="zníž. prenesená",J106,0)</f>
        <v>0</v>
      </c>
      <c r="BI106" s="129">
        <f t="shared" ref="BI106:BI111" si="4">IF(N106="nulová",J106,0)</f>
        <v>0</v>
      </c>
      <c r="BJ106" s="128" t="s">
        <v>91</v>
      </c>
      <c r="BK106" s="126"/>
      <c r="BL106" s="126"/>
      <c r="BM106" s="126"/>
    </row>
    <row r="107" spans="1:65" s="2" customFormat="1" ht="18" customHeight="1">
      <c r="A107" s="232"/>
      <c r="B107" s="123"/>
      <c r="C107" s="124"/>
      <c r="D107" s="289" t="s">
        <v>132</v>
      </c>
      <c r="E107" s="318"/>
      <c r="F107" s="318"/>
      <c r="G107" s="124"/>
      <c r="H107" s="124"/>
      <c r="I107" s="124"/>
      <c r="J107" s="221">
        <v>0</v>
      </c>
      <c r="K107" s="124"/>
      <c r="L107" s="125"/>
      <c r="M107" s="126"/>
      <c r="N107" s="127" t="s">
        <v>44</v>
      </c>
      <c r="O107" s="126"/>
      <c r="P107" s="126"/>
      <c r="Q107" s="126"/>
      <c r="R107" s="126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8" t="s">
        <v>131</v>
      </c>
      <c r="AZ107" s="126"/>
      <c r="BA107" s="126"/>
      <c r="BB107" s="126"/>
      <c r="BC107" s="126"/>
      <c r="BD107" s="126"/>
      <c r="BE107" s="129">
        <f t="shared" si="0"/>
        <v>0</v>
      </c>
      <c r="BF107" s="129">
        <f t="shared" si="1"/>
        <v>0</v>
      </c>
      <c r="BG107" s="129">
        <f t="shared" si="2"/>
        <v>0</v>
      </c>
      <c r="BH107" s="129">
        <f t="shared" si="3"/>
        <v>0</v>
      </c>
      <c r="BI107" s="129">
        <f t="shared" si="4"/>
        <v>0</v>
      </c>
      <c r="BJ107" s="128" t="s">
        <v>91</v>
      </c>
      <c r="BK107" s="126"/>
      <c r="BL107" s="126"/>
      <c r="BM107" s="126"/>
    </row>
    <row r="108" spans="1:65" s="2" customFormat="1" ht="18" customHeight="1">
      <c r="A108" s="232"/>
      <c r="B108" s="123"/>
      <c r="C108" s="124"/>
      <c r="D108" s="289" t="s">
        <v>133</v>
      </c>
      <c r="E108" s="318"/>
      <c r="F108" s="318"/>
      <c r="G108" s="124"/>
      <c r="H108" s="124"/>
      <c r="I108" s="124"/>
      <c r="J108" s="221">
        <v>0</v>
      </c>
      <c r="K108" s="124"/>
      <c r="L108" s="125"/>
      <c r="M108" s="126"/>
      <c r="N108" s="127" t="s">
        <v>44</v>
      </c>
      <c r="O108" s="126"/>
      <c r="P108" s="126"/>
      <c r="Q108" s="126"/>
      <c r="R108" s="126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8" t="s">
        <v>131</v>
      </c>
      <c r="AZ108" s="126"/>
      <c r="BA108" s="126"/>
      <c r="BB108" s="126"/>
      <c r="BC108" s="126"/>
      <c r="BD108" s="126"/>
      <c r="BE108" s="129">
        <f t="shared" si="0"/>
        <v>0</v>
      </c>
      <c r="BF108" s="129">
        <f t="shared" si="1"/>
        <v>0</v>
      </c>
      <c r="BG108" s="129">
        <f t="shared" si="2"/>
        <v>0</v>
      </c>
      <c r="BH108" s="129">
        <f t="shared" si="3"/>
        <v>0</v>
      </c>
      <c r="BI108" s="129">
        <f t="shared" si="4"/>
        <v>0</v>
      </c>
      <c r="BJ108" s="128" t="s">
        <v>91</v>
      </c>
      <c r="BK108" s="126"/>
      <c r="BL108" s="126"/>
      <c r="BM108" s="126"/>
    </row>
    <row r="109" spans="1:65" s="2" customFormat="1" ht="18" customHeight="1">
      <c r="A109" s="232"/>
      <c r="B109" s="123"/>
      <c r="C109" s="124"/>
      <c r="D109" s="289" t="s">
        <v>134</v>
      </c>
      <c r="E109" s="318"/>
      <c r="F109" s="318"/>
      <c r="G109" s="124"/>
      <c r="H109" s="124"/>
      <c r="I109" s="124"/>
      <c r="J109" s="221">
        <v>0</v>
      </c>
      <c r="K109" s="124"/>
      <c r="L109" s="125"/>
      <c r="M109" s="126"/>
      <c r="N109" s="127" t="s">
        <v>44</v>
      </c>
      <c r="O109" s="126"/>
      <c r="P109" s="126"/>
      <c r="Q109" s="126"/>
      <c r="R109" s="126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8" t="s">
        <v>131</v>
      </c>
      <c r="AZ109" s="126"/>
      <c r="BA109" s="126"/>
      <c r="BB109" s="126"/>
      <c r="BC109" s="126"/>
      <c r="BD109" s="126"/>
      <c r="BE109" s="129">
        <f t="shared" si="0"/>
        <v>0</v>
      </c>
      <c r="BF109" s="129">
        <f t="shared" si="1"/>
        <v>0</v>
      </c>
      <c r="BG109" s="129">
        <f t="shared" si="2"/>
        <v>0</v>
      </c>
      <c r="BH109" s="129">
        <f t="shared" si="3"/>
        <v>0</v>
      </c>
      <c r="BI109" s="129">
        <f t="shared" si="4"/>
        <v>0</v>
      </c>
      <c r="BJ109" s="128" t="s">
        <v>91</v>
      </c>
      <c r="BK109" s="126"/>
      <c r="BL109" s="126"/>
      <c r="BM109" s="126"/>
    </row>
    <row r="110" spans="1:65" s="2" customFormat="1" ht="18" customHeight="1">
      <c r="A110" s="232"/>
      <c r="B110" s="123"/>
      <c r="C110" s="124"/>
      <c r="D110" s="289" t="s">
        <v>135</v>
      </c>
      <c r="E110" s="318"/>
      <c r="F110" s="318"/>
      <c r="G110" s="124"/>
      <c r="H110" s="124"/>
      <c r="I110" s="124"/>
      <c r="J110" s="221">
        <v>0</v>
      </c>
      <c r="K110" s="124"/>
      <c r="L110" s="125"/>
      <c r="M110" s="126"/>
      <c r="N110" s="127" t="s">
        <v>44</v>
      </c>
      <c r="O110" s="126"/>
      <c r="P110" s="126"/>
      <c r="Q110" s="126"/>
      <c r="R110" s="126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8" t="s">
        <v>131</v>
      </c>
      <c r="AZ110" s="126"/>
      <c r="BA110" s="126"/>
      <c r="BB110" s="126"/>
      <c r="BC110" s="126"/>
      <c r="BD110" s="126"/>
      <c r="BE110" s="129">
        <f t="shared" si="0"/>
        <v>0</v>
      </c>
      <c r="BF110" s="129">
        <f t="shared" si="1"/>
        <v>0</v>
      </c>
      <c r="BG110" s="129">
        <f t="shared" si="2"/>
        <v>0</v>
      </c>
      <c r="BH110" s="129">
        <f t="shared" si="3"/>
        <v>0</v>
      </c>
      <c r="BI110" s="129">
        <f t="shared" si="4"/>
        <v>0</v>
      </c>
      <c r="BJ110" s="128" t="s">
        <v>91</v>
      </c>
      <c r="BK110" s="126"/>
      <c r="BL110" s="126"/>
      <c r="BM110" s="126"/>
    </row>
    <row r="111" spans="1:65" s="2" customFormat="1" ht="18" customHeight="1">
      <c r="A111" s="232"/>
      <c r="B111" s="123"/>
      <c r="C111" s="124"/>
      <c r="D111" s="233" t="s">
        <v>136</v>
      </c>
      <c r="E111" s="124"/>
      <c r="F111" s="124"/>
      <c r="G111" s="124"/>
      <c r="H111" s="124"/>
      <c r="I111" s="124"/>
      <c r="J111" s="221">
        <f>ROUND(J32*T111,2)</f>
        <v>0</v>
      </c>
      <c r="K111" s="124"/>
      <c r="L111" s="125"/>
      <c r="M111" s="126"/>
      <c r="N111" s="127" t="s">
        <v>44</v>
      </c>
      <c r="O111" s="126"/>
      <c r="P111" s="126"/>
      <c r="Q111" s="126"/>
      <c r="R111" s="126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137</v>
      </c>
      <c r="AZ111" s="126"/>
      <c r="BA111" s="126"/>
      <c r="BB111" s="126"/>
      <c r="BC111" s="126"/>
      <c r="BD111" s="126"/>
      <c r="BE111" s="129">
        <f t="shared" si="0"/>
        <v>0</v>
      </c>
      <c r="BF111" s="129">
        <f t="shared" si="1"/>
        <v>0</v>
      </c>
      <c r="BG111" s="129">
        <f t="shared" si="2"/>
        <v>0</v>
      </c>
      <c r="BH111" s="129">
        <f t="shared" si="3"/>
        <v>0</v>
      </c>
      <c r="BI111" s="129">
        <f t="shared" si="4"/>
        <v>0</v>
      </c>
      <c r="BJ111" s="128" t="s">
        <v>91</v>
      </c>
      <c r="BK111" s="126"/>
      <c r="BL111" s="126"/>
      <c r="BM111" s="126"/>
    </row>
    <row r="112" spans="1:65" s="2" customFormat="1">
      <c r="A112" s="232"/>
      <c r="B112" s="28"/>
      <c r="C112" s="232"/>
      <c r="D112" s="232"/>
      <c r="E112" s="232"/>
      <c r="F112" s="232"/>
      <c r="G112" s="232"/>
      <c r="H112" s="232"/>
      <c r="I112" s="232"/>
      <c r="J112" s="232"/>
      <c r="K112" s="232"/>
      <c r="L112" s="34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</row>
    <row r="113" spans="1:31" s="2" customFormat="1" ht="29.25" customHeight="1">
      <c r="A113" s="232"/>
      <c r="B113" s="28"/>
      <c r="C113" s="93" t="s">
        <v>110</v>
      </c>
      <c r="D113" s="94"/>
      <c r="E113" s="94"/>
      <c r="F113" s="94"/>
      <c r="G113" s="94"/>
      <c r="H113" s="94"/>
      <c r="I113" s="94"/>
      <c r="J113" s="222">
        <f>ROUND(J99+J105,2)</f>
        <v>0</v>
      </c>
      <c r="K113" s="94"/>
      <c r="L113" s="34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</row>
    <row r="114" spans="1:31" s="2" customFormat="1" ht="6.9" customHeight="1">
      <c r="A114" s="232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34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</row>
    <row r="118" spans="1:31" s="2" customFormat="1" ht="6.9" customHeight="1">
      <c r="A118" s="232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34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</row>
    <row r="119" spans="1:31" s="2" customFormat="1" ht="24.9" customHeight="1">
      <c r="A119" s="232"/>
      <c r="B119" s="28"/>
      <c r="C119" s="21" t="s">
        <v>138</v>
      </c>
      <c r="D119" s="232"/>
      <c r="E119" s="232"/>
      <c r="F119" s="232"/>
      <c r="G119" s="232"/>
      <c r="H119" s="232"/>
      <c r="I119" s="232"/>
      <c r="J119" s="232"/>
      <c r="K119" s="232"/>
      <c r="L119" s="34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</row>
    <row r="120" spans="1:31" s="2" customFormat="1" ht="6.9" customHeight="1">
      <c r="A120" s="232"/>
      <c r="B120" s="28"/>
      <c r="C120" s="232"/>
      <c r="D120" s="232"/>
      <c r="E120" s="232"/>
      <c r="F120" s="232"/>
      <c r="G120" s="232"/>
      <c r="H120" s="232"/>
      <c r="I120" s="232"/>
      <c r="J120" s="232"/>
      <c r="K120" s="232"/>
      <c r="L120" s="34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</row>
    <row r="121" spans="1:31" s="2" customFormat="1" ht="12" customHeight="1">
      <c r="A121" s="232"/>
      <c r="B121" s="28"/>
      <c r="C121" s="234" t="s">
        <v>14</v>
      </c>
      <c r="D121" s="232"/>
      <c r="E121" s="232"/>
      <c r="F121" s="232"/>
      <c r="G121" s="232"/>
      <c r="H121" s="232"/>
      <c r="I121" s="232"/>
      <c r="J121" s="232"/>
      <c r="K121" s="232"/>
      <c r="L121" s="34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</row>
    <row r="122" spans="1:31" s="2" customFormat="1" ht="16.5" customHeight="1">
      <c r="A122" s="232"/>
      <c r="B122" s="28"/>
      <c r="C122" s="232"/>
      <c r="D122" s="232"/>
      <c r="E122" s="317" t="str">
        <f>E7</f>
        <v>Obnova sídliskového vnútrobloku Agátka v Trnave</v>
      </c>
      <c r="F122" s="319"/>
      <c r="G122" s="319"/>
      <c r="H122" s="319"/>
      <c r="I122" s="232"/>
      <c r="J122" s="232"/>
      <c r="K122" s="232"/>
      <c r="L122" s="34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</row>
    <row r="123" spans="1:31" s="1" customFormat="1" ht="12" customHeight="1">
      <c r="A123" s="224"/>
      <c r="B123" s="20"/>
      <c r="C123" s="234" t="s">
        <v>112</v>
      </c>
      <c r="D123" s="224"/>
      <c r="E123" s="224"/>
      <c r="F123" s="224"/>
      <c r="G123" s="224"/>
      <c r="H123" s="224"/>
      <c r="I123" s="224"/>
      <c r="J123" s="224"/>
      <c r="K123" s="224"/>
      <c r="L123" s="20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</row>
    <row r="124" spans="1:31" s="2" customFormat="1" ht="16.5" customHeight="1">
      <c r="A124" s="232"/>
      <c r="B124" s="28"/>
      <c r="C124" s="232"/>
      <c r="D124" s="232"/>
      <c r="E124" s="317" t="s">
        <v>83</v>
      </c>
      <c r="F124" s="316"/>
      <c r="G124" s="316"/>
      <c r="H124" s="316"/>
      <c r="I124" s="232"/>
      <c r="J124" s="232"/>
      <c r="K124" s="232"/>
      <c r="L124" s="34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</row>
    <row r="125" spans="1:31" s="2" customFormat="1" ht="12" customHeight="1">
      <c r="A125" s="232"/>
      <c r="B125" s="28"/>
      <c r="C125" s="234" t="s">
        <v>113</v>
      </c>
      <c r="D125" s="232"/>
      <c r="E125" s="232"/>
      <c r="F125" s="232"/>
      <c r="G125" s="232"/>
      <c r="H125" s="232"/>
      <c r="I125" s="232"/>
      <c r="J125" s="232"/>
      <c r="K125" s="232"/>
      <c r="L125" s="34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</row>
    <row r="126" spans="1:31" s="2" customFormat="1" ht="16.5" customHeight="1">
      <c r="A126" s="232"/>
      <c r="B126" s="28"/>
      <c r="C126" s="232"/>
      <c r="D126" s="232"/>
      <c r="E126" s="305" t="str">
        <f>E11</f>
        <v>SO 03 Verejné osvetlenie</v>
      </c>
      <c r="F126" s="316"/>
      <c r="G126" s="316"/>
      <c r="H126" s="316"/>
      <c r="I126" s="232"/>
      <c r="J126" s="232"/>
      <c r="K126" s="232"/>
      <c r="L126" s="34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</row>
    <row r="127" spans="1:31" s="2" customFormat="1" ht="6.9" customHeight="1">
      <c r="A127" s="232"/>
      <c r="B127" s="28"/>
      <c r="C127" s="232"/>
      <c r="D127" s="232"/>
      <c r="E127" s="232"/>
      <c r="F127" s="232"/>
      <c r="G127" s="232"/>
      <c r="H127" s="232"/>
      <c r="I127" s="232"/>
      <c r="J127" s="232"/>
      <c r="K127" s="232"/>
      <c r="L127" s="34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</row>
    <row r="128" spans="1:31" s="2" customFormat="1" ht="12" customHeight="1">
      <c r="A128" s="232"/>
      <c r="B128" s="28"/>
      <c r="C128" s="234" t="s">
        <v>18</v>
      </c>
      <c r="D128" s="232"/>
      <c r="E128" s="232"/>
      <c r="F128" s="223" t="str">
        <f>F14</f>
        <v xml:space="preserve"> </v>
      </c>
      <c r="G128" s="232"/>
      <c r="H128" s="232"/>
      <c r="I128" s="234" t="s">
        <v>20</v>
      </c>
      <c r="J128" s="216" t="str">
        <f>IF(J14="","",J14)</f>
        <v>20. 4. 2021</v>
      </c>
      <c r="K128" s="232"/>
      <c r="L128" s="34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</row>
    <row r="129" spans="1:65" s="2" customFormat="1" ht="6.9" customHeight="1">
      <c r="A129" s="232"/>
      <c r="B129" s="28"/>
      <c r="C129" s="232"/>
      <c r="D129" s="232"/>
      <c r="E129" s="232"/>
      <c r="F129" s="232"/>
      <c r="G129" s="232"/>
      <c r="H129" s="232"/>
      <c r="I129" s="232"/>
      <c r="J129" s="232"/>
      <c r="K129" s="232"/>
      <c r="L129" s="34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</row>
    <row r="130" spans="1:65" s="2" customFormat="1" ht="25.65" customHeight="1">
      <c r="A130" s="232"/>
      <c r="B130" s="28"/>
      <c r="C130" s="234" t="s">
        <v>22</v>
      </c>
      <c r="D130" s="232"/>
      <c r="E130" s="232"/>
      <c r="F130" s="223" t="str">
        <f>E17</f>
        <v>Mesto Trnava</v>
      </c>
      <c r="G130" s="232"/>
      <c r="H130" s="232"/>
      <c r="I130" s="234" t="s">
        <v>28</v>
      </c>
      <c r="J130" s="231" t="str">
        <f>E23</f>
        <v>Ing. Ivana Štigová Kučírková, MSc.</v>
      </c>
      <c r="K130" s="232"/>
      <c r="L130" s="34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</row>
    <row r="131" spans="1:65" s="2" customFormat="1" ht="15.15" customHeight="1">
      <c r="A131" s="232"/>
      <c r="B131" s="28"/>
      <c r="C131" s="234" t="s">
        <v>26</v>
      </c>
      <c r="D131" s="232"/>
      <c r="E131" s="232"/>
      <c r="F131" s="223" t="str">
        <f>IF(E20="","",E20)</f>
        <v>Vyplň údaj</v>
      </c>
      <c r="G131" s="232"/>
      <c r="H131" s="232"/>
      <c r="I131" s="234" t="s">
        <v>31</v>
      </c>
      <c r="J131" s="231" t="str">
        <f>E26</f>
        <v>Rosoft, s.r.o.</v>
      </c>
      <c r="K131" s="232"/>
      <c r="L131" s="34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</row>
    <row r="132" spans="1:65" s="2" customFormat="1" ht="10.35" customHeight="1">
      <c r="A132" s="232"/>
      <c r="B132" s="28"/>
      <c r="C132" s="232"/>
      <c r="D132" s="232"/>
      <c r="E132" s="232"/>
      <c r="F132" s="232"/>
      <c r="G132" s="232"/>
      <c r="H132" s="232"/>
      <c r="I132" s="232"/>
      <c r="J132" s="232"/>
      <c r="K132" s="232"/>
      <c r="L132" s="34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</row>
    <row r="133" spans="1:65" s="11" customFormat="1" ht="29.25" customHeight="1">
      <c r="A133" s="130"/>
      <c r="B133" s="131"/>
      <c r="C133" s="132" t="s">
        <v>140</v>
      </c>
      <c r="D133" s="133" t="s">
        <v>63</v>
      </c>
      <c r="E133" s="133" t="s">
        <v>59</v>
      </c>
      <c r="F133" s="133" t="s">
        <v>60</v>
      </c>
      <c r="G133" s="133" t="s">
        <v>141</v>
      </c>
      <c r="H133" s="133" t="s">
        <v>142</v>
      </c>
      <c r="I133" s="133" t="s">
        <v>143</v>
      </c>
      <c r="J133" s="134" t="s">
        <v>118</v>
      </c>
      <c r="K133" s="135" t="s">
        <v>144</v>
      </c>
      <c r="L133" s="136"/>
      <c r="M133" s="53" t="s">
        <v>1</v>
      </c>
      <c r="N133" s="54" t="s">
        <v>42</v>
      </c>
      <c r="O133" s="54" t="s">
        <v>145</v>
      </c>
      <c r="P133" s="54" t="s">
        <v>146</v>
      </c>
      <c r="Q133" s="54" t="s">
        <v>147</v>
      </c>
      <c r="R133" s="54" t="s">
        <v>148</v>
      </c>
      <c r="S133" s="54" t="s">
        <v>149</v>
      </c>
      <c r="T133" s="55" t="s">
        <v>150</v>
      </c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</row>
    <row r="134" spans="1:65" s="2" customFormat="1" ht="22.95" customHeight="1">
      <c r="A134" s="232"/>
      <c r="B134" s="28"/>
      <c r="C134" s="60" t="s">
        <v>115</v>
      </c>
      <c r="D134" s="232"/>
      <c r="E134" s="232"/>
      <c r="F134" s="232"/>
      <c r="G134" s="232"/>
      <c r="H134" s="232"/>
      <c r="I134" s="232"/>
      <c r="J134" s="137">
        <f>BK134</f>
        <v>0</v>
      </c>
      <c r="K134" s="232"/>
      <c r="L134" s="28"/>
      <c r="M134" s="56"/>
      <c r="N134" s="47"/>
      <c r="O134" s="57"/>
      <c r="P134" s="138">
        <f>P135</f>
        <v>0</v>
      </c>
      <c r="Q134" s="57"/>
      <c r="R134" s="138">
        <f>R135</f>
        <v>0.1895</v>
      </c>
      <c r="S134" s="57"/>
      <c r="T134" s="139">
        <f>T135</f>
        <v>0</v>
      </c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T134" s="17" t="s">
        <v>77</v>
      </c>
      <c r="AU134" s="17" t="s">
        <v>120</v>
      </c>
      <c r="BK134" s="140">
        <f>BK135</f>
        <v>0</v>
      </c>
    </row>
    <row r="135" spans="1:65" s="12" customFormat="1" ht="25.95" customHeight="1">
      <c r="B135" s="141"/>
      <c r="D135" s="142" t="s">
        <v>77</v>
      </c>
      <c r="E135" s="143" t="s">
        <v>274</v>
      </c>
      <c r="F135" s="143" t="s">
        <v>836</v>
      </c>
      <c r="I135" s="144"/>
      <c r="J135" s="145">
        <f>BK135</f>
        <v>0</v>
      </c>
      <c r="L135" s="141"/>
      <c r="M135" s="146"/>
      <c r="N135" s="147"/>
      <c r="O135" s="147"/>
      <c r="P135" s="148">
        <f>P136+P154</f>
        <v>0</v>
      </c>
      <c r="Q135" s="147"/>
      <c r="R135" s="148">
        <f>R136+R154</f>
        <v>0.1895</v>
      </c>
      <c r="S135" s="147"/>
      <c r="T135" s="149">
        <f>T136+T154</f>
        <v>0</v>
      </c>
      <c r="AR135" s="142" t="s">
        <v>170</v>
      </c>
      <c r="AT135" s="150" t="s">
        <v>77</v>
      </c>
      <c r="AU135" s="150" t="s">
        <v>78</v>
      </c>
      <c r="AY135" s="142" t="s">
        <v>153</v>
      </c>
      <c r="BK135" s="151">
        <f>BK136+BK154</f>
        <v>0</v>
      </c>
    </row>
    <row r="136" spans="1:65" s="12" customFormat="1" ht="22.95" customHeight="1">
      <c r="B136" s="141"/>
      <c r="D136" s="142" t="s">
        <v>77</v>
      </c>
      <c r="E136" s="152" t="s">
        <v>837</v>
      </c>
      <c r="F136" s="152" t="s">
        <v>838</v>
      </c>
      <c r="I136" s="144"/>
      <c r="J136" s="153">
        <f>BK136</f>
        <v>0</v>
      </c>
      <c r="L136" s="250" t="s">
        <v>924</v>
      </c>
      <c r="M136" s="147"/>
      <c r="N136" s="147"/>
      <c r="O136" s="147"/>
      <c r="P136" s="148">
        <f>SUM(P137:P153)</f>
        <v>0</v>
      </c>
      <c r="Q136" s="147"/>
      <c r="R136" s="148">
        <f>SUM(R137:R153)</f>
        <v>0.1517</v>
      </c>
      <c r="S136" s="147"/>
      <c r="T136" s="149">
        <f>SUM(T137:T153)</f>
        <v>0</v>
      </c>
      <c r="AR136" s="142" t="s">
        <v>170</v>
      </c>
      <c r="AT136" s="150" t="s">
        <v>77</v>
      </c>
      <c r="AU136" s="150" t="s">
        <v>85</v>
      </c>
      <c r="AY136" s="142" t="s">
        <v>153</v>
      </c>
      <c r="BK136" s="151">
        <f>SUM(BK137:BK153)</f>
        <v>0</v>
      </c>
    </row>
    <row r="137" spans="1:65" s="2" customFormat="1" ht="16.5" customHeight="1">
      <c r="A137" s="232"/>
      <c r="B137" s="123"/>
      <c r="C137" s="154" t="s">
        <v>85</v>
      </c>
      <c r="D137" s="154" t="s">
        <v>155</v>
      </c>
      <c r="E137" s="155" t="s">
        <v>839</v>
      </c>
      <c r="F137" s="156" t="s">
        <v>840</v>
      </c>
      <c r="G137" s="157" t="s">
        <v>158</v>
      </c>
      <c r="H137" s="158">
        <v>1</v>
      </c>
      <c r="I137" s="159"/>
      <c r="J137" s="160">
        <f t="shared" ref="J137:J153" si="5">ROUND(I137*H137,2)</f>
        <v>0</v>
      </c>
      <c r="K137" s="161"/>
      <c r="L137" s="242"/>
      <c r="M137" s="162" t="s">
        <v>1</v>
      </c>
      <c r="N137" s="163" t="s">
        <v>44</v>
      </c>
      <c r="O137" s="49"/>
      <c r="P137" s="164">
        <f t="shared" ref="P137:P153" si="6">O137*H137</f>
        <v>0</v>
      </c>
      <c r="Q137" s="164">
        <v>0</v>
      </c>
      <c r="R137" s="164">
        <f t="shared" ref="R137:R153" si="7">Q137*H137</f>
        <v>0</v>
      </c>
      <c r="S137" s="164">
        <v>0</v>
      </c>
      <c r="T137" s="165">
        <f t="shared" ref="T137:T153" si="8">S137*H137</f>
        <v>0</v>
      </c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R137" s="166" t="s">
        <v>444</v>
      </c>
      <c r="AT137" s="166" t="s">
        <v>155</v>
      </c>
      <c r="AU137" s="166" t="s">
        <v>91</v>
      </c>
      <c r="AY137" s="17" t="s">
        <v>153</v>
      </c>
      <c r="BE137" s="90">
        <f t="shared" ref="BE137:BE153" si="9">IF(N137="základná",J137,0)</f>
        <v>0</v>
      </c>
      <c r="BF137" s="90">
        <f t="shared" ref="BF137:BF153" si="10">IF(N137="znížená",J137,0)</f>
        <v>0</v>
      </c>
      <c r="BG137" s="90">
        <f t="shared" ref="BG137:BG153" si="11">IF(N137="zákl. prenesená",J137,0)</f>
        <v>0</v>
      </c>
      <c r="BH137" s="90">
        <f t="shared" ref="BH137:BH153" si="12">IF(N137="zníž. prenesená",J137,0)</f>
        <v>0</v>
      </c>
      <c r="BI137" s="90">
        <f t="shared" ref="BI137:BI153" si="13">IF(N137="nulová",J137,0)</f>
        <v>0</v>
      </c>
      <c r="BJ137" s="17" t="s">
        <v>91</v>
      </c>
      <c r="BK137" s="90">
        <f t="shared" ref="BK137:BK153" si="14">ROUND(I137*H137,2)</f>
        <v>0</v>
      </c>
      <c r="BL137" s="17" t="s">
        <v>444</v>
      </c>
      <c r="BM137" s="166" t="s">
        <v>841</v>
      </c>
    </row>
    <row r="138" spans="1:65" s="2" customFormat="1" ht="16.5" customHeight="1">
      <c r="A138" s="232"/>
      <c r="B138" s="123"/>
      <c r="C138" s="154" t="s">
        <v>91</v>
      </c>
      <c r="D138" s="154" t="s">
        <v>155</v>
      </c>
      <c r="E138" s="155" t="s">
        <v>842</v>
      </c>
      <c r="F138" s="156" t="s">
        <v>843</v>
      </c>
      <c r="G138" s="157" t="s">
        <v>158</v>
      </c>
      <c r="H138" s="158">
        <v>1</v>
      </c>
      <c r="I138" s="159"/>
      <c r="J138" s="160">
        <f t="shared" si="5"/>
        <v>0</v>
      </c>
      <c r="K138" s="161"/>
      <c r="L138" s="242"/>
      <c r="M138" s="162" t="s">
        <v>1</v>
      </c>
      <c r="N138" s="163" t="s">
        <v>44</v>
      </c>
      <c r="O138" s="49"/>
      <c r="P138" s="164">
        <f t="shared" si="6"/>
        <v>0</v>
      </c>
      <c r="Q138" s="164">
        <v>0</v>
      </c>
      <c r="R138" s="164">
        <f t="shared" si="7"/>
        <v>0</v>
      </c>
      <c r="S138" s="164">
        <v>0</v>
      </c>
      <c r="T138" s="165">
        <f t="shared" si="8"/>
        <v>0</v>
      </c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R138" s="166" t="s">
        <v>444</v>
      </c>
      <c r="AT138" s="166" t="s">
        <v>155</v>
      </c>
      <c r="AU138" s="166" t="s">
        <v>91</v>
      </c>
      <c r="AY138" s="17" t="s">
        <v>153</v>
      </c>
      <c r="BE138" s="90">
        <f t="shared" si="9"/>
        <v>0</v>
      </c>
      <c r="BF138" s="90">
        <f t="shared" si="10"/>
        <v>0</v>
      </c>
      <c r="BG138" s="90">
        <f t="shared" si="11"/>
        <v>0</v>
      </c>
      <c r="BH138" s="90">
        <f t="shared" si="12"/>
        <v>0</v>
      </c>
      <c r="BI138" s="90">
        <f t="shared" si="13"/>
        <v>0</v>
      </c>
      <c r="BJ138" s="17" t="s">
        <v>91</v>
      </c>
      <c r="BK138" s="90">
        <f t="shared" si="14"/>
        <v>0</v>
      </c>
      <c r="BL138" s="17" t="s">
        <v>444</v>
      </c>
      <c r="BM138" s="166" t="s">
        <v>844</v>
      </c>
    </row>
    <row r="139" spans="1:65" s="2" customFormat="1" ht="16.5" customHeight="1">
      <c r="A139" s="232"/>
      <c r="B139" s="123"/>
      <c r="C139" s="154" t="s">
        <v>170</v>
      </c>
      <c r="D139" s="154" t="s">
        <v>155</v>
      </c>
      <c r="E139" s="155" t="s">
        <v>845</v>
      </c>
      <c r="F139" s="156" t="s">
        <v>846</v>
      </c>
      <c r="G139" s="157" t="s">
        <v>158</v>
      </c>
      <c r="H139" s="158">
        <v>1</v>
      </c>
      <c r="I139" s="159"/>
      <c r="J139" s="160">
        <f t="shared" si="5"/>
        <v>0</v>
      </c>
      <c r="K139" s="161"/>
      <c r="L139" s="242"/>
      <c r="M139" s="162" t="s">
        <v>1</v>
      </c>
      <c r="N139" s="163" t="s">
        <v>44</v>
      </c>
      <c r="O139" s="49"/>
      <c r="P139" s="164">
        <f t="shared" si="6"/>
        <v>0</v>
      </c>
      <c r="Q139" s="164">
        <v>0</v>
      </c>
      <c r="R139" s="164">
        <f t="shared" si="7"/>
        <v>0</v>
      </c>
      <c r="S139" s="164">
        <v>0</v>
      </c>
      <c r="T139" s="165">
        <f t="shared" si="8"/>
        <v>0</v>
      </c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R139" s="166" t="s">
        <v>444</v>
      </c>
      <c r="AT139" s="166" t="s">
        <v>155</v>
      </c>
      <c r="AU139" s="166" t="s">
        <v>91</v>
      </c>
      <c r="AY139" s="17" t="s">
        <v>153</v>
      </c>
      <c r="BE139" s="90">
        <f t="shared" si="9"/>
        <v>0</v>
      </c>
      <c r="BF139" s="90">
        <f t="shared" si="10"/>
        <v>0</v>
      </c>
      <c r="BG139" s="90">
        <f t="shared" si="11"/>
        <v>0</v>
      </c>
      <c r="BH139" s="90">
        <f t="shared" si="12"/>
        <v>0</v>
      </c>
      <c r="BI139" s="90">
        <f t="shared" si="13"/>
        <v>0</v>
      </c>
      <c r="BJ139" s="17" t="s">
        <v>91</v>
      </c>
      <c r="BK139" s="90">
        <f t="shared" si="14"/>
        <v>0</v>
      </c>
      <c r="BL139" s="17" t="s">
        <v>444</v>
      </c>
      <c r="BM139" s="166" t="s">
        <v>847</v>
      </c>
    </row>
    <row r="140" spans="1:65" s="2" customFormat="1" ht="21.75" customHeight="1">
      <c r="A140" s="232"/>
      <c r="B140" s="123"/>
      <c r="C140" s="154" t="s">
        <v>159</v>
      </c>
      <c r="D140" s="154" t="s">
        <v>155</v>
      </c>
      <c r="E140" s="155" t="s">
        <v>848</v>
      </c>
      <c r="F140" s="156" t="s">
        <v>849</v>
      </c>
      <c r="G140" s="157" t="s">
        <v>491</v>
      </c>
      <c r="H140" s="158">
        <v>180</v>
      </c>
      <c r="I140" s="159"/>
      <c r="J140" s="160">
        <f t="shared" si="5"/>
        <v>0</v>
      </c>
      <c r="K140" s="161"/>
      <c r="L140" s="242"/>
      <c r="M140" s="162" t="s">
        <v>1</v>
      </c>
      <c r="N140" s="163" t="s">
        <v>44</v>
      </c>
      <c r="O140" s="49"/>
      <c r="P140" s="164">
        <f t="shared" si="6"/>
        <v>0</v>
      </c>
      <c r="Q140" s="164">
        <v>0</v>
      </c>
      <c r="R140" s="164">
        <f t="shared" si="7"/>
        <v>0</v>
      </c>
      <c r="S140" s="164">
        <v>0</v>
      </c>
      <c r="T140" s="165">
        <f t="shared" si="8"/>
        <v>0</v>
      </c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R140" s="166" t="s">
        <v>444</v>
      </c>
      <c r="AT140" s="166" t="s">
        <v>155</v>
      </c>
      <c r="AU140" s="166" t="s">
        <v>91</v>
      </c>
      <c r="AY140" s="17" t="s">
        <v>153</v>
      </c>
      <c r="BE140" s="90">
        <f t="shared" si="9"/>
        <v>0</v>
      </c>
      <c r="BF140" s="90">
        <f t="shared" si="10"/>
        <v>0</v>
      </c>
      <c r="BG140" s="90">
        <f t="shared" si="11"/>
        <v>0</v>
      </c>
      <c r="BH140" s="90">
        <f t="shared" si="12"/>
        <v>0</v>
      </c>
      <c r="BI140" s="90">
        <f t="shared" si="13"/>
        <v>0</v>
      </c>
      <c r="BJ140" s="17" t="s">
        <v>91</v>
      </c>
      <c r="BK140" s="90">
        <f t="shared" si="14"/>
        <v>0</v>
      </c>
      <c r="BL140" s="17" t="s">
        <v>444</v>
      </c>
      <c r="BM140" s="166" t="s">
        <v>850</v>
      </c>
    </row>
    <row r="141" spans="1:65" s="2" customFormat="1" ht="16.5" customHeight="1">
      <c r="A141" s="232"/>
      <c r="B141" s="123"/>
      <c r="C141" s="191" t="s">
        <v>178</v>
      </c>
      <c r="D141" s="191" t="s">
        <v>274</v>
      </c>
      <c r="E141" s="192" t="s">
        <v>851</v>
      </c>
      <c r="F141" s="193" t="s">
        <v>852</v>
      </c>
      <c r="G141" s="194" t="s">
        <v>491</v>
      </c>
      <c r="H141" s="195">
        <v>180</v>
      </c>
      <c r="I141" s="196"/>
      <c r="J141" s="197">
        <f t="shared" si="5"/>
        <v>0</v>
      </c>
      <c r="K141" s="198"/>
      <c r="L141" s="242"/>
      <c r="M141" s="200" t="s">
        <v>1</v>
      </c>
      <c r="N141" s="201" t="s">
        <v>44</v>
      </c>
      <c r="O141" s="49"/>
      <c r="P141" s="164">
        <f t="shared" si="6"/>
        <v>0</v>
      </c>
      <c r="Q141" s="164">
        <v>0</v>
      </c>
      <c r="R141" s="164">
        <f t="shared" si="7"/>
        <v>0</v>
      </c>
      <c r="S141" s="164">
        <v>0</v>
      </c>
      <c r="T141" s="165">
        <f t="shared" si="8"/>
        <v>0</v>
      </c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R141" s="166" t="s">
        <v>853</v>
      </c>
      <c r="AT141" s="166" t="s">
        <v>274</v>
      </c>
      <c r="AU141" s="166" t="s">
        <v>91</v>
      </c>
      <c r="AY141" s="17" t="s">
        <v>153</v>
      </c>
      <c r="BE141" s="90">
        <f t="shared" si="9"/>
        <v>0</v>
      </c>
      <c r="BF141" s="90">
        <f t="shared" si="10"/>
        <v>0</v>
      </c>
      <c r="BG141" s="90">
        <f t="shared" si="11"/>
        <v>0</v>
      </c>
      <c r="BH141" s="90">
        <f t="shared" si="12"/>
        <v>0</v>
      </c>
      <c r="BI141" s="90">
        <f t="shared" si="13"/>
        <v>0</v>
      </c>
      <c r="BJ141" s="17" t="s">
        <v>91</v>
      </c>
      <c r="BK141" s="90">
        <f t="shared" si="14"/>
        <v>0</v>
      </c>
      <c r="BL141" s="17" t="s">
        <v>853</v>
      </c>
      <c r="BM141" s="166" t="s">
        <v>854</v>
      </c>
    </row>
    <row r="142" spans="1:65" s="2" customFormat="1" ht="21.75" customHeight="1">
      <c r="A142" s="232"/>
      <c r="B142" s="123"/>
      <c r="C142" s="154" t="s">
        <v>182</v>
      </c>
      <c r="D142" s="154" t="s">
        <v>155</v>
      </c>
      <c r="E142" s="155" t="s">
        <v>855</v>
      </c>
      <c r="F142" s="156" t="s">
        <v>856</v>
      </c>
      <c r="G142" s="157" t="s">
        <v>491</v>
      </c>
      <c r="H142" s="158">
        <v>35</v>
      </c>
      <c r="I142" s="159"/>
      <c r="J142" s="160">
        <f t="shared" si="5"/>
        <v>0</v>
      </c>
      <c r="K142" s="161"/>
      <c r="L142" s="242"/>
      <c r="M142" s="162" t="s">
        <v>1</v>
      </c>
      <c r="N142" s="163" t="s">
        <v>44</v>
      </c>
      <c r="O142" s="49"/>
      <c r="P142" s="164">
        <f t="shared" si="6"/>
        <v>0</v>
      </c>
      <c r="Q142" s="164">
        <v>0</v>
      </c>
      <c r="R142" s="164">
        <f t="shared" si="7"/>
        <v>0</v>
      </c>
      <c r="S142" s="164">
        <v>0</v>
      </c>
      <c r="T142" s="165">
        <f t="shared" si="8"/>
        <v>0</v>
      </c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R142" s="166" t="s">
        <v>444</v>
      </c>
      <c r="AT142" s="166" t="s">
        <v>155</v>
      </c>
      <c r="AU142" s="166" t="s">
        <v>91</v>
      </c>
      <c r="AY142" s="17" t="s">
        <v>153</v>
      </c>
      <c r="BE142" s="90">
        <f t="shared" si="9"/>
        <v>0</v>
      </c>
      <c r="BF142" s="90">
        <f t="shared" si="10"/>
        <v>0</v>
      </c>
      <c r="BG142" s="90">
        <f t="shared" si="11"/>
        <v>0</v>
      </c>
      <c r="BH142" s="90">
        <f t="shared" si="12"/>
        <v>0</v>
      </c>
      <c r="BI142" s="90">
        <f t="shared" si="13"/>
        <v>0</v>
      </c>
      <c r="BJ142" s="17" t="s">
        <v>91</v>
      </c>
      <c r="BK142" s="90">
        <f t="shared" si="14"/>
        <v>0</v>
      </c>
      <c r="BL142" s="17" t="s">
        <v>444</v>
      </c>
      <c r="BM142" s="166" t="s">
        <v>857</v>
      </c>
    </row>
    <row r="143" spans="1:65" s="2" customFormat="1" ht="16.5" customHeight="1">
      <c r="A143" s="232"/>
      <c r="B143" s="123"/>
      <c r="C143" s="191" t="s">
        <v>186</v>
      </c>
      <c r="D143" s="191" t="s">
        <v>274</v>
      </c>
      <c r="E143" s="192" t="s">
        <v>858</v>
      </c>
      <c r="F143" s="193" t="s">
        <v>859</v>
      </c>
      <c r="G143" s="194" t="s">
        <v>491</v>
      </c>
      <c r="H143" s="195">
        <v>35</v>
      </c>
      <c r="I143" s="196"/>
      <c r="J143" s="197">
        <f t="shared" si="5"/>
        <v>0</v>
      </c>
      <c r="K143" s="198"/>
      <c r="L143" s="242"/>
      <c r="M143" s="200" t="s">
        <v>1</v>
      </c>
      <c r="N143" s="201" t="s">
        <v>44</v>
      </c>
      <c r="O143" s="49"/>
      <c r="P143" s="164">
        <f t="shared" si="6"/>
        <v>0</v>
      </c>
      <c r="Q143" s="164">
        <v>8.9999999999999998E-4</v>
      </c>
      <c r="R143" s="164">
        <f t="shared" si="7"/>
        <v>3.15E-2</v>
      </c>
      <c r="S143" s="164">
        <v>0</v>
      </c>
      <c r="T143" s="165">
        <f t="shared" si="8"/>
        <v>0</v>
      </c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R143" s="166" t="s">
        <v>853</v>
      </c>
      <c r="AT143" s="166" t="s">
        <v>274</v>
      </c>
      <c r="AU143" s="166" t="s">
        <v>91</v>
      </c>
      <c r="AY143" s="17" t="s">
        <v>153</v>
      </c>
      <c r="BE143" s="90">
        <f t="shared" si="9"/>
        <v>0</v>
      </c>
      <c r="BF143" s="90">
        <f t="shared" si="10"/>
        <v>0</v>
      </c>
      <c r="BG143" s="90">
        <f t="shared" si="11"/>
        <v>0</v>
      </c>
      <c r="BH143" s="90">
        <f t="shared" si="12"/>
        <v>0</v>
      </c>
      <c r="BI143" s="90">
        <f t="shared" si="13"/>
        <v>0</v>
      </c>
      <c r="BJ143" s="17" t="s">
        <v>91</v>
      </c>
      <c r="BK143" s="90">
        <f t="shared" si="14"/>
        <v>0</v>
      </c>
      <c r="BL143" s="17" t="s">
        <v>853</v>
      </c>
      <c r="BM143" s="166" t="s">
        <v>860</v>
      </c>
    </row>
    <row r="144" spans="1:65" s="2" customFormat="1" ht="21.75" customHeight="1">
      <c r="A144" s="232"/>
      <c r="B144" s="123"/>
      <c r="C144" s="154" t="s">
        <v>191</v>
      </c>
      <c r="D144" s="154" t="s">
        <v>155</v>
      </c>
      <c r="E144" s="155" t="s">
        <v>861</v>
      </c>
      <c r="F144" s="156" t="s">
        <v>862</v>
      </c>
      <c r="G144" s="157" t="s">
        <v>491</v>
      </c>
      <c r="H144" s="158">
        <v>20</v>
      </c>
      <c r="I144" s="159"/>
      <c r="J144" s="160">
        <f t="shared" si="5"/>
        <v>0</v>
      </c>
      <c r="K144" s="161"/>
      <c r="L144" s="242"/>
      <c r="M144" s="162" t="s">
        <v>1</v>
      </c>
      <c r="N144" s="163" t="s">
        <v>44</v>
      </c>
      <c r="O144" s="49"/>
      <c r="P144" s="164">
        <f t="shared" si="6"/>
        <v>0</v>
      </c>
      <c r="Q144" s="164">
        <v>0</v>
      </c>
      <c r="R144" s="164">
        <f t="shared" si="7"/>
        <v>0</v>
      </c>
      <c r="S144" s="164">
        <v>0</v>
      </c>
      <c r="T144" s="165">
        <f t="shared" si="8"/>
        <v>0</v>
      </c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R144" s="166" t="s">
        <v>444</v>
      </c>
      <c r="AT144" s="166" t="s">
        <v>155</v>
      </c>
      <c r="AU144" s="166" t="s">
        <v>91</v>
      </c>
      <c r="AY144" s="17" t="s">
        <v>153</v>
      </c>
      <c r="BE144" s="90">
        <f t="shared" si="9"/>
        <v>0</v>
      </c>
      <c r="BF144" s="90">
        <f t="shared" si="10"/>
        <v>0</v>
      </c>
      <c r="BG144" s="90">
        <f t="shared" si="11"/>
        <v>0</v>
      </c>
      <c r="BH144" s="90">
        <f t="shared" si="12"/>
        <v>0</v>
      </c>
      <c r="BI144" s="90">
        <f t="shared" si="13"/>
        <v>0</v>
      </c>
      <c r="BJ144" s="17" t="s">
        <v>91</v>
      </c>
      <c r="BK144" s="90">
        <f t="shared" si="14"/>
        <v>0</v>
      </c>
      <c r="BL144" s="17" t="s">
        <v>444</v>
      </c>
      <c r="BM144" s="166" t="s">
        <v>863</v>
      </c>
    </row>
    <row r="145" spans="1:65" s="2" customFormat="1" ht="16.5" customHeight="1">
      <c r="A145" s="232"/>
      <c r="B145" s="123"/>
      <c r="C145" s="191" t="s">
        <v>195</v>
      </c>
      <c r="D145" s="191" t="s">
        <v>274</v>
      </c>
      <c r="E145" s="192" t="s">
        <v>864</v>
      </c>
      <c r="F145" s="193" t="s">
        <v>865</v>
      </c>
      <c r="G145" s="194" t="s">
        <v>491</v>
      </c>
      <c r="H145" s="195">
        <v>20</v>
      </c>
      <c r="I145" s="196"/>
      <c r="J145" s="197">
        <f t="shared" si="5"/>
        <v>0</v>
      </c>
      <c r="K145" s="198"/>
      <c r="L145" s="242"/>
      <c r="M145" s="200" t="s">
        <v>1</v>
      </c>
      <c r="N145" s="201" t="s">
        <v>44</v>
      </c>
      <c r="O145" s="49"/>
      <c r="P145" s="164">
        <f t="shared" si="6"/>
        <v>0</v>
      </c>
      <c r="Q145" s="164">
        <v>6.9999999999999994E-5</v>
      </c>
      <c r="R145" s="164">
        <f t="shared" si="7"/>
        <v>1.3999999999999998E-3</v>
      </c>
      <c r="S145" s="164">
        <v>0</v>
      </c>
      <c r="T145" s="165">
        <f t="shared" si="8"/>
        <v>0</v>
      </c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R145" s="166" t="s">
        <v>853</v>
      </c>
      <c r="AT145" s="166" t="s">
        <v>274</v>
      </c>
      <c r="AU145" s="166" t="s">
        <v>91</v>
      </c>
      <c r="AY145" s="17" t="s">
        <v>153</v>
      </c>
      <c r="BE145" s="90">
        <f t="shared" si="9"/>
        <v>0</v>
      </c>
      <c r="BF145" s="90">
        <f t="shared" si="10"/>
        <v>0</v>
      </c>
      <c r="BG145" s="90">
        <f t="shared" si="11"/>
        <v>0</v>
      </c>
      <c r="BH145" s="90">
        <f t="shared" si="12"/>
        <v>0</v>
      </c>
      <c r="BI145" s="90">
        <f t="shared" si="13"/>
        <v>0</v>
      </c>
      <c r="BJ145" s="17" t="s">
        <v>91</v>
      </c>
      <c r="BK145" s="90">
        <f t="shared" si="14"/>
        <v>0</v>
      </c>
      <c r="BL145" s="17" t="s">
        <v>853</v>
      </c>
      <c r="BM145" s="166" t="s">
        <v>866</v>
      </c>
    </row>
    <row r="146" spans="1:65" s="2" customFormat="1" ht="21.75" customHeight="1">
      <c r="A146" s="232"/>
      <c r="B146" s="123"/>
      <c r="C146" s="154" t="s">
        <v>199</v>
      </c>
      <c r="D146" s="154" t="s">
        <v>155</v>
      </c>
      <c r="E146" s="155" t="s">
        <v>867</v>
      </c>
      <c r="F146" s="156" t="s">
        <v>868</v>
      </c>
      <c r="G146" s="157" t="s">
        <v>491</v>
      </c>
      <c r="H146" s="158">
        <v>165</v>
      </c>
      <c r="I146" s="159"/>
      <c r="J146" s="160">
        <f t="shared" si="5"/>
        <v>0</v>
      </c>
      <c r="K146" s="161"/>
      <c r="L146" s="242"/>
      <c r="M146" s="162" t="s">
        <v>1</v>
      </c>
      <c r="N146" s="163" t="s">
        <v>44</v>
      </c>
      <c r="O146" s="49"/>
      <c r="P146" s="164">
        <f t="shared" si="6"/>
        <v>0</v>
      </c>
      <c r="Q146" s="164">
        <v>0</v>
      </c>
      <c r="R146" s="164">
        <f t="shared" si="7"/>
        <v>0</v>
      </c>
      <c r="S146" s="164">
        <v>0</v>
      </c>
      <c r="T146" s="165">
        <f t="shared" si="8"/>
        <v>0</v>
      </c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R146" s="166" t="s">
        <v>444</v>
      </c>
      <c r="AT146" s="166" t="s">
        <v>155</v>
      </c>
      <c r="AU146" s="166" t="s">
        <v>91</v>
      </c>
      <c r="AY146" s="17" t="s">
        <v>153</v>
      </c>
      <c r="BE146" s="90">
        <f t="shared" si="9"/>
        <v>0</v>
      </c>
      <c r="BF146" s="90">
        <f t="shared" si="10"/>
        <v>0</v>
      </c>
      <c r="BG146" s="90">
        <f t="shared" si="11"/>
        <v>0</v>
      </c>
      <c r="BH146" s="90">
        <f t="shared" si="12"/>
        <v>0</v>
      </c>
      <c r="BI146" s="90">
        <f t="shared" si="13"/>
        <v>0</v>
      </c>
      <c r="BJ146" s="17" t="s">
        <v>91</v>
      </c>
      <c r="BK146" s="90">
        <f t="shared" si="14"/>
        <v>0</v>
      </c>
      <c r="BL146" s="17" t="s">
        <v>444</v>
      </c>
      <c r="BM146" s="166" t="s">
        <v>869</v>
      </c>
    </row>
    <row r="147" spans="1:65" s="2" customFormat="1" ht="16.5" customHeight="1">
      <c r="A147" s="232"/>
      <c r="B147" s="123"/>
      <c r="C147" s="191" t="s">
        <v>204</v>
      </c>
      <c r="D147" s="191" t="s">
        <v>274</v>
      </c>
      <c r="E147" s="192" t="s">
        <v>870</v>
      </c>
      <c r="F147" s="193" t="s">
        <v>871</v>
      </c>
      <c r="G147" s="194" t="s">
        <v>491</v>
      </c>
      <c r="H147" s="195">
        <v>165</v>
      </c>
      <c r="I147" s="196"/>
      <c r="J147" s="197">
        <f t="shared" si="5"/>
        <v>0</v>
      </c>
      <c r="K147" s="198"/>
      <c r="L147" s="242"/>
      <c r="M147" s="200" t="s">
        <v>1</v>
      </c>
      <c r="N147" s="201" t="s">
        <v>44</v>
      </c>
      <c r="O147" s="49"/>
      <c r="P147" s="164">
        <f t="shared" si="6"/>
        <v>0</v>
      </c>
      <c r="Q147" s="164">
        <v>7.2000000000000005E-4</v>
      </c>
      <c r="R147" s="164">
        <f t="shared" si="7"/>
        <v>0.1188</v>
      </c>
      <c r="S147" s="164">
        <v>0</v>
      </c>
      <c r="T147" s="165">
        <f t="shared" si="8"/>
        <v>0</v>
      </c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R147" s="166" t="s">
        <v>853</v>
      </c>
      <c r="AT147" s="166" t="s">
        <v>274</v>
      </c>
      <c r="AU147" s="166" t="s">
        <v>91</v>
      </c>
      <c r="AY147" s="17" t="s">
        <v>153</v>
      </c>
      <c r="BE147" s="90">
        <f t="shared" si="9"/>
        <v>0</v>
      </c>
      <c r="BF147" s="90">
        <f t="shared" si="10"/>
        <v>0</v>
      </c>
      <c r="BG147" s="90">
        <f t="shared" si="11"/>
        <v>0</v>
      </c>
      <c r="BH147" s="90">
        <f t="shared" si="12"/>
        <v>0</v>
      </c>
      <c r="BI147" s="90">
        <f t="shared" si="13"/>
        <v>0</v>
      </c>
      <c r="BJ147" s="17" t="s">
        <v>91</v>
      </c>
      <c r="BK147" s="90">
        <f t="shared" si="14"/>
        <v>0</v>
      </c>
      <c r="BL147" s="17" t="s">
        <v>853</v>
      </c>
      <c r="BM147" s="166" t="s">
        <v>872</v>
      </c>
    </row>
    <row r="148" spans="1:65" s="2" customFormat="1" ht="16.5" customHeight="1">
      <c r="A148" s="232"/>
      <c r="B148" s="123"/>
      <c r="C148" s="154" t="s">
        <v>208</v>
      </c>
      <c r="D148" s="154" t="s">
        <v>155</v>
      </c>
      <c r="E148" s="155" t="s">
        <v>873</v>
      </c>
      <c r="F148" s="156" t="s">
        <v>874</v>
      </c>
      <c r="G148" s="157" t="s">
        <v>158</v>
      </c>
      <c r="H148" s="158">
        <v>6</v>
      </c>
      <c r="I148" s="159"/>
      <c r="J148" s="160">
        <f t="shared" si="5"/>
        <v>0</v>
      </c>
      <c r="K148" s="161"/>
      <c r="L148" s="242"/>
      <c r="M148" s="162" t="s">
        <v>1</v>
      </c>
      <c r="N148" s="163" t="s">
        <v>44</v>
      </c>
      <c r="O148" s="49"/>
      <c r="P148" s="164">
        <f t="shared" si="6"/>
        <v>0</v>
      </c>
      <c r="Q148" s="164">
        <v>0</v>
      </c>
      <c r="R148" s="164">
        <f t="shared" si="7"/>
        <v>0</v>
      </c>
      <c r="S148" s="164">
        <v>0</v>
      </c>
      <c r="T148" s="165">
        <f t="shared" si="8"/>
        <v>0</v>
      </c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R148" s="166" t="s">
        <v>444</v>
      </c>
      <c r="AT148" s="166" t="s">
        <v>155</v>
      </c>
      <c r="AU148" s="166" t="s">
        <v>91</v>
      </c>
      <c r="AY148" s="17" t="s">
        <v>153</v>
      </c>
      <c r="BE148" s="90">
        <f t="shared" si="9"/>
        <v>0</v>
      </c>
      <c r="BF148" s="90">
        <f t="shared" si="10"/>
        <v>0</v>
      </c>
      <c r="BG148" s="90">
        <f t="shared" si="11"/>
        <v>0</v>
      </c>
      <c r="BH148" s="90">
        <f t="shared" si="12"/>
        <v>0</v>
      </c>
      <c r="BI148" s="90">
        <f t="shared" si="13"/>
        <v>0</v>
      </c>
      <c r="BJ148" s="17" t="s">
        <v>91</v>
      </c>
      <c r="BK148" s="90">
        <f t="shared" si="14"/>
        <v>0</v>
      </c>
      <c r="BL148" s="17" t="s">
        <v>444</v>
      </c>
      <c r="BM148" s="166" t="s">
        <v>875</v>
      </c>
    </row>
    <row r="149" spans="1:65" s="2" customFormat="1" ht="16.5" customHeight="1">
      <c r="A149" s="232"/>
      <c r="B149" s="123"/>
      <c r="C149" s="154" t="s">
        <v>212</v>
      </c>
      <c r="D149" s="154" t="s">
        <v>155</v>
      </c>
      <c r="E149" s="155" t="s">
        <v>876</v>
      </c>
      <c r="F149" s="156" t="s">
        <v>877</v>
      </c>
      <c r="G149" s="157" t="s">
        <v>158</v>
      </c>
      <c r="H149" s="158">
        <v>3</v>
      </c>
      <c r="I149" s="159"/>
      <c r="J149" s="160">
        <f t="shared" si="5"/>
        <v>0</v>
      </c>
      <c r="K149" s="161"/>
      <c r="L149" s="242"/>
      <c r="M149" s="162" t="s">
        <v>1</v>
      </c>
      <c r="N149" s="163" t="s">
        <v>44</v>
      </c>
      <c r="O149" s="49"/>
      <c r="P149" s="164">
        <f t="shared" si="6"/>
        <v>0</v>
      </c>
      <c r="Q149" s="164">
        <v>0</v>
      </c>
      <c r="R149" s="164">
        <f t="shared" si="7"/>
        <v>0</v>
      </c>
      <c r="S149" s="164">
        <v>0</v>
      </c>
      <c r="T149" s="165">
        <f t="shared" si="8"/>
        <v>0</v>
      </c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R149" s="166" t="s">
        <v>444</v>
      </c>
      <c r="AT149" s="166" t="s">
        <v>155</v>
      </c>
      <c r="AU149" s="166" t="s">
        <v>91</v>
      </c>
      <c r="AY149" s="17" t="s">
        <v>153</v>
      </c>
      <c r="BE149" s="90">
        <f t="shared" si="9"/>
        <v>0</v>
      </c>
      <c r="BF149" s="90">
        <f t="shared" si="10"/>
        <v>0</v>
      </c>
      <c r="BG149" s="90">
        <f t="shared" si="11"/>
        <v>0</v>
      </c>
      <c r="BH149" s="90">
        <f t="shared" si="12"/>
        <v>0</v>
      </c>
      <c r="BI149" s="90">
        <f t="shared" si="13"/>
        <v>0</v>
      </c>
      <c r="BJ149" s="17" t="s">
        <v>91</v>
      </c>
      <c r="BK149" s="90">
        <f t="shared" si="14"/>
        <v>0</v>
      </c>
      <c r="BL149" s="17" t="s">
        <v>444</v>
      </c>
      <c r="BM149" s="166" t="s">
        <v>878</v>
      </c>
    </row>
    <row r="150" spans="1:65" s="2" customFormat="1" ht="16.5" customHeight="1">
      <c r="A150" s="232"/>
      <c r="B150" s="123"/>
      <c r="C150" s="191" t="s">
        <v>221</v>
      </c>
      <c r="D150" s="191" t="s">
        <v>274</v>
      </c>
      <c r="E150" s="192" t="s">
        <v>879</v>
      </c>
      <c r="F150" s="193" t="s">
        <v>880</v>
      </c>
      <c r="G150" s="194" t="s">
        <v>881</v>
      </c>
      <c r="H150" s="208"/>
      <c r="I150" s="196"/>
      <c r="J150" s="197">
        <f t="shared" si="5"/>
        <v>0</v>
      </c>
      <c r="K150" s="198"/>
      <c r="L150" s="242"/>
      <c r="M150" s="200" t="s">
        <v>1</v>
      </c>
      <c r="N150" s="201" t="s">
        <v>44</v>
      </c>
      <c r="O150" s="49"/>
      <c r="P150" s="164">
        <f t="shared" si="6"/>
        <v>0</v>
      </c>
      <c r="Q150" s="164">
        <v>0</v>
      </c>
      <c r="R150" s="164">
        <f t="shared" si="7"/>
        <v>0</v>
      </c>
      <c r="S150" s="164">
        <v>0</v>
      </c>
      <c r="T150" s="165">
        <f t="shared" si="8"/>
        <v>0</v>
      </c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R150" s="166" t="s">
        <v>882</v>
      </c>
      <c r="AT150" s="166" t="s">
        <v>274</v>
      </c>
      <c r="AU150" s="166" t="s">
        <v>91</v>
      </c>
      <c r="AY150" s="17" t="s">
        <v>153</v>
      </c>
      <c r="BE150" s="90">
        <f t="shared" si="9"/>
        <v>0</v>
      </c>
      <c r="BF150" s="90">
        <f t="shared" si="10"/>
        <v>0</v>
      </c>
      <c r="BG150" s="90">
        <f t="shared" si="11"/>
        <v>0</v>
      </c>
      <c r="BH150" s="90">
        <f t="shared" si="12"/>
        <v>0</v>
      </c>
      <c r="BI150" s="90">
        <f t="shared" si="13"/>
        <v>0</v>
      </c>
      <c r="BJ150" s="17" t="s">
        <v>91</v>
      </c>
      <c r="BK150" s="90">
        <f t="shared" si="14"/>
        <v>0</v>
      </c>
      <c r="BL150" s="17" t="s">
        <v>444</v>
      </c>
      <c r="BM150" s="166" t="s">
        <v>883</v>
      </c>
    </row>
    <row r="151" spans="1:65" s="2" customFormat="1" ht="16.5" customHeight="1">
      <c r="A151" s="232"/>
      <c r="B151" s="123"/>
      <c r="C151" s="191" t="s">
        <v>226</v>
      </c>
      <c r="D151" s="191" t="s">
        <v>274</v>
      </c>
      <c r="E151" s="192" t="s">
        <v>884</v>
      </c>
      <c r="F151" s="193" t="s">
        <v>885</v>
      </c>
      <c r="G151" s="194" t="s">
        <v>881</v>
      </c>
      <c r="H151" s="208"/>
      <c r="I151" s="196"/>
      <c r="J151" s="197">
        <f t="shared" si="5"/>
        <v>0</v>
      </c>
      <c r="K151" s="198"/>
      <c r="L151" s="242"/>
      <c r="M151" s="200" t="s">
        <v>1</v>
      </c>
      <c r="N151" s="201" t="s">
        <v>44</v>
      </c>
      <c r="O151" s="49"/>
      <c r="P151" s="164">
        <f t="shared" si="6"/>
        <v>0</v>
      </c>
      <c r="Q151" s="164">
        <v>0</v>
      </c>
      <c r="R151" s="164">
        <f t="shared" si="7"/>
        <v>0</v>
      </c>
      <c r="S151" s="164">
        <v>0</v>
      </c>
      <c r="T151" s="165">
        <f t="shared" si="8"/>
        <v>0</v>
      </c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R151" s="166" t="s">
        <v>882</v>
      </c>
      <c r="AT151" s="166" t="s">
        <v>274</v>
      </c>
      <c r="AU151" s="166" t="s">
        <v>91</v>
      </c>
      <c r="AY151" s="17" t="s">
        <v>153</v>
      </c>
      <c r="BE151" s="90">
        <f t="shared" si="9"/>
        <v>0</v>
      </c>
      <c r="BF151" s="90">
        <f t="shared" si="10"/>
        <v>0</v>
      </c>
      <c r="BG151" s="90">
        <f t="shared" si="11"/>
        <v>0</v>
      </c>
      <c r="BH151" s="90">
        <f t="shared" si="12"/>
        <v>0</v>
      </c>
      <c r="BI151" s="90">
        <f t="shared" si="13"/>
        <v>0</v>
      </c>
      <c r="BJ151" s="17" t="s">
        <v>91</v>
      </c>
      <c r="BK151" s="90">
        <f t="shared" si="14"/>
        <v>0</v>
      </c>
      <c r="BL151" s="17" t="s">
        <v>444</v>
      </c>
      <c r="BM151" s="166" t="s">
        <v>886</v>
      </c>
    </row>
    <row r="152" spans="1:65" s="2" customFormat="1" ht="16.5" customHeight="1">
      <c r="A152" s="232"/>
      <c r="B152" s="123"/>
      <c r="C152" s="191" t="s">
        <v>231</v>
      </c>
      <c r="D152" s="191" t="s">
        <v>274</v>
      </c>
      <c r="E152" s="192" t="s">
        <v>887</v>
      </c>
      <c r="F152" s="193" t="s">
        <v>888</v>
      </c>
      <c r="G152" s="194" t="s">
        <v>158</v>
      </c>
      <c r="H152" s="195">
        <v>1</v>
      </c>
      <c r="I152" s="196"/>
      <c r="J152" s="197">
        <f t="shared" si="5"/>
        <v>0</v>
      </c>
      <c r="K152" s="198"/>
      <c r="L152" s="242"/>
      <c r="M152" s="200" t="s">
        <v>1</v>
      </c>
      <c r="N152" s="201" t="s">
        <v>44</v>
      </c>
      <c r="O152" s="49"/>
      <c r="P152" s="164">
        <f t="shared" si="6"/>
        <v>0</v>
      </c>
      <c r="Q152" s="164">
        <v>0</v>
      </c>
      <c r="R152" s="164">
        <f t="shared" si="7"/>
        <v>0</v>
      </c>
      <c r="S152" s="164">
        <v>0</v>
      </c>
      <c r="T152" s="165">
        <f t="shared" si="8"/>
        <v>0</v>
      </c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R152" s="166" t="s">
        <v>882</v>
      </c>
      <c r="AT152" s="166" t="s">
        <v>274</v>
      </c>
      <c r="AU152" s="166" t="s">
        <v>91</v>
      </c>
      <c r="AY152" s="17" t="s">
        <v>153</v>
      </c>
      <c r="BE152" s="90">
        <f t="shared" si="9"/>
        <v>0</v>
      </c>
      <c r="BF152" s="90">
        <f t="shared" si="10"/>
        <v>0</v>
      </c>
      <c r="BG152" s="90">
        <f t="shared" si="11"/>
        <v>0</v>
      </c>
      <c r="BH152" s="90">
        <f t="shared" si="12"/>
        <v>0</v>
      </c>
      <c r="BI152" s="90">
        <f t="shared" si="13"/>
        <v>0</v>
      </c>
      <c r="BJ152" s="17" t="s">
        <v>91</v>
      </c>
      <c r="BK152" s="90">
        <f t="shared" si="14"/>
        <v>0</v>
      </c>
      <c r="BL152" s="17" t="s">
        <v>444</v>
      </c>
      <c r="BM152" s="166" t="s">
        <v>889</v>
      </c>
    </row>
    <row r="153" spans="1:65" s="2" customFormat="1" ht="16.5" customHeight="1">
      <c r="A153" s="232"/>
      <c r="B153" s="123"/>
      <c r="C153" s="191" t="s">
        <v>239</v>
      </c>
      <c r="D153" s="191" t="s">
        <v>274</v>
      </c>
      <c r="E153" s="192" t="s">
        <v>890</v>
      </c>
      <c r="F153" s="193" t="s">
        <v>891</v>
      </c>
      <c r="G153" s="194" t="s">
        <v>158</v>
      </c>
      <c r="H153" s="195">
        <v>1</v>
      </c>
      <c r="I153" s="196"/>
      <c r="J153" s="197">
        <f t="shared" si="5"/>
        <v>0</v>
      </c>
      <c r="K153" s="198"/>
      <c r="L153" s="242"/>
      <c r="M153" s="200" t="s">
        <v>1</v>
      </c>
      <c r="N153" s="201" t="s">
        <v>44</v>
      </c>
      <c r="O153" s="49"/>
      <c r="P153" s="164">
        <f t="shared" si="6"/>
        <v>0</v>
      </c>
      <c r="Q153" s="164">
        <v>0</v>
      </c>
      <c r="R153" s="164">
        <f t="shared" si="7"/>
        <v>0</v>
      </c>
      <c r="S153" s="164">
        <v>0</v>
      </c>
      <c r="T153" s="165">
        <f t="shared" si="8"/>
        <v>0</v>
      </c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R153" s="166" t="s">
        <v>882</v>
      </c>
      <c r="AT153" s="166" t="s">
        <v>274</v>
      </c>
      <c r="AU153" s="166" t="s">
        <v>91</v>
      </c>
      <c r="AY153" s="17" t="s">
        <v>153</v>
      </c>
      <c r="BE153" s="90">
        <f t="shared" si="9"/>
        <v>0</v>
      </c>
      <c r="BF153" s="90">
        <f t="shared" si="10"/>
        <v>0</v>
      </c>
      <c r="BG153" s="90">
        <f t="shared" si="11"/>
        <v>0</v>
      </c>
      <c r="BH153" s="90">
        <f t="shared" si="12"/>
        <v>0</v>
      </c>
      <c r="BI153" s="90">
        <f t="shared" si="13"/>
        <v>0</v>
      </c>
      <c r="BJ153" s="17" t="s">
        <v>91</v>
      </c>
      <c r="BK153" s="90">
        <f t="shared" si="14"/>
        <v>0</v>
      </c>
      <c r="BL153" s="17" t="s">
        <v>444</v>
      </c>
      <c r="BM153" s="166" t="s">
        <v>892</v>
      </c>
    </row>
    <row r="154" spans="1:65" s="12" customFormat="1" ht="22.95" customHeight="1">
      <c r="B154" s="141"/>
      <c r="D154" s="142" t="s">
        <v>77</v>
      </c>
      <c r="E154" s="152" t="s">
        <v>893</v>
      </c>
      <c r="F154" s="152" t="s">
        <v>894</v>
      </c>
      <c r="I154" s="144"/>
      <c r="J154" s="153">
        <f>BK154</f>
        <v>0</v>
      </c>
      <c r="L154" s="242"/>
      <c r="M154" s="146"/>
      <c r="N154" s="147"/>
      <c r="O154" s="147"/>
      <c r="P154" s="148">
        <f>SUM(P155:P163)</f>
        <v>0</v>
      </c>
      <c r="Q154" s="147"/>
      <c r="R154" s="148">
        <f>SUM(R155:R163)</f>
        <v>3.78E-2</v>
      </c>
      <c r="S154" s="147"/>
      <c r="T154" s="149">
        <f>SUM(T155:T163)</f>
        <v>0</v>
      </c>
      <c r="AR154" s="142" t="s">
        <v>170</v>
      </c>
      <c r="AT154" s="150" t="s">
        <v>77</v>
      </c>
      <c r="AU154" s="150" t="s">
        <v>85</v>
      </c>
      <c r="AY154" s="142" t="s">
        <v>153</v>
      </c>
      <c r="BK154" s="151">
        <f>SUM(BK155:BK163)</f>
        <v>0</v>
      </c>
    </row>
    <row r="155" spans="1:65" s="2" customFormat="1" ht="16.5" customHeight="1">
      <c r="A155" s="232"/>
      <c r="B155" s="123"/>
      <c r="C155" s="154" t="s">
        <v>244</v>
      </c>
      <c r="D155" s="154" t="s">
        <v>155</v>
      </c>
      <c r="E155" s="155" t="s">
        <v>895</v>
      </c>
      <c r="F155" s="156" t="s">
        <v>896</v>
      </c>
      <c r="G155" s="157" t="s">
        <v>158</v>
      </c>
      <c r="H155" s="158">
        <v>1</v>
      </c>
      <c r="I155" s="159"/>
      <c r="J155" s="160">
        <f t="shared" ref="J155:J163" si="15">ROUND(I155*H155,2)</f>
        <v>0</v>
      </c>
      <c r="K155" s="161"/>
      <c r="L155" s="242"/>
      <c r="M155" s="162" t="s">
        <v>1</v>
      </c>
      <c r="N155" s="163" t="s">
        <v>44</v>
      </c>
      <c r="O155" s="49"/>
      <c r="P155" s="164">
        <f t="shared" ref="P155:P163" si="16">O155*H155</f>
        <v>0</v>
      </c>
      <c r="Q155" s="164">
        <v>0</v>
      </c>
      <c r="R155" s="164">
        <f t="shared" ref="R155:R163" si="17">Q155*H155</f>
        <v>0</v>
      </c>
      <c r="S155" s="164">
        <v>0</v>
      </c>
      <c r="T155" s="165">
        <f t="shared" ref="T155:T163" si="18">S155*H155</f>
        <v>0</v>
      </c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R155" s="166" t="s">
        <v>444</v>
      </c>
      <c r="AT155" s="166" t="s">
        <v>155</v>
      </c>
      <c r="AU155" s="166" t="s">
        <v>91</v>
      </c>
      <c r="AY155" s="17" t="s">
        <v>153</v>
      </c>
      <c r="BE155" s="90">
        <f t="shared" ref="BE155:BE163" si="19">IF(N155="základná",J155,0)</f>
        <v>0</v>
      </c>
      <c r="BF155" s="90">
        <f t="shared" ref="BF155:BF163" si="20">IF(N155="znížená",J155,0)</f>
        <v>0</v>
      </c>
      <c r="BG155" s="90">
        <f t="shared" ref="BG155:BG163" si="21">IF(N155="zákl. prenesená",J155,0)</f>
        <v>0</v>
      </c>
      <c r="BH155" s="90">
        <f t="shared" ref="BH155:BH163" si="22">IF(N155="zníž. prenesená",J155,0)</f>
        <v>0</v>
      </c>
      <c r="BI155" s="90">
        <f t="shared" ref="BI155:BI163" si="23">IF(N155="nulová",J155,0)</f>
        <v>0</v>
      </c>
      <c r="BJ155" s="17" t="s">
        <v>91</v>
      </c>
      <c r="BK155" s="90">
        <f t="shared" ref="BK155:BK163" si="24">ROUND(I155*H155,2)</f>
        <v>0</v>
      </c>
      <c r="BL155" s="17" t="s">
        <v>444</v>
      </c>
      <c r="BM155" s="166" t="s">
        <v>897</v>
      </c>
    </row>
    <row r="156" spans="1:65" s="2" customFormat="1" ht="16.5" customHeight="1">
      <c r="A156" s="232"/>
      <c r="B156" s="123"/>
      <c r="C156" s="154" t="s">
        <v>251</v>
      </c>
      <c r="D156" s="154" t="s">
        <v>155</v>
      </c>
      <c r="E156" s="155" t="s">
        <v>898</v>
      </c>
      <c r="F156" s="156" t="s">
        <v>899</v>
      </c>
      <c r="G156" s="157" t="s">
        <v>158</v>
      </c>
      <c r="H156" s="158">
        <v>1</v>
      </c>
      <c r="I156" s="159"/>
      <c r="J156" s="160">
        <f t="shared" si="15"/>
        <v>0</v>
      </c>
      <c r="K156" s="161"/>
      <c r="L156" s="242"/>
      <c r="M156" s="162" t="s">
        <v>1</v>
      </c>
      <c r="N156" s="163" t="s">
        <v>44</v>
      </c>
      <c r="O156" s="49"/>
      <c r="P156" s="164">
        <f t="shared" si="16"/>
        <v>0</v>
      </c>
      <c r="Q156" s="164">
        <v>0</v>
      </c>
      <c r="R156" s="164">
        <f t="shared" si="17"/>
        <v>0</v>
      </c>
      <c r="S156" s="164">
        <v>0</v>
      </c>
      <c r="T156" s="165">
        <f t="shared" si="18"/>
        <v>0</v>
      </c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R156" s="166" t="s">
        <v>444</v>
      </c>
      <c r="AT156" s="166" t="s">
        <v>155</v>
      </c>
      <c r="AU156" s="166" t="s">
        <v>91</v>
      </c>
      <c r="AY156" s="17" t="s">
        <v>153</v>
      </c>
      <c r="BE156" s="90">
        <f t="shared" si="19"/>
        <v>0</v>
      </c>
      <c r="BF156" s="90">
        <f t="shared" si="20"/>
        <v>0</v>
      </c>
      <c r="BG156" s="90">
        <f t="shared" si="21"/>
        <v>0</v>
      </c>
      <c r="BH156" s="90">
        <f t="shared" si="22"/>
        <v>0</v>
      </c>
      <c r="BI156" s="90">
        <f t="shared" si="23"/>
        <v>0</v>
      </c>
      <c r="BJ156" s="17" t="s">
        <v>91</v>
      </c>
      <c r="BK156" s="90">
        <f t="shared" si="24"/>
        <v>0</v>
      </c>
      <c r="BL156" s="17" t="s">
        <v>444</v>
      </c>
      <c r="BM156" s="166" t="s">
        <v>900</v>
      </c>
    </row>
    <row r="157" spans="1:65" s="2" customFormat="1" ht="33" customHeight="1">
      <c r="A157" s="232"/>
      <c r="B157" s="123"/>
      <c r="C157" s="154" t="s">
        <v>7</v>
      </c>
      <c r="D157" s="154" t="s">
        <v>155</v>
      </c>
      <c r="E157" s="155" t="s">
        <v>901</v>
      </c>
      <c r="F157" s="156" t="s">
        <v>902</v>
      </c>
      <c r="G157" s="157" t="s">
        <v>491</v>
      </c>
      <c r="H157" s="158">
        <v>25</v>
      </c>
      <c r="I157" s="159"/>
      <c r="J157" s="160">
        <f t="shared" si="15"/>
        <v>0</v>
      </c>
      <c r="K157" s="161"/>
      <c r="L157" s="242"/>
      <c r="M157" s="162" t="s">
        <v>1</v>
      </c>
      <c r="N157" s="163" t="s">
        <v>44</v>
      </c>
      <c r="O157" s="49"/>
      <c r="P157" s="164">
        <f t="shared" si="16"/>
        <v>0</v>
      </c>
      <c r="Q157" s="164">
        <v>0</v>
      </c>
      <c r="R157" s="164">
        <f t="shared" si="17"/>
        <v>0</v>
      </c>
      <c r="S157" s="164">
        <v>0</v>
      </c>
      <c r="T157" s="165">
        <f t="shared" si="18"/>
        <v>0</v>
      </c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R157" s="166" t="s">
        <v>444</v>
      </c>
      <c r="AT157" s="166" t="s">
        <v>155</v>
      </c>
      <c r="AU157" s="166" t="s">
        <v>91</v>
      </c>
      <c r="AY157" s="17" t="s">
        <v>153</v>
      </c>
      <c r="BE157" s="90">
        <f t="shared" si="19"/>
        <v>0</v>
      </c>
      <c r="BF157" s="90">
        <f t="shared" si="20"/>
        <v>0</v>
      </c>
      <c r="BG157" s="90">
        <f t="shared" si="21"/>
        <v>0</v>
      </c>
      <c r="BH157" s="90">
        <f t="shared" si="22"/>
        <v>0</v>
      </c>
      <c r="BI157" s="90">
        <f t="shared" si="23"/>
        <v>0</v>
      </c>
      <c r="BJ157" s="17" t="s">
        <v>91</v>
      </c>
      <c r="BK157" s="90">
        <f t="shared" si="24"/>
        <v>0</v>
      </c>
      <c r="BL157" s="17" t="s">
        <v>444</v>
      </c>
      <c r="BM157" s="166" t="s">
        <v>903</v>
      </c>
    </row>
    <row r="158" spans="1:65" s="2" customFormat="1" ht="21.75" customHeight="1">
      <c r="A158" s="232"/>
      <c r="B158" s="123"/>
      <c r="C158" s="154" t="s">
        <v>260</v>
      </c>
      <c r="D158" s="154" t="s">
        <v>155</v>
      </c>
      <c r="E158" s="155" t="s">
        <v>904</v>
      </c>
      <c r="F158" s="156" t="s">
        <v>905</v>
      </c>
      <c r="G158" s="157" t="s">
        <v>491</v>
      </c>
      <c r="H158" s="158">
        <v>184</v>
      </c>
      <c r="I158" s="159"/>
      <c r="J158" s="160">
        <f t="shared" si="15"/>
        <v>0</v>
      </c>
      <c r="K158" s="161"/>
      <c r="L158" s="242"/>
      <c r="M158" s="162" t="s">
        <v>1</v>
      </c>
      <c r="N158" s="163" t="s">
        <v>44</v>
      </c>
      <c r="O158" s="49"/>
      <c r="P158" s="164">
        <f t="shared" si="16"/>
        <v>0</v>
      </c>
      <c r="Q158" s="164">
        <v>0</v>
      </c>
      <c r="R158" s="164">
        <f t="shared" si="17"/>
        <v>0</v>
      </c>
      <c r="S158" s="164">
        <v>0</v>
      </c>
      <c r="T158" s="165">
        <f t="shared" si="18"/>
        <v>0</v>
      </c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R158" s="166" t="s">
        <v>444</v>
      </c>
      <c r="AT158" s="166" t="s">
        <v>155</v>
      </c>
      <c r="AU158" s="166" t="s">
        <v>91</v>
      </c>
      <c r="AY158" s="17" t="s">
        <v>153</v>
      </c>
      <c r="BE158" s="90">
        <f t="shared" si="19"/>
        <v>0</v>
      </c>
      <c r="BF158" s="90">
        <f t="shared" si="20"/>
        <v>0</v>
      </c>
      <c r="BG158" s="90">
        <f t="shared" si="21"/>
        <v>0</v>
      </c>
      <c r="BH158" s="90">
        <f t="shared" si="22"/>
        <v>0</v>
      </c>
      <c r="BI158" s="90">
        <f t="shared" si="23"/>
        <v>0</v>
      </c>
      <c r="BJ158" s="17" t="s">
        <v>91</v>
      </c>
      <c r="BK158" s="90">
        <f t="shared" si="24"/>
        <v>0</v>
      </c>
      <c r="BL158" s="17" t="s">
        <v>444</v>
      </c>
      <c r="BM158" s="166" t="s">
        <v>906</v>
      </c>
    </row>
    <row r="159" spans="1:65" s="2" customFormat="1" ht="21.75" customHeight="1">
      <c r="A159" s="232"/>
      <c r="B159" s="123"/>
      <c r="C159" s="154" t="s">
        <v>264</v>
      </c>
      <c r="D159" s="154" t="s">
        <v>155</v>
      </c>
      <c r="E159" s="155" t="s">
        <v>907</v>
      </c>
      <c r="F159" s="156" t="s">
        <v>908</v>
      </c>
      <c r="G159" s="157" t="s">
        <v>491</v>
      </c>
      <c r="H159" s="158">
        <v>184</v>
      </c>
      <c r="I159" s="159"/>
      <c r="J159" s="160">
        <f t="shared" si="15"/>
        <v>0</v>
      </c>
      <c r="K159" s="161"/>
      <c r="L159" s="242"/>
      <c r="M159" s="162" t="s">
        <v>1</v>
      </c>
      <c r="N159" s="163" t="s">
        <v>44</v>
      </c>
      <c r="O159" s="49"/>
      <c r="P159" s="164">
        <f t="shared" si="16"/>
        <v>0</v>
      </c>
      <c r="Q159" s="164">
        <v>0</v>
      </c>
      <c r="R159" s="164">
        <f t="shared" si="17"/>
        <v>0</v>
      </c>
      <c r="S159" s="164">
        <v>0</v>
      </c>
      <c r="T159" s="165">
        <f t="shared" si="18"/>
        <v>0</v>
      </c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R159" s="166" t="s">
        <v>444</v>
      </c>
      <c r="AT159" s="166" t="s">
        <v>155</v>
      </c>
      <c r="AU159" s="166" t="s">
        <v>91</v>
      </c>
      <c r="AY159" s="17" t="s">
        <v>153</v>
      </c>
      <c r="BE159" s="90">
        <f t="shared" si="19"/>
        <v>0</v>
      </c>
      <c r="BF159" s="90">
        <f t="shared" si="20"/>
        <v>0</v>
      </c>
      <c r="BG159" s="90">
        <f t="shared" si="21"/>
        <v>0</v>
      </c>
      <c r="BH159" s="90">
        <f t="shared" si="22"/>
        <v>0</v>
      </c>
      <c r="BI159" s="90">
        <f t="shared" si="23"/>
        <v>0</v>
      </c>
      <c r="BJ159" s="17" t="s">
        <v>91</v>
      </c>
      <c r="BK159" s="90">
        <f t="shared" si="24"/>
        <v>0</v>
      </c>
      <c r="BL159" s="17" t="s">
        <v>444</v>
      </c>
      <c r="BM159" s="166" t="s">
        <v>909</v>
      </c>
    </row>
    <row r="160" spans="1:65" s="2" customFormat="1" ht="21.75" customHeight="1">
      <c r="A160" s="232"/>
      <c r="B160" s="123"/>
      <c r="C160" s="154" t="s">
        <v>269</v>
      </c>
      <c r="D160" s="154" t="s">
        <v>155</v>
      </c>
      <c r="E160" s="155" t="s">
        <v>910</v>
      </c>
      <c r="F160" s="156" t="s">
        <v>911</v>
      </c>
      <c r="G160" s="157" t="s">
        <v>491</v>
      </c>
      <c r="H160" s="158">
        <v>180</v>
      </c>
      <c r="I160" s="159"/>
      <c r="J160" s="160">
        <f t="shared" si="15"/>
        <v>0</v>
      </c>
      <c r="K160" s="161"/>
      <c r="L160" s="242"/>
      <c r="M160" s="162" t="s">
        <v>1</v>
      </c>
      <c r="N160" s="163" t="s">
        <v>44</v>
      </c>
      <c r="O160" s="49"/>
      <c r="P160" s="164">
        <f t="shared" si="16"/>
        <v>0</v>
      </c>
      <c r="Q160" s="164">
        <v>0</v>
      </c>
      <c r="R160" s="164">
        <f t="shared" si="17"/>
        <v>0</v>
      </c>
      <c r="S160" s="164">
        <v>0</v>
      </c>
      <c r="T160" s="165">
        <f t="shared" si="18"/>
        <v>0</v>
      </c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R160" s="166" t="s">
        <v>444</v>
      </c>
      <c r="AT160" s="166" t="s">
        <v>155</v>
      </c>
      <c r="AU160" s="166" t="s">
        <v>91</v>
      </c>
      <c r="AY160" s="17" t="s">
        <v>153</v>
      </c>
      <c r="BE160" s="90">
        <f t="shared" si="19"/>
        <v>0</v>
      </c>
      <c r="BF160" s="90">
        <f t="shared" si="20"/>
        <v>0</v>
      </c>
      <c r="BG160" s="90">
        <f t="shared" si="21"/>
        <v>0</v>
      </c>
      <c r="BH160" s="90">
        <f t="shared" si="22"/>
        <v>0</v>
      </c>
      <c r="BI160" s="90">
        <f t="shared" si="23"/>
        <v>0</v>
      </c>
      <c r="BJ160" s="17" t="s">
        <v>91</v>
      </c>
      <c r="BK160" s="90">
        <f t="shared" si="24"/>
        <v>0</v>
      </c>
      <c r="BL160" s="17" t="s">
        <v>444</v>
      </c>
      <c r="BM160" s="166" t="s">
        <v>912</v>
      </c>
    </row>
    <row r="161" spans="1:65" s="2" customFormat="1" ht="21.75" customHeight="1">
      <c r="A161" s="232"/>
      <c r="B161" s="123"/>
      <c r="C161" s="191" t="s">
        <v>273</v>
      </c>
      <c r="D161" s="191" t="s">
        <v>274</v>
      </c>
      <c r="E161" s="192" t="s">
        <v>913</v>
      </c>
      <c r="F161" s="193" t="s">
        <v>914</v>
      </c>
      <c r="G161" s="194" t="s">
        <v>491</v>
      </c>
      <c r="H161" s="195">
        <v>180</v>
      </c>
      <c r="I161" s="196"/>
      <c r="J161" s="197">
        <f t="shared" si="15"/>
        <v>0</v>
      </c>
      <c r="K161" s="198"/>
      <c r="L161" s="242"/>
      <c r="M161" s="200" t="s">
        <v>1</v>
      </c>
      <c r="N161" s="201" t="s">
        <v>44</v>
      </c>
      <c r="O161" s="49"/>
      <c r="P161" s="164">
        <f t="shared" si="16"/>
        <v>0</v>
      </c>
      <c r="Q161" s="164">
        <v>2.1000000000000001E-4</v>
      </c>
      <c r="R161" s="164">
        <f t="shared" si="17"/>
        <v>3.78E-2</v>
      </c>
      <c r="S161" s="164">
        <v>0</v>
      </c>
      <c r="T161" s="165">
        <f t="shared" si="18"/>
        <v>0</v>
      </c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R161" s="166" t="s">
        <v>853</v>
      </c>
      <c r="AT161" s="166" t="s">
        <v>274</v>
      </c>
      <c r="AU161" s="166" t="s">
        <v>91</v>
      </c>
      <c r="AY161" s="17" t="s">
        <v>153</v>
      </c>
      <c r="BE161" s="90">
        <f t="shared" si="19"/>
        <v>0</v>
      </c>
      <c r="BF161" s="90">
        <f t="shared" si="20"/>
        <v>0</v>
      </c>
      <c r="BG161" s="90">
        <f t="shared" si="21"/>
        <v>0</v>
      </c>
      <c r="BH161" s="90">
        <f t="shared" si="22"/>
        <v>0</v>
      </c>
      <c r="BI161" s="90">
        <f t="shared" si="23"/>
        <v>0</v>
      </c>
      <c r="BJ161" s="17" t="s">
        <v>91</v>
      </c>
      <c r="BK161" s="90">
        <f t="shared" si="24"/>
        <v>0</v>
      </c>
      <c r="BL161" s="17" t="s">
        <v>853</v>
      </c>
      <c r="BM161" s="166" t="s">
        <v>915</v>
      </c>
    </row>
    <row r="162" spans="1:65" s="2" customFormat="1" ht="33" customHeight="1">
      <c r="A162" s="232"/>
      <c r="B162" s="123"/>
      <c r="C162" s="154" t="s">
        <v>278</v>
      </c>
      <c r="D162" s="154" t="s">
        <v>155</v>
      </c>
      <c r="E162" s="155" t="s">
        <v>916</v>
      </c>
      <c r="F162" s="156" t="s">
        <v>917</v>
      </c>
      <c r="G162" s="157" t="s">
        <v>491</v>
      </c>
      <c r="H162" s="158">
        <v>184</v>
      </c>
      <c r="I162" s="159"/>
      <c r="J162" s="160">
        <f t="shared" si="15"/>
        <v>0</v>
      </c>
      <c r="K162" s="161"/>
      <c r="L162" s="242"/>
      <c r="M162" s="162" t="s">
        <v>1</v>
      </c>
      <c r="N162" s="163" t="s">
        <v>44</v>
      </c>
      <c r="O162" s="49"/>
      <c r="P162" s="164">
        <f t="shared" si="16"/>
        <v>0</v>
      </c>
      <c r="Q162" s="164">
        <v>0</v>
      </c>
      <c r="R162" s="164">
        <f t="shared" si="17"/>
        <v>0</v>
      </c>
      <c r="S162" s="164">
        <v>0</v>
      </c>
      <c r="T162" s="165">
        <f t="shared" si="18"/>
        <v>0</v>
      </c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R162" s="166" t="s">
        <v>444</v>
      </c>
      <c r="AT162" s="166" t="s">
        <v>155</v>
      </c>
      <c r="AU162" s="166" t="s">
        <v>91</v>
      </c>
      <c r="AY162" s="17" t="s">
        <v>153</v>
      </c>
      <c r="BE162" s="90">
        <f t="shared" si="19"/>
        <v>0</v>
      </c>
      <c r="BF162" s="90">
        <f t="shared" si="20"/>
        <v>0</v>
      </c>
      <c r="BG162" s="90">
        <f t="shared" si="21"/>
        <v>0</v>
      </c>
      <c r="BH162" s="90">
        <f t="shared" si="22"/>
        <v>0</v>
      </c>
      <c r="BI162" s="90">
        <f t="shared" si="23"/>
        <v>0</v>
      </c>
      <c r="BJ162" s="17" t="s">
        <v>91</v>
      </c>
      <c r="BK162" s="90">
        <f t="shared" si="24"/>
        <v>0</v>
      </c>
      <c r="BL162" s="17" t="s">
        <v>444</v>
      </c>
      <c r="BM162" s="166" t="s">
        <v>918</v>
      </c>
    </row>
    <row r="163" spans="1:65" s="2" customFormat="1" ht="33" customHeight="1">
      <c r="A163" s="232"/>
      <c r="B163" s="123"/>
      <c r="C163" s="154" t="s">
        <v>284</v>
      </c>
      <c r="D163" s="154" t="s">
        <v>155</v>
      </c>
      <c r="E163" s="155" t="s">
        <v>919</v>
      </c>
      <c r="F163" s="156" t="s">
        <v>920</v>
      </c>
      <c r="G163" s="157" t="s">
        <v>267</v>
      </c>
      <c r="H163" s="158">
        <v>74</v>
      </c>
      <c r="I163" s="159"/>
      <c r="J163" s="160">
        <f t="shared" si="15"/>
        <v>0</v>
      </c>
      <c r="K163" s="161"/>
      <c r="L163" s="242"/>
      <c r="M163" s="202" t="s">
        <v>1</v>
      </c>
      <c r="N163" s="203" t="s">
        <v>44</v>
      </c>
      <c r="O163" s="204"/>
      <c r="P163" s="205">
        <f t="shared" si="16"/>
        <v>0</v>
      </c>
      <c r="Q163" s="205">
        <v>0</v>
      </c>
      <c r="R163" s="205">
        <f t="shared" si="17"/>
        <v>0</v>
      </c>
      <c r="S163" s="205">
        <v>0</v>
      </c>
      <c r="T163" s="206">
        <f t="shared" si="18"/>
        <v>0</v>
      </c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R163" s="166" t="s">
        <v>444</v>
      </c>
      <c r="AT163" s="166" t="s">
        <v>155</v>
      </c>
      <c r="AU163" s="166" t="s">
        <v>91</v>
      </c>
      <c r="AY163" s="17" t="s">
        <v>153</v>
      </c>
      <c r="BE163" s="90">
        <f t="shared" si="19"/>
        <v>0</v>
      </c>
      <c r="BF163" s="90">
        <f t="shared" si="20"/>
        <v>0</v>
      </c>
      <c r="BG163" s="90">
        <f t="shared" si="21"/>
        <v>0</v>
      </c>
      <c r="BH163" s="90">
        <f t="shared" si="22"/>
        <v>0</v>
      </c>
      <c r="BI163" s="90">
        <f t="shared" si="23"/>
        <v>0</v>
      </c>
      <c r="BJ163" s="17" t="s">
        <v>91</v>
      </c>
      <c r="BK163" s="90">
        <f t="shared" si="24"/>
        <v>0</v>
      </c>
      <c r="BL163" s="17" t="s">
        <v>444</v>
      </c>
      <c r="BM163" s="166" t="s">
        <v>921</v>
      </c>
    </row>
    <row r="164" spans="1:65" s="2" customFormat="1" ht="6.9" customHeight="1">
      <c r="A164" s="232"/>
      <c r="B164" s="39"/>
      <c r="C164" s="40"/>
      <c r="D164" s="40"/>
      <c r="E164" s="40"/>
      <c r="F164" s="40"/>
      <c r="G164" s="40"/>
      <c r="H164" s="40"/>
      <c r="I164" s="40"/>
      <c r="J164" s="40"/>
      <c r="K164" s="40"/>
      <c r="L164" s="28"/>
      <c r="M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</row>
  </sheetData>
  <autoFilter ref="C133:K163"/>
  <mergeCells count="17">
    <mergeCell ref="E11:H11"/>
    <mergeCell ref="E20:H20"/>
    <mergeCell ref="E29:H29"/>
    <mergeCell ref="E126:H126"/>
    <mergeCell ref="E124:H124"/>
    <mergeCell ref="L2:V2"/>
    <mergeCell ref="D108:F108"/>
    <mergeCell ref="D109:F109"/>
    <mergeCell ref="D110:F110"/>
    <mergeCell ref="E122:H122"/>
    <mergeCell ref="E86:H86"/>
    <mergeCell ref="E88:H88"/>
    <mergeCell ref="E90:H90"/>
    <mergeCell ref="D106:F106"/>
    <mergeCell ref="D107:F107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6"/>
  <sheetViews>
    <sheetView showGridLines="0" tabSelected="1" topLeftCell="A158" workbookViewId="0">
      <selection activeCell="G173" sqref="G17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24.8554687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17" t="s">
        <v>101</v>
      </c>
    </row>
    <row r="3" spans="1:46" s="1" customFormat="1" ht="6.9" customHeight="1">
      <c r="A3" s="224"/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17" t="s">
        <v>78</v>
      </c>
    </row>
    <row r="4" spans="1:46" s="1" customFormat="1" ht="24.9" customHeight="1">
      <c r="A4" s="224"/>
      <c r="B4" s="20"/>
      <c r="C4" s="224"/>
      <c r="D4" s="21" t="s">
        <v>111</v>
      </c>
      <c r="E4" s="224"/>
      <c r="F4" s="224"/>
      <c r="G4" s="224"/>
      <c r="H4" s="224"/>
      <c r="I4" s="224"/>
      <c r="J4" s="224"/>
      <c r="K4" s="224"/>
      <c r="L4" s="20"/>
      <c r="M4" s="95" t="s">
        <v>9</v>
      </c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17" t="s">
        <v>3</v>
      </c>
    </row>
    <row r="5" spans="1:46" s="1" customFormat="1" ht="6.9" customHeight="1">
      <c r="A5" s="224"/>
      <c r="B5" s="20"/>
      <c r="C5" s="224"/>
      <c r="D5" s="224"/>
      <c r="E5" s="224"/>
      <c r="F5" s="224"/>
      <c r="G5" s="224"/>
      <c r="H5" s="224"/>
      <c r="I5" s="224"/>
      <c r="J5" s="224"/>
      <c r="K5" s="224"/>
      <c r="L5" s="20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</row>
    <row r="6" spans="1:46" s="1" customFormat="1" ht="12" customHeight="1">
      <c r="A6" s="224"/>
      <c r="B6" s="20"/>
      <c r="C6" s="224"/>
      <c r="D6" s="234" t="s">
        <v>14</v>
      </c>
      <c r="E6" s="224"/>
      <c r="F6" s="224"/>
      <c r="G6" s="224"/>
      <c r="H6" s="224"/>
      <c r="I6" s="224"/>
      <c r="J6" s="224"/>
      <c r="K6" s="224"/>
      <c r="L6" s="20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</row>
    <row r="7" spans="1:46" s="1" customFormat="1" ht="16.5" customHeight="1">
      <c r="A7" s="224"/>
      <c r="B7" s="20"/>
      <c r="C7" s="224"/>
      <c r="D7" s="224"/>
      <c r="E7" s="317" t="str">
        <f>'Rekapitulácia stavby'!K6</f>
        <v>Obnova sídliskového vnútrobloku Agátka v Trnave</v>
      </c>
      <c r="F7" s="319"/>
      <c r="G7" s="319"/>
      <c r="H7" s="319"/>
      <c r="I7" s="224"/>
      <c r="J7" s="224"/>
      <c r="K7" s="224"/>
      <c r="L7" s="20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</row>
    <row r="8" spans="1:46" s="1" customFormat="1" ht="12" customHeight="1">
      <c r="A8" s="224"/>
      <c r="B8" s="20"/>
      <c r="C8" s="224"/>
      <c r="D8" s="234" t="s">
        <v>112</v>
      </c>
      <c r="E8" s="224"/>
      <c r="F8" s="224"/>
      <c r="G8" s="224"/>
      <c r="H8" s="224"/>
      <c r="I8" s="224"/>
      <c r="J8" s="224"/>
      <c r="K8" s="224"/>
      <c r="L8" s="20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</row>
    <row r="9" spans="1:46" s="2" customFormat="1" ht="16.5" customHeight="1">
      <c r="A9" s="232"/>
      <c r="B9" s="28"/>
      <c r="C9" s="232"/>
      <c r="D9" s="232"/>
      <c r="E9" s="317" t="s">
        <v>83</v>
      </c>
      <c r="F9" s="316"/>
      <c r="G9" s="316"/>
      <c r="H9" s="316"/>
      <c r="I9" s="232"/>
      <c r="J9" s="232"/>
      <c r="K9" s="232"/>
      <c r="L9" s="34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</row>
    <row r="10" spans="1:46" s="2" customFormat="1" ht="12" customHeight="1">
      <c r="A10" s="232"/>
      <c r="B10" s="28"/>
      <c r="C10" s="232"/>
      <c r="D10" s="234" t="s">
        <v>113</v>
      </c>
      <c r="E10" s="232"/>
      <c r="F10" s="232"/>
      <c r="G10" s="232"/>
      <c r="H10" s="232"/>
      <c r="I10" s="232"/>
      <c r="J10" s="232"/>
      <c r="K10" s="232"/>
      <c r="L10" s="34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</row>
    <row r="11" spans="1:46" s="2" customFormat="1" ht="16.5" customHeight="1">
      <c r="A11" s="232"/>
      <c r="B11" s="28"/>
      <c r="C11" s="232"/>
      <c r="D11" s="232"/>
      <c r="E11" s="305" t="s">
        <v>100</v>
      </c>
      <c r="F11" s="316"/>
      <c r="G11" s="316"/>
      <c r="H11" s="316"/>
      <c r="I11" s="232"/>
      <c r="J11" s="232"/>
      <c r="K11" s="232"/>
      <c r="L11" s="34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</row>
    <row r="12" spans="1:46" s="2" customFormat="1">
      <c r="A12" s="232"/>
      <c r="B12" s="28"/>
      <c r="C12" s="232"/>
      <c r="D12" s="232"/>
      <c r="E12" s="232"/>
      <c r="F12" s="232"/>
      <c r="G12" s="232"/>
      <c r="H12" s="232"/>
      <c r="I12" s="232"/>
      <c r="J12" s="232"/>
      <c r="K12" s="232"/>
      <c r="L12" s="34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</row>
    <row r="13" spans="1:46" s="2" customFormat="1" ht="12" customHeight="1">
      <c r="A13" s="232"/>
      <c r="B13" s="28"/>
      <c r="C13" s="232"/>
      <c r="D13" s="234" t="s">
        <v>16</v>
      </c>
      <c r="E13" s="232"/>
      <c r="F13" s="223" t="s">
        <v>1</v>
      </c>
      <c r="G13" s="232"/>
      <c r="H13" s="232"/>
      <c r="I13" s="234" t="s">
        <v>17</v>
      </c>
      <c r="J13" s="223" t="s">
        <v>1</v>
      </c>
      <c r="K13" s="232"/>
      <c r="L13" s="34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</row>
    <row r="14" spans="1:46" s="2" customFormat="1" ht="12" customHeight="1">
      <c r="A14" s="232"/>
      <c r="B14" s="28"/>
      <c r="C14" s="232"/>
      <c r="D14" s="234" t="s">
        <v>18</v>
      </c>
      <c r="E14" s="232"/>
      <c r="F14" s="223" t="s">
        <v>19</v>
      </c>
      <c r="G14" s="232"/>
      <c r="H14" s="232"/>
      <c r="I14" s="234" t="s">
        <v>20</v>
      </c>
      <c r="J14" s="216" t="str">
        <f>'Rekapitulácia stavby'!AN8</f>
        <v>20. 4. 2021</v>
      </c>
      <c r="K14" s="232"/>
      <c r="L14" s="34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</row>
    <row r="15" spans="1:46" s="2" customFormat="1" ht="10.95" customHeight="1">
      <c r="A15" s="232"/>
      <c r="B15" s="28"/>
      <c r="C15" s="232"/>
      <c r="D15" s="232"/>
      <c r="E15" s="232"/>
      <c r="F15" s="232"/>
      <c r="G15" s="232"/>
      <c r="H15" s="232"/>
      <c r="I15" s="232"/>
      <c r="J15" s="232"/>
      <c r="K15" s="232"/>
      <c r="L15" s="34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</row>
    <row r="16" spans="1:46" s="2" customFormat="1" ht="12" customHeight="1">
      <c r="A16" s="232"/>
      <c r="B16" s="28"/>
      <c r="C16" s="232"/>
      <c r="D16" s="234" t="s">
        <v>22</v>
      </c>
      <c r="E16" s="232"/>
      <c r="F16" s="232"/>
      <c r="G16" s="232"/>
      <c r="H16" s="232"/>
      <c r="I16" s="234" t="s">
        <v>23</v>
      </c>
      <c r="J16" s="223" t="s">
        <v>1</v>
      </c>
      <c r="K16" s="232"/>
      <c r="L16" s="34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</row>
    <row r="17" spans="1:31" s="2" customFormat="1" ht="18" customHeight="1">
      <c r="A17" s="232"/>
      <c r="B17" s="28"/>
      <c r="C17" s="232"/>
      <c r="D17" s="232"/>
      <c r="E17" s="223" t="s">
        <v>24</v>
      </c>
      <c r="F17" s="232"/>
      <c r="G17" s="232"/>
      <c r="H17" s="232"/>
      <c r="I17" s="234" t="s">
        <v>25</v>
      </c>
      <c r="J17" s="223" t="s">
        <v>1</v>
      </c>
      <c r="K17" s="232"/>
      <c r="L17" s="34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</row>
    <row r="18" spans="1:31" s="2" customFormat="1" ht="6.9" customHeight="1">
      <c r="A18" s="232"/>
      <c r="B18" s="28"/>
      <c r="C18" s="232"/>
      <c r="D18" s="232"/>
      <c r="E18" s="232"/>
      <c r="F18" s="232"/>
      <c r="G18" s="232"/>
      <c r="H18" s="232"/>
      <c r="I18" s="232"/>
      <c r="J18" s="232"/>
      <c r="K18" s="232"/>
      <c r="L18" s="34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</row>
    <row r="19" spans="1:31" s="2" customFormat="1" ht="12" customHeight="1">
      <c r="A19" s="232"/>
      <c r="B19" s="28"/>
      <c r="C19" s="232"/>
      <c r="D19" s="234" t="s">
        <v>26</v>
      </c>
      <c r="E19" s="232"/>
      <c r="F19" s="232"/>
      <c r="G19" s="232"/>
      <c r="H19" s="232"/>
      <c r="I19" s="234" t="s">
        <v>23</v>
      </c>
      <c r="J19" s="235" t="str">
        <f>'Rekapitulácia stavby'!AN13</f>
        <v>Vyplň údaj</v>
      </c>
      <c r="K19" s="232"/>
      <c r="L19" s="34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</row>
    <row r="20" spans="1:31" s="2" customFormat="1" ht="18" customHeight="1">
      <c r="A20" s="232"/>
      <c r="B20" s="28"/>
      <c r="C20" s="232"/>
      <c r="D20" s="232"/>
      <c r="E20" s="314" t="str">
        <f>'Rekapitulácia stavby'!E14</f>
        <v>Vyplň údaj</v>
      </c>
      <c r="F20" s="281"/>
      <c r="G20" s="281"/>
      <c r="H20" s="281"/>
      <c r="I20" s="234" t="s">
        <v>25</v>
      </c>
      <c r="J20" s="235" t="str">
        <f>'Rekapitulácia stavby'!AN14</f>
        <v>Vyplň údaj</v>
      </c>
      <c r="K20" s="232"/>
      <c r="L20" s="34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</row>
    <row r="21" spans="1:31" s="2" customFormat="1" ht="6.9" customHeight="1">
      <c r="A21" s="232"/>
      <c r="B21" s="28"/>
      <c r="C21" s="232"/>
      <c r="D21" s="232"/>
      <c r="E21" s="232"/>
      <c r="F21" s="232"/>
      <c r="G21" s="232"/>
      <c r="H21" s="232"/>
      <c r="I21" s="232"/>
      <c r="J21" s="232"/>
      <c r="K21" s="232"/>
      <c r="L21" s="34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</row>
    <row r="22" spans="1:31" s="2" customFormat="1" ht="12" customHeight="1">
      <c r="A22" s="232"/>
      <c r="B22" s="28"/>
      <c r="C22" s="232"/>
      <c r="D22" s="234" t="s">
        <v>28</v>
      </c>
      <c r="E22" s="232"/>
      <c r="F22" s="232"/>
      <c r="G22" s="232"/>
      <c r="H22" s="232"/>
      <c r="I22" s="234" t="s">
        <v>23</v>
      </c>
      <c r="J22" s="223" t="s">
        <v>1</v>
      </c>
      <c r="K22" s="232"/>
      <c r="L22" s="34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</row>
    <row r="23" spans="1:31" s="2" customFormat="1" ht="18" customHeight="1">
      <c r="A23" s="232"/>
      <c r="B23" s="28"/>
      <c r="C23" s="232"/>
      <c r="D23" s="232"/>
      <c r="E23" s="223" t="s">
        <v>29</v>
      </c>
      <c r="F23" s="232"/>
      <c r="G23" s="232"/>
      <c r="H23" s="232"/>
      <c r="I23" s="234" t="s">
        <v>25</v>
      </c>
      <c r="J23" s="223" t="s">
        <v>1</v>
      </c>
      <c r="K23" s="232"/>
      <c r="L23" s="34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</row>
    <row r="24" spans="1:31" s="2" customFormat="1" ht="6.9" customHeight="1">
      <c r="A24" s="232"/>
      <c r="B24" s="28"/>
      <c r="C24" s="232"/>
      <c r="D24" s="232"/>
      <c r="E24" s="232"/>
      <c r="F24" s="232"/>
      <c r="G24" s="232"/>
      <c r="H24" s="232"/>
      <c r="I24" s="232"/>
      <c r="J24" s="232"/>
      <c r="K24" s="232"/>
      <c r="L24" s="34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</row>
    <row r="25" spans="1:31" s="2" customFormat="1" ht="12" customHeight="1">
      <c r="A25" s="232"/>
      <c r="B25" s="28"/>
      <c r="C25" s="232"/>
      <c r="D25" s="234" t="s">
        <v>31</v>
      </c>
      <c r="E25" s="232"/>
      <c r="F25" s="232"/>
      <c r="G25" s="232"/>
      <c r="H25" s="232"/>
      <c r="I25" s="234" t="s">
        <v>23</v>
      </c>
      <c r="J25" s="223" t="s">
        <v>1</v>
      </c>
      <c r="K25" s="232"/>
      <c r="L25" s="34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</row>
    <row r="26" spans="1:31" s="2" customFormat="1" ht="18" customHeight="1">
      <c r="A26" s="232"/>
      <c r="B26" s="28"/>
      <c r="C26" s="232"/>
      <c r="D26" s="232"/>
      <c r="E26" s="223" t="s">
        <v>32</v>
      </c>
      <c r="F26" s="232"/>
      <c r="G26" s="232"/>
      <c r="H26" s="232"/>
      <c r="I26" s="234" t="s">
        <v>25</v>
      </c>
      <c r="J26" s="223" t="s">
        <v>1</v>
      </c>
      <c r="K26" s="232"/>
      <c r="L26" s="34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</row>
    <row r="27" spans="1:31" s="2" customFormat="1" ht="6.9" customHeight="1">
      <c r="A27" s="232"/>
      <c r="B27" s="28"/>
      <c r="C27" s="232"/>
      <c r="D27" s="232"/>
      <c r="E27" s="232"/>
      <c r="F27" s="232"/>
      <c r="G27" s="232"/>
      <c r="H27" s="232"/>
      <c r="I27" s="232"/>
      <c r="J27" s="232"/>
      <c r="K27" s="232"/>
      <c r="L27" s="34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</row>
    <row r="28" spans="1:31" s="2" customFormat="1" ht="12" customHeight="1">
      <c r="A28" s="232"/>
      <c r="B28" s="28"/>
      <c r="C28" s="232"/>
      <c r="D28" s="234" t="s">
        <v>33</v>
      </c>
      <c r="E28" s="232"/>
      <c r="F28" s="232"/>
      <c r="G28" s="232"/>
      <c r="H28" s="232"/>
      <c r="I28" s="232"/>
      <c r="J28" s="232"/>
      <c r="K28" s="232"/>
      <c r="L28" s="34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</row>
    <row r="29" spans="1:31" s="8" customFormat="1" ht="16.5" customHeight="1">
      <c r="A29" s="96"/>
      <c r="B29" s="97"/>
      <c r="C29" s="96"/>
      <c r="D29" s="96"/>
      <c r="E29" s="315" t="s">
        <v>114</v>
      </c>
      <c r="F29" s="315"/>
      <c r="G29" s="315"/>
      <c r="H29" s="315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" customHeight="1">
      <c r="A30" s="232"/>
      <c r="B30" s="28"/>
      <c r="C30" s="232"/>
      <c r="D30" s="232"/>
      <c r="E30" s="232"/>
      <c r="F30" s="232"/>
      <c r="G30" s="232"/>
      <c r="H30" s="232"/>
      <c r="I30" s="232"/>
      <c r="J30" s="232"/>
      <c r="K30" s="232"/>
      <c r="L30" s="34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</row>
    <row r="31" spans="1:31" s="2" customFormat="1" ht="6.9" customHeight="1">
      <c r="A31" s="232"/>
      <c r="B31" s="28"/>
      <c r="C31" s="232"/>
      <c r="D31" s="57"/>
      <c r="E31" s="57"/>
      <c r="F31" s="57"/>
      <c r="G31" s="57"/>
      <c r="H31" s="57"/>
      <c r="I31" s="57"/>
      <c r="J31" s="57"/>
      <c r="K31" s="57"/>
      <c r="L31" s="34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</row>
    <row r="32" spans="1:31" s="2" customFormat="1" ht="14.4" customHeight="1">
      <c r="A32" s="232"/>
      <c r="B32" s="28"/>
      <c r="C32" s="232"/>
      <c r="D32" s="223" t="s">
        <v>115</v>
      </c>
      <c r="J32" s="226">
        <f>J99-J34</f>
        <v>0</v>
      </c>
      <c r="K32" s="232"/>
      <c r="L32" s="34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</row>
    <row r="33" spans="1:31" s="2" customFormat="1" ht="14.4" customHeight="1">
      <c r="A33" s="232"/>
      <c r="B33" s="28"/>
      <c r="C33" s="232"/>
      <c r="D33" s="27" t="s">
        <v>105</v>
      </c>
      <c r="J33" s="226">
        <f>J105</f>
        <v>0</v>
      </c>
      <c r="K33" s="232"/>
      <c r="L33" s="34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</row>
    <row r="34" spans="1:31" s="2" customFormat="1" ht="14.4" customHeight="1">
      <c r="A34" s="232"/>
      <c r="B34" s="28"/>
      <c r="C34" s="232"/>
      <c r="D34" s="210" t="s">
        <v>37</v>
      </c>
      <c r="J34" s="226">
        <v>0</v>
      </c>
      <c r="K34" s="232"/>
      <c r="L34" s="34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</row>
    <row r="35" spans="1:31" s="2" customFormat="1" ht="25.35" customHeight="1">
      <c r="A35" s="232"/>
      <c r="B35" s="28"/>
      <c r="C35" s="232"/>
      <c r="D35" s="99" t="s">
        <v>38</v>
      </c>
      <c r="J35" s="219">
        <f>ROUND(J32 + J33+J34, 2)</f>
        <v>0</v>
      </c>
      <c r="K35" s="232"/>
      <c r="L35" s="34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</row>
    <row r="36" spans="1:31" s="2" customFormat="1" ht="6.9" customHeight="1">
      <c r="A36" s="232"/>
      <c r="B36" s="28"/>
      <c r="C36" s="232"/>
      <c r="D36" s="47"/>
      <c r="E36" s="47"/>
      <c r="F36" s="47"/>
      <c r="G36" s="47"/>
      <c r="H36" s="47"/>
      <c r="I36" s="47"/>
      <c r="J36" s="47"/>
      <c r="K36" s="57"/>
      <c r="L36" s="34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</row>
    <row r="37" spans="1:31" s="2" customFormat="1" ht="14.4" customHeight="1">
      <c r="A37" s="232"/>
      <c r="B37" s="28"/>
      <c r="C37" s="232"/>
      <c r="F37" s="228" t="s">
        <v>40</v>
      </c>
      <c r="I37" s="228" t="s">
        <v>39</v>
      </c>
      <c r="J37" s="228" t="s">
        <v>41</v>
      </c>
      <c r="K37" s="232"/>
      <c r="L37" s="34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</row>
    <row r="38" spans="1:31" s="2" customFormat="1" ht="14.4" customHeight="1">
      <c r="A38" s="232"/>
      <c r="B38" s="28"/>
      <c r="C38" s="232"/>
      <c r="D38" s="100" t="s">
        <v>42</v>
      </c>
      <c r="E38" s="234" t="s">
        <v>43</v>
      </c>
      <c r="F38" s="101">
        <f>ROUND((SUM(BE113:BE120) + SUM(BE142:BE420)),  2)</f>
        <v>0</v>
      </c>
      <c r="I38" s="102">
        <v>0.2</v>
      </c>
      <c r="J38" s="101">
        <f>ROUND(((SUM(BE113:BE120) + SUM(BE142:BE420))*I38),  2)</f>
        <v>0</v>
      </c>
      <c r="K38" s="232"/>
      <c r="L38" s="34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</row>
    <row r="39" spans="1:31" s="2" customFormat="1" ht="14.4" customHeight="1">
      <c r="A39" s="232"/>
      <c r="B39" s="28"/>
      <c r="C39" s="232"/>
      <c r="E39" s="234" t="s">
        <v>44</v>
      </c>
      <c r="F39" s="101">
        <f>J32</f>
        <v>0</v>
      </c>
      <c r="I39" s="102">
        <v>0.2</v>
      </c>
      <c r="J39" s="101">
        <f>F39*0.2</f>
        <v>0</v>
      </c>
      <c r="K39" s="232"/>
      <c r="L39" s="34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</row>
    <row r="40" spans="1:31" s="2" customFormat="1" ht="14.4" hidden="1" customHeight="1">
      <c r="A40" s="232"/>
      <c r="B40" s="28"/>
      <c r="C40" s="232"/>
      <c r="D40" s="232"/>
      <c r="E40" s="234" t="s">
        <v>45</v>
      </c>
      <c r="F40" s="101">
        <f>ROUND((SUM(BG108:BG115) + SUM(BG137:BG175)),  2)</f>
        <v>0</v>
      </c>
      <c r="G40" s="232"/>
      <c r="H40" s="232"/>
      <c r="I40" s="102">
        <v>0.2</v>
      </c>
      <c r="J40" s="101">
        <f>0</f>
        <v>0</v>
      </c>
      <c r="K40" s="232"/>
      <c r="L40" s="34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</row>
    <row r="41" spans="1:31" s="2" customFormat="1" ht="14.4" hidden="1" customHeight="1">
      <c r="A41" s="232"/>
      <c r="B41" s="28"/>
      <c r="C41" s="232"/>
      <c r="D41" s="232"/>
      <c r="E41" s="234" t="s">
        <v>46</v>
      </c>
      <c r="F41" s="101">
        <f>ROUND((SUM(BH108:BH115) + SUM(BH137:BH175)),  2)</f>
        <v>0</v>
      </c>
      <c r="G41" s="232"/>
      <c r="H41" s="232"/>
      <c r="I41" s="102">
        <v>0.2</v>
      </c>
      <c r="J41" s="101">
        <f>0</f>
        <v>0</v>
      </c>
      <c r="K41" s="232"/>
      <c r="L41" s="34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</row>
    <row r="42" spans="1:31" s="2" customFormat="1" ht="14.4" hidden="1" customHeight="1">
      <c r="A42" s="232"/>
      <c r="B42" s="28"/>
      <c r="C42" s="232"/>
      <c r="D42" s="232"/>
      <c r="E42" s="234" t="s">
        <v>47</v>
      </c>
      <c r="F42" s="101">
        <f>ROUND((SUM(BI108:BI115) + SUM(BI137:BI175)),  2)</f>
        <v>0</v>
      </c>
      <c r="G42" s="232"/>
      <c r="H42" s="232"/>
      <c r="I42" s="102">
        <v>0</v>
      </c>
      <c r="J42" s="101">
        <f>0</f>
        <v>0</v>
      </c>
      <c r="K42" s="232"/>
      <c r="L42" s="34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</row>
    <row r="43" spans="1:31" s="2" customFormat="1" ht="6.9" customHeight="1">
      <c r="A43" s="232"/>
      <c r="B43" s="28"/>
      <c r="C43" s="232"/>
      <c r="D43" s="232"/>
      <c r="E43" s="232"/>
      <c r="F43" s="232"/>
      <c r="G43" s="232"/>
      <c r="H43" s="232"/>
      <c r="I43" s="232"/>
      <c r="J43" s="232"/>
      <c r="K43" s="232"/>
      <c r="L43" s="34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</row>
    <row r="44" spans="1:31" s="2" customFormat="1" ht="25.35" customHeight="1">
      <c r="A44" s="232"/>
      <c r="B44" s="28"/>
      <c r="C44" s="94"/>
      <c r="D44" s="103" t="s">
        <v>48</v>
      </c>
      <c r="E44" s="51"/>
      <c r="F44" s="51"/>
      <c r="G44" s="104" t="s">
        <v>49</v>
      </c>
      <c r="H44" s="105" t="s">
        <v>50</v>
      </c>
      <c r="I44" s="51"/>
      <c r="J44" s="106">
        <f>SUM(J35:J42)</f>
        <v>0</v>
      </c>
      <c r="K44" s="107"/>
      <c r="L44" s="34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</row>
    <row r="45" spans="1:31" s="2" customFormat="1" ht="14.4" customHeight="1">
      <c r="A45" s="232"/>
      <c r="B45" s="28"/>
      <c r="C45" s="232"/>
      <c r="D45" s="232"/>
      <c r="E45" s="232"/>
      <c r="F45" s="232"/>
      <c r="G45" s="232"/>
      <c r="H45" s="232"/>
      <c r="I45" s="232"/>
      <c r="J45" s="232"/>
      <c r="K45" s="232"/>
      <c r="L45" s="34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</row>
    <row r="46" spans="1:31" s="1" customFormat="1" ht="14.4" customHeight="1">
      <c r="A46" s="224"/>
      <c r="B46" s="20"/>
      <c r="C46" s="224"/>
      <c r="D46" s="224"/>
      <c r="E46" s="224"/>
      <c r="F46" s="224"/>
      <c r="G46" s="224"/>
      <c r="H46" s="224"/>
      <c r="I46" s="224"/>
      <c r="J46" s="224"/>
      <c r="K46" s="224"/>
      <c r="L46" s="20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</row>
    <row r="47" spans="1:31" s="1" customFormat="1" ht="14.4" customHeight="1">
      <c r="A47" s="224"/>
      <c r="B47" s="20"/>
      <c r="C47" s="224"/>
      <c r="D47" s="224"/>
      <c r="E47" s="224"/>
      <c r="F47" s="224"/>
      <c r="G47" s="224"/>
      <c r="H47" s="224"/>
      <c r="I47" s="224"/>
      <c r="J47" s="224"/>
      <c r="K47" s="224"/>
      <c r="L47" s="20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</row>
    <row r="48" spans="1:31" s="1" customFormat="1" ht="14.4" customHeight="1">
      <c r="A48" s="224"/>
      <c r="B48" s="20"/>
      <c r="C48" s="224"/>
      <c r="D48" s="224"/>
      <c r="E48" s="224"/>
      <c r="F48" s="224"/>
      <c r="G48" s="224"/>
      <c r="H48" s="224"/>
      <c r="I48" s="224"/>
      <c r="J48" s="224"/>
      <c r="K48" s="224"/>
      <c r="L48" s="20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</row>
    <row r="49" spans="1:31" s="1" customFormat="1" ht="14.4" customHeight="1">
      <c r="A49" s="224"/>
      <c r="B49" s="20"/>
      <c r="C49" s="224"/>
      <c r="D49" s="224"/>
      <c r="E49" s="224"/>
      <c r="F49" s="224"/>
      <c r="G49" s="224"/>
      <c r="H49" s="224"/>
      <c r="I49" s="224"/>
      <c r="J49" s="224"/>
      <c r="K49" s="224"/>
      <c r="L49" s="20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</row>
    <row r="50" spans="1:31" s="1" customFormat="1" ht="14.4" customHeight="1">
      <c r="A50" s="224"/>
      <c r="B50" s="20"/>
      <c r="C50" s="224"/>
      <c r="D50" s="224"/>
      <c r="E50" s="224"/>
      <c r="F50" s="224"/>
      <c r="G50" s="224"/>
      <c r="H50" s="224"/>
      <c r="I50" s="224"/>
      <c r="J50" s="224"/>
      <c r="K50" s="224"/>
      <c r="L50" s="20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</row>
    <row r="51" spans="1:31" s="2" customFormat="1" ht="14.4" customHeight="1">
      <c r="B51" s="34"/>
      <c r="D51" s="35" t="s">
        <v>51</v>
      </c>
      <c r="E51" s="36"/>
      <c r="F51" s="36"/>
      <c r="G51" s="35" t="s">
        <v>52</v>
      </c>
      <c r="H51" s="36"/>
      <c r="I51" s="36"/>
      <c r="J51" s="36"/>
      <c r="K51" s="36"/>
      <c r="L51" s="34"/>
    </row>
    <row r="52" spans="1:31">
      <c r="A52" s="224"/>
      <c r="B52" s="20"/>
      <c r="C52" s="224"/>
      <c r="D52" s="224"/>
      <c r="E52" s="224"/>
      <c r="F52" s="224"/>
      <c r="G52" s="224"/>
      <c r="H52" s="224"/>
      <c r="I52" s="224"/>
      <c r="J52" s="224"/>
      <c r="K52" s="224"/>
      <c r="L52" s="20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</row>
    <row r="53" spans="1:31">
      <c r="A53" s="224"/>
      <c r="B53" s="20"/>
      <c r="C53" s="224"/>
      <c r="D53" s="224"/>
      <c r="E53" s="224"/>
      <c r="F53" s="224"/>
      <c r="G53" s="224"/>
      <c r="H53" s="224"/>
      <c r="I53" s="224"/>
      <c r="J53" s="224"/>
      <c r="K53" s="224"/>
      <c r="L53" s="20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</row>
    <row r="54" spans="1:31">
      <c r="A54" s="224"/>
      <c r="B54" s="20"/>
      <c r="C54" s="224"/>
      <c r="D54" s="224"/>
      <c r="E54" s="224"/>
      <c r="F54" s="224"/>
      <c r="G54" s="224"/>
      <c r="H54" s="224"/>
      <c r="I54" s="224"/>
      <c r="J54" s="224"/>
      <c r="K54" s="224"/>
      <c r="L54" s="20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</row>
    <row r="55" spans="1:31">
      <c r="A55" s="224"/>
      <c r="B55" s="20"/>
      <c r="C55" s="224"/>
      <c r="D55" s="224"/>
      <c r="E55" s="224"/>
      <c r="F55" s="224"/>
      <c r="G55" s="224"/>
      <c r="H55" s="224"/>
      <c r="I55" s="224"/>
      <c r="J55" s="224"/>
      <c r="K55" s="224"/>
      <c r="L55" s="20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</row>
    <row r="56" spans="1:31">
      <c r="A56" s="224"/>
      <c r="B56" s="20"/>
      <c r="C56" s="224"/>
      <c r="D56" s="224"/>
      <c r="E56" s="224"/>
      <c r="F56" s="224"/>
      <c r="G56" s="224"/>
      <c r="H56" s="224"/>
      <c r="I56" s="224"/>
      <c r="J56" s="224"/>
      <c r="K56" s="224"/>
      <c r="L56" s="20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</row>
    <row r="57" spans="1:31">
      <c r="A57" s="224"/>
      <c r="B57" s="20"/>
      <c r="C57" s="224"/>
      <c r="D57" s="224"/>
      <c r="E57" s="224"/>
      <c r="F57" s="224"/>
      <c r="G57" s="224"/>
      <c r="H57" s="224"/>
      <c r="I57" s="224"/>
      <c r="J57" s="224"/>
      <c r="K57" s="224"/>
      <c r="L57" s="20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</row>
    <row r="58" spans="1:31">
      <c r="A58" s="224"/>
      <c r="B58" s="20"/>
      <c r="C58" s="224"/>
      <c r="D58" s="224"/>
      <c r="E58" s="224"/>
      <c r="F58" s="224"/>
      <c r="G58" s="224"/>
      <c r="H58" s="224"/>
      <c r="I58" s="224"/>
      <c r="J58" s="224"/>
      <c r="K58" s="224"/>
      <c r="L58" s="20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</row>
    <row r="59" spans="1:31">
      <c r="A59" s="224"/>
      <c r="B59" s="20"/>
      <c r="C59" s="224"/>
      <c r="D59" s="224"/>
      <c r="E59" s="224"/>
      <c r="F59" s="224"/>
      <c r="G59" s="224"/>
      <c r="H59" s="224"/>
      <c r="I59" s="224"/>
      <c r="J59" s="224"/>
      <c r="K59" s="224"/>
      <c r="L59" s="20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</row>
    <row r="60" spans="1:31">
      <c r="A60" s="224"/>
      <c r="B60" s="20"/>
      <c r="C60" s="224"/>
      <c r="D60" s="224"/>
      <c r="E60" s="224"/>
      <c r="F60" s="224"/>
      <c r="G60" s="224"/>
      <c r="H60" s="224"/>
      <c r="I60" s="224"/>
      <c r="J60" s="224"/>
      <c r="K60" s="224"/>
      <c r="L60" s="20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</row>
    <row r="61" spans="1:31">
      <c r="A61" s="224"/>
      <c r="B61" s="20"/>
      <c r="C61" s="224"/>
      <c r="D61" s="224"/>
      <c r="E61" s="224"/>
      <c r="F61" s="224"/>
      <c r="G61" s="224"/>
      <c r="H61" s="224"/>
      <c r="I61" s="224"/>
      <c r="J61" s="224"/>
      <c r="K61" s="224"/>
      <c r="L61" s="20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</row>
    <row r="62" spans="1:31" s="2" customFormat="1" ht="13.2">
      <c r="A62" s="232"/>
      <c r="B62" s="28"/>
      <c r="C62" s="232"/>
      <c r="D62" s="37" t="s">
        <v>53</v>
      </c>
      <c r="E62" s="227"/>
      <c r="F62" s="108" t="s">
        <v>54</v>
      </c>
      <c r="G62" s="37" t="s">
        <v>53</v>
      </c>
      <c r="H62" s="227"/>
      <c r="I62" s="227"/>
      <c r="J62" s="109" t="s">
        <v>54</v>
      </c>
      <c r="K62" s="227"/>
      <c r="L62" s="34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</row>
    <row r="63" spans="1:31">
      <c r="A63" s="224"/>
      <c r="B63" s="20"/>
      <c r="C63" s="224"/>
      <c r="D63" s="224"/>
      <c r="E63" s="224"/>
      <c r="F63" s="224"/>
      <c r="G63" s="224"/>
      <c r="H63" s="224"/>
      <c r="I63" s="224"/>
      <c r="J63" s="224"/>
      <c r="K63" s="224"/>
      <c r="L63" s="20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</row>
    <row r="64" spans="1:31">
      <c r="A64" s="224"/>
      <c r="B64" s="20"/>
      <c r="C64" s="224"/>
      <c r="D64" s="224"/>
      <c r="E64" s="224"/>
      <c r="F64" s="224"/>
      <c r="G64" s="224"/>
      <c r="H64" s="224"/>
      <c r="I64" s="224"/>
      <c r="J64" s="224"/>
      <c r="K64" s="224"/>
      <c r="L64" s="20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</row>
    <row r="65" spans="1:31">
      <c r="A65" s="224"/>
      <c r="B65" s="20"/>
      <c r="C65" s="224"/>
      <c r="D65" s="224"/>
      <c r="E65" s="224"/>
      <c r="F65" s="224"/>
      <c r="G65" s="224"/>
      <c r="H65" s="224"/>
      <c r="I65" s="224"/>
      <c r="J65" s="224"/>
      <c r="K65" s="224"/>
      <c r="L65" s="20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</row>
    <row r="66" spans="1:31" s="2" customFormat="1" ht="13.2">
      <c r="A66" s="232"/>
      <c r="B66" s="28"/>
      <c r="C66" s="232"/>
      <c r="D66" s="35" t="s">
        <v>55</v>
      </c>
      <c r="E66" s="38"/>
      <c r="F66" s="38"/>
      <c r="G66" s="35" t="s">
        <v>56</v>
      </c>
      <c r="H66" s="38"/>
      <c r="I66" s="38"/>
      <c r="J66" s="38"/>
      <c r="K66" s="38"/>
      <c r="L66" s="34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</row>
    <row r="67" spans="1:31">
      <c r="A67" s="224"/>
      <c r="B67" s="20"/>
      <c r="C67" s="224"/>
      <c r="D67" s="224"/>
      <c r="E67" s="224"/>
      <c r="F67" s="224"/>
      <c r="G67" s="224"/>
      <c r="H67" s="224"/>
      <c r="I67" s="224"/>
      <c r="J67" s="224"/>
      <c r="K67" s="224"/>
      <c r="L67" s="20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</row>
    <row r="68" spans="1:31">
      <c r="A68" s="224"/>
      <c r="B68" s="20"/>
      <c r="C68" s="224"/>
      <c r="D68" s="224"/>
      <c r="E68" s="224"/>
      <c r="F68" s="224"/>
      <c r="G68" s="224"/>
      <c r="H68" s="224"/>
      <c r="I68" s="224"/>
      <c r="J68" s="224"/>
      <c r="K68" s="224"/>
      <c r="L68" s="20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</row>
    <row r="69" spans="1:31">
      <c r="A69" s="224"/>
      <c r="B69" s="20"/>
      <c r="C69" s="224"/>
      <c r="D69" s="224"/>
      <c r="E69" s="224"/>
      <c r="F69" s="224"/>
      <c r="G69" s="224"/>
      <c r="H69" s="224"/>
      <c r="I69" s="224"/>
      <c r="J69" s="224"/>
      <c r="K69" s="224"/>
      <c r="L69" s="20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</row>
    <row r="70" spans="1:31">
      <c r="A70" s="224"/>
      <c r="B70" s="20"/>
      <c r="C70" s="224"/>
      <c r="D70" s="224"/>
      <c r="E70" s="224"/>
      <c r="F70" s="224"/>
      <c r="G70" s="224"/>
      <c r="H70" s="224"/>
      <c r="I70" s="224"/>
      <c r="J70" s="224"/>
      <c r="K70" s="224"/>
      <c r="L70" s="20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</row>
    <row r="71" spans="1:31">
      <c r="A71" s="224"/>
      <c r="B71" s="20"/>
      <c r="C71" s="224"/>
      <c r="D71" s="224"/>
      <c r="E71" s="224"/>
      <c r="F71" s="224"/>
      <c r="G71" s="224"/>
      <c r="H71" s="224"/>
      <c r="I71" s="224"/>
      <c r="J71" s="224"/>
      <c r="K71" s="224"/>
      <c r="L71" s="20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</row>
    <row r="72" spans="1:31">
      <c r="A72" s="224"/>
      <c r="B72" s="20"/>
      <c r="C72" s="224"/>
      <c r="D72" s="224"/>
      <c r="E72" s="224"/>
      <c r="F72" s="224"/>
      <c r="G72" s="224"/>
      <c r="H72" s="224"/>
      <c r="I72" s="224"/>
      <c r="J72" s="224"/>
      <c r="K72" s="224"/>
      <c r="L72" s="20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</row>
    <row r="73" spans="1:31">
      <c r="A73" s="224"/>
      <c r="B73" s="20"/>
      <c r="C73" s="224"/>
      <c r="D73" s="224"/>
      <c r="E73" s="224"/>
      <c r="F73" s="224"/>
      <c r="G73" s="224"/>
      <c r="H73" s="224"/>
      <c r="I73" s="224"/>
      <c r="J73" s="224"/>
      <c r="K73" s="224"/>
      <c r="L73" s="20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</row>
    <row r="74" spans="1:31">
      <c r="A74" s="224"/>
      <c r="B74" s="20"/>
      <c r="C74" s="224"/>
      <c r="D74" s="224"/>
      <c r="E74" s="224"/>
      <c r="F74" s="224"/>
      <c r="G74" s="224"/>
      <c r="H74" s="224"/>
      <c r="I74" s="224"/>
      <c r="J74" s="224"/>
      <c r="K74" s="224"/>
      <c r="L74" s="20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</row>
    <row r="75" spans="1:31">
      <c r="A75" s="224"/>
      <c r="B75" s="20"/>
      <c r="C75" s="224"/>
      <c r="D75" s="224"/>
      <c r="E75" s="224"/>
      <c r="F75" s="224"/>
      <c r="G75" s="224"/>
      <c r="H75" s="224"/>
      <c r="I75" s="224"/>
      <c r="J75" s="224"/>
      <c r="K75" s="224"/>
      <c r="L75" s="20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</row>
    <row r="76" spans="1:31">
      <c r="A76" s="224"/>
      <c r="B76" s="20"/>
      <c r="C76" s="224"/>
      <c r="D76" s="224"/>
      <c r="E76" s="224"/>
      <c r="F76" s="224"/>
      <c r="G76" s="224"/>
      <c r="H76" s="224"/>
      <c r="I76" s="224"/>
      <c r="J76" s="224"/>
      <c r="K76" s="224"/>
      <c r="L76" s="20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</row>
    <row r="77" spans="1:31" s="2" customFormat="1" ht="13.2">
      <c r="A77" s="232"/>
      <c r="B77" s="28"/>
      <c r="C77" s="232"/>
      <c r="D77" s="37" t="s">
        <v>53</v>
      </c>
      <c r="E77" s="227"/>
      <c r="F77" s="108" t="s">
        <v>54</v>
      </c>
      <c r="G77" s="37" t="s">
        <v>53</v>
      </c>
      <c r="H77" s="227"/>
      <c r="I77" s="227"/>
      <c r="J77" s="109" t="s">
        <v>54</v>
      </c>
      <c r="K77" s="227"/>
      <c r="L77" s="34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</row>
    <row r="78" spans="1:31" s="2" customFormat="1" ht="14.4" customHeight="1">
      <c r="A78" s="232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34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</row>
    <row r="82" spans="1:31" s="2" customFormat="1" ht="6.9" customHeight="1">
      <c r="A82" s="232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34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</row>
    <row r="83" spans="1:31" s="2" customFormat="1" ht="24.9" customHeight="1">
      <c r="A83" s="232"/>
      <c r="B83" s="28"/>
      <c r="C83" s="21" t="s">
        <v>116</v>
      </c>
      <c r="D83" s="232"/>
      <c r="E83" s="232"/>
      <c r="F83" s="232"/>
      <c r="G83" s="232"/>
      <c r="H83" s="232"/>
      <c r="I83" s="232"/>
      <c r="J83" s="232"/>
      <c r="K83" s="232"/>
      <c r="L83" s="34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</row>
    <row r="84" spans="1:31" s="2" customFormat="1" ht="6.9" customHeight="1">
      <c r="A84" s="232"/>
      <c r="B84" s="28"/>
      <c r="C84" s="232"/>
      <c r="D84" s="232"/>
      <c r="E84" s="232"/>
      <c r="F84" s="232"/>
      <c r="G84" s="232"/>
      <c r="H84" s="232"/>
      <c r="I84" s="232"/>
      <c r="J84" s="232"/>
      <c r="K84" s="232"/>
      <c r="L84" s="34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</row>
    <row r="85" spans="1:31" s="2" customFormat="1" ht="12" customHeight="1">
      <c r="A85" s="232"/>
      <c r="B85" s="28"/>
      <c r="C85" s="234" t="s">
        <v>14</v>
      </c>
      <c r="D85" s="232"/>
      <c r="E85" s="232"/>
      <c r="F85" s="232"/>
      <c r="G85" s="232"/>
      <c r="H85" s="232"/>
      <c r="I85" s="232"/>
      <c r="J85" s="232"/>
      <c r="K85" s="232"/>
      <c r="L85" s="34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</row>
    <row r="86" spans="1:31" s="2" customFormat="1" ht="16.5" customHeight="1">
      <c r="A86" s="232"/>
      <c r="B86" s="28"/>
      <c r="C86" s="232"/>
      <c r="D86" s="232"/>
      <c r="E86" s="317" t="str">
        <f>E7</f>
        <v>Obnova sídliskového vnútrobloku Agátka v Trnave</v>
      </c>
      <c r="F86" s="319"/>
      <c r="G86" s="319"/>
      <c r="H86" s="319"/>
      <c r="I86" s="232"/>
      <c r="J86" s="232"/>
      <c r="K86" s="232"/>
      <c r="L86" s="34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</row>
    <row r="87" spans="1:31" s="1" customFormat="1" ht="12" customHeight="1">
      <c r="A87" s="224"/>
      <c r="B87" s="20"/>
      <c r="C87" s="234" t="s">
        <v>112</v>
      </c>
      <c r="D87" s="224"/>
      <c r="E87" s="224"/>
      <c r="F87" s="224"/>
      <c r="G87" s="224"/>
      <c r="H87" s="224"/>
      <c r="I87" s="224"/>
      <c r="J87" s="224"/>
      <c r="K87" s="224"/>
      <c r="L87" s="20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</row>
    <row r="88" spans="1:31" s="2" customFormat="1" ht="16.5" customHeight="1">
      <c r="A88" s="232"/>
      <c r="B88" s="28"/>
      <c r="C88" s="232"/>
      <c r="D88" s="232"/>
      <c r="E88" s="317" t="s">
        <v>83</v>
      </c>
      <c r="F88" s="316"/>
      <c r="G88" s="316"/>
      <c r="H88" s="316"/>
      <c r="I88" s="232"/>
      <c r="J88" s="232"/>
      <c r="K88" s="232"/>
      <c r="L88" s="34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</row>
    <row r="89" spans="1:31" s="2" customFormat="1" ht="12" customHeight="1">
      <c r="A89" s="232"/>
      <c r="B89" s="28"/>
      <c r="C89" s="234" t="s">
        <v>113</v>
      </c>
      <c r="D89" s="232"/>
      <c r="E89" s="232"/>
      <c r="F89" s="232"/>
      <c r="G89" s="232"/>
      <c r="H89" s="232"/>
      <c r="I89" s="232"/>
      <c r="J89" s="232"/>
      <c r="K89" s="232"/>
      <c r="L89" s="34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</row>
    <row r="90" spans="1:31" s="2" customFormat="1" ht="16.5" customHeight="1">
      <c r="A90" s="232"/>
      <c r="B90" s="28"/>
      <c r="C90" s="232"/>
      <c r="D90" s="232"/>
      <c r="E90" s="305" t="str">
        <f>E11</f>
        <v xml:space="preserve">SO 04 Valčeková šmykľavka </v>
      </c>
      <c r="F90" s="316"/>
      <c r="G90" s="316"/>
      <c r="H90" s="316"/>
      <c r="I90" s="232"/>
      <c r="J90" s="232"/>
      <c r="K90" s="232"/>
      <c r="L90" s="34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</row>
    <row r="91" spans="1:31" s="2" customFormat="1" ht="6.9" customHeight="1">
      <c r="A91" s="232"/>
      <c r="B91" s="28"/>
      <c r="C91" s="232"/>
      <c r="D91" s="232"/>
      <c r="E91" s="232"/>
      <c r="F91" s="232"/>
      <c r="G91" s="232"/>
      <c r="H91" s="232"/>
      <c r="I91" s="232"/>
      <c r="J91" s="232"/>
      <c r="K91" s="232"/>
      <c r="L91" s="34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</row>
    <row r="92" spans="1:31" s="2" customFormat="1" ht="12" customHeight="1">
      <c r="A92" s="232"/>
      <c r="B92" s="28"/>
      <c r="C92" s="234" t="s">
        <v>18</v>
      </c>
      <c r="D92" s="232"/>
      <c r="E92" s="232"/>
      <c r="F92" s="223" t="str">
        <f>F14</f>
        <v xml:space="preserve"> </v>
      </c>
      <c r="G92" s="232"/>
      <c r="H92" s="232"/>
      <c r="I92" s="234" t="s">
        <v>20</v>
      </c>
      <c r="J92" s="216" t="str">
        <f>IF(J14="","",J14)</f>
        <v>20. 4. 2021</v>
      </c>
      <c r="K92" s="232"/>
      <c r="L92" s="34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</row>
    <row r="93" spans="1:31" s="2" customFormat="1" ht="6.9" customHeight="1">
      <c r="A93" s="232"/>
      <c r="B93" s="28"/>
      <c r="C93" s="232"/>
      <c r="D93" s="232"/>
      <c r="E93" s="232"/>
      <c r="F93" s="232"/>
      <c r="G93" s="232"/>
      <c r="H93" s="232"/>
      <c r="I93" s="232"/>
      <c r="J93" s="232"/>
      <c r="K93" s="232"/>
      <c r="L93" s="34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</row>
    <row r="94" spans="1:31" s="2" customFormat="1" ht="25.65" customHeight="1">
      <c r="A94" s="232"/>
      <c r="B94" s="28"/>
      <c r="C94" s="234" t="s">
        <v>22</v>
      </c>
      <c r="D94" s="232"/>
      <c r="E94" s="232"/>
      <c r="F94" s="223" t="str">
        <f>E17</f>
        <v>Mesto Trnava</v>
      </c>
      <c r="G94" s="232"/>
      <c r="H94" s="232"/>
      <c r="I94" s="234" t="s">
        <v>28</v>
      </c>
      <c r="J94" s="231" t="str">
        <f>E23</f>
        <v>Ing. Ivana Štigová Kučírková, MSc.</v>
      </c>
      <c r="K94" s="232"/>
      <c r="L94" s="34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</row>
    <row r="95" spans="1:31" s="2" customFormat="1" ht="15.15" customHeight="1">
      <c r="A95" s="232"/>
      <c r="B95" s="28"/>
      <c r="C95" s="234" t="s">
        <v>26</v>
      </c>
      <c r="D95" s="232"/>
      <c r="E95" s="232"/>
      <c r="F95" s="223" t="str">
        <f>IF(E20="","",E20)</f>
        <v>Vyplň údaj</v>
      </c>
      <c r="G95" s="232"/>
      <c r="H95" s="232"/>
      <c r="I95" s="234" t="s">
        <v>31</v>
      </c>
      <c r="J95" s="231" t="str">
        <f>E26</f>
        <v>Rosoft, s.r.o.</v>
      </c>
      <c r="K95" s="232"/>
      <c r="L95" s="34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</row>
    <row r="96" spans="1:31" s="2" customFormat="1" ht="10.35" customHeight="1">
      <c r="A96" s="232"/>
      <c r="B96" s="28"/>
      <c r="C96" s="232"/>
      <c r="D96" s="232"/>
      <c r="E96" s="232"/>
      <c r="F96" s="232"/>
      <c r="G96" s="232"/>
      <c r="H96" s="232"/>
      <c r="I96" s="232"/>
      <c r="J96" s="232"/>
      <c r="K96" s="232"/>
      <c r="L96" s="34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</row>
    <row r="97" spans="1:65" s="2" customFormat="1" ht="29.25" customHeight="1">
      <c r="A97" s="232"/>
      <c r="B97" s="28"/>
      <c r="C97" s="110" t="s">
        <v>117</v>
      </c>
      <c r="D97" s="94"/>
      <c r="E97" s="94"/>
      <c r="F97" s="94"/>
      <c r="G97" s="94"/>
      <c r="H97" s="94"/>
      <c r="I97" s="94"/>
      <c r="J97" s="111" t="s">
        <v>118</v>
      </c>
      <c r="K97" s="94"/>
      <c r="L97" s="34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</row>
    <row r="98" spans="1:65" s="2" customFormat="1" ht="10.35" customHeight="1">
      <c r="A98" s="232"/>
      <c r="B98" s="28"/>
      <c r="C98" s="232"/>
      <c r="D98" s="232"/>
      <c r="E98" s="232"/>
      <c r="F98" s="232"/>
      <c r="G98" s="232"/>
      <c r="H98" s="232"/>
      <c r="I98" s="232"/>
      <c r="J98" s="232"/>
      <c r="K98" s="232"/>
      <c r="L98" s="34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</row>
    <row r="99" spans="1:65" s="2" customFormat="1" ht="22.95" customHeight="1">
      <c r="A99" s="232"/>
      <c r="B99" s="28"/>
      <c r="C99" s="112" t="s">
        <v>119</v>
      </c>
      <c r="D99" s="232"/>
      <c r="E99" s="232"/>
      <c r="F99" s="232"/>
      <c r="G99" s="232"/>
      <c r="H99" s="232"/>
      <c r="I99" s="232"/>
      <c r="J99" s="219">
        <f>J137</f>
        <v>0</v>
      </c>
      <c r="K99" s="232"/>
      <c r="L99" s="34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U99" s="17" t="s">
        <v>120</v>
      </c>
    </row>
    <row r="100" spans="1:65" s="9" customFormat="1" ht="24.9" customHeight="1">
      <c r="B100" s="113"/>
      <c r="D100" s="114" t="s">
        <v>121</v>
      </c>
      <c r="E100" s="115"/>
      <c r="F100" s="115"/>
      <c r="G100" s="115"/>
      <c r="H100" s="115"/>
      <c r="I100" s="115"/>
      <c r="J100" s="116">
        <f>J138</f>
        <v>0</v>
      </c>
      <c r="L100" s="113"/>
    </row>
    <row r="101" spans="1:65" s="10" customFormat="1" ht="19.95" customHeight="1">
      <c r="A101" s="220"/>
      <c r="B101" s="117"/>
      <c r="C101" s="220"/>
      <c r="D101" s="118" t="s">
        <v>122</v>
      </c>
      <c r="E101" s="119"/>
      <c r="F101" s="119"/>
      <c r="G101" s="119"/>
      <c r="H101" s="119"/>
      <c r="I101" s="119"/>
      <c r="J101" s="120">
        <f>J139</f>
        <v>0</v>
      </c>
      <c r="K101" s="220"/>
      <c r="L101" s="117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</row>
    <row r="102" spans="1:65" s="10" customFormat="1" ht="19.95" customHeight="1">
      <c r="A102" s="220"/>
      <c r="B102" s="117"/>
      <c r="C102" s="220"/>
      <c r="D102" s="118" t="s">
        <v>124</v>
      </c>
      <c r="E102" s="119"/>
      <c r="F102" s="119"/>
      <c r="G102" s="119"/>
      <c r="H102" s="119"/>
      <c r="I102" s="119"/>
      <c r="J102" s="120">
        <f>J153</f>
        <v>0</v>
      </c>
      <c r="K102" s="220"/>
      <c r="L102" s="117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</row>
    <row r="103" spans="1:65" s="10" customFormat="1" ht="19.95" customHeight="1">
      <c r="A103" s="220"/>
      <c r="B103" s="117"/>
      <c r="C103" s="220"/>
      <c r="D103" s="118" t="s">
        <v>706</v>
      </c>
      <c r="E103" s="119"/>
      <c r="F103" s="119"/>
      <c r="G103" s="119"/>
      <c r="H103" s="119"/>
      <c r="I103" s="119"/>
      <c r="J103" s="120">
        <f>J160</f>
        <v>0</v>
      </c>
      <c r="K103" s="220"/>
      <c r="L103" s="117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</row>
    <row r="104" spans="1:65" s="9" customFormat="1" ht="24.9" customHeight="1">
      <c r="B104" s="113"/>
      <c r="D104" s="114" t="s">
        <v>922</v>
      </c>
      <c r="E104" s="115"/>
      <c r="F104" s="115"/>
      <c r="G104" s="115"/>
      <c r="H104" s="115"/>
      <c r="I104" s="115"/>
      <c r="J104" s="116">
        <f>J171</f>
        <v>0</v>
      </c>
      <c r="L104" s="113"/>
    </row>
    <row r="105" spans="1:65" s="10" customFormat="1" ht="19.95" customHeight="1">
      <c r="A105" s="220"/>
      <c r="B105" s="117"/>
      <c r="C105" s="220"/>
      <c r="D105" s="118" t="s">
        <v>923</v>
      </c>
      <c r="E105" s="119"/>
      <c r="F105" s="119"/>
      <c r="G105" s="119"/>
      <c r="H105" s="119"/>
      <c r="I105" s="119"/>
      <c r="J105" s="120">
        <f>J172</f>
        <v>0</v>
      </c>
      <c r="K105" s="220"/>
      <c r="L105" s="117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</row>
    <row r="106" spans="1:65" s="2" customFormat="1" ht="21.75" customHeight="1">
      <c r="A106" s="232"/>
      <c r="B106" s="28"/>
      <c r="C106" s="232"/>
      <c r="D106" s="232"/>
      <c r="E106" s="232"/>
      <c r="F106" s="232"/>
      <c r="G106" s="232"/>
      <c r="H106" s="232"/>
      <c r="I106" s="232"/>
      <c r="J106" s="232"/>
      <c r="K106" s="232"/>
      <c r="L106" s="34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</row>
    <row r="107" spans="1:65" s="2" customFormat="1" ht="6.9" customHeight="1">
      <c r="A107" s="232"/>
      <c r="B107" s="28"/>
      <c r="C107" s="232"/>
      <c r="D107" s="232"/>
      <c r="E107" s="232"/>
      <c r="F107" s="232"/>
      <c r="G107" s="232"/>
      <c r="H107" s="232"/>
      <c r="I107" s="232"/>
      <c r="J107" s="232"/>
      <c r="K107" s="232"/>
      <c r="L107" s="34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</row>
    <row r="108" spans="1:65" s="2" customFormat="1" ht="29.25" customHeight="1">
      <c r="A108" s="232"/>
      <c r="B108" s="28"/>
      <c r="C108" s="112" t="s">
        <v>129</v>
      </c>
      <c r="D108" s="232"/>
      <c r="E108" s="232"/>
      <c r="F108" s="232"/>
      <c r="G108" s="232"/>
      <c r="H108" s="232"/>
      <c r="I108" s="232"/>
      <c r="J108" s="121">
        <f>ROUND(J109 + J110 + J111 + J112 + J113 + J114,2)</f>
        <v>0</v>
      </c>
      <c r="K108" s="232"/>
      <c r="L108" s="34"/>
      <c r="N108" s="122" t="s">
        <v>42</v>
      </c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</row>
    <row r="109" spans="1:65" s="2" customFormat="1" ht="18" customHeight="1">
      <c r="A109" s="232"/>
      <c r="B109" s="123"/>
      <c r="C109" s="124"/>
      <c r="D109" s="289" t="s">
        <v>130</v>
      </c>
      <c r="E109" s="318"/>
      <c r="F109" s="318"/>
      <c r="G109" s="124"/>
      <c r="H109" s="124"/>
      <c r="I109" s="124"/>
      <c r="J109" s="221">
        <v>0</v>
      </c>
      <c r="K109" s="124"/>
      <c r="L109" s="125"/>
      <c r="M109" s="126"/>
      <c r="N109" s="127" t="s">
        <v>44</v>
      </c>
      <c r="O109" s="126"/>
      <c r="P109" s="126"/>
      <c r="Q109" s="126"/>
      <c r="R109" s="126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8" t="s">
        <v>131</v>
      </c>
      <c r="AZ109" s="126"/>
      <c r="BA109" s="126"/>
      <c r="BB109" s="126"/>
      <c r="BC109" s="126"/>
      <c r="BD109" s="126"/>
      <c r="BE109" s="129">
        <f t="shared" ref="BE109:BE114" si="0">IF(N109="základná",J109,0)</f>
        <v>0</v>
      </c>
      <c r="BF109" s="129">
        <f t="shared" ref="BF109:BF114" si="1">IF(N109="znížená",J109,0)</f>
        <v>0</v>
      </c>
      <c r="BG109" s="129">
        <f t="shared" ref="BG109:BG114" si="2">IF(N109="zákl. prenesená",J109,0)</f>
        <v>0</v>
      </c>
      <c r="BH109" s="129">
        <f t="shared" ref="BH109:BH114" si="3">IF(N109="zníž. prenesená",J109,0)</f>
        <v>0</v>
      </c>
      <c r="BI109" s="129">
        <f t="shared" ref="BI109:BI114" si="4">IF(N109="nulová",J109,0)</f>
        <v>0</v>
      </c>
      <c r="BJ109" s="128" t="s">
        <v>91</v>
      </c>
      <c r="BK109" s="126"/>
      <c r="BL109" s="126"/>
      <c r="BM109" s="126"/>
    </row>
    <row r="110" spans="1:65" s="2" customFormat="1" ht="18" customHeight="1">
      <c r="A110" s="232"/>
      <c r="B110" s="123"/>
      <c r="C110" s="124"/>
      <c r="D110" s="289" t="s">
        <v>132</v>
      </c>
      <c r="E110" s="318"/>
      <c r="F110" s="318"/>
      <c r="G110" s="124"/>
      <c r="H110" s="124"/>
      <c r="I110" s="124"/>
      <c r="J110" s="221">
        <v>0</v>
      </c>
      <c r="K110" s="124"/>
      <c r="L110" s="125"/>
      <c r="M110" s="126"/>
      <c r="N110" s="127" t="s">
        <v>44</v>
      </c>
      <c r="O110" s="126"/>
      <c r="P110" s="126"/>
      <c r="Q110" s="126"/>
      <c r="R110" s="126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8" t="s">
        <v>131</v>
      </c>
      <c r="AZ110" s="126"/>
      <c r="BA110" s="126"/>
      <c r="BB110" s="126"/>
      <c r="BC110" s="126"/>
      <c r="BD110" s="126"/>
      <c r="BE110" s="129">
        <f t="shared" si="0"/>
        <v>0</v>
      </c>
      <c r="BF110" s="129">
        <f t="shared" si="1"/>
        <v>0</v>
      </c>
      <c r="BG110" s="129">
        <f t="shared" si="2"/>
        <v>0</v>
      </c>
      <c r="BH110" s="129">
        <f t="shared" si="3"/>
        <v>0</v>
      </c>
      <c r="BI110" s="129">
        <f t="shared" si="4"/>
        <v>0</v>
      </c>
      <c r="BJ110" s="128" t="s">
        <v>91</v>
      </c>
      <c r="BK110" s="126"/>
      <c r="BL110" s="126"/>
      <c r="BM110" s="126"/>
    </row>
    <row r="111" spans="1:65" s="2" customFormat="1" ht="18" customHeight="1">
      <c r="A111" s="232"/>
      <c r="B111" s="123"/>
      <c r="C111" s="124"/>
      <c r="D111" s="289" t="s">
        <v>133</v>
      </c>
      <c r="E111" s="318"/>
      <c r="F111" s="318"/>
      <c r="G111" s="124"/>
      <c r="H111" s="124"/>
      <c r="I111" s="124"/>
      <c r="J111" s="221">
        <v>0</v>
      </c>
      <c r="K111" s="124"/>
      <c r="L111" s="125"/>
      <c r="M111" s="126"/>
      <c r="N111" s="127" t="s">
        <v>44</v>
      </c>
      <c r="O111" s="126"/>
      <c r="P111" s="126"/>
      <c r="Q111" s="126"/>
      <c r="R111" s="126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131</v>
      </c>
      <c r="AZ111" s="126"/>
      <c r="BA111" s="126"/>
      <c r="BB111" s="126"/>
      <c r="BC111" s="126"/>
      <c r="BD111" s="126"/>
      <c r="BE111" s="129">
        <f t="shared" si="0"/>
        <v>0</v>
      </c>
      <c r="BF111" s="129">
        <f t="shared" si="1"/>
        <v>0</v>
      </c>
      <c r="BG111" s="129">
        <f t="shared" si="2"/>
        <v>0</v>
      </c>
      <c r="BH111" s="129">
        <f t="shared" si="3"/>
        <v>0</v>
      </c>
      <c r="BI111" s="129">
        <f t="shared" si="4"/>
        <v>0</v>
      </c>
      <c r="BJ111" s="128" t="s">
        <v>91</v>
      </c>
      <c r="BK111" s="126"/>
      <c r="BL111" s="126"/>
      <c r="BM111" s="126"/>
    </row>
    <row r="112" spans="1:65" s="2" customFormat="1" ht="18" customHeight="1">
      <c r="A112" s="232"/>
      <c r="B112" s="123"/>
      <c r="C112" s="124"/>
      <c r="D112" s="289" t="s">
        <v>134</v>
      </c>
      <c r="E112" s="318"/>
      <c r="F112" s="318"/>
      <c r="G112" s="124"/>
      <c r="H112" s="124"/>
      <c r="I112" s="124"/>
      <c r="J112" s="221">
        <v>0</v>
      </c>
      <c r="K112" s="124"/>
      <c r="L112" s="125"/>
      <c r="M112" s="126"/>
      <c r="N112" s="127" t="s">
        <v>44</v>
      </c>
      <c r="O112" s="126"/>
      <c r="P112" s="126"/>
      <c r="Q112" s="126"/>
      <c r="R112" s="126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131</v>
      </c>
      <c r="AZ112" s="126"/>
      <c r="BA112" s="126"/>
      <c r="BB112" s="126"/>
      <c r="BC112" s="126"/>
      <c r="BD112" s="126"/>
      <c r="BE112" s="129">
        <f t="shared" si="0"/>
        <v>0</v>
      </c>
      <c r="BF112" s="129">
        <f t="shared" si="1"/>
        <v>0</v>
      </c>
      <c r="BG112" s="129">
        <f t="shared" si="2"/>
        <v>0</v>
      </c>
      <c r="BH112" s="129">
        <f t="shared" si="3"/>
        <v>0</v>
      </c>
      <c r="BI112" s="129">
        <f t="shared" si="4"/>
        <v>0</v>
      </c>
      <c r="BJ112" s="128" t="s">
        <v>91</v>
      </c>
      <c r="BK112" s="126"/>
      <c r="BL112" s="126"/>
      <c r="BM112" s="126"/>
    </row>
    <row r="113" spans="1:65" s="2" customFormat="1" ht="18" customHeight="1">
      <c r="A113" s="232"/>
      <c r="B113" s="123"/>
      <c r="C113" s="124"/>
      <c r="D113" s="289" t="s">
        <v>135</v>
      </c>
      <c r="E113" s="318"/>
      <c r="F113" s="318"/>
      <c r="G113" s="124"/>
      <c r="H113" s="124"/>
      <c r="I113" s="124"/>
      <c r="J113" s="221">
        <v>0</v>
      </c>
      <c r="K113" s="124"/>
      <c r="L113" s="125"/>
      <c r="M113" s="126"/>
      <c r="N113" s="127" t="s">
        <v>44</v>
      </c>
      <c r="O113" s="126"/>
      <c r="P113" s="126"/>
      <c r="Q113" s="126"/>
      <c r="R113" s="126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131</v>
      </c>
      <c r="AZ113" s="126"/>
      <c r="BA113" s="126"/>
      <c r="BB113" s="126"/>
      <c r="BC113" s="126"/>
      <c r="BD113" s="126"/>
      <c r="BE113" s="129">
        <f t="shared" si="0"/>
        <v>0</v>
      </c>
      <c r="BF113" s="129">
        <f t="shared" si="1"/>
        <v>0</v>
      </c>
      <c r="BG113" s="129">
        <f t="shared" si="2"/>
        <v>0</v>
      </c>
      <c r="BH113" s="129">
        <f t="shared" si="3"/>
        <v>0</v>
      </c>
      <c r="BI113" s="129">
        <f t="shared" si="4"/>
        <v>0</v>
      </c>
      <c r="BJ113" s="128" t="s">
        <v>91</v>
      </c>
      <c r="BK113" s="126"/>
      <c r="BL113" s="126"/>
      <c r="BM113" s="126"/>
    </row>
    <row r="114" spans="1:65" s="2" customFormat="1" ht="18" customHeight="1">
      <c r="A114" s="232"/>
      <c r="B114" s="123"/>
      <c r="C114" s="124"/>
      <c r="D114" s="233" t="s">
        <v>136</v>
      </c>
      <c r="E114" s="124"/>
      <c r="F114" s="124"/>
      <c r="G114" s="124"/>
      <c r="H114" s="124"/>
      <c r="I114" s="124"/>
      <c r="J114" s="221">
        <f>ROUND(J32*T114,2)</f>
        <v>0</v>
      </c>
      <c r="K114" s="124"/>
      <c r="L114" s="125"/>
      <c r="M114" s="126"/>
      <c r="N114" s="127" t="s">
        <v>44</v>
      </c>
      <c r="O114" s="126"/>
      <c r="P114" s="126"/>
      <c r="Q114" s="126"/>
      <c r="R114" s="126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137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91</v>
      </c>
      <c r="BK114" s="126"/>
      <c r="BL114" s="126"/>
      <c r="BM114" s="126"/>
    </row>
    <row r="115" spans="1:65" s="2" customFormat="1">
      <c r="A115" s="232"/>
      <c r="B115" s="28"/>
      <c r="C115" s="232"/>
      <c r="D115" s="232"/>
      <c r="E115" s="232"/>
      <c r="F115" s="232"/>
      <c r="G115" s="232"/>
      <c r="H115" s="232"/>
      <c r="I115" s="232"/>
      <c r="J115" s="232"/>
      <c r="K115" s="232"/>
      <c r="L115" s="34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</row>
    <row r="116" spans="1:65" s="2" customFormat="1" ht="29.25" customHeight="1">
      <c r="A116" s="232"/>
      <c r="B116" s="28"/>
      <c r="C116" s="93" t="s">
        <v>110</v>
      </c>
      <c r="D116" s="94"/>
      <c r="E116" s="94"/>
      <c r="F116" s="94"/>
      <c r="G116" s="94"/>
      <c r="H116" s="94"/>
      <c r="I116" s="94"/>
      <c r="J116" s="222">
        <f>ROUND(J99+J108,2)</f>
        <v>0</v>
      </c>
      <c r="K116" s="94"/>
      <c r="L116" s="34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</row>
    <row r="117" spans="1:65" s="2" customFormat="1" ht="6.9" customHeight="1">
      <c r="A117" s="232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34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</row>
    <row r="121" spans="1:65" s="2" customFormat="1" ht="6.9" customHeight="1">
      <c r="A121" s="232"/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34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</row>
    <row r="122" spans="1:65" s="2" customFormat="1" ht="24.9" customHeight="1">
      <c r="A122" s="232"/>
      <c r="B122" s="28"/>
      <c r="C122" s="21" t="s">
        <v>138</v>
      </c>
      <c r="D122" s="232"/>
      <c r="E122" s="232"/>
      <c r="F122" s="232"/>
      <c r="G122" s="232"/>
      <c r="H122" s="232"/>
      <c r="I122" s="232"/>
      <c r="J122" s="232"/>
      <c r="K122" s="232"/>
      <c r="L122" s="34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</row>
    <row r="123" spans="1:65" s="2" customFormat="1" ht="6.9" customHeight="1">
      <c r="A123" s="232"/>
      <c r="B123" s="28"/>
      <c r="C123" s="232"/>
      <c r="D123" s="232"/>
      <c r="E123" s="232"/>
      <c r="F123" s="232"/>
      <c r="G123" s="232"/>
      <c r="H123" s="232"/>
      <c r="I123" s="232"/>
      <c r="J123" s="232"/>
      <c r="K123" s="232"/>
      <c r="L123" s="34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</row>
    <row r="124" spans="1:65" s="2" customFormat="1" ht="12" customHeight="1">
      <c r="A124" s="232"/>
      <c r="B124" s="28"/>
      <c r="C124" s="234" t="s">
        <v>14</v>
      </c>
      <c r="D124" s="232"/>
      <c r="E124" s="232"/>
      <c r="F124" s="232"/>
      <c r="G124" s="232"/>
      <c r="H124" s="232"/>
      <c r="I124" s="232"/>
      <c r="J124" s="232"/>
      <c r="K124" s="232"/>
      <c r="L124" s="34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</row>
    <row r="125" spans="1:65" s="2" customFormat="1" ht="16.5" customHeight="1">
      <c r="A125" s="232"/>
      <c r="B125" s="28"/>
      <c r="C125" s="232"/>
      <c r="D125" s="232"/>
      <c r="E125" s="317" t="str">
        <f>E7</f>
        <v>Obnova sídliskového vnútrobloku Agátka v Trnave</v>
      </c>
      <c r="F125" s="319"/>
      <c r="G125" s="319"/>
      <c r="H125" s="319"/>
      <c r="I125" s="232"/>
      <c r="J125" s="232"/>
      <c r="K125" s="232"/>
      <c r="L125" s="34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</row>
    <row r="126" spans="1:65" s="1" customFormat="1" ht="12" customHeight="1">
      <c r="A126" s="224"/>
      <c r="B126" s="20"/>
      <c r="C126" s="234" t="s">
        <v>112</v>
      </c>
      <c r="D126" s="224"/>
      <c r="E126" s="224"/>
      <c r="F126" s="224"/>
      <c r="G126" s="224"/>
      <c r="H126" s="224"/>
      <c r="I126" s="224"/>
      <c r="J126" s="224"/>
      <c r="K126" s="224"/>
      <c r="L126" s="20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</row>
    <row r="127" spans="1:65" s="2" customFormat="1" ht="16.5" customHeight="1">
      <c r="A127" s="232"/>
      <c r="B127" s="28"/>
      <c r="C127" s="232"/>
      <c r="D127" s="232"/>
      <c r="E127" s="317" t="s">
        <v>83</v>
      </c>
      <c r="F127" s="316"/>
      <c r="G127" s="316"/>
      <c r="H127" s="316"/>
      <c r="I127" s="232"/>
      <c r="J127" s="232"/>
      <c r="K127" s="232"/>
      <c r="L127" s="34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</row>
    <row r="128" spans="1:65" s="2" customFormat="1" ht="12" customHeight="1">
      <c r="A128" s="232"/>
      <c r="B128" s="28"/>
      <c r="C128" s="234" t="s">
        <v>113</v>
      </c>
      <c r="D128" s="232"/>
      <c r="E128" s="232"/>
      <c r="F128" s="232"/>
      <c r="G128" s="232"/>
      <c r="H128" s="232"/>
      <c r="I128" s="232"/>
      <c r="J128" s="232"/>
      <c r="K128" s="232"/>
      <c r="L128" s="34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</row>
    <row r="129" spans="1:65" s="2" customFormat="1" ht="16.5" customHeight="1">
      <c r="A129" s="232"/>
      <c r="B129" s="28"/>
      <c r="C129" s="232"/>
      <c r="D129" s="232"/>
      <c r="E129" s="305" t="str">
        <f>E11</f>
        <v xml:space="preserve">SO 04 Valčeková šmykľavka </v>
      </c>
      <c r="F129" s="316"/>
      <c r="G129" s="316"/>
      <c r="H129" s="316"/>
      <c r="I129" s="232"/>
      <c r="J129" s="232"/>
      <c r="K129" s="232"/>
      <c r="L129" s="34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</row>
    <row r="130" spans="1:65" s="2" customFormat="1" ht="6.9" customHeight="1">
      <c r="A130" s="232"/>
      <c r="B130" s="28"/>
      <c r="C130" s="232"/>
      <c r="D130" s="232"/>
      <c r="E130" s="232"/>
      <c r="F130" s="232"/>
      <c r="G130" s="232"/>
      <c r="H130" s="232"/>
      <c r="I130" s="232"/>
      <c r="J130" s="232"/>
      <c r="K130" s="232"/>
      <c r="L130" s="34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</row>
    <row r="131" spans="1:65" s="2" customFormat="1" ht="12" customHeight="1">
      <c r="A131" s="232"/>
      <c r="B131" s="28"/>
      <c r="C131" s="234" t="s">
        <v>18</v>
      </c>
      <c r="D131" s="232"/>
      <c r="E131" s="232"/>
      <c r="F131" s="223" t="str">
        <f>F14</f>
        <v xml:space="preserve"> </v>
      </c>
      <c r="G131" s="232"/>
      <c r="H131" s="232"/>
      <c r="I131" s="234" t="s">
        <v>20</v>
      </c>
      <c r="J131" s="216" t="str">
        <f>IF(J14="","",J14)</f>
        <v>20. 4. 2021</v>
      </c>
      <c r="K131" s="232"/>
      <c r="L131" s="34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</row>
    <row r="132" spans="1:65" s="2" customFormat="1" ht="6.9" customHeight="1">
      <c r="A132" s="232"/>
      <c r="B132" s="28"/>
      <c r="C132" s="232"/>
      <c r="D132" s="232"/>
      <c r="E132" s="232"/>
      <c r="F132" s="232"/>
      <c r="G132" s="232"/>
      <c r="H132" s="232"/>
      <c r="I132" s="232"/>
      <c r="J132" s="232"/>
      <c r="K132" s="232"/>
      <c r="L132" s="34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</row>
    <row r="133" spans="1:65" s="2" customFormat="1" ht="25.65" customHeight="1">
      <c r="A133" s="232"/>
      <c r="B133" s="28"/>
      <c r="C133" s="234" t="s">
        <v>22</v>
      </c>
      <c r="D133" s="232"/>
      <c r="E133" s="232"/>
      <c r="F133" s="223" t="str">
        <f>E17</f>
        <v>Mesto Trnava</v>
      </c>
      <c r="G133" s="232"/>
      <c r="H133" s="232"/>
      <c r="I133" s="234" t="s">
        <v>28</v>
      </c>
      <c r="J133" s="231" t="str">
        <f>E23</f>
        <v>Ing. Ivana Štigová Kučírková, MSc.</v>
      </c>
      <c r="K133" s="232"/>
      <c r="L133" s="34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</row>
    <row r="134" spans="1:65" s="2" customFormat="1" ht="15.15" customHeight="1">
      <c r="A134" s="232"/>
      <c r="B134" s="28"/>
      <c r="C134" s="234" t="s">
        <v>26</v>
      </c>
      <c r="D134" s="232"/>
      <c r="E134" s="232"/>
      <c r="F134" s="223" t="str">
        <f>IF(E20="","",E20)</f>
        <v>Vyplň údaj</v>
      </c>
      <c r="G134" s="232"/>
      <c r="H134" s="232"/>
      <c r="I134" s="234" t="s">
        <v>31</v>
      </c>
      <c r="J134" s="231" t="str">
        <f>E26</f>
        <v>Rosoft, s.r.o.</v>
      </c>
      <c r="K134" s="232"/>
      <c r="L134" s="34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</row>
    <row r="135" spans="1:65" s="2" customFormat="1" ht="10.35" customHeight="1">
      <c r="A135" s="232"/>
      <c r="B135" s="28"/>
      <c r="C135" s="232"/>
      <c r="D135" s="232"/>
      <c r="E135" s="232"/>
      <c r="F135" s="232"/>
      <c r="G135" s="232"/>
      <c r="H135" s="232"/>
      <c r="I135" s="232"/>
      <c r="J135" s="232"/>
      <c r="K135" s="232"/>
      <c r="L135" s="34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</row>
    <row r="136" spans="1:65" s="11" customFormat="1" ht="29.25" customHeight="1">
      <c r="A136" s="130"/>
      <c r="B136" s="131"/>
      <c r="C136" s="132" t="s">
        <v>140</v>
      </c>
      <c r="D136" s="133" t="s">
        <v>63</v>
      </c>
      <c r="E136" s="133" t="s">
        <v>59</v>
      </c>
      <c r="F136" s="133" t="s">
        <v>60</v>
      </c>
      <c r="G136" s="133" t="s">
        <v>141</v>
      </c>
      <c r="H136" s="133" t="s">
        <v>142</v>
      </c>
      <c r="I136" s="133" t="s">
        <v>143</v>
      </c>
      <c r="J136" s="134" t="s">
        <v>118</v>
      </c>
      <c r="K136" s="135" t="s">
        <v>144</v>
      </c>
      <c r="L136" s="136"/>
      <c r="M136" s="53" t="s">
        <v>1</v>
      </c>
      <c r="N136" s="54" t="s">
        <v>42</v>
      </c>
      <c r="O136" s="54" t="s">
        <v>145</v>
      </c>
      <c r="P136" s="54" t="s">
        <v>146</v>
      </c>
      <c r="Q136" s="54" t="s">
        <v>147</v>
      </c>
      <c r="R136" s="54" t="s">
        <v>148</v>
      </c>
      <c r="S136" s="54" t="s">
        <v>149</v>
      </c>
      <c r="T136" s="55" t="s">
        <v>150</v>
      </c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</row>
    <row r="137" spans="1:65" s="2" customFormat="1" ht="22.95" customHeight="1">
      <c r="A137" s="232"/>
      <c r="B137" s="28"/>
      <c r="C137" s="60" t="s">
        <v>115</v>
      </c>
      <c r="D137" s="232"/>
      <c r="E137" s="232"/>
      <c r="F137" s="232"/>
      <c r="G137" s="232"/>
      <c r="H137" s="232"/>
      <c r="I137" s="232"/>
      <c r="J137" s="137">
        <f>BK137</f>
        <v>0</v>
      </c>
      <c r="K137" s="232"/>
      <c r="L137" s="28"/>
      <c r="M137" s="56"/>
      <c r="N137" s="47"/>
      <c r="O137" s="57"/>
      <c r="P137" s="138">
        <f>P138+P171</f>
        <v>0</v>
      </c>
      <c r="Q137" s="57"/>
      <c r="R137" s="138">
        <f>R138+R171</f>
        <v>8.7463107499999992</v>
      </c>
      <c r="S137" s="57"/>
      <c r="T137" s="139">
        <f>T138+T171</f>
        <v>0</v>
      </c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T137" s="17" t="s">
        <v>77</v>
      </c>
      <c r="AU137" s="17" t="s">
        <v>120</v>
      </c>
      <c r="BK137" s="140">
        <f>BK138+BK171</f>
        <v>0</v>
      </c>
    </row>
    <row r="138" spans="1:65" s="12" customFormat="1" ht="25.95" customHeight="1">
      <c r="B138" s="141"/>
      <c r="D138" s="142" t="s">
        <v>77</v>
      </c>
      <c r="E138" s="143" t="s">
        <v>151</v>
      </c>
      <c r="F138" s="143" t="s">
        <v>152</v>
      </c>
      <c r="I138" s="144"/>
      <c r="J138" s="145">
        <f>BK138</f>
        <v>0</v>
      </c>
      <c r="L138" s="141"/>
      <c r="M138" s="146"/>
      <c r="N138" s="147"/>
      <c r="O138" s="147"/>
      <c r="P138" s="148">
        <f>P139+P153+P160</f>
        <v>0</v>
      </c>
      <c r="Q138" s="147"/>
      <c r="R138" s="148">
        <f>R139+R153+R160</f>
        <v>8.7463107499999992</v>
      </c>
      <c r="S138" s="147"/>
      <c r="T138" s="149">
        <f>T139+T153+T160</f>
        <v>0</v>
      </c>
      <c r="AR138" s="142" t="s">
        <v>85</v>
      </c>
      <c r="AT138" s="150" t="s">
        <v>77</v>
      </c>
      <c r="AU138" s="150" t="s">
        <v>78</v>
      </c>
      <c r="AY138" s="142" t="s">
        <v>153</v>
      </c>
      <c r="BK138" s="151">
        <f>BK139+BK153+BK160</f>
        <v>0</v>
      </c>
    </row>
    <row r="139" spans="1:65" s="12" customFormat="1" ht="22.95" customHeight="1">
      <c r="B139" s="141"/>
      <c r="D139" s="142" t="s">
        <v>77</v>
      </c>
      <c r="E139" s="152" t="s">
        <v>85</v>
      </c>
      <c r="F139" s="152" t="s">
        <v>154</v>
      </c>
      <c r="I139" s="144"/>
      <c r="J139" s="153">
        <f>BK139</f>
        <v>0</v>
      </c>
      <c r="L139" s="250" t="s">
        <v>924</v>
      </c>
      <c r="M139" s="147"/>
      <c r="N139" s="147"/>
      <c r="O139" s="147"/>
      <c r="P139" s="148">
        <f>SUM(P140:P152)</f>
        <v>0</v>
      </c>
      <c r="Q139" s="147"/>
      <c r="R139" s="148">
        <f>SUM(R140:R152)</f>
        <v>0</v>
      </c>
      <c r="S139" s="147"/>
      <c r="T139" s="149">
        <f>SUM(T140:T152)</f>
        <v>0</v>
      </c>
      <c r="AR139" s="142" t="s">
        <v>85</v>
      </c>
      <c r="AT139" s="150" t="s">
        <v>77</v>
      </c>
      <c r="AU139" s="150" t="s">
        <v>85</v>
      </c>
      <c r="AY139" s="142" t="s">
        <v>153</v>
      </c>
      <c r="BK139" s="151">
        <f>SUM(BK140:BK152)</f>
        <v>0</v>
      </c>
    </row>
    <row r="140" spans="1:65" s="2" customFormat="1" ht="21.75" customHeight="1">
      <c r="A140" s="232"/>
      <c r="B140" s="123"/>
      <c r="C140" s="154" t="s">
        <v>85</v>
      </c>
      <c r="D140" s="154" t="s">
        <v>155</v>
      </c>
      <c r="E140" s="155" t="s">
        <v>925</v>
      </c>
      <c r="F140" s="156" t="s">
        <v>926</v>
      </c>
      <c r="G140" s="157" t="s">
        <v>215</v>
      </c>
      <c r="H140" s="158">
        <v>3.27</v>
      </c>
      <c r="I140" s="159"/>
      <c r="J140" s="160">
        <f>ROUND(I140*H140,2)</f>
        <v>0</v>
      </c>
      <c r="K140" s="238"/>
      <c r="L140" s="240"/>
      <c r="M140" s="239" t="s">
        <v>1</v>
      </c>
      <c r="N140" s="163" t="s">
        <v>44</v>
      </c>
      <c r="O140" s="49"/>
      <c r="P140" s="164">
        <f>O140*H140</f>
        <v>0</v>
      </c>
      <c r="Q140" s="164">
        <v>0</v>
      </c>
      <c r="R140" s="164">
        <f>Q140*H140</f>
        <v>0</v>
      </c>
      <c r="S140" s="164">
        <v>0</v>
      </c>
      <c r="T140" s="165">
        <f>S140*H140</f>
        <v>0</v>
      </c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R140" s="166" t="s">
        <v>159</v>
      </c>
      <c r="AT140" s="166" t="s">
        <v>155</v>
      </c>
      <c r="AU140" s="166" t="s">
        <v>91</v>
      </c>
      <c r="AY140" s="17" t="s">
        <v>153</v>
      </c>
      <c r="BE140" s="90">
        <f>IF(N140="základná",J140,0)</f>
        <v>0</v>
      </c>
      <c r="BF140" s="90">
        <f>IF(N140="znížená",J140,0)</f>
        <v>0</v>
      </c>
      <c r="BG140" s="90">
        <f>IF(N140="zákl. prenesená",J140,0)</f>
        <v>0</v>
      </c>
      <c r="BH140" s="90">
        <f>IF(N140="zníž. prenesená",J140,0)</f>
        <v>0</v>
      </c>
      <c r="BI140" s="90">
        <f>IF(N140="nulová",J140,0)</f>
        <v>0</v>
      </c>
      <c r="BJ140" s="17" t="s">
        <v>91</v>
      </c>
      <c r="BK140" s="90">
        <f>ROUND(I140*H140,2)</f>
        <v>0</v>
      </c>
      <c r="BL140" s="17" t="s">
        <v>159</v>
      </c>
      <c r="BM140" s="166" t="s">
        <v>927</v>
      </c>
    </row>
    <row r="141" spans="1:65" s="13" customFormat="1">
      <c r="B141" s="167"/>
      <c r="D141" s="168" t="s">
        <v>161</v>
      </c>
      <c r="E141" s="169" t="s">
        <v>1</v>
      </c>
      <c r="F141" s="170" t="s">
        <v>928</v>
      </c>
      <c r="H141" s="171">
        <v>2.4</v>
      </c>
      <c r="I141" s="172"/>
      <c r="L141" s="252"/>
      <c r="M141" s="173"/>
      <c r="N141" s="174"/>
      <c r="O141" s="174"/>
      <c r="P141" s="174"/>
      <c r="Q141" s="174"/>
      <c r="R141" s="174"/>
      <c r="S141" s="174"/>
      <c r="T141" s="175"/>
      <c r="AT141" s="169" t="s">
        <v>161</v>
      </c>
      <c r="AU141" s="169" t="s">
        <v>91</v>
      </c>
      <c r="AV141" s="13" t="s">
        <v>91</v>
      </c>
      <c r="AW141" s="13" t="s">
        <v>30</v>
      </c>
      <c r="AX141" s="13" t="s">
        <v>78</v>
      </c>
      <c r="AY141" s="169" t="s">
        <v>153</v>
      </c>
    </row>
    <row r="142" spans="1:65" s="13" customFormat="1">
      <c r="B142" s="167"/>
      <c r="D142" s="168" t="s">
        <v>161</v>
      </c>
      <c r="E142" s="169" t="s">
        <v>1</v>
      </c>
      <c r="F142" s="170" t="s">
        <v>929</v>
      </c>
      <c r="H142" s="171">
        <v>0.87</v>
      </c>
      <c r="I142" s="172"/>
      <c r="L142" s="252"/>
      <c r="M142" s="173"/>
      <c r="N142" s="174"/>
      <c r="O142" s="174"/>
      <c r="P142" s="174"/>
      <c r="Q142" s="174"/>
      <c r="R142" s="174"/>
      <c r="S142" s="174"/>
      <c r="T142" s="175"/>
      <c r="AT142" s="169" t="s">
        <v>161</v>
      </c>
      <c r="AU142" s="169" t="s">
        <v>91</v>
      </c>
      <c r="AV142" s="13" t="s">
        <v>91</v>
      </c>
      <c r="AW142" s="13" t="s">
        <v>30</v>
      </c>
      <c r="AX142" s="13" t="s">
        <v>78</v>
      </c>
      <c r="AY142" s="169" t="s">
        <v>153</v>
      </c>
    </row>
    <row r="143" spans="1:65" s="14" customFormat="1">
      <c r="B143" s="176"/>
      <c r="D143" s="168" t="s">
        <v>161</v>
      </c>
      <c r="E143" s="177" t="s">
        <v>1</v>
      </c>
      <c r="F143" s="178" t="s">
        <v>163</v>
      </c>
      <c r="H143" s="179">
        <v>3.27</v>
      </c>
      <c r="I143" s="180"/>
      <c r="L143" s="253"/>
      <c r="M143" s="181"/>
      <c r="N143" s="182"/>
      <c r="O143" s="182"/>
      <c r="P143" s="182"/>
      <c r="Q143" s="182"/>
      <c r="R143" s="182"/>
      <c r="S143" s="182"/>
      <c r="T143" s="183"/>
      <c r="AT143" s="177" t="s">
        <v>161</v>
      </c>
      <c r="AU143" s="177" t="s">
        <v>91</v>
      </c>
      <c r="AV143" s="14" t="s">
        <v>159</v>
      </c>
      <c r="AW143" s="14" t="s">
        <v>30</v>
      </c>
      <c r="AX143" s="14" t="s">
        <v>85</v>
      </c>
      <c r="AY143" s="177" t="s">
        <v>153</v>
      </c>
    </row>
    <row r="144" spans="1:65" s="2" customFormat="1" ht="21.75" customHeight="1">
      <c r="A144" s="232"/>
      <c r="B144" s="123"/>
      <c r="C144" s="154" t="s">
        <v>91</v>
      </c>
      <c r="D144" s="154" t="s">
        <v>155</v>
      </c>
      <c r="E144" s="155" t="s">
        <v>712</v>
      </c>
      <c r="F144" s="156" t="s">
        <v>713</v>
      </c>
      <c r="G144" s="157" t="s">
        <v>215</v>
      </c>
      <c r="H144" s="158">
        <v>0.98099999999999998</v>
      </c>
      <c r="I144" s="159"/>
      <c r="J144" s="160">
        <f>ROUND(I144*H144,2)</f>
        <v>0</v>
      </c>
      <c r="K144" s="238"/>
      <c r="L144" s="240"/>
      <c r="M144" s="239" t="s">
        <v>1</v>
      </c>
      <c r="N144" s="163" t="s">
        <v>44</v>
      </c>
      <c r="O144" s="49"/>
      <c r="P144" s="164">
        <f>O144*H144</f>
        <v>0</v>
      </c>
      <c r="Q144" s="164">
        <v>0</v>
      </c>
      <c r="R144" s="164">
        <f>Q144*H144</f>
        <v>0</v>
      </c>
      <c r="S144" s="164">
        <v>0</v>
      </c>
      <c r="T144" s="165">
        <f>S144*H144</f>
        <v>0</v>
      </c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R144" s="166" t="s">
        <v>159</v>
      </c>
      <c r="AT144" s="166" t="s">
        <v>155</v>
      </c>
      <c r="AU144" s="166" t="s">
        <v>91</v>
      </c>
      <c r="AY144" s="17" t="s">
        <v>153</v>
      </c>
      <c r="BE144" s="90">
        <f>IF(N144="základná",J144,0)</f>
        <v>0</v>
      </c>
      <c r="BF144" s="90">
        <f>IF(N144="znížená",J144,0)</f>
        <v>0</v>
      </c>
      <c r="BG144" s="90">
        <f>IF(N144="zákl. prenesená",J144,0)</f>
        <v>0</v>
      </c>
      <c r="BH144" s="90">
        <f>IF(N144="zníž. prenesená",J144,0)</f>
        <v>0</v>
      </c>
      <c r="BI144" s="90">
        <f>IF(N144="nulová",J144,0)</f>
        <v>0</v>
      </c>
      <c r="BJ144" s="17" t="s">
        <v>91</v>
      </c>
      <c r="BK144" s="90">
        <f>ROUND(I144*H144,2)</f>
        <v>0</v>
      </c>
      <c r="BL144" s="17" t="s">
        <v>159</v>
      </c>
      <c r="BM144" s="166" t="s">
        <v>930</v>
      </c>
    </row>
    <row r="145" spans="1:65" s="13" customFormat="1">
      <c r="B145" s="167"/>
      <c r="D145" s="168" t="s">
        <v>161</v>
      </c>
      <c r="E145" s="169" t="s">
        <v>1</v>
      </c>
      <c r="F145" s="170" t="s">
        <v>931</v>
      </c>
      <c r="H145" s="171">
        <v>0.98099999999999998</v>
      </c>
      <c r="I145" s="172"/>
      <c r="L145" s="252"/>
      <c r="M145" s="173"/>
      <c r="N145" s="174"/>
      <c r="O145" s="174"/>
      <c r="P145" s="174"/>
      <c r="Q145" s="174"/>
      <c r="R145" s="174"/>
      <c r="S145" s="174"/>
      <c r="T145" s="175"/>
      <c r="AT145" s="169" t="s">
        <v>161</v>
      </c>
      <c r="AU145" s="169" t="s">
        <v>91</v>
      </c>
      <c r="AV145" s="13" t="s">
        <v>91</v>
      </c>
      <c r="AW145" s="13" t="s">
        <v>30</v>
      </c>
      <c r="AX145" s="13" t="s">
        <v>85</v>
      </c>
      <c r="AY145" s="169" t="s">
        <v>153</v>
      </c>
    </row>
    <row r="146" spans="1:65" s="2" customFormat="1" ht="33" customHeight="1">
      <c r="A146" s="232"/>
      <c r="B146" s="123"/>
      <c r="C146" s="154" t="s">
        <v>170</v>
      </c>
      <c r="D146" s="154" t="s">
        <v>155</v>
      </c>
      <c r="E146" s="155" t="s">
        <v>232</v>
      </c>
      <c r="F146" s="156" t="s">
        <v>233</v>
      </c>
      <c r="G146" s="157" t="s">
        <v>215</v>
      </c>
      <c r="H146" s="158">
        <v>3.27</v>
      </c>
      <c r="I146" s="159"/>
      <c r="J146" s="160">
        <f>ROUND(I146*H146,2)</f>
        <v>0</v>
      </c>
      <c r="K146" s="238"/>
      <c r="L146" s="240"/>
      <c r="M146" s="239" t="s">
        <v>1</v>
      </c>
      <c r="N146" s="163" t="s">
        <v>44</v>
      </c>
      <c r="O146" s="49"/>
      <c r="P146" s="164">
        <f>O146*H146</f>
        <v>0</v>
      </c>
      <c r="Q146" s="164">
        <v>0</v>
      </c>
      <c r="R146" s="164">
        <f>Q146*H146</f>
        <v>0</v>
      </c>
      <c r="S146" s="164">
        <v>0</v>
      </c>
      <c r="T146" s="165">
        <f>S146*H146</f>
        <v>0</v>
      </c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R146" s="166" t="s">
        <v>159</v>
      </c>
      <c r="AT146" s="166" t="s">
        <v>155</v>
      </c>
      <c r="AU146" s="166" t="s">
        <v>91</v>
      </c>
      <c r="AY146" s="17" t="s">
        <v>153</v>
      </c>
      <c r="BE146" s="90">
        <f>IF(N146="základná",J146,0)</f>
        <v>0</v>
      </c>
      <c r="BF146" s="90">
        <f>IF(N146="znížená",J146,0)</f>
        <v>0</v>
      </c>
      <c r="BG146" s="90">
        <f>IF(N146="zákl. prenesená",J146,0)</f>
        <v>0</v>
      </c>
      <c r="BH146" s="90">
        <f>IF(N146="zníž. prenesená",J146,0)</f>
        <v>0</v>
      </c>
      <c r="BI146" s="90">
        <f>IF(N146="nulová",J146,0)</f>
        <v>0</v>
      </c>
      <c r="BJ146" s="17" t="s">
        <v>91</v>
      </c>
      <c r="BK146" s="90">
        <f>ROUND(I146*H146,2)</f>
        <v>0</v>
      </c>
      <c r="BL146" s="17" t="s">
        <v>159</v>
      </c>
      <c r="BM146" s="166" t="s">
        <v>932</v>
      </c>
    </row>
    <row r="147" spans="1:65" s="13" customFormat="1">
      <c r="B147" s="167"/>
      <c r="D147" s="168" t="s">
        <v>161</v>
      </c>
      <c r="E147" s="169" t="s">
        <v>1</v>
      </c>
      <c r="F147" s="170" t="s">
        <v>933</v>
      </c>
      <c r="H147" s="171">
        <v>3.27</v>
      </c>
      <c r="I147" s="172"/>
      <c r="L147" s="252"/>
      <c r="M147" s="173"/>
      <c r="N147" s="174"/>
      <c r="O147" s="174"/>
      <c r="P147" s="174"/>
      <c r="Q147" s="174"/>
      <c r="R147" s="174"/>
      <c r="S147" s="174"/>
      <c r="T147" s="175"/>
      <c r="AT147" s="169" t="s">
        <v>161</v>
      </c>
      <c r="AU147" s="169" t="s">
        <v>91</v>
      </c>
      <c r="AV147" s="13" t="s">
        <v>91</v>
      </c>
      <c r="AW147" s="13" t="s">
        <v>30</v>
      </c>
      <c r="AX147" s="13" t="s">
        <v>85</v>
      </c>
      <c r="AY147" s="169" t="s">
        <v>153</v>
      </c>
    </row>
    <row r="148" spans="1:65" s="2" customFormat="1" ht="33" customHeight="1">
      <c r="A148" s="232"/>
      <c r="B148" s="123"/>
      <c r="C148" s="154" t="s">
        <v>159</v>
      </c>
      <c r="D148" s="154" t="s">
        <v>155</v>
      </c>
      <c r="E148" s="155" t="s">
        <v>240</v>
      </c>
      <c r="F148" s="156" t="s">
        <v>241</v>
      </c>
      <c r="G148" s="157" t="s">
        <v>215</v>
      </c>
      <c r="H148" s="158">
        <v>6.54</v>
      </c>
      <c r="I148" s="159"/>
      <c r="J148" s="160">
        <f>ROUND(I148*H148,2)</f>
        <v>0</v>
      </c>
      <c r="K148" s="238"/>
      <c r="L148" s="240"/>
      <c r="M148" s="239" t="s">
        <v>1</v>
      </c>
      <c r="N148" s="163" t="s">
        <v>44</v>
      </c>
      <c r="O148" s="49"/>
      <c r="P148" s="164">
        <f>O148*H148</f>
        <v>0</v>
      </c>
      <c r="Q148" s="164">
        <v>0</v>
      </c>
      <c r="R148" s="164">
        <f>Q148*H148</f>
        <v>0</v>
      </c>
      <c r="S148" s="164">
        <v>0</v>
      </c>
      <c r="T148" s="165">
        <f>S148*H148</f>
        <v>0</v>
      </c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R148" s="166" t="s">
        <v>159</v>
      </c>
      <c r="AT148" s="166" t="s">
        <v>155</v>
      </c>
      <c r="AU148" s="166" t="s">
        <v>91</v>
      </c>
      <c r="AY148" s="17" t="s">
        <v>153</v>
      </c>
      <c r="BE148" s="90">
        <f>IF(N148="základná",J148,0)</f>
        <v>0</v>
      </c>
      <c r="BF148" s="90">
        <f>IF(N148="znížená",J148,0)</f>
        <v>0</v>
      </c>
      <c r="BG148" s="90">
        <f>IF(N148="zákl. prenesená",J148,0)</f>
        <v>0</v>
      </c>
      <c r="BH148" s="90">
        <f>IF(N148="zníž. prenesená",J148,0)</f>
        <v>0</v>
      </c>
      <c r="BI148" s="90">
        <f>IF(N148="nulová",J148,0)</f>
        <v>0</v>
      </c>
      <c r="BJ148" s="17" t="s">
        <v>91</v>
      </c>
      <c r="BK148" s="90">
        <f>ROUND(I148*H148,2)</f>
        <v>0</v>
      </c>
      <c r="BL148" s="17" t="s">
        <v>159</v>
      </c>
      <c r="BM148" s="166" t="s">
        <v>934</v>
      </c>
    </row>
    <row r="149" spans="1:65" s="13" customFormat="1">
      <c r="B149" s="167"/>
      <c r="D149" s="168" t="s">
        <v>161</v>
      </c>
      <c r="E149" s="169" t="s">
        <v>1</v>
      </c>
      <c r="F149" s="170" t="s">
        <v>935</v>
      </c>
      <c r="H149" s="171">
        <v>6.54</v>
      </c>
      <c r="I149" s="172"/>
      <c r="L149" s="252"/>
      <c r="M149" s="173"/>
      <c r="N149" s="174"/>
      <c r="O149" s="174"/>
      <c r="P149" s="174"/>
      <c r="Q149" s="174"/>
      <c r="R149" s="174"/>
      <c r="S149" s="174"/>
      <c r="T149" s="175"/>
      <c r="AT149" s="169" t="s">
        <v>161</v>
      </c>
      <c r="AU149" s="169" t="s">
        <v>91</v>
      </c>
      <c r="AV149" s="13" t="s">
        <v>91</v>
      </c>
      <c r="AW149" s="13" t="s">
        <v>30</v>
      </c>
      <c r="AX149" s="13" t="s">
        <v>85</v>
      </c>
      <c r="AY149" s="169" t="s">
        <v>153</v>
      </c>
    </row>
    <row r="150" spans="1:65" s="2" customFormat="1" ht="16.5" customHeight="1">
      <c r="A150" s="232"/>
      <c r="B150" s="123"/>
      <c r="C150" s="154" t="s">
        <v>178</v>
      </c>
      <c r="D150" s="154" t="s">
        <v>155</v>
      </c>
      <c r="E150" s="155" t="s">
        <v>255</v>
      </c>
      <c r="F150" s="156" t="s">
        <v>256</v>
      </c>
      <c r="G150" s="157" t="s">
        <v>257</v>
      </c>
      <c r="H150" s="158">
        <v>5.5590000000000002</v>
      </c>
      <c r="I150" s="159"/>
      <c r="J150" s="160">
        <f>ROUND(I150*H150,2)</f>
        <v>0</v>
      </c>
      <c r="K150" s="238"/>
      <c r="L150" s="240"/>
      <c r="M150" s="239" t="s">
        <v>1</v>
      </c>
      <c r="N150" s="163" t="s">
        <v>44</v>
      </c>
      <c r="O150" s="49"/>
      <c r="P150" s="164">
        <f>O150*H150</f>
        <v>0</v>
      </c>
      <c r="Q150" s="164">
        <v>0</v>
      </c>
      <c r="R150" s="164">
        <f>Q150*H150</f>
        <v>0</v>
      </c>
      <c r="S150" s="164">
        <v>0</v>
      </c>
      <c r="T150" s="165">
        <f>S150*H150</f>
        <v>0</v>
      </c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R150" s="166" t="s">
        <v>159</v>
      </c>
      <c r="AT150" s="166" t="s">
        <v>155</v>
      </c>
      <c r="AU150" s="166" t="s">
        <v>91</v>
      </c>
      <c r="AY150" s="17" t="s">
        <v>153</v>
      </c>
      <c r="BE150" s="90">
        <f>IF(N150="základná",J150,0)</f>
        <v>0</v>
      </c>
      <c r="BF150" s="90">
        <f>IF(N150="znížená",J150,0)</f>
        <v>0</v>
      </c>
      <c r="BG150" s="90">
        <f>IF(N150="zákl. prenesená",J150,0)</f>
        <v>0</v>
      </c>
      <c r="BH150" s="90">
        <f>IF(N150="zníž. prenesená",J150,0)</f>
        <v>0</v>
      </c>
      <c r="BI150" s="90">
        <f>IF(N150="nulová",J150,0)</f>
        <v>0</v>
      </c>
      <c r="BJ150" s="17" t="s">
        <v>91</v>
      </c>
      <c r="BK150" s="90">
        <f>ROUND(I150*H150,2)</f>
        <v>0</v>
      </c>
      <c r="BL150" s="17" t="s">
        <v>159</v>
      </c>
      <c r="BM150" s="166" t="s">
        <v>936</v>
      </c>
    </row>
    <row r="151" spans="1:65" s="13" customFormat="1">
      <c r="B151" s="167"/>
      <c r="D151" s="168" t="s">
        <v>161</v>
      </c>
      <c r="E151" s="169" t="s">
        <v>1</v>
      </c>
      <c r="F151" s="170" t="s">
        <v>937</v>
      </c>
      <c r="H151" s="171">
        <v>5.5590000000000002</v>
      </c>
      <c r="I151" s="172"/>
      <c r="L151" s="252"/>
      <c r="M151" s="173"/>
      <c r="N151" s="174"/>
      <c r="O151" s="174"/>
      <c r="P151" s="174"/>
      <c r="Q151" s="174"/>
      <c r="R151" s="174"/>
      <c r="S151" s="174"/>
      <c r="T151" s="175"/>
      <c r="AT151" s="169" t="s">
        <v>161</v>
      </c>
      <c r="AU151" s="169" t="s">
        <v>91</v>
      </c>
      <c r="AV151" s="13" t="s">
        <v>91</v>
      </c>
      <c r="AW151" s="13" t="s">
        <v>30</v>
      </c>
      <c r="AX151" s="13" t="s">
        <v>85</v>
      </c>
      <c r="AY151" s="169" t="s">
        <v>153</v>
      </c>
    </row>
    <row r="152" spans="1:65" s="2" customFormat="1" ht="16.5" customHeight="1">
      <c r="A152" s="232"/>
      <c r="B152" s="123"/>
      <c r="C152" s="154" t="s">
        <v>182</v>
      </c>
      <c r="D152" s="154" t="s">
        <v>155</v>
      </c>
      <c r="E152" s="155" t="s">
        <v>261</v>
      </c>
      <c r="F152" s="156" t="s">
        <v>262</v>
      </c>
      <c r="G152" s="157" t="s">
        <v>257</v>
      </c>
      <c r="H152" s="158">
        <v>5.5590000000000002</v>
      </c>
      <c r="I152" s="159"/>
      <c r="J152" s="160">
        <f>ROUND(I152*H152,2)</f>
        <v>0</v>
      </c>
      <c r="K152" s="238"/>
      <c r="L152" s="240"/>
      <c r="M152" s="239" t="s">
        <v>1</v>
      </c>
      <c r="N152" s="163" t="s">
        <v>44</v>
      </c>
      <c r="O152" s="49"/>
      <c r="P152" s="164">
        <f>O152*H152</f>
        <v>0</v>
      </c>
      <c r="Q152" s="164">
        <v>0</v>
      </c>
      <c r="R152" s="164">
        <f>Q152*H152</f>
        <v>0</v>
      </c>
      <c r="S152" s="164">
        <v>0</v>
      </c>
      <c r="T152" s="165">
        <f>S152*H152</f>
        <v>0</v>
      </c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R152" s="166" t="s">
        <v>159</v>
      </c>
      <c r="AT152" s="166" t="s">
        <v>155</v>
      </c>
      <c r="AU152" s="166" t="s">
        <v>91</v>
      </c>
      <c r="AY152" s="17" t="s">
        <v>153</v>
      </c>
      <c r="BE152" s="90">
        <f>IF(N152="základná",J152,0)</f>
        <v>0</v>
      </c>
      <c r="BF152" s="90">
        <f>IF(N152="znížená",J152,0)</f>
        <v>0</v>
      </c>
      <c r="BG152" s="90">
        <f>IF(N152="zákl. prenesená",J152,0)</f>
        <v>0</v>
      </c>
      <c r="BH152" s="90">
        <f>IF(N152="zníž. prenesená",J152,0)</f>
        <v>0</v>
      </c>
      <c r="BI152" s="90">
        <f>IF(N152="nulová",J152,0)</f>
        <v>0</v>
      </c>
      <c r="BJ152" s="17" t="s">
        <v>91</v>
      </c>
      <c r="BK152" s="90">
        <f>ROUND(I152*H152,2)</f>
        <v>0</v>
      </c>
      <c r="BL152" s="17" t="s">
        <v>159</v>
      </c>
      <c r="BM152" s="166" t="s">
        <v>938</v>
      </c>
    </row>
    <row r="153" spans="1:65" s="12" customFormat="1" ht="22.95" customHeight="1">
      <c r="B153" s="141"/>
      <c r="D153" s="142" t="s">
        <v>77</v>
      </c>
      <c r="E153" s="152" t="s">
        <v>178</v>
      </c>
      <c r="F153" s="152" t="s">
        <v>673</v>
      </c>
      <c r="I153" s="144"/>
      <c r="J153" s="153">
        <f>BK153</f>
        <v>0</v>
      </c>
      <c r="L153" s="254"/>
      <c r="M153" s="146"/>
      <c r="N153" s="147"/>
      <c r="O153" s="147"/>
      <c r="P153" s="148">
        <f>SUM(P154:P159)</f>
        <v>0</v>
      </c>
      <c r="Q153" s="147"/>
      <c r="R153" s="148">
        <f>SUM(R154:R159)</f>
        <v>6.0513254999999999</v>
      </c>
      <c r="S153" s="147"/>
      <c r="T153" s="149">
        <f>SUM(T154:T159)</f>
        <v>0</v>
      </c>
      <c r="AR153" s="142" t="s">
        <v>85</v>
      </c>
      <c r="AT153" s="150" t="s">
        <v>77</v>
      </c>
      <c r="AU153" s="150" t="s">
        <v>85</v>
      </c>
      <c r="AY153" s="142" t="s">
        <v>153</v>
      </c>
      <c r="BK153" s="151">
        <f>SUM(BK154:BK159)</f>
        <v>0</v>
      </c>
    </row>
    <row r="154" spans="1:65" s="2" customFormat="1" ht="21.75" customHeight="1">
      <c r="A154" s="232"/>
      <c r="B154" s="123"/>
      <c r="C154" s="154" t="s">
        <v>186</v>
      </c>
      <c r="D154" s="154" t="s">
        <v>155</v>
      </c>
      <c r="E154" s="155" t="s">
        <v>939</v>
      </c>
      <c r="F154" s="156" t="s">
        <v>940</v>
      </c>
      <c r="G154" s="157" t="s">
        <v>267</v>
      </c>
      <c r="H154" s="158">
        <v>8</v>
      </c>
      <c r="I154" s="159"/>
      <c r="J154" s="160">
        <f>ROUND(I154*H154,2)</f>
        <v>0</v>
      </c>
      <c r="K154" s="238"/>
      <c r="L154" s="240"/>
      <c r="M154" s="239" t="s">
        <v>1</v>
      </c>
      <c r="N154" s="163" t="s">
        <v>44</v>
      </c>
      <c r="O154" s="49"/>
      <c r="P154" s="164">
        <f>O154*H154</f>
        <v>0</v>
      </c>
      <c r="Q154" s="164">
        <v>0.57899999999999996</v>
      </c>
      <c r="R154" s="164">
        <f>Q154*H154</f>
        <v>4.6319999999999997</v>
      </c>
      <c r="S154" s="164">
        <v>0</v>
      </c>
      <c r="T154" s="165">
        <f>S154*H154</f>
        <v>0</v>
      </c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R154" s="166" t="s">
        <v>159</v>
      </c>
      <c r="AT154" s="166" t="s">
        <v>155</v>
      </c>
      <c r="AU154" s="166" t="s">
        <v>91</v>
      </c>
      <c r="AY154" s="17" t="s">
        <v>153</v>
      </c>
      <c r="BE154" s="90">
        <f>IF(N154="základná",J154,0)</f>
        <v>0</v>
      </c>
      <c r="BF154" s="90">
        <f>IF(N154="znížená",J154,0)</f>
        <v>0</v>
      </c>
      <c r="BG154" s="90">
        <f>IF(N154="zákl. prenesená",J154,0)</f>
        <v>0</v>
      </c>
      <c r="BH154" s="90">
        <f>IF(N154="zníž. prenesená",J154,0)</f>
        <v>0</v>
      </c>
      <c r="BI154" s="90">
        <f>IF(N154="nulová",J154,0)</f>
        <v>0</v>
      </c>
      <c r="BJ154" s="17" t="s">
        <v>91</v>
      </c>
      <c r="BK154" s="90">
        <f>ROUND(I154*H154,2)</f>
        <v>0</v>
      </c>
      <c r="BL154" s="17" t="s">
        <v>159</v>
      </c>
      <c r="BM154" s="166" t="s">
        <v>941</v>
      </c>
    </row>
    <row r="155" spans="1:65" s="15" customFormat="1">
      <c r="B155" s="184"/>
      <c r="D155" s="168" t="s">
        <v>161</v>
      </c>
      <c r="E155" s="185" t="s">
        <v>1</v>
      </c>
      <c r="F155" s="186" t="s">
        <v>942</v>
      </c>
      <c r="H155" s="185" t="s">
        <v>1</v>
      </c>
      <c r="I155" s="187"/>
      <c r="L155" s="255"/>
      <c r="M155" s="188"/>
      <c r="N155" s="189"/>
      <c r="O155" s="189"/>
      <c r="P155" s="189"/>
      <c r="Q155" s="189"/>
      <c r="R155" s="189"/>
      <c r="S155" s="189"/>
      <c r="T155" s="190"/>
      <c r="AT155" s="185" t="s">
        <v>161</v>
      </c>
      <c r="AU155" s="185" t="s">
        <v>91</v>
      </c>
      <c r="AV155" s="15" t="s">
        <v>85</v>
      </c>
      <c r="AW155" s="15" t="s">
        <v>30</v>
      </c>
      <c r="AX155" s="15" t="s">
        <v>78</v>
      </c>
      <c r="AY155" s="185" t="s">
        <v>153</v>
      </c>
    </row>
    <row r="156" spans="1:65" s="13" customFormat="1">
      <c r="B156" s="167"/>
      <c r="D156" s="168" t="s">
        <v>161</v>
      </c>
      <c r="E156" s="169" t="s">
        <v>1</v>
      </c>
      <c r="F156" s="170" t="s">
        <v>191</v>
      </c>
      <c r="H156" s="171">
        <v>8</v>
      </c>
      <c r="I156" s="172"/>
      <c r="L156" s="252"/>
      <c r="M156" s="173"/>
      <c r="N156" s="174"/>
      <c r="O156" s="174"/>
      <c r="P156" s="174"/>
      <c r="Q156" s="174"/>
      <c r="R156" s="174"/>
      <c r="S156" s="174"/>
      <c r="T156" s="175"/>
      <c r="AT156" s="169" t="s">
        <v>161</v>
      </c>
      <c r="AU156" s="169" t="s">
        <v>91</v>
      </c>
      <c r="AV156" s="13" t="s">
        <v>91</v>
      </c>
      <c r="AW156" s="13" t="s">
        <v>30</v>
      </c>
      <c r="AX156" s="13" t="s">
        <v>85</v>
      </c>
      <c r="AY156" s="169" t="s">
        <v>153</v>
      </c>
    </row>
    <row r="157" spans="1:65" s="2" customFormat="1" ht="21.75" customHeight="1">
      <c r="A157" s="232"/>
      <c r="B157" s="123"/>
      <c r="C157" s="154" t="s">
        <v>191</v>
      </c>
      <c r="D157" s="154" t="s">
        <v>155</v>
      </c>
      <c r="E157" s="155" t="s">
        <v>943</v>
      </c>
      <c r="F157" s="156" t="s">
        <v>944</v>
      </c>
      <c r="G157" s="157" t="s">
        <v>267</v>
      </c>
      <c r="H157" s="158">
        <v>3.55</v>
      </c>
      <c r="I157" s="159"/>
      <c r="J157" s="160">
        <f>ROUND(I157*H157,2)</f>
        <v>0</v>
      </c>
      <c r="K157" s="238"/>
      <c r="L157" s="240"/>
      <c r="M157" s="239" t="s">
        <v>1</v>
      </c>
      <c r="N157" s="163" t="s">
        <v>44</v>
      </c>
      <c r="O157" s="49"/>
      <c r="P157" s="164">
        <f>O157*H157</f>
        <v>0</v>
      </c>
      <c r="Q157" s="164">
        <v>6.1850000000000002E-2</v>
      </c>
      <c r="R157" s="164">
        <f>Q157*H157</f>
        <v>0.2195675</v>
      </c>
      <c r="S157" s="164">
        <v>0</v>
      </c>
      <c r="T157" s="165">
        <f>S157*H157</f>
        <v>0</v>
      </c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R157" s="166" t="s">
        <v>159</v>
      </c>
      <c r="AT157" s="166" t="s">
        <v>155</v>
      </c>
      <c r="AU157" s="166" t="s">
        <v>91</v>
      </c>
      <c r="AY157" s="17" t="s">
        <v>153</v>
      </c>
      <c r="BE157" s="90">
        <f>IF(N157="základná",J157,0)</f>
        <v>0</v>
      </c>
      <c r="BF157" s="90">
        <f>IF(N157="znížená",J157,0)</f>
        <v>0</v>
      </c>
      <c r="BG157" s="90">
        <f>IF(N157="zákl. prenesená",J157,0)</f>
        <v>0</v>
      </c>
      <c r="BH157" s="90">
        <f>IF(N157="zníž. prenesená",J157,0)</f>
        <v>0</v>
      </c>
      <c r="BI157" s="90">
        <f>IF(N157="nulová",J157,0)</f>
        <v>0</v>
      </c>
      <c r="BJ157" s="17" t="s">
        <v>91</v>
      </c>
      <c r="BK157" s="90">
        <f>ROUND(I157*H157,2)</f>
        <v>0</v>
      </c>
      <c r="BL157" s="17" t="s">
        <v>159</v>
      </c>
      <c r="BM157" s="166" t="s">
        <v>945</v>
      </c>
    </row>
    <row r="158" spans="1:65" s="2" customFormat="1" ht="33" customHeight="1">
      <c r="A158" s="232"/>
      <c r="B158" s="123"/>
      <c r="C158" s="154" t="s">
        <v>195</v>
      </c>
      <c r="D158" s="154" t="s">
        <v>155</v>
      </c>
      <c r="E158" s="155" t="s">
        <v>946</v>
      </c>
      <c r="F158" s="156" t="s">
        <v>947</v>
      </c>
      <c r="G158" s="157" t="s">
        <v>267</v>
      </c>
      <c r="H158" s="158">
        <v>3.55</v>
      </c>
      <c r="I158" s="159"/>
      <c r="J158" s="160">
        <f>ROUND(I158*H158,2)</f>
        <v>0</v>
      </c>
      <c r="K158" s="238"/>
      <c r="L158" s="240"/>
      <c r="M158" s="239" t="s">
        <v>1</v>
      </c>
      <c r="N158" s="163" t="s">
        <v>44</v>
      </c>
      <c r="O158" s="49"/>
      <c r="P158" s="164">
        <f>O158*H158</f>
        <v>0</v>
      </c>
      <c r="Q158" s="164">
        <v>0.33445999999999998</v>
      </c>
      <c r="R158" s="164">
        <f>Q158*H158</f>
        <v>1.187333</v>
      </c>
      <c r="S158" s="164">
        <v>0</v>
      </c>
      <c r="T158" s="165">
        <f>S158*H158</f>
        <v>0</v>
      </c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R158" s="166" t="s">
        <v>159</v>
      </c>
      <c r="AT158" s="166" t="s">
        <v>155</v>
      </c>
      <c r="AU158" s="166" t="s">
        <v>91</v>
      </c>
      <c r="AY158" s="17" t="s">
        <v>153</v>
      </c>
      <c r="BE158" s="90">
        <f>IF(N158="základná",J158,0)</f>
        <v>0</v>
      </c>
      <c r="BF158" s="90">
        <f>IF(N158="znížená",J158,0)</f>
        <v>0</v>
      </c>
      <c r="BG158" s="90">
        <f>IF(N158="zákl. prenesená",J158,0)</f>
        <v>0</v>
      </c>
      <c r="BH158" s="90">
        <f>IF(N158="zníž. prenesená",J158,0)</f>
        <v>0</v>
      </c>
      <c r="BI158" s="90">
        <f>IF(N158="nulová",J158,0)</f>
        <v>0</v>
      </c>
      <c r="BJ158" s="17" t="s">
        <v>91</v>
      </c>
      <c r="BK158" s="90">
        <f>ROUND(I158*H158,2)</f>
        <v>0</v>
      </c>
      <c r="BL158" s="17" t="s">
        <v>159</v>
      </c>
      <c r="BM158" s="166" t="s">
        <v>948</v>
      </c>
    </row>
    <row r="159" spans="1:65" s="2" customFormat="1" ht="33" customHeight="1">
      <c r="A159" s="232"/>
      <c r="B159" s="123"/>
      <c r="C159" s="260" t="s">
        <v>199</v>
      </c>
      <c r="D159" s="260" t="s">
        <v>155</v>
      </c>
      <c r="E159" s="261" t="s">
        <v>949</v>
      </c>
      <c r="F159" s="262" t="s">
        <v>979</v>
      </c>
      <c r="G159" s="263" t="s">
        <v>267</v>
      </c>
      <c r="H159" s="264">
        <v>3.55</v>
      </c>
      <c r="I159" s="265"/>
      <c r="J159" s="265">
        <f>ROUND(I159*H159,2)</f>
        <v>0</v>
      </c>
      <c r="K159" s="161"/>
      <c r="L159" s="243"/>
      <c r="M159" s="162" t="s">
        <v>1</v>
      </c>
      <c r="N159" s="163" t="s">
        <v>44</v>
      </c>
      <c r="O159" s="49"/>
      <c r="P159" s="164">
        <f>O159*H159</f>
        <v>0</v>
      </c>
      <c r="Q159" s="164">
        <v>3.5000000000000001E-3</v>
      </c>
      <c r="R159" s="164">
        <f>Q159*H159</f>
        <v>1.2425E-2</v>
      </c>
      <c r="S159" s="164">
        <v>0</v>
      </c>
      <c r="T159" s="165">
        <f>S159*H159</f>
        <v>0</v>
      </c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R159" s="166" t="s">
        <v>159</v>
      </c>
      <c r="AT159" s="166" t="s">
        <v>155</v>
      </c>
      <c r="AU159" s="166" t="s">
        <v>91</v>
      </c>
      <c r="AY159" s="17" t="s">
        <v>153</v>
      </c>
      <c r="BE159" s="90">
        <f>IF(N159="základná",J159,0)</f>
        <v>0</v>
      </c>
      <c r="BF159" s="90">
        <f>IF(N159="znížená",J159,0)</f>
        <v>0</v>
      </c>
      <c r="BG159" s="90">
        <f>IF(N159="zákl. prenesená",J159,0)</f>
        <v>0</v>
      </c>
      <c r="BH159" s="90">
        <f>IF(N159="zníž. prenesená",J159,0)</f>
        <v>0</v>
      </c>
      <c r="BI159" s="90">
        <f>IF(N159="nulová",J159,0)</f>
        <v>0</v>
      </c>
      <c r="BJ159" s="17" t="s">
        <v>91</v>
      </c>
      <c r="BK159" s="90">
        <f>ROUND(I159*H159,2)</f>
        <v>0</v>
      </c>
      <c r="BL159" s="17" t="s">
        <v>159</v>
      </c>
      <c r="BM159" s="166" t="s">
        <v>950</v>
      </c>
    </row>
    <row r="160" spans="1:65" s="12" customFormat="1" ht="22.95" customHeight="1">
      <c r="B160" s="141"/>
      <c r="D160" s="142" t="s">
        <v>77</v>
      </c>
      <c r="E160" s="152" t="s">
        <v>195</v>
      </c>
      <c r="F160" s="152" t="s">
        <v>832</v>
      </c>
      <c r="I160" s="144"/>
      <c r="J160" s="153">
        <f>BK160</f>
        <v>0</v>
      </c>
      <c r="L160" s="254"/>
      <c r="M160" s="146"/>
      <c r="N160" s="147"/>
      <c r="O160" s="147"/>
      <c r="P160" s="148">
        <f>SUM(P161:P170)</f>
        <v>0</v>
      </c>
      <c r="Q160" s="147"/>
      <c r="R160" s="148">
        <f>SUM(R161:R170)</f>
        <v>2.6949852499999998</v>
      </c>
      <c r="S160" s="147"/>
      <c r="T160" s="149">
        <f>SUM(T161:T170)</f>
        <v>0</v>
      </c>
      <c r="AR160" s="142" t="s">
        <v>85</v>
      </c>
      <c r="AT160" s="150" t="s">
        <v>77</v>
      </c>
      <c r="AU160" s="150" t="s">
        <v>85</v>
      </c>
      <c r="AY160" s="142" t="s">
        <v>153</v>
      </c>
      <c r="BK160" s="151">
        <f>SUM(BK161:BK170)</f>
        <v>0</v>
      </c>
    </row>
    <row r="161" spans="1:65" s="2" customFormat="1" ht="21.75" customHeight="1">
      <c r="A161" s="232"/>
      <c r="B161" s="123"/>
      <c r="C161" s="154" t="s">
        <v>204</v>
      </c>
      <c r="D161" s="154" t="s">
        <v>155</v>
      </c>
      <c r="E161" s="155" t="s">
        <v>951</v>
      </c>
      <c r="F161" s="156" t="s">
        <v>952</v>
      </c>
      <c r="G161" s="157" t="s">
        <v>491</v>
      </c>
      <c r="H161" s="158">
        <v>18</v>
      </c>
      <c r="I161" s="159"/>
      <c r="J161" s="160">
        <f>ROUND(I161*H161,2)</f>
        <v>0</v>
      </c>
      <c r="K161" s="238"/>
      <c r="L161" s="240"/>
      <c r="M161" s="239" t="s">
        <v>1</v>
      </c>
      <c r="N161" s="163" t="s">
        <v>44</v>
      </c>
      <c r="O161" s="49"/>
      <c r="P161" s="164">
        <f>O161*H161</f>
        <v>0</v>
      </c>
      <c r="Q161" s="164">
        <v>9.7930000000000003E-2</v>
      </c>
      <c r="R161" s="164">
        <f>Q161*H161</f>
        <v>1.76274</v>
      </c>
      <c r="S161" s="164">
        <v>0</v>
      </c>
      <c r="T161" s="165">
        <f>S161*H161</f>
        <v>0</v>
      </c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R161" s="166" t="s">
        <v>159</v>
      </c>
      <c r="AT161" s="166" t="s">
        <v>155</v>
      </c>
      <c r="AU161" s="166" t="s">
        <v>91</v>
      </c>
      <c r="AY161" s="17" t="s">
        <v>153</v>
      </c>
      <c r="BE161" s="90">
        <f>IF(N161="základná",J161,0)</f>
        <v>0</v>
      </c>
      <c r="BF161" s="90">
        <f>IF(N161="znížená",J161,0)</f>
        <v>0</v>
      </c>
      <c r="BG161" s="90">
        <f>IF(N161="zákl. prenesená",J161,0)</f>
        <v>0</v>
      </c>
      <c r="BH161" s="90">
        <f>IF(N161="zníž. prenesená",J161,0)</f>
        <v>0</v>
      </c>
      <c r="BI161" s="90">
        <f>IF(N161="nulová",J161,0)</f>
        <v>0</v>
      </c>
      <c r="BJ161" s="17" t="s">
        <v>91</v>
      </c>
      <c r="BK161" s="90">
        <f>ROUND(I161*H161,2)</f>
        <v>0</v>
      </c>
      <c r="BL161" s="17" t="s">
        <v>159</v>
      </c>
      <c r="BM161" s="166" t="s">
        <v>953</v>
      </c>
    </row>
    <row r="162" spans="1:65" s="13" customFormat="1">
      <c r="B162" s="167"/>
      <c r="D162" s="168" t="s">
        <v>161</v>
      </c>
      <c r="E162" s="169" t="s">
        <v>1</v>
      </c>
      <c r="F162" s="170" t="s">
        <v>954</v>
      </c>
      <c r="H162" s="171">
        <v>18</v>
      </c>
      <c r="I162" s="172"/>
      <c r="L162" s="252"/>
      <c r="M162" s="173"/>
      <c r="N162" s="174"/>
      <c r="O162" s="174"/>
      <c r="P162" s="174"/>
      <c r="Q162" s="174"/>
      <c r="R162" s="174"/>
      <c r="S162" s="174"/>
      <c r="T162" s="175"/>
      <c r="AT162" s="169" t="s">
        <v>161</v>
      </c>
      <c r="AU162" s="169" t="s">
        <v>91</v>
      </c>
      <c r="AV162" s="13" t="s">
        <v>91</v>
      </c>
      <c r="AW162" s="13" t="s">
        <v>30</v>
      </c>
      <c r="AX162" s="13" t="s">
        <v>85</v>
      </c>
      <c r="AY162" s="169" t="s">
        <v>153</v>
      </c>
    </row>
    <row r="163" spans="1:65" s="2" customFormat="1" ht="16.5" customHeight="1">
      <c r="A163" s="232"/>
      <c r="B163" s="123"/>
      <c r="C163" s="191" t="s">
        <v>208</v>
      </c>
      <c r="D163" s="191" t="s">
        <v>274</v>
      </c>
      <c r="E163" s="192" t="s">
        <v>955</v>
      </c>
      <c r="F163" s="193" t="s">
        <v>956</v>
      </c>
      <c r="G163" s="194" t="s">
        <v>158</v>
      </c>
      <c r="H163" s="195">
        <v>19</v>
      </c>
      <c r="I163" s="196"/>
      <c r="J163" s="197">
        <f>ROUND(I163*H163,2)</f>
        <v>0</v>
      </c>
      <c r="K163" s="256"/>
      <c r="L163" s="258"/>
      <c r="M163" s="257" t="s">
        <v>1</v>
      </c>
      <c r="N163" s="201" t="s">
        <v>44</v>
      </c>
      <c r="O163" s="49"/>
      <c r="P163" s="164">
        <f>O163*H163</f>
        <v>0</v>
      </c>
      <c r="Q163" s="164">
        <v>2.3E-2</v>
      </c>
      <c r="R163" s="164">
        <f>Q163*H163</f>
        <v>0.437</v>
      </c>
      <c r="S163" s="164">
        <v>0</v>
      </c>
      <c r="T163" s="165">
        <f>S163*H163</f>
        <v>0</v>
      </c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R163" s="166" t="s">
        <v>191</v>
      </c>
      <c r="AT163" s="166" t="s">
        <v>274</v>
      </c>
      <c r="AU163" s="166" t="s">
        <v>91</v>
      </c>
      <c r="AY163" s="17" t="s">
        <v>153</v>
      </c>
      <c r="BE163" s="90">
        <f>IF(N163="základná",J163,0)</f>
        <v>0</v>
      </c>
      <c r="BF163" s="90">
        <f>IF(N163="znížená",J163,0)</f>
        <v>0</v>
      </c>
      <c r="BG163" s="90">
        <f>IF(N163="zákl. prenesená",J163,0)</f>
        <v>0</v>
      </c>
      <c r="BH163" s="90">
        <f>IF(N163="zníž. prenesená",J163,0)</f>
        <v>0</v>
      </c>
      <c r="BI163" s="90">
        <f>IF(N163="nulová",J163,0)</f>
        <v>0</v>
      </c>
      <c r="BJ163" s="17" t="s">
        <v>91</v>
      </c>
      <c r="BK163" s="90">
        <f>ROUND(I163*H163,2)</f>
        <v>0</v>
      </c>
      <c r="BL163" s="17" t="s">
        <v>159</v>
      </c>
      <c r="BM163" s="166" t="s">
        <v>957</v>
      </c>
    </row>
    <row r="164" spans="1:65" s="13" customFormat="1">
      <c r="B164" s="167"/>
      <c r="D164" s="168" t="s">
        <v>161</v>
      </c>
      <c r="E164" s="169" t="s">
        <v>1</v>
      </c>
      <c r="F164" s="170" t="s">
        <v>958</v>
      </c>
      <c r="H164" s="171">
        <v>18.18</v>
      </c>
      <c r="I164" s="172"/>
      <c r="L164" s="252"/>
      <c r="M164" s="173"/>
      <c r="N164" s="174"/>
      <c r="O164" s="174"/>
      <c r="P164" s="174"/>
      <c r="Q164" s="174"/>
      <c r="R164" s="174"/>
      <c r="S164" s="174"/>
      <c r="T164" s="175"/>
      <c r="AT164" s="169" t="s">
        <v>161</v>
      </c>
      <c r="AU164" s="169" t="s">
        <v>91</v>
      </c>
      <c r="AV164" s="13" t="s">
        <v>91</v>
      </c>
      <c r="AW164" s="13" t="s">
        <v>30</v>
      </c>
      <c r="AX164" s="13" t="s">
        <v>78</v>
      </c>
      <c r="AY164" s="169" t="s">
        <v>153</v>
      </c>
    </row>
    <row r="165" spans="1:65" s="14" customFormat="1">
      <c r="B165" s="176"/>
      <c r="D165" s="168" t="s">
        <v>161</v>
      </c>
      <c r="E165" s="177" t="s">
        <v>1</v>
      </c>
      <c r="F165" s="178" t="s">
        <v>163</v>
      </c>
      <c r="H165" s="179">
        <v>18.18</v>
      </c>
      <c r="I165" s="180"/>
      <c r="L165" s="253"/>
      <c r="M165" s="181"/>
      <c r="N165" s="182"/>
      <c r="O165" s="182"/>
      <c r="P165" s="182"/>
      <c r="Q165" s="182"/>
      <c r="R165" s="182"/>
      <c r="S165" s="182"/>
      <c r="T165" s="183"/>
      <c r="AT165" s="177" t="s">
        <v>161</v>
      </c>
      <c r="AU165" s="177" t="s">
        <v>91</v>
      </c>
      <c r="AV165" s="14" t="s">
        <v>159</v>
      </c>
      <c r="AW165" s="14" t="s">
        <v>30</v>
      </c>
      <c r="AX165" s="14" t="s">
        <v>78</v>
      </c>
      <c r="AY165" s="177" t="s">
        <v>153</v>
      </c>
    </row>
    <row r="166" spans="1:65" s="13" customFormat="1">
      <c r="B166" s="167"/>
      <c r="D166" s="168" t="s">
        <v>161</v>
      </c>
      <c r="E166" s="169" t="s">
        <v>1</v>
      </c>
      <c r="F166" s="170" t="s">
        <v>251</v>
      </c>
      <c r="H166" s="171">
        <v>19</v>
      </c>
      <c r="I166" s="172"/>
      <c r="L166" s="252"/>
      <c r="M166" s="173"/>
      <c r="N166" s="174"/>
      <c r="O166" s="174"/>
      <c r="P166" s="174"/>
      <c r="Q166" s="174"/>
      <c r="R166" s="174"/>
      <c r="S166" s="174"/>
      <c r="T166" s="175"/>
      <c r="AT166" s="169" t="s">
        <v>161</v>
      </c>
      <c r="AU166" s="169" t="s">
        <v>91</v>
      </c>
      <c r="AV166" s="13" t="s">
        <v>91</v>
      </c>
      <c r="AW166" s="13" t="s">
        <v>30</v>
      </c>
      <c r="AX166" s="13" t="s">
        <v>85</v>
      </c>
      <c r="AY166" s="169" t="s">
        <v>153</v>
      </c>
    </row>
    <row r="167" spans="1:65" s="2" customFormat="1" ht="21.75" customHeight="1">
      <c r="A167" s="232"/>
      <c r="B167" s="123"/>
      <c r="C167" s="154" t="s">
        <v>212</v>
      </c>
      <c r="D167" s="154" t="s">
        <v>155</v>
      </c>
      <c r="E167" s="155" t="s">
        <v>959</v>
      </c>
      <c r="F167" s="156" t="s">
        <v>960</v>
      </c>
      <c r="G167" s="157" t="s">
        <v>215</v>
      </c>
      <c r="H167" s="158">
        <v>0.22500000000000001</v>
      </c>
      <c r="I167" s="159"/>
      <c r="J167" s="160">
        <f>ROUND(I167*H167,2)</f>
        <v>0</v>
      </c>
      <c r="K167" s="238"/>
      <c r="L167" s="240"/>
      <c r="M167" s="239" t="s">
        <v>1</v>
      </c>
      <c r="N167" s="163" t="s">
        <v>44</v>
      </c>
      <c r="O167" s="49"/>
      <c r="P167" s="164">
        <f>O167*H167</f>
        <v>0</v>
      </c>
      <c r="Q167" s="164">
        <v>2.2010900000000002</v>
      </c>
      <c r="R167" s="164">
        <f>Q167*H167</f>
        <v>0.49524525000000008</v>
      </c>
      <c r="S167" s="164">
        <v>0</v>
      </c>
      <c r="T167" s="165">
        <f>S167*H167</f>
        <v>0</v>
      </c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R167" s="166" t="s">
        <v>159</v>
      </c>
      <c r="AT167" s="166" t="s">
        <v>155</v>
      </c>
      <c r="AU167" s="166" t="s">
        <v>91</v>
      </c>
      <c r="AY167" s="17" t="s">
        <v>153</v>
      </c>
      <c r="BE167" s="90">
        <f>IF(N167="základná",J167,0)</f>
        <v>0</v>
      </c>
      <c r="BF167" s="90">
        <f>IF(N167="znížená",J167,0)</f>
        <v>0</v>
      </c>
      <c r="BG167" s="90">
        <f>IF(N167="zákl. prenesená",J167,0)</f>
        <v>0</v>
      </c>
      <c r="BH167" s="90">
        <f>IF(N167="zníž. prenesená",J167,0)</f>
        <v>0</v>
      </c>
      <c r="BI167" s="90">
        <f>IF(N167="nulová",J167,0)</f>
        <v>0</v>
      </c>
      <c r="BJ167" s="17" t="s">
        <v>91</v>
      </c>
      <c r="BK167" s="90">
        <f>ROUND(I167*H167,2)</f>
        <v>0</v>
      </c>
      <c r="BL167" s="17" t="s">
        <v>159</v>
      </c>
      <c r="BM167" s="166" t="s">
        <v>961</v>
      </c>
    </row>
    <row r="168" spans="1:65" s="15" customFormat="1">
      <c r="B168" s="184"/>
      <c r="D168" s="168" t="s">
        <v>161</v>
      </c>
      <c r="E168" s="185" t="s">
        <v>1</v>
      </c>
      <c r="F168" s="186" t="s">
        <v>962</v>
      </c>
      <c r="H168" s="185" t="s">
        <v>1</v>
      </c>
      <c r="I168" s="187"/>
      <c r="L168" s="255"/>
      <c r="M168" s="188"/>
      <c r="N168" s="189"/>
      <c r="O168" s="189"/>
      <c r="P168" s="189"/>
      <c r="Q168" s="189"/>
      <c r="R168" s="189"/>
      <c r="S168" s="189"/>
      <c r="T168" s="190"/>
      <c r="AT168" s="185" t="s">
        <v>161</v>
      </c>
      <c r="AU168" s="185" t="s">
        <v>91</v>
      </c>
      <c r="AV168" s="15" t="s">
        <v>85</v>
      </c>
      <c r="AW168" s="15" t="s">
        <v>30</v>
      </c>
      <c r="AX168" s="15" t="s">
        <v>78</v>
      </c>
      <c r="AY168" s="185" t="s">
        <v>153</v>
      </c>
    </row>
    <row r="169" spans="1:65" s="13" customFormat="1">
      <c r="B169" s="167"/>
      <c r="D169" s="168" t="s">
        <v>161</v>
      </c>
      <c r="E169" s="169" t="s">
        <v>1</v>
      </c>
      <c r="F169" s="170" t="s">
        <v>963</v>
      </c>
      <c r="H169" s="171">
        <v>0.22500000000000001</v>
      </c>
      <c r="I169" s="172"/>
      <c r="L169" s="252"/>
      <c r="M169" s="173"/>
      <c r="N169" s="174"/>
      <c r="O169" s="174"/>
      <c r="P169" s="174"/>
      <c r="Q169" s="174"/>
      <c r="R169" s="174"/>
      <c r="S169" s="174"/>
      <c r="T169" s="175"/>
      <c r="AT169" s="169" t="s">
        <v>161</v>
      </c>
      <c r="AU169" s="169" t="s">
        <v>91</v>
      </c>
      <c r="AV169" s="13" t="s">
        <v>91</v>
      </c>
      <c r="AW169" s="13" t="s">
        <v>30</v>
      </c>
      <c r="AX169" s="13" t="s">
        <v>78</v>
      </c>
      <c r="AY169" s="169" t="s">
        <v>153</v>
      </c>
    </row>
    <row r="170" spans="1:65" s="14" customFormat="1">
      <c r="B170" s="176"/>
      <c r="D170" s="168" t="s">
        <v>161</v>
      </c>
      <c r="E170" s="177" t="s">
        <v>1</v>
      </c>
      <c r="F170" s="178" t="s">
        <v>163</v>
      </c>
      <c r="H170" s="179">
        <v>0.22500000000000001</v>
      </c>
      <c r="I170" s="180"/>
      <c r="L170" s="253"/>
      <c r="M170" s="181"/>
      <c r="N170" s="182"/>
      <c r="O170" s="182"/>
      <c r="P170" s="182"/>
      <c r="Q170" s="182"/>
      <c r="R170" s="182"/>
      <c r="S170" s="182"/>
      <c r="T170" s="183"/>
      <c r="AT170" s="177" t="s">
        <v>161</v>
      </c>
      <c r="AU170" s="177" t="s">
        <v>91</v>
      </c>
      <c r="AV170" s="14" t="s">
        <v>159</v>
      </c>
      <c r="AW170" s="14" t="s">
        <v>30</v>
      </c>
      <c r="AX170" s="14" t="s">
        <v>85</v>
      </c>
      <c r="AY170" s="177" t="s">
        <v>153</v>
      </c>
    </row>
    <row r="171" spans="1:65" s="12" customFormat="1" ht="25.95" customHeight="1">
      <c r="B171" s="141"/>
      <c r="D171" s="142" t="s">
        <v>77</v>
      </c>
      <c r="E171" s="143" t="s">
        <v>964</v>
      </c>
      <c r="F171" s="143" t="s">
        <v>965</v>
      </c>
      <c r="I171" s="144"/>
      <c r="J171" s="145">
        <f>BK171</f>
        <v>0</v>
      </c>
      <c r="L171" s="254"/>
      <c r="M171" s="146"/>
      <c r="N171" s="147"/>
      <c r="O171" s="147"/>
      <c r="P171" s="148">
        <f>P172</f>
        <v>0</v>
      </c>
      <c r="Q171" s="147"/>
      <c r="R171" s="148">
        <f>R172</f>
        <v>0</v>
      </c>
      <c r="S171" s="147"/>
      <c r="T171" s="149">
        <f>T172</f>
        <v>0</v>
      </c>
      <c r="AR171" s="142" t="s">
        <v>91</v>
      </c>
      <c r="AT171" s="150" t="s">
        <v>77</v>
      </c>
      <c r="AU171" s="150" t="s">
        <v>78</v>
      </c>
      <c r="AY171" s="142" t="s">
        <v>153</v>
      </c>
      <c r="BK171" s="151">
        <f>BK172</f>
        <v>0</v>
      </c>
    </row>
    <row r="172" spans="1:65" s="12" customFormat="1" ht="22.95" customHeight="1">
      <c r="B172" s="141"/>
      <c r="D172" s="142" t="s">
        <v>77</v>
      </c>
      <c r="E172" s="152" t="s">
        <v>966</v>
      </c>
      <c r="F172" s="152" t="s">
        <v>967</v>
      </c>
      <c r="I172" s="144"/>
      <c r="J172" s="153">
        <f>BK172</f>
        <v>0</v>
      </c>
      <c r="L172" s="254"/>
      <c r="M172" s="146"/>
      <c r="N172" s="147"/>
      <c r="O172" s="147"/>
      <c r="P172" s="148">
        <f>SUM(P173:P175)</f>
        <v>0</v>
      </c>
      <c r="Q172" s="147"/>
      <c r="R172" s="148">
        <f>SUM(R173:R175)</f>
        <v>0</v>
      </c>
      <c r="S172" s="147"/>
      <c r="T172" s="149">
        <f>SUM(T173:T175)</f>
        <v>0</v>
      </c>
      <c r="AR172" s="142" t="s">
        <v>91</v>
      </c>
      <c r="AT172" s="150" t="s">
        <v>77</v>
      </c>
      <c r="AU172" s="150" t="s">
        <v>85</v>
      </c>
      <c r="AY172" s="142" t="s">
        <v>153</v>
      </c>
      <c r="BK172" s="151">
        <f>SUM(BK173:BK175)</f>
        <v>0</v>
      </c>
    </row>
    <row r="173" spans="1:65" s="2" customFormat="1" ht="71.25" customHeight="1">
      <c r="A173" s="232"/>
      <c r="B173" s="123"/>
      <c r="C173" s="154" t="s">
        <v>221</v>
      </c>
      <c r="D173" s="154" t="s">
        <v>155</v>
      </c>
      <c r="E173" s="155" t="s">
        <v>968</v>
      </c>
      <c r="F173" s="156" t="s">
        <v>980</v>
      </c>
      <c r="G173" s="157" t="s">
        <v>158</v>
      </c>
      <c r="H173" s="158">
        <v>1</v>
      </c>
      <c r="I173" s="159"/>
      <c r="J173" s="160">
        <f>ROUND(I173*H173,2)</f>
        <v>0</v>
      </c>
      <c r="K173" s="238"/>
      <c r="L173" s="240"/>
      <c r="M173" s="239" t="s">
        <v>1</v>
      </c>
      <c r="N173" s="163" t="s">
        <v>44</v>
      </c>
      <c r="O173" s="49"/>
      <c r="P173" s="164">
        <f>O173*H173</f>
        <v>0</v>
      </c>
      <c r="Q173" s="164">
        <v>0</v>
      </c>
      <c r="R173" s="164">
        <f>Q173*H173</f>
        <v>0</v>
      </c>
      <c r="S173" s="164">
        <v>0</v>
      </c>
      <c r="T173" s="165">
        <f>S173*H173</f>
        <v>0</v>
      </c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R173" s="166" t="s">
        <v>231</v>
      </c>
      <c r="AT173" s="166" t="s">
        <v>155</v>
      </c>
      <c r="AU173" s="166" t="s">
        <v>91</v>
      </c>
      <c r="AY173" s="17" t="s">
        <v>153</v>
      </c>
      <c r="BE173" s="90">
        <f>IF(N173="základná",J173,0)</f>
        <v>0</v>
      </c>
      <c r="BF173" s="90">
        <f>IF(N173="znížená",J173,0)</f>
        <v>0</v>
      </c>
      <c r="BG173" s="90">
        <f>IF(N173="zákl. prenesená",J173,0)</f>
        <v>0</v>
      </c>
      <c r="BH173" s="90">
        <f>IF(N173="zníž. prenesená",J173,0)</f>
        <v>0</v>
      </c>
      <c r="BI173" s="90">
        <f>IF(N173="nulová",J173,0)</f>
        <v>0</v>
      </c>
      <c r="BJ173" s="17" t="s">
        <v>91</v>
      </c>
      <c r="BK173" s="90">
        <f>ROUND(I173*H173,2)</f>
        <v>0</v>
      </c>
      <c r="BL173" s="17" t="s">
        <v>231</v>
      </c>
      <c r="BM173" s="166" t="s">
        <v>969</v>
      </c>
    </row>
    <row r="174" spans="1:65" s="13" customFormat="1">
      <c r="B174" s="167"/>
      <c r="D174" s="168" t="s">
        <v>161</v>
      </c>
      <c r="E174" s="169" t="s">
        <v>1</v>
      </c>
      <c r="F174" s="170" t="s">
        <v>85</v>
      </c>
      <c r="H174" s="171">
        <v>1</v>
      </c>
      <c r="I174" s="172"/>
      <c r="L174" s="252"/>
      <c r="M174" s="173"/>
      <c r="N174" s="174"/>
      <c r="O174" s="174"/>
      <c r="P174" s="174"/>
      <c r="Q174" s="174"/>
      <c r="R174" s="174"/>
      <c r="S174" s="174"/>
      <c r="T174" s="175"/>
      <c r="AT174" s="169" t="s">
        <v>161</v>
      </c>
      <c r="AU174" s="169" t="s">
        <v>91</v>
      </c>
      <c r="AV174" s="13" t="s">
        <v>91</v>
      </c>
      <c r="AW174" s="13" t="s">
        <v>30</v>
      </c>
      <c r="AX174" s="13" t="s">
        <v>85</v>
      </c>
      <c r="AY174" s="169" t="s">
        <v>153</v>
      </c>
    </row>
    <row r="175" spans="1:65" s="2" customFormat="1" ht="21.75" customHeight="1">
      <c r="A175" s="232"/>
      <c r="B175" s="123"/>
      <c r="C175" s="154" t="s">
        <v>226</v>
      </c>
      <c r="D175" s="154" t="s">
        <v>155</v>
      </c>
      <c r="E175" s="155" t="s">
        <v>970</v>
      </c>
      <c r="F175" s="156" t="s">
        <v>971</v>
      </c>
      <c r="G175" s="157" t="s">
        <v>881</v>
      </c>
      <c r="H175" s="209"/>
      <c r="I175" s="159"/>
      <c r="J175" s="160">
        <f>ROUND(I175*H175,2)</f>
        <v>0</v>
      </c>
      <c r="K175" s="238"/>
      <c r="L175" s="240"/>
      <c r="M175" s="259" t="s">
        <v>1</v>
      </c>
      <c r="N175" s="203" t="s">
        <v>44</v>
      </c>
      <c r="O175" s="204"/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R175" s="166" t="s">
        <v>231</v>
      </c>
      <c r="AT175" s="166" t="s">
        <v>155</v>
      </c>
      <c r="AU175" s="166" t="s">
        <v>91</v>
      </c>
      <c r="AY175" s="17" t="s">
        <v>153</v>
      </c>
      <c r="BE175" s="90">
        <f>IF(N175="základná",J175,0)</f>
        <v>0</v>
      </c>
      <c r="BF175" s="90">
        <f>IF(N175="znížená",J175,0)</f>
        <v>0</v>
      </c>
      <c r="BG175" s="90">
        <f>IF(N175="zákl. prenesená",J175,0)</f>
        <v>0</v>
      </c>
      <c r="BH175" s="90">
        <f>IF(N175="zníž. prenesená",J175,0)</f>
        <v>0</v>
      </c>
      <c r="BI175" s="90">
        <f>IF(N175="nulová",J175,0)</f>
        <v>0</v>
      </c>
      <c r="BJ175" s="17" t="s">
        <v>91</v>
      </c>
      <c r="BK175" s="90">
        <f>ROUND(I175*H175,2)</f>
        <v>0</v>
      </c>
      <c r="BL175" s="17" t="s">
        <v>231</v>
      </c>
      <c r="BM175" s="166" t="s">
        <v>972</v>
      </c>
    </row>
    <row r="176" spans="1:65" s="2" customFormat="1" ht="6.9" customHeight="1">
      <c r="A176" s="232"/>
      <c r="B176" s="39"/>
      <c r="C176" s="40"/>
      <c r="D176" s="40"/>
      <c r="E176" s="40"/>
      <c r="F176" s="40"/>
      <c r="G176" s="40"/>
      <c r="H176" s="40"/>
      <c r="I176" s="40"/>
      <c r="J176" s="40"/>
      <c r="K176" s="40"/>
      <c r="L176" s="251"/>
      <c r="M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</row>
  </sheetData>
  <autoFilter ref="C136:K175"/>
  <mergeCells count="17">
    <mergeCell ref="E11:H11"/>
    <mergeCell ref="E20:H20"/>
    <mergeCell ref="E29:H29"/>
    <mergeCell ref="E129:H129"/>
    <mergeCell ref="E127:H127"/>
    <mergeCell ref="L2:V2"/>
    <mergeCell ref="D111:F111"/>
    <mergeCell ref="D112:F112"/>
    <mergeCell ref="D113:F113"/>
    <mergeCell ref="E125:H125"/>
    <mergeCell ref="E86:H86"/>
    <mergeCell ref="E88:H88"/>
    <mergeCell ref="E90:H90"/>
    <mergeCell ref="D109:F109"/>
    <mergeCell ref="D110:F110"/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F12" sqref="F12"/>
    </sheetView>
  </sheetViews>
  <sheetFormatPr defaultColWidth="9.28515625" defaultRowHeight="12"/>
  <cols>
    <col min="1" max="7" width="16.42578125" style="214" customWidth="1"/>
    <col min="8" max="16384" width="9.28515625" style="214"/>
  </cols>
  <sheetData>
    <row r="1" spans="1:8" s="211" customFormat="1" ht="18.75" customHeight="1">
      <c r="A1" s="211" t="s">
        <v>973</v>
      </c>
      <c r="B1" s="236"/>
      <c r="C1" s="236"/>
      <c r="D1" s="236"/>
      <c r="E1" s="236"/>
      <c r="F1" s="212"/>
      <c r="G1" s="212"/>
      <c r="H1" s="212"/>
    </row>
    <row r="2" spans="1:8" s="211" customFormat="1" ht="36" customHeight="1">
      <c r="A2" s="326" t="s">
        <v>974</v>
      </c>
      <c r="B2" s="327"/>
      <c r="C2" s="327"/>
      <c r="D2" s="327"/>
      <c r="E2" s="327"/>
      <c r="F2" s="327"/>
      <c r="G2" s="327"/>
      <c r="H2" s="213"/>
    </row>
    <row r="3" spans="1:8" s="211" customFormat="1" ht="56.25" customHeight="1">
      <c r="A3" s="326" t="s">
        <v>975</v>
      </c>
      <c r="B3" s="326"/>
      <c r="C3" s="326"/>
      <c r="D3" s="326"/>
      <c r="E3" s="326"/>
      <c r="F3" s="326"/>
      <c r="G3" s="326"/>
      <c r="H3" s="213"/>
    </row>
    <row r="4" spans="1:8" s="211" customFormat="1" ht="45.75" customHeight="1">
      <c r="A4" s="326" t="s">
        <v>976</v>
      </c>
      <c r="B4" s="326"/>
      <c r="C4" s="326"/>
      <c r="D4" s="326"/>
      <c r="E4" s="326"/>
      <c r="F4" s="326"/>
      <c r="G4" s="326"/>
      <c r="H4" s="213"/>
    </row>
    <row r="5" spans="1:8" s="211" customFormat="1" ht="34.5" customHeight="1">
      <c r="A5" s="326" t="s">
        <v>977</v>
      </c>
      <c r="B5" s="326"/>
      <c r="C5" s="326"/>
      <c r="D5" s="326"/>
      <c r="E5" s="326"/>
      <c r="F5" s="326"/>
      <c r="G5" s="326"/>
      <c r="H5" s="213"/>
    </row>
    <row r="6" spans="1:8" s="211" customFormat="1" ht="47.25" customHeight="1">
      <c r="A6" s="326" t="s">
        <v>978</v>
      </c>
      <c r="B6" s="326"/>
      <c r="C6" s="326"/>
      <c r="D6" s="326"/>
      <c r="E6" s="326"/>
      <c r="F6" s="326"/>
      <c r="G6" s="326"/>
      <c r="H6" s="212"/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10</vt:i4>
      </vt:variant>
    </vt:vector>
  </HeadingPairs>
  <TitlesOfParts>
    <vt:vector size="16" baseType="lpstr">
      <vt:lpstr>Rekapitulácia stavby</vt:lpstr>
      <vt:lpstr>SO 01c - SO 01 Krajinná a...</vt:lpstr>
      <vt:lpstr>SO 02c - SO 02 Výstavba u...</vt:lpstr>
      <vt:lpstr>SO 03c - SO 03 Verejné os...</vt:lpstr>
      <vt:lpstr>SO 04c - SO 04 Valčeková ...</vt:lpstr>
      <vt:lpstr>Poznámky</vt:lpstr>
      <vt:lpstr>'Rekapitulácia stavby'!Názvy_tlače</vt:lpstr>
      <vt:lpstr>'SO 01c - SO 01 Krajinná a...'!Názvy_tlače</vt:lpstr>
      <vt:lpstr>'SO 02c - SO 02 Výstavba u...'!Názvy_tlače</vt:lpstr>
      <vt:lpstr>'SO 03c - SO 03 Verejné os...'!Názvy_tlače</vt:lpstr>
      <vt:lpstr>'SO 04c - SO 04 Valčeková ...'!Názvy_tlače</vt:lpstr>
      <vt:lpstr>'Rekapitulácia stavby'!Oblasť_tlače</vt:lpstr>
      <vt:lpstr>'SO 01c - SO 01 Krajinná a...'!Oblasť_tlače</vt:lpstr>
      <vt:lpstr>'SO 02c - SO 02 Výstavba u...'!Oblasť_tlače</vt:lpstr>
      <vt:lpstr>'SO 03c - SO 03 Verejné os...'!Oblasť_tlače</vt:lpstr>
      <vt:lpstr>'SO 04c - SO 04 Valčeková ...'!Oblasť_tlače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Paulovicova</dc:creator>
  <cp:keywords/>
  <dc:description/>
  <cp:lastModifiedBy>home</cp:lastModifiedBy>
  <cp:revision/>
  <dcterms:created xsi:type="dcterms:W3CDTF">2021-04-20T11:39:58Z</dcterms:created>
  <dcterms:modified xsi:type="dcterms:W3CDTF">2021-08-10T17:33:39Z</dcterms:modified>
  <cp:category/>
  <cp:contentStatus/>
</cp:coreProperties>
</file>