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elena\Documents\Marcela Habarová\PAPEŽ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PSD3 - Prípravná stavebná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'PSD3 - Prípravná stavebná...'!$C$117:$K$170</definedName>
    <definedName name="_xlnm.Print_Area" localSheetId="1">'PSD3 - Prípravná stavebná...'!$C$4:$J$76,'PSD3 - Prípravná stavebná...'!$C$107:$J$170</definedName>
    <definedName name="_xlnm.Print_Titles" localSheetId="1">'PSD3 - Prípravná stavebná...'!$117:$117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5"/>
  <c r="BH125"/>
  <c r="BG125"/>
  <c r="BE125"/>
  <c r="T125"/>
  <c r="R125"/>
  <c r="P125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5"/>
  <c r="J114"/>
  <c r="F114"/>
  <c r="F112"/>
  <c r="E110"/>
  <c r="J90"/>
  <c r="J89"/>
  <c r="F89"/>
  <c r="F87"/>
  <c r="E85"/>
  <c r="J16"/>
  <c r="E16"/>
  <c r="F90"/>
  <c r="J15"/>
  <c r="J10"/>
  <c r="J112"/>
  <c i="1" r="L90"/>
  <c r="AM90"/>
  <c r="AM89"/>
  <c r="L89"/>
  <c r="AM87"/>
  <c r="L87"/>
  <c r="L85"/>
  <c r="L84"/>
  <c i="2" r="J168"/>
  <c r="J166"/>
  <c r="BK163"/>
  <c r="J160"/>
  <c r="BK158"/>
  <c r="J155"/>
  <c r="BK151"/>
  <c r="J147"/>
  <c r="BK125"/>
  <c r="BK123"/>
  <c r="BK122"/>
  <c r="J121"/>
  <c i="1" r="AS94"/>
  <c i="2" r="J170"/>
  <c r="BK168"/>
  <c r="J167"/>
  <c r="BK166"/>
  <c r="BK164"/>
  <c r="J163"/>
  <c r="J161"/>
  <c r="J158"/>
  <c r="BK155"/>
  <c r="J151"/>
  <c r="BK149"/>
  <c r="J145"/>
  <c r="J141"/>
  <c r="BK138"/>
  <c r="J135"/>
  <c r="J132"/>
  <c r="J128"/>
  <c r="J125"/>
  <c r="J122"/>
  <c r="BK170"/>
  <c r="BK167"/>
  <c r="J164"/>
  <c r="BK161"/>
  <c r="BK157"/>
  <c r="BK153"/>
  <c r="J150"/>
  <c r="J149"/>
  <c r="BK145"/>
  <c r="J143"/>
  <c r="BK141"/>
  <c r="J140"/>
  <c r="J138"/>
  <c r="BK136"/>
  <c r="BK135"/>
  <c r="J134"/>
  <c r="BK132"/>
  <c r="J129"/>
  <c r="BK128"/>
  <c r="J126"/>
  <c r="BK160"/>
  <c r="J157"/>
  <c r="J153"/>
  <c r="BK150"/>
  <c r="BK147"/>
  <c r="BK143"/>
  <c r="BK140"/>
  <c r="J136"/>
  <c r="BK134"/>
  <c r="BK129"/>
  <c r="BK126"/>
  <c r="J123"/>
  <c r="BK121"/>
  <c l="1" r="BK120"/>
  <c r="R120"/>
  <c r="BK131"/>
  <c r="J131"/>
  <c r="J97"/>
  <c r="R131"/>
  <c r="P120"/>
  <c r="T120"/>
  <c r="P131"/>
  <c r="T131"/>
  <c r="BK139"/>
  <c r="J139"/>
  <c r="J99"/>
  <c r="P139"/>
  <c r="R139"/>
  <c r="T139"/>
  <c r="BK137"/>
  <c r="J137"/>
  <c r="J98"/>
  <c r="BK169"/>
  <c r="J169"/>
  <c r="J100"/>
  <c r="J87"/>
  <c r="F115"/>
  <c r="BF121"/>
  <c r="BF122"/>
  <c r="BF126"/>
  <c r="BF129"/>
  <c r="BF132"/>
  <c r="BF134"/>
  <c r="BF135"/>
  <c r="BF136"/>
  <c r="BF140"/>
  <c r="BF143"/>
  <c r="BF145"/>
  <c r="BF150"/>
  <c r="BF151"/>
  <c r="BF155"/>
  <c r="BF157"/>
  <c r="BF160"/>
  <c r="BF161"/>
  <c r="BF166"/>
  <c r="BF168"/>
  <c r="BF170"/>
  <c r="BF123"/>
  <c r="BF125"/>
  <c r="BF128"/>
  <c r="BF138"/>
  <c r="BF141"/>
  <c r="BF147"/>
  <c r="BF149"/>
  <c r="BF153"/>
  <c r="BF158"/>
  <c r="BF163"/>
  <c r="BF164"/>
  <c r="BF167"/>
  <c r="F31"/>
  <c i="1" r="AZ95"/>
  <c r="AZ94"/>
  <c r="AV94"/>
  <c r="AK29"/>
  <c i="2" r="J31"/>
  <c i="1" r="AV95"/>
  <c i="2" r="F34"/>
  <c i="1" r="BC95"/>
  <c r="BC94"/>
  <c r="W32"/>
  <c i="2" r="F33"/>
  <c i="1" r="BB95"/>
  <c r="BB94"/>
  <c r="W31"/>
  <c i="2" r="F35"/>
  <c i="1" r="BD95"/>
  <c r="BD94"/>
  <c r="W33"/>
  <c i="2" l="1" r="T119"/>
  <c r="T118"/>
  <c r="R119"/>
  <c r="R118"/>
  <c r="P119"/>
  <c r="P118"/>
  <c i="1" r="AU95"/>
  <c i="2" r="BK119"/>
  <c r="J119"/>
  <c r="J95"/>
  <c r="J120"/>
  <c r="J96"/>
  <c r="J32"/>
  <c i="1" r="AW95"/>
  <c r="AT95"/>
  <c r="AU94"/>
  <c r="AY94"/>
  <c r="AX94"/>
  <c r="W29"/>
  <c i="2" r="F32"/>
  <c i="1" r="BA95"/>
  <c r="BA94"/>
  <c r="AW94"/>
  <c r="AK30"/>
  <c i="2" l="1" r="BK118"/>
  <c r="J118"/>
  <c r="J94"/>
  <c i="1" r="W30"/>
  <c r="AT94"/>
  <c i="2" l="1" r="J28"/>
  <c i="1" r="AG95"/>
  <c r="AG94"/>
  <c r="AK26"/>
  <c i="2" l="1" r="J37"/>
  <c i="1" r="AN95"/>
  <c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<sst xmlns="http://schemas.openxmlformats.org/spreadsheetml/2006/main">
  <si>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</si>
  <si>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</si>
  <si>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</si>
  <si>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</si>
  <si>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</si>
  <si>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{5b7e0da5-14c9-485f-8c68-28279bc3ecca}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</si>
  <si>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</si>
  <si>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</si>
  <si>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</si>
  <si>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</si>
  <si>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</si>
  <si>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</si>
  <si>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PSD3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</si>
  <si>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</si>
  <si>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</si>
  <si>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Prípravná stavebná dokumentácia pre stavby - návšteva pápeža 14.09.2021 - oprava komunikácie Kavečianska</t>
  </si>
  <si>
    <t>JKSO:</t>
  </si>
  <si>
    <t>KS:</t>
  </si>
  <si>
    <t>Miesto:</t>
  </si>
  <si>
    <t>mesto Košice</t>
  </si>
  <si>
    <t>Dátum:</t>
  </si>
  <si>
    <t>1. 8. 2021</t>
  </si>
  <si>
    <t>Objednávateľ:</t>
  </si>
  <si>
    <t>IČO:</t>
  </si>
  <si>
    <t>Magistrát mesta Košice</t>
  </si>
  <si>
    <t>IČ DPH:</t>
  </si>
  <si>
    <t>Zhotoviteľ:</t>
  </si>
  <si>
    <t>Vyplň údaj</t>
  </si>
  <si>
    <t>Projektant:</t>
  </si>
  <si>
    <t>RRi desing. s.r.o. Košice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</si>
  <si>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</si>
  <si>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</si>
  <si>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</si>
  <si>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</si>
  <si>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</si>
  <si>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</si>
  <si>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</si>
  <si>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</si>
  <si>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</si>
  <si>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</si>
  <si>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</si>
  <si>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</si>
  <si>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</si>
  <si>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</si>
  <si>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</si>
  <si>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</si>
  <si>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</si>
  <si>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</si>
  <si>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</si>
  <si>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</si>
  <si>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</si>
  <si>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</si>
  <si>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</si>
  <si>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</si>
  <si>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</si>
  <si>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</si>
  <si>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</si>
  <si>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</si>
  <si>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</si>
  <si>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</si>
  <si>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</si>
  <si>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</si>
  <si>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</si>
  <si>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</si>
  <si>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</si>
  <si>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</si>
  <si>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</si>
  <si>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</si>
  <si>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</si>
  <si>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</si>
  <si>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</si>
  <si>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</si>
  <si>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</si>
  <si>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</si>
  <si>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</si>
  <si>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</si>
  <si>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</si>
  <si>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</si>
  <si>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</si>
  <si>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</si>
  <si>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</si>
  <si>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</si>
  <si>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</si>
  <si>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</si>
  <si>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</si>
  <si>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</si>
  <si>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</si>
  <si>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</si>
  <si>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</si>
  <si>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</si>
  <si>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</si>
  <si>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</si>
  <si>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</si>
  <si>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</si>
  <si>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</si>
  <si>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</si>
  <si>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</si>
  <si>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</si>
  <si>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</si>
  <si>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</si>
  <si>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</si>
  <si>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</si>
  <si>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</si>
  <si>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</si>
  <si>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</si>
  <si>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</si>
  <si>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</si>
  <si>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</si>
  <si>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</si>
  <si>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</si>
  <si>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113153310.S</t>
  </si>
  <si>
    <t xml:space="preserve">Frézovanie asf. podkladu alebo krytu s prek., plochy cez 1000 do 10000 m2, pruh š. do 1 m, hr. 50 mm  0,127 t</t>
  </si>
  <si>
    <t>m2</t>
  </si>
  <si>
    <t>4</t>
  </si>
  <si>
    <t>2</t>
  </si>
  <si>
    <t>551164902</t>
  </si>
  <si>
    <t>113202111.S</t>
  </si>
  <si>
    <t xml:space="preserve">Vytrhanie obrúb kamenných, s vybúraním lôžka, z krajníkov alebo obrubníkov stojatých,  -0,14500t</t>
  </si>
  <si>
    <t>m</t>
  </si>
  <si>
    <t>-1206258366</t>
  </si>
  <si>
    <t>3</t>
  </si>
  <si>
    <t>122201101.S</t>
  </si>
  <si>
    <t>Odkopávka a prekopávka nezapažená v hornine 3, do 100 m3</t>
  </si>
  <si>
    <t>m3</t>
  </si>
  <si>
    <t>1421937432</t>
  </si>
  <si>
    <t>VV</t>
  </si>
  <si>
    <t xml:space="preserve">6,0      "odkopávka pre uloženie obrubníkov</t>
  </si>
  <si>
    <t>162501102.S</t>
  </si>
  <si>
    <t>Vodorovné premiestnenie výkopku po spevnenej ceste z horniny tr.1-4, do 100 m3 na vzdialenosť do 3000 m</t>
  </si>
  <si>
    <t>456082376</t>
  </si>
  <si>
    <t>5</t>
  </si>
  <si>
    <t>162501105.S</t>
  </si>
  <si>
    <t>Vodorovné premiestnenie výkopku po spevnenej ceste z horniny tr.1-4, do 100 m3, príplatok k cene za každých ďalšich a začatých 1000 m</t>
  </si>
  <si>
    <t>-447628106</t>
  </si>
  <si>
    <t xml:space="preserve">6,000*17   "skládka do 20 km</t>
  </si>
  <si>
    <t>6</t>
  </si>
  <si>
    <t>171201201.S</t>
  </si>
  <si>
    <t>Uloženie sypaniny na skládky do 100 m3</t>
  </si>
  <si>
    <t>1493547441</t>
  </si>
  <si>
    <t>7</t>
  </si>
  <si>
    <t>171209002.S</t>
  </si>
  <si>
    <t>Poplatok za skladovanie - zemina a kamenivo (17 05) ostatné</t>
  </si>
  <si>
    <t>t</t>
  </si>
  <si>
    <t>1210336037</t>
  </si>
  <si>
    <t>6,0*1,9</t>
  </si>
  <si>
    <t>Komunikácie</t>
  </si>
  <si>
    <t>8</t>
  </si>
  <si>
    <t>573231109.S</t>
  </si>
  <si>
    <t>Postrek asfaltový spojovací bez posypu kamenivom z cestnej emulzie v množstve 0,70 kg/m2</t>
  </si>
  <si>
    <t>-925120696</t>
  </si>
  <si>
    <t>(1198+1442)*2</t>
  </si>
  <si>
    <t>9</t>
  </si>
  <si>
    <t>576131311.S</t>
  </si>
  <si>
    <t xml:space="preserve">Koberec asfaltový modifikovaný I.tr. mastixový SMA 11 O  strednozrnný, po zhutnení hr. 40 mm š. do 3 m</t>
  </si>
  <si>
    <t>-752700091</t>
  </si>
  <si>
    <t>10</t>
  </si>
  <si>
    <t>576141311.S</t>
  </si>
  <si>
    <t xml:space="preserve">Koberec asfaltový modifikovaný I.tr. mastixový SMA 11 O  strednozrnný, po zhutnení hr. 50 mm š. do 3 m</t>
  </si>
  <si>
    <t>-1072355194</t>
  </si>
  <si>
    <t>11</t>
  </si>
  <si>
    <t>577144311.S</t>
  </si>
  <si>
    <t>Asfaltový betón vrstva obrusná alebo ložná AC 16 v pruhu š. do 3 m z nemodifik. asfaltu tr. I, po zhutnení hr. 50 mm</t>
  </si>
  <si>
    <t>-1320203454</t>
  </si>
  <si>
    <t>Rúrové vedenie</t>
  </si>
  <si>
    <t>12</t>
  </si>
  <si>
    <t>899331111.S</t>
  </si>
  <si>
    <t>Výšková úprava uličného vstupu alebo vpuste do 200 mm zvýšením poklopu</t>
  </si>
  <si>
    <t>ks</t>
  </si>
  <si>
    <t>836494514</t>
  </si>
  <si>
    <t>Ostatné konštrukcie a práce-búranie</t>
  </si>
  <si>
    <t>13</t>
  </si>
  <si>
    <t>914811000.S</t>
  </si>
  <si>
    <t>Dočasné dopravné značenie - montáž, demontáž, nájom</t>
  </si>
  <si>
    <t>kpl</t>
  </si>
  <si>
    <t>-564288144</t>
  </si>
  <si>
    <t>14</t>
  </si>
  <si>
    <t>915711212.S</t>
  </si>
  <si>
    <t>Vodorovné dopravné značenie striekané farbou deliacich čiar súvislých šírky 125 mm biela retroreflexná</t>
  </si>
  <si>
    <t>1129804505</t>
  </si>
  <si>
    <t xml:space="preserve">76,0    "VDZ 601</t>
  </si>
  <si>
    <t>15</t>
  </si>
  <si>
    <t>915711312.S</t>
  </si>
  <si>
    <t>Vodorovné dopravné značenie striekané farbou deliacich čiar prerušovaných šírky 125 mm biela retroreflexná</t>
  </si>
  <si>
    <t>-34448</t>
  </si>
  <si>
    <t xml:space="preserve">236,0       "VDZ 602</t>
  </si>
  <si>
    <t>16</t>
  </si>
  <si>
    <t>915721212.S</t>
  </si>
  <si>
    <t>Vodorovné dopravné značenie striekané farbou prechodov pre chodcov, šípky, symboly a pod., biela retroreflexná</t>
  </si>
  <si>
    <t>1936661015</t>
  </si>
  <si>
    <t xml:space="preserve">82,0 +20,0    "VDZ 620+630</t>
  </si>
  <si>
    <t>17</t>
  </si>
  <si>
    <t>915791111.S</t>
  </si>
  <si>
    <t>Predznačenie pre značenie striekané farbou z náterových hmôt deliace čiary, vodiace prúžky</t>
  </si>
  <si>
    <t>-1709036716</t>
  </si>
  <si>
    <t>76,0+236,0</t>
  </si>
  <si>
    <t>18</t>
  </si>
  <si>
    <t>915791112.S</t>
  </si>
  <si>
    <t>Predznačenie pre vodorovné značenie striekané farbou alebo vykonávané z náterových hmôt</t>
  </si>
  <si>
    <t>-1375896581</t>
  </si>
  <si>
    <t>19</t>
  </si>
  <si>
    <t>916362112.S</t>
  </si>
  <si>
    <t>Osadenie cestného obrubníka betónového stojatého do lôžka z betónu prostého tr. C 16/20 s bočnou oporou</t>
  </si>
  <si>
    <t>-1646763680</t>
  </si>
  <si>
    <t>M</t>
  </si>
  <si>
    <t>592170001000.S</t>
  </si>
  <si>
    <t>Obrubník cestný, lxšxv 1000x150x260 mm</t>
  </si>
  <si>
    <t>756329320</t>
  </si>
  <si>
    <t>58*1,01 'Prepočítané koeficientom množstva</t>
  </si>
  <si>
    <t>21</t>
  </si>
  <si>
    <t>919720232.S</t>
  </si>
  <si>
    <t>Geomreža pre vystuženie asfaltových vrstiev exist. krytu komunikácií zo sklenných vlákien s geotextíliou, pozdĺžna pevnosť v ťahu nad 50 do 100 kN/m</t>
  </si>
  <si>
    <t>1535872650</t>
  </si>
  <si>
    <t>1198,0+1442,0</t>
  </si>
  <si>
    <t>22</t>
  </si>
  <si>
    <t>693210003430.S</t>
  </si>
  <si>
    <t>Geomreža sklovláknitá s PP geotextíliou, pevnosť v ťahu pozdĺžne/priečne 50/50 kN/m, šxl 1,9x100 m, pre vystuženie asfaltových vrstiev vozoviek</t>
  </si>
  <si>
    <t>2011301611</t>
  </si>
  <si>
    <t>2640*1,15 'Prepočítané koeficientom množstva</t>
  </si>
  <si>
    <t>23</t>
  </si>
  <si>
    <t>919735111.S</t>
  </si>
  <si>
    <t>Rezanie existujúceho asfaltového krytu alebo podkladu hĺbky do 50 mm</t>
  </si>
  <si>
    <t>-1292668326</t>
  </si>
  <si>
    <t>24</t>
  </si>
  <si>
    <t>938906150.S</t>
  </si>
  <si>
    <t>Prečistenie kanalizačného potrubia DN nad 200 do 300</t>
  </si>
  <si>
    <t>366026396</t>
  </si>
  <si>
    <t xml:space="preserve">3*(2+6)    "3 ulič.vpuste s potrubím v dl.6,0m</t>
  </si>
  <si>
    <t>25</t>
  </si>
  <si>
    <t>979082213.S</t>
  </si>
  <si>
    <t>Vodorovná doprava sutiny so zložením a hrubým urovnaním na vzdialenosť do 1 km</t>
  </si>
  <si>
    <t>345276014</t>
  </si>
  <si>
    <t>26</t>
  </si>
  <si>
    <t>979082219.S</t>
  </si>
  <si>
    <t>Príplatok k cene za každý ďalší aj začatý 1 km nad 1 km pre vodorovnú dopravu sutiny</t>
  </si>
  <si>
    <t>159978441</t>
  </si>
  <si>
    <t xml:space="preserve">0,653*19,0    "odvoz sute na skládku do 20 km</t>
  </si>
  <si>
    <t>27</t>
  </si>
  <si>
    <t>979084216.S</t>
  </si>
  <si>
    <t>Vodorovná doprava vybúraných hmôt po suchu bez naloženia, ale so zložením na vzdialenosť do 5 km</t>
  </si>
  <si>
    <t>1474746446</t>
  </si>
  <si>
    <t>28</t>
  </si>
  <si>
    <t>979084219.S</t>
  </si>
  <si>
    <t>Príplatok k cene za každých ďalších aj začatých 5 km nad 5 km</t>
  </si>
  <si>
    <t>1262980329</t>
  </si>
  <si>
    <t xml:space="preserve">335,28*3   "frézovaný asfalt na skládku správcu odhad 20 km</t>
  </si>
  <si>
    <t>29</t>
  </si>
  <si>
    <t>979087212.S</t>
  </si>
  <si>
    <t>Nakladanie na dopravné prostriedky pre vodorovnú dopravu sutiny</t>
  </si>
  <si>
    <t>-922457016</t>
  </si>
  <si>
    <t>30</t>
  </si>
  <si>
    <t>979087213.S</t>
  </si>
  <si>
    <t>Nakladanie na dopravné prostriedky pre vodorovnú dopravu vybúraných hmôt</t>
  </si>
  <si>
    <t>237774957</t>
  </si>
  <si>
    <t>31</t>
  </si>
  <si>
    <t>979089612.S</t>
  </si>
  <si>
    <t>Poplatok za skladovanie - iné odpady zo stavieb a demolácií (17 09), ostatné</t>
  </si>
  <si>
    <t>-1348881080</t>
  </si>
  <si>
    <t>99</t>
  </si>
  <si>
    <t>Presun hmôt HSV</t>
  </si>
  <si>
    <t>32</t>
  </si>
  <si>
    <t>998225111.S</t>
  </si>
  <si>
    <t>Presun hmôt pre pozemnú komunikáciu a letisko s krytom asfaltovým akejkoľvek dĺžky objektu</t>
  </si>
  <si>
    <t>1170293413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</si>
</sst>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9"/>
      <c r="C4" s="20"/>
      <c r="D4" s="21" t="s">
        <v>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9</v>
      </c>
      <c r="BE4" s="23" t="s">
        <v>10</v>
      </c>
      <c r="BS4" s="15" t="s">
        <v>6</v>
      </c>
    </row>
    <row r="5" s="1" customFormat="1" ht="12" customHeight="1">
      <c r="B5" s="19"/>
      <c r="C5" s="20"/>
      <c r="D5" s="24" t="s">
        <v>11</v>
      </c>
      <c r="E5" s="20"/>
      <c r="F5" s="20"/>
      <c r="G5" s="20"/>
      <c r="H5" s="20"/>
      <c r="I5" s="20"/>
      <c r="J5" s="20"/>
      <c r="K5" s="25" t="s">
        <v>12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13</v>
      </c>
      <c r="BS5" s="15" t="s">
        <v>6</v>
      </c>
    </row>
    <row r="6" s="1" customFormat="1" ht="36.96" customHeight="1">
      <c r="B6" s="19"/>
      <c r="C6" s="20"/>
      <c r="D6" s="27" t="s">
        <v>14</v>
      </c>
      <c r="E6" s="20"/>
      <c r="F6" s="20"/>
      <c r="G6" s="20"/>
      <c r="H6" s="20"/>
      <c r="I6" s="20"/>
      <c r="J6" s="20"/>
      <c r="K6" s="28" t="s">
        <v>15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16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17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18</v>
      </c>
      <c r="E8" s="20"/>
      <c r="F8" s="20"/>
      <c r="G8" s="20"/>
      <c r="H8" s="20"/>
      <c r="I8" s="20"/>
      <c r="J8" s="20"/>
      <c r="K8" s="25" t="s">
        <v>19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20</v>
      </c>
      <c r="AL8" s="20"/>
      <c r="AM8" s="20"/>
      <c r="AN8" s="31" t="s">
        <v>21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22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23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24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25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26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23</v>
      </c>
      <c r="AL13" s="20"/>
      <c r="AM13" s="20"/>
      <c r="AN13" s="32" t="s">
        <v>27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27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25</v>
      </c>
      <c r="AL14" s="20"/>
      <c r="AM14" s="20"/>
      <c r="AN14" s="32" t="s">
        <v>27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28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23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29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25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30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31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23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31</v>
      </c>
    </row>
    <row r="20" s="1" customFormat="1" ht="18.48" customHeight="1">
      <c r="B20" s="19"/>
      <c r="C20" s="20"/>
      <c r="D20" s="20"/>
      <c r="E20" s="25" t="s">
        <v>29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25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30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35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36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37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38</v>
      </c>
      <c r="E29" s="45"/>
      <c r="F29" s="46" t="s">
        <v>39</v>
      </c>
      <c r="G29" s="45"/>
      <c r="H29" s="45"/>
      <c r="I29" s="45"/>
      <c r="J29" s="45"/>
      <c r="K29" s="45"/>
      <c r="L29" s="47">
        <v>0.20000000000000001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8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8">
        <f>ROUND(AV94, 2)</f>
        <v>0</v>
      </c>
      <c r="AL29" s="45"/>
      <c r="AM29" s="45"/>
      <c r="AN29" s="45"/>
      <c r="AO29" s="45"/>
      <c r="AP29" s="45"/>
      <c r="AQ29" s="45"/>
      <c r="AR29" s="49"/>
      <c r="BE29" s="50"/>
    </row>
    <row r="30" s="3" customFormat="1" ht="14.4" customHeight="1">
      <c r="A30" s="3"/>
      <c r="B30" s="44"/>
      <c r="C30" s="45"/>
      <c r="D30" s="45"/>
      <c r="E30" s="45"/>
      <c r="F30" s="46" t="s">
        <v>40</v>
      </c>
      <c r="G30" s="45"/>
      <c r="H30" s="45"/>
      <c r="I30" s="45"/>
      <c r="J30" s="45"/>
      <c r="K30" s="45"/>
      <c r="L30" s="47">
        <v>0.20000000000000001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8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8">
        <f>ROUND(AW94, 2)</f>
        <v>0</v>
      </c>
      <c r="AL30" s="45"/>
      <c r="AM30" s="45"/>
      <c r="AN30" s="45"/>
      <c r="AO30" s="45"/>
      <c r="AP30" s="45"/>
      <c r="AQ30" s="45"/>
      <c r="AR30" s="49"/>
      <c r="BE30" s="50"/>
    </row>
    <row r="31" hidden="1" s="3" customFormat="1" ht="14.4" customHeight="1">
      <c r="A31" s="3"/>
      <c r="B31" s="44"/>
      <c r="C31" s="45"/>
      <c r="D31" s="45"/>
      <c r="E31" s="45"/>
      <c r="F31" s="30" t="s">
        <v>41</v>
      </c>
      <c r="G31" s="45"/>
      <c r="H31" s="45"/>
      <c r="I31" s="45"/>
      <c r="J31" s="45"/>
      <c r="K31" s="45"/>
      <c r="L31" s="47">
        <v>0.20000000000000001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8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8">
        <v>0</v>
      </c>
      <c r="AL31" s="45"/>
      <c r="AM31" s="45"/>
      <c r="AN31" s="45"/>
      <c r="AO31" s="45"/>
      <c r="AP31" s="45"/>
      <c r="AQ31" s="45"/>
      <c r="AR31" s="49"/>
      <c r="BE31" s="50"/>
    </row>
    <row r="32" hidden="1" s="3" customFormat="1" ht="14.4" customHeight="1">
      <c r="A32" s="3"/>
      <c r="B32" s="44"/>
      <c r="C32" s="45"/>
      <c r="D32" s="45"/>
      <c r="E32" s="45"/>
      <c r="F32" s="30" t="s">
        <v>42</v>
      </c>
      <c r="G32" s="45"/>
      <c r="H32" s="45"/>
      <c r="I32" s="45"/>
      <c r="J32" s="45"/>
      <c r="K32" s="45"/>
      <c r="L32" s="47">
        <v>0.20000000000000001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8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8">
        <v>0</v>
      </c>
      <c r="AL32" s="45"/>
      <c r="AM32" s="45"/>
      <c r="AN32" s="45"/>
      <c r="AO32" s="45"/>
      <c r="AP32" s="45"/>
      <c r="AQ32" s="45"/>
      <c r="AR32" s="49"/>
      <c r="BE32" s="50"/>
    </row>
    <row r="33" hidden="1" s="3" customFormat="1" ht="14.4" customHeight="1">
      <c r="A33" s="3"/>
      <c r="B33" s="44"/>
      <c r="C33" s="45"/>
      <c r="D33" s="45"/>
      <c r="E33" s="45"/>
      <c r="F33" s="46" t="s">
        <v>43</v>
      </c>
      <c r="G33" s="45"/>
      <c r="H33" s="45"/>
      <c r="I33" s="45"/>
      <c r="J33" s="45"/>
      <c r="K33" s="45"/>
      <c r="L33" s="47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8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8">
        <v>0</v>
      </c>
      <c r="AL33" s="45"/>
      <c r="AM33" s="45"/>
      <c r="AN33" s="45"/>
      <c r="AO33" s="45"/>
      <c r="AP33" s="45"/>
      <c r="AQ33" s="45"/>
      <c r="AR33" s="49"/>
      <c r="BE33" s="50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3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3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3" t="s">
        <v>49</v>
      </c>
      <c r="AI60" s="40"/>
      <c r="AJ60" s="40"/>
      <c r="AK60" s="40"/>
      <c r="AL60" s="40"/>
      <c r="AM60" s="63" t="s">
        <v>50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3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3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3" t="s">
        <v>49</v>
      </c>
      <c r="AI75" s="40"/>
      <c r="AJ75" s="40"/>
      <c r="AK75" s="40"/>
      <c r="AL75" s="40"/>
      <c r="AM75" s="63" t="s">
        <v>50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2"/>
      <c r="BE77" s="36"/>
    </row>
    <row r="81" s="2" customFormat="1" ht="6.96" customHeight="1">
      <c r="A81" s="36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2"/>
      <c r="BE81" s="36"/>
    </row>
    <row r="82" s="2" customFormat="1" ht="24.96" customHeight="1">
      <c r="A82" s="36"/>
      <c r="B82" s="37"/>
      <c r="C82" s="21" t="s">
        <v>53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9"/>
      <c r="C84" s="30" t="s">
        <v>11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PSD3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14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Prípravná stavebná dokumentácia pre stavby - návšteva pápeža 14.09.2021 - oprava komunikácie Kavečianska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18</v>
      </c>
      <c r="D87" s="38"/>
      <c r="E87" s="38"/>
      <c r="F87" s="38"/>
      <c r="G87" s="38"/>
      <c r="H87" s="38"/>
      <c r="I87" s="38"/>
      <c r="J87" s="38"/>
      <c r="K87" s="38"/>
      <c r="L87" s="77" t="str">
        <f>IF(K8="","",K8)</f>
        <v>mesto Košice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20</v>
      </c>
      <c r="AJ87" s="38"/>
      <c r="AK87" s="38"/>
      <c r="AL87" s="38"/>
      <c r="AM87" s="78" t="str">
        <f>IF(AN8= "","",AN8)</f>
        <v>1. 8. 2021</v>
      </c>
      <c r="AN87" s="78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22</v>
      </c>
      <c r="D89" s="38"/>
      <c r="E89" s="38"/>
      <c r="F89" s="38"/>
      <c r="G89" s="38"/>
      <c r="H89" s="38"/>
      <c r="I89" s="38"/>
      <c r="J89" s="38"/>
      <c r="K89" s="38"/>
      <c r="L89" s="70" t="str">
        <f>IF(E11= "","",E11)</f>
        <v>Magistrát mesta Košice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28</v>
      </c>
      <c r="AJ89" s="38"/>
      <c r="AK89" s="38"/>
      <c r="AL89" s="38"/>
      <c r="AM89" s="79" t="str">
        <f>IF(E17="","",E17)</f>
        <v>RRi desing. s.r.o. Košice</v>
      </c>
      <c r="AN89" s="70"/>
      <c r="AO89" s="70"/>
      <c r="AP89" s="70"/>
      <c r="AQ89" s="38"/>
      <c r="AR89" s="42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6"/>
    </row>
    <row r="90" s="2" customFormat="1" ht="15.15" customHeight="1">
      <c r="A90" s="36"/>
      <c r="B90" s="37"/>
      <c r="C90" s="30" t="s">
        <v>26</v>
      </c>
      <c r="D90" s="38"/>
      <c r="E90" s="38"/>
      <c r="F90" s="38"/>
      <c r="G90" s="38"/>
      <c r="H90" s="38"/>
      <c r="I90" s="38"/>
      <c r="J90" s="38"/>
      <c r="K90" s="38"/>
      <c r="L90" s="70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9" t="str">
        <f>IF(E20="","",E20)</f>
        <v>RRi desing. s.r.o. Košice</v>
      </c>
      <c r="AN90" s="70"/>
      <c r="AO90" s="70"/>
      <c r="AP90" s="70"/>
      <c r="AQ90" s="38"/>
      <c r="AR90" s="42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6"/>
    </row>
    <row r="92" s="2" customFormat="1" ht="29.28" customHeight="1">
      <c r="A92" s="36"/>
      <c r="B92" s="37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2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6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73</v>
      </c>
      <c r="BT94" s="116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37.5" customHeight="1">
      <c r="A95" s="117" t="s">
        <v>77</v>
      </c>
      <c r="B95" s="118"/>
      <c r="C95" s="119"/>
      <c r="D95" s="120" t="s">
        <v>12</v>
      </c>
      <c r="E95" s="120"/>
      <c r="F95" s="120"/>
      <c r="G95" s="120"/>
      <c r="H95" s="120"/>
      <c r="I95" s="121"/>
      <c r="J95" s="120" t="s">
        <v>15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'PSD3 - Prípravná stavebná...'!J28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78</v>
      </c>
      <c r="AR95" s="124"/>
      <c r="AS95" s="125">
        <v>0</v>
      </c>
      <c r="AT95" s="126">
        <f>ROUND(SUM(AV95:AW95),2)</f>
        <v>0</v>
      </c>
      <c r="AU95" s="127">
        <f>'PSD3 - Prípravná stavebná...'!P118</f>
        <v>0</v>
      </c>
      <c r="AV95" s="126">
        <f>'PSD3 - Prípravná stavebná...'!J31</f>
        <v>0</v>
      </c>
      <c r="AW95" s="126">
        <f>'PSD3 - Prípravná stavebná...'!J32</f>
        <v>0</v>
      </c>
      <c r="AX95" s="126">
        <f>'PSD3 - Prípravná stavebná...'!J33</f>
        <v>0</v>
      </c>
      <c r="AY95" s="126">
        <f>'PSD3 - Prípravná stavebná...'!J34</f>
        <v>0</v>
      </c>
      <c r="AZ95" s="126">
        <f>'PSD3 - Prípravná stavebná...'!F31</f>
        <v>0</v>
      </c>
      <c r="BA95" s="126">
        <f>'PSD3 - Prípravná stavebná...'!F32</f>
        <v>0</v>
      </c>
      <c r="BB95" s="126">
        <f>'PSD3 - Prípravná stavebná...'!F33</f>
        <v>0</v>
      </c>
      <c r="BC95" s="126">
        <f>'PSD3 - Prípravná stavebná...'!F34</f>
        <v>0</v>
      </c>
      <c r="BD95" s="128">
        <f>'PSD3 - Prípravná stavebná...'!F35</f>
        <v>0</v>
      </c>
      <c r="BE95" s="7"/>
      <c r="BT95" s="129" t="s">
        <v>79</v>
      </c>
      <c r="BU95" s="129" t="s">
        <v>80</v>
      </c>
      <c r="BV95" s="129" t="s">
        <v>75</v>
      </c>
      <c r="BW95" s="129" t="s">
        <v>5</v>
      </c>
      <c r="BX95" s="129" t="s">
        <v>76</v>
      </c>
      <c r="CL95" s="129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Qvk8WiaIoytTauWdVv96DFIq0/T2DPEszJXBp0Wlh9HBc40YenXnsT6gRcBQ8AKFVrg50rvpJFnTJMIy0VoT4A==" hashValue="1oBRL8o0A9N4fIawj1lMQg9mWcDz7y7DpTU4FGXfij4xwBPnxK6IDBfZXBzXcohGh1+tWUNeeoPy0V6/KUVKXg==" algorithmName="SHA-512" password="ED67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PSD3 - Prípravná staveb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8"/>
      <c r="AT3" s="15" t="s">
        <v>74</v>
      </c>
    </row>
    <row r="4" s="1" customFormat="1" ht="24.96" customHeight="1">
      <c r="B4" s="18"/>
      <c r="D4" s="132" t="s">
        <v>81</v>
      </c>
      <c r="L4" s="18"/>
      <c r="M4" s="133" t="s">
        <v>9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34" t="s">
        <v>14</v>
      </c>
      <c r="E6" s="36"/>
      <c r="F6" s="36"/>
      <c r="G6" s="36"/>
      <c r="H6" s="36"/>
      <c r="I6" s="36"/>
      <c r="J6" s="36"/>
      <c r="K6" s="36"/>
      <c r="L6" s="62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30" customHeight="1">
      <c r="A7" s="36"/>
      <c r="B7" s="42"/>
      <c r="C7" s="36"/>
      <c r="D7" s="36"/>
      <c r="E7" s="135" t="s">
        <v>15</v>
      </c>
      <c r="F7" s="36"/>
      <c r="G7" s="36"/>
      <c r="H7" s="36"/>
      <c r="I7" s="36"/>
      <c r="J7" s="36"/>
      <c r="K7" s="36"/>
      <c r="L7" s="62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4" t="s">
        <v>16</v>
      </c>
      <c r="E9" s="36"/>
      <c r="F9" s="136" t="s">
        <v>1</v>
      </c>
      <c r="G9" s="36"/>
      <c r="H9" s="36"/>
      <c r="I9" s="134" t="s">
        <v>17</v>
      </c>
      <c r="J9" s="136" t="s">
        <v>1</v>
      </c>
      <c r="K9" s="36"/>
      <c r="L9" s="6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4" t="s">
        <v>18</v>
      </c>
      <c r="E10" s="36"/>
      <c r="F10" s="136" t="s">
        <v>19</v>
      </c>
      <c r="G10" s="36"/>
      <c r="H10" s="36"/>
      <c r="I10" s="134" t="s">
        <v>20</v>
      </c>
      <c r="J10" s="137" t="str">
        <f>'Rekapitulácia stavby'!AN8</f>
        <v>1. 8. 2021</v>
      </c>
      <c r="K10" s="36"/>
      <c r="L10" s="6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4" t="s">
        <v>22</v>
      </c>
      <c r="E12" s="36"/>
      <c r="F12" s="36"/>
      <c r="G12" s="36"/>
      <c r="H12" s="36"/>
      <c r="I12" s="134" t="s">
        <v>23</v>
      </c>
      <c r="J12" s="136" t="s">
        <v>1</v>
      </c>
      <c r="K12" s="36"/>
      <c r="L12" s="6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6" t="s">
        <v>24</v>
      </c>
      <c r="F13" s="36"/>
      <c r="G13" s="36"/>
      <c r="H13" s="36"/>
      <c r="I13" s="134" t="s">
        <v>25</v>
      </c>
      <c r="J13" s="136" t="s">
        <v>1</v>
      </c>
      <c r="K13" s="36"/>
      <c r="L13" s="6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4" t="s">
        <v>26</v>
      </c>
      <c r="E15" s="36"/>
      <c r="F15" s="36"/>
      <c r="G15" s="36"/>
      <c r="H15" s="36"/>
      <c r="I15" s="134" t="s">
        <v>23</v>
      </c>
      <c r="J15" s="31" t="str">
        <f>'Rekapitulácia stavby'!AN13</f>
        <v>Vyplň údaj</v>
      </c>
      <c r="K15" s="36"/>
      <c r="L15" s="6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'Rekapitulácia stavby'!E14</f>
        <v>Vyplň údaj</v>
      </c>
      <c r="F16" s="136"/>
      <c r="G16" s="136"/>
      <c r="H16" s="136"/>
      <c r="I16" s="134" t="s">
        <v>25</v>
      </c>
      <c r="J16" s="31" t="str">
        <f>'Rekapitulácia stavby'!AN14</f>
        <v>Vyplň údaj</v>
      </c>
      <c r="K16" s="36"/>
      <c r="L16" s="6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4" t="s">
        <v>28</v>
      </c>
      <c r="E18" s="36"/>
      <c r="F18" s="36"/>
      <c r="G18" s="36"/>
      <c r="H18" s="36"/>
      <c r="I18" s="134" t="s">
        <v>23</v>
      </c>
      <c r="J18" s="136" t="s">
        <v>1</v>
      </c>
      <c r="K18" s="36"/>
      <c r="L18" s="6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6" t="s">
        <v>29</v>
      </c>
      <c r="F19" s="36"/>
      <c r="G19" s="36"/>
      <c r="H19" s="36"/>
      <c r="I19" s="134" t="s">
        <v>25</v>
      </c>
      <c r="J19" s="136" t="s">
        <v>1</v>
      </c>
      <c r="K19" s="36"/>
      <c r="L19" s="6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4" t="s">
        <v>32</v>
      </c>
      <c r="E21" s="36"/>
      <c r="F21" s="36"/>
      <c r="G21" s="36"/>
      <c r="H21" s="36"/>
      <c r="I21" s="134" t="s">
        <v>23</v>
      </c>
      <c r="J21" s="136" t="s">
        <v>1</v>
      </c>
      <c r="K21" s="36"/>
      <c r="L21" s="6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6" t="s">
        <v>29</v>
      </c>
      <c r="F22" s="36"/>
      <c r="G22" s="36"/>
      <c r="H22" s="36"/>
      <c r="I22" s="134" t="s">
        <v>25</v>
      </c>
      <c r="J22" s="136" t="s">
        <v>1</v>
      </c>
      <c r="K22" s="36"/>
      <c r="L22" s="6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4" t="s">
        <v>33</v>
      </c>
      <c r="E24" s="36"/>
      <c r="F24" s="36"/>
      <c r="G24" s="36"/>
      <c r="H24" s="36"/>
      <c r="I24" s="36"/>
      <c r="J24" s="36"/>
      <c r="K24" s="36"/>
      <c r="L24" s="6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2"/>
      <c r="E27" s="142"/>
      <c r="F27" s="142"/>
      <c r="G27" s="142"/>
      <c r="H27" s="142"/>
      <c r="I27" s="142"/>
      <c r="J27" s="142"/>
      <c r="K27" s="142"/>
      <c r="L27" s="62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3" t="s">
        <v>34</v>
      </c>
      <c r="E28" s="36"/>
      <c r="F28" s="36"/>
      <c r="G28" s="36"/>
      <c r="H28" s="36"/>
      <c r="I28" s="36"/>
      <c r="J28" s="144">
        <f>ROUND(J118, 2)</f>
        <v>0</v>
      </c>
      <c r="K28" s="36"/>
      <c r="L28" s="6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2"/>
      <c r="E29" s="142"/>
      <c r="F29" s="142"/>
      <c r="G29" s="142"/>
      <c r="H29" s="142"/>
      <c r="I29" s="142"/>
      <c r="J29" s="142"/>
      <c r="K29" s="142"/>
      <c r="L29" s="145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</row>
    <row r="30" s="2" customFormat="1" ht="14.4" customHeight="1">
      <c r="A30" s="36"/>
      <c r="B30" s="42"/>
      <c r="C30" s="36"/>
      <c r="D30" s="36"/>
      <c r="E30" s="36"/>
      <c r="F30" s="147" t="s">
        <v>36</v>
      </c>
      <c r="G30" s="36"/>
      <c r="H30" s="36"/>
      <c r="I30" s="147" t="s">
        <v>35</v>
      </c>
      <c r="J30" s="147" t="s">
        <v>37</v>
      </c>
      <c r="K30" s="36"/>
      <c r="L30" s="145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</row>
    <row r="31" s="2" customFormat="1" ht="14.4" customHeight="1">
      <c r="A31" s="36"/>
      <c r="B31" s="42"/>
      <c r="C31" s="36"/>
      <c r="D31" s="148" t="s">
        <v>38</v>
      </c>
      <c r="E31" s="149" t="s">
        <v>39</v>
      </c>
      <c r="F31" s="150">
        <f>ROUND((SUM(BE118:BE170)),  2)</f>
        <v>0</v>
      </c>
      <c r="G31" s="146"/>
      <c r="H31" s="146"/>
      <c r="I31" s="151">
        <v>0.20000000000000001</v>
      </c>
      <c r="J31" s="150">
        <f>ROUND(((SUM(BE118:BE170))*I31),  2)</f>
        <v>0</v>
      </c>
      <c r="K31" s="36"/>
      <c r="L31" s="6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49" t="s">
        <v>40</v>
      </c>
      <c r="F32" s="150">
        <f>ROUND((SUM(BF118:BF170)),  2)</f>
        <v>0</v>
      </c>
      <c r="G32" s="146"/>
      <c r="H32" s="146"/>
      <c r="I32" s="151">
        <v>0.20000000000000001</v>
      </c>
      <c r="J32" s="150">
        <f>ROUND(((SUM(BF118:BF170))*I32),  2)</f>
        <v>0</v>
      </c>
      <c r="K32" s="36"/>
      <c r="L32" s="6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4" t="s">
        <v>41</v>
      </c>
      <c r="F33" s="152">
        <f>ROUND((SUM(BG118:BG170)),  2)</f>
        <v>0</v>
      </c>
      <c r="G33" s="36"/>
      <c r="H33" s="36"/>
      <c r="I33" s="153">
        <v>0.20000000000000001</v>
      </c>
      <c r="J33" s="152">
        <f>0</f>
        <v>0</v>
      </c>
      <c r="K33" s="36"/>
      <c r="L33" s="145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</row>
    <row r="34" hidden="1" s="2" customFormat="1" ht="14.4" customHeight="1">
      <c r="A34" s="36"/>
      <c r="B34" s="42"/>
      <c r="C34" s="36"/>
      <c r="D34" s="36"/>
      <c r="E34" s="134" t="s">
        <v>42</v>
      </c>
      <c r="F34" s="152">
        <f>ROUND((SUM(BH118:BH170)),  2)</f>
        <v>0</v>
      </c>
      <c r="G34" s="36"/>
      <c r="H34" s="36"/>
      <c r="I34" s="153">
        <v>0.20000000000000001</v>
      </c>
      <c r="J34" s="152">
        <f>0</f>
        <v>0</v>
      </c>
      <c r="K34" s="36"/>
      <c r="L34" s="6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49" t="s">
        <v>43</v>
      </c>
      <c r="F35" s="150">
        <f>ROUND((SUM(BI118:BI170)),  2)</f>
        <v>0</v>
      </c>
      <c r="G35" s="146"/>
      <c r="H35" s="146"/>
      <c r="I35" s="151">
        <v>0</v>
      </c>
      <c r="J35" s="150">
        <f>0</f>
        <v>0</v>
      </c>
      <c r="K35" s="36"/>
      <c r="L35" s="6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54"/>
      <c r="D37" s="155" t="s">
        <v>44</v>
      </c>
      <c r="E37" s="156"/>
      <c r="F37" s="156"/>
      <c r="G37" s="157" t="s">
        <v>45</v>
      </c>
      <c r="H37" s="158" t="s">
        <v>46</v>
      </c>
      <c r="I37" s="156"/>
      <c r="J37" s="159">
        <f>SUM(J28:J35)</f>
        <v>0</v>
      </c>
      <c r="K37" s="160"/>
      <c r="L37" s="6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2"/>
      <c r="D50" s="161" t="s">
        <v>47</v>
      </c>
      <c r="E50" s="162"/>
      <c r="F50" s="162"/>
      <c r="G50" s="161" t="s">
        <v>48</v>
      </c>
      <c r="H50" s="162"/>
      <c r="I50" s="162"/>
      <c r="J50" s="162"/>
      <c r="K50" s="162"/>
      <c r="L50" s="62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49</v>
      </c>
      <c r="E61" s="164"/>
      <c r="F61" s="165" t="s">
        <v>50</v>
      </c>
      <c r="G61" s="163" t="s">
        <v>49</v>
      </c>
      <c r="H61" s="164"/>
      <c r="I61" s="164"/>
      <c r="J61" s="166" t="s">
        <v>50</v>
      </c>
      <c r="K61" s="164"/>
      <c r="L61" s="6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51</v>
      </c>
      <c r="E65" s="167"/>
      <c r="F65" s="167"/>
      <c r="G65" s="161" t="s">
        <v>52</v>
      </c>
      <c r="H65" s="167"/>
      <c r="I65" s="167"/>
      <c r="J65" s="167"/>
      <c r="K65" s="167"/>
      <c r="L65" s="62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49</v>
      </c>
      <c r="E76" s="164"/>
      <c r="F76" s="165" t="s">
        <v>50</v>
      </c>
      <c r="G76" s="163" t="s">
        <v>49</v>
      </c>
      <c r="H76" s="164"/>
      <c r="I76" s="164"/>
      <c r="J76" s="166" t="s">
        <v>50</v>
      </c>
      <c r="K76" s="164"/>
      <c r="L76" s="6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hidden="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82</v>
      </c>
      <c r="D82" s="38"/>
      <c r="E82" s="38"/>
      <c r="F82" s="38"/>
      <c r="G82" s="38"/>
      <c r="H82" s="38"/>
      <c r="I82" s="38"/>
      <c r="J82" s="38"/>
      <c r="K82" s="38"/>
      <c r="L82" s="6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14</v>
      </c>
      <c r="D84" s="38"/>
      <c r="E84" s="38"/>
      <c r="F84" s="38"/>
      <c r="G84" s="38"/>
      <c r="H84" s="38"/>
      <c r="I84" s="38"/>
      <c r="J84" s="38"/>
      <c r="K84" s="38"/>
      <c r="L84" s="6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30" customHeight="1">
      <c r="A85" s="36"/>
      <c r="B85" s="37"/>
      <c r="C85" s="38"/>
      <c r="D85" s="38"/>
      <c r="E85" s="75" t="str">
        <f>E7</f>
        <v>Prípravná stavebná dokumentácia pre stavby - návšteva pápeža 14.09.2021 - oprava komunikácie Kavečianska</v>
      </c>
      <c r="F85" s="38"/>
      <c r="G85" s="38"/>
      <c r="H85" s="38"/>
      <c r="I85" s="38"/>
      <c r="J85" s="38"/>
      <c r="K85" s="38"/>
      <c r="L85" s="62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2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hidden="1" s="2" customFormat="1" ht="12" customHeight="1">
      <c r="A87" s="36"/>
      <c r="B87" s="37"/>
      <c r="C87" s="30" t="s">
        <v>18</v>
      </c>
      <c r="D87" s="38"/>
      <c r="E87" s="38"/>
      <c r="F87" s="25" t="str">
        <f>F10</f>
        <v>mesto Košice</v>
      </c>
      <c r="G87" s="38"/>
      <c r="H87" s="38"/>
      <c r="I87" s="30" t="s">
        <v>20</v>
      </c>
      <c r="J87" s="78" t="str">
        <f>IF(J10="","",J10)</f>
        <v>1. 8. 2021</v>
      </c>
      <c r="K87" s="38"/>
      <c r="L87" s="62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2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25.65" customHeight="1">
      <c r="A89" s="36"/>
      <c r="B89" s="37"/>
      <c r="C89" s="30" t="s">
        <v>22</v>
      </c>
      <c r="D89" s="38"/>
      <c r="E89" s="38"/>
      <c r="F89" s="25" t="str">
        <f>E13</f>
        <v>Magistrát mesta Košice</v>
      </c>
      <c r="G89" s="38"/>
      <c r="H89" s="38"/>
      <c r="I89" s="30" t="s">
        <v>28</v>
      </c>
      <c r="J89" s="34" t="str">
        <f>E19</f>
        <v>RRi desing. s.r.o. Košice</v>
      </c>
      <c r="K89" s="38"/>
      <c r="L89" s="62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25.65" customHeight="1">
      <c r="A90" s="36"/>
      <c r="B90" s="37"/>
      <c r="C90" s="30" t="s">
        <v>26</v>
      </c>
      <c r="D90" s="38"/>
      <c r="E90" s="38"/>
      <c r="F90" s="25" t="str">
        <f>IF(E16="","",E16)</f>
        <v>Vyplň údaj</v>
      </c>
      <c r="G90" s="38"/>
      <c r="H90" s="38"/>
      <c r="I90" s="30" t="s">
        <v>32</v>
      </c>
      <c r="J90" s="34" t="str">
        <f>E22</f>
        <v>RRi desing. s.r.o. Košice</v>
      </c>
      <c r="K90" s="38"/>
      <c r="L90" s="62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2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29.28" customHeight="1">
      <c r="A92" s="36"/>
      <c r="B92" s="37"/>
      <c r="C92" s="172" t="s">
        <v>83</v>
      </c>
      <c r="D92" s="173"/>
      <c r="E92" s="173"/>
      <c r="F92" s="173"/>
      <c r="G92" s="173"/>
      <c r="H92" s="173"/>
      <c r="I92" s="173"/>
      <c r="J92" s="174" t="s">
        <v>84</v>
      </c>
      <c r="K92" s="173"/>
      <c r="L92" s="62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2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22.8" customHeight="1">
      <c r="A94" s="36"/>
      <c r="B94" s="37"/>
      <c r="C94" s="175" t="s">
        <v>85</v>
      </c>
      <c r="D94" s="38"/>
      <c r="E94" s="38"/>
      <c r="F94" s="38"/>
      <c r="G94" s="38"/>
      <c r="H94" s="38"/>
      <c r="I94" s="38"/>
      <c r="J94" s="109">
        <f>J118</f>
        <v>0</v>
      </c>
      <c r="K94" s="38"/>
      <c r="L94" s="62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86</v>
      </c>
    </row>
    <row r="95" hidden="1" s="9" customFormat="1" ht="24.96" customHeight="1">
      <c r="A95" s="9"/>
      <c r="B95" s="176"/>
      <c r="C95" s="177"/>
      <c r="D95" s="178" t="s">
        <v>87</v>
      </c>
      <c r="E95" s="179"/>
      <c r="F95" s="179"/>
      <c r="G95" s="179"/>
      <c r="H95" s="179"/>
      <c r="I95" s="179"/>
      <c r="J95" s="180">
        <f>J119</f>
        <v>0</v>
      </c>
      <c r="K95" s="177"/>
      <c r="L95" s="181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82"/>
      <c r="C96" s="183"/>
      <c r="D96" s="184" t="s">
        <v>88</v>
      </c>
      <c r="E96" s="185"/>
      <c r="F96" s="185"/>
      <c r="G96" s="185"/>
      <c r="H96" s="185"/>
      <c r="I96" s="185"/>
      <c r="J96" s="186">
        <f>J120</f>
        <v>0</v>
      </c>
      <c r="K96" s="183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82"/>
      <c r="C97" s="183"/>
      <c r="D97" s="184" t="s">
        <v>89</v>
      </c>
      <c r="E97" s="185"/>
      <c r="F97" s="185"/>
      <c r="G97" s="185"/>
      <c r="H97" s="185"/>
      <c r="I97" s="185"/>
      <c r="J97" s="186">
        <f>J131</f>
        <v>0</v>
      </c>
      <c r="K97" s="183"/>
      <c r="L97" s="18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82"/>
      <c r="C98" s="183"/>
      <c r="D98" s="184" t="s">
        <v>90</v>
      </c>
      <c r="E98" s="185"/>
      <c r="F98" s="185"/>
      <c r="G98" s="185"/>
      <c r="H98" s="185"/>
      <c r="I98" s="185"/>
      <c r="J98" s="186">
        <f>J137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91</v>
      </c>
      <c r="E99" s="185"/>
      <c r="F99" s="185"/>
      <c r="G99" s="185"/>
      <c r="H99" s="185"/>
      <c r="I99" s="185"/>
      <c r="J99" s="186">
        <f>J139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92</v>
      </c>
      <c r="E100" s="185"/>
      <c r="F100" s="185"/>
      <c r="G100" s="185"/>
      <c r="H100" s="185"/>
      <c r="I100" s="185"/>
      <c r="J100" s="186">
        <f>J169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62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hidden="1" s="2" customFormat="1" ht="6.96" customHeight="1">
      <c r="A102" s="36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hidden="1"/>
    <row r="104" hidden="1"/>
    <row r="105" hidden="1"/>
    <row r="106" s="2" customFormat="1" ht="6.96" customHeight="1">
      <c r="A106" s="36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93</v>
      </c>
      <c r="D107" s="38"/>
      <c r="E107" s="38"/>
      <c r="F107" s="38"/>
      <c r="G107" s="38"/>
      <c r="H107" s="38"/>
      <c r="I107" s="38"/>
      <c r="J107" s="38"/>
      <c r="K107" s="38"/>
      <c r="L107" s="62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62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14</v>
      </c>
      <c r="D109" s="38"/>
      <c r="E109" s="38"/>
      <c r="F109" s="38"/>
      <c r="G109" s="38"/>
      <c r="H109" s="38"/>
      <c r="I109" s="38"/>
      <c r="J109" s="38"/>
      <c r="K109" s="38"/>
      <c r="L109" s="62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30" customHeight="1">
      <c r="A110" s="36"/>
      <c r="B110" s="37"/>
      <c r="C110" s="38"/>
      <c r="D110" s="38"/>
      <c r="E110" s="75" t="str">
        <f>E7</f>
        <v>Prípravná stavebná dokumentácia pre stavby - návšteva pápeža 14.09.2021 - oprava komunikácie Kavečianska</v>
      </c>
      <c r="F110" s="38"/>
      <c r="G110" s="38"/>
      <c r="H110" s="38"/>
      <c r="I110" s="38"/>
      <c r="J110" s="38"/>
      <c r="K110" s="38"/>
      <c r="L110" s="62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2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18</v>
      </c>
      <c r="D112" s="38"/>
      <c r="E112" s="38"/>
      <c r="F112" s="25" t="str">
        <f>F10</f>
        <v>mesto Košice</v>
      </c>
      <c r="G112" s="38"/>
      <c r="H112" s="38"/>
      <c r="I112" s="30" t="s">
        <v>20</v>
      </c>
      <c r="J112" s="78" t="str">
        <f>IF(J10="","",J10)</f>
        <v>1. 8. 2021</v>
      </c>
      <c r="K112" s="38"/>
      <c r="L112" s="62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2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25.65" customHeight="1">
      <c r="A114" s="36"/>
      <c r="B114" s="37"/>
      <c r="C114" s="30" t="s">
        <v>22</v>
      </c>
      <c r="D114" s="38"/>
      <c r="E114" s="38"/>
      <c r="F114" s="25" t="str">
        <f>E13</f>
        <v>Magistrát mesta Košice</v>
      </c>
      <c r="G114" s="38"/>
      <c r="H114" s="38"/>
      <c r="I114" s="30" t="s">
        <v>28</v>
      </c>
      <c r="J114" s="34" t="str">
        <f>E19</f>
        <v>RRi desing. s.r.o. Košice</v>
      </c>
      <c r="K114" s="38"/>
      <c r="L114" s="62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25.65" customHeight="1">
      <c r="A115" s="36"/>
      <c r="B115" s="37"/>
      <c r="C115" s="30" t="s">
        <v>26</v>
      </c>
      <c r="D115" s="38"/>
      <c r="E115" s="38"/>
      <c r="F115" s="25" t="str">
        <f>IF(E16="","",E16)</f>
        <v>Vyplň údaj</v>
      </c>
      <c r="G115" s="38"/>
      <c r="H115" s="38"/>
      <c r="I115" s="30" t="s">
        <v>32</v>
      </c>
      <c r="J115" s="34" t="str">
        <f>E22</f>
        <v>RRi desing. s.r.o. Košice</v>
      </c>
      <c r="K115" s="38"/>
      <c r="L115" s="62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0.32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2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11" customFormat="1" ht="29.28" customHeight="1">
      <c r="A117" s="188"/>
      <c r="B117" s="189"/>
      <c r="C117" s="190" t="s">
        <v>94</v>
      </c>
      <c r="D117" s="191" t="s">
        <v>59</v>
      </c>
      <c r="E117" s="191" t="s">
        <v>55</v>
      </c>
      <c r="F117" s="191" t="s">
        <v>56</v>
      </c>
      <c r="G117" s="191" t="s">
        <v>95</v>
      </c>
      <c r="H117" s="191" t="s">
        <v>96</v>
      </c>
      <c r="I117" s="191" t="s">
        <v>97</v>
      </c>
      <c r="J117" s="192" t="s">
        <v>84</v>
      </c>
      <c r="K117" s="193" t="s">
        <v>98</v>
      </c>
      <c r="L117" s="194"/>
      <c r="M117" s="99" t="s">
        <v>1</v>
      </c>
      <c r="N117" s="100" t="s">
        <v>38</v>
      </c>
      <c r="O117" s="100" t="s">
        <v>99</v>
      </c>
      <c r="P117" s="100" t="s">
        <v>100</v>
      </c>
      <c r="Q117" s="100" t="s">
        <v>101</v>
      </c>
      <c r="R117" s="100" t="s">
        <v>102</v>
      </c>
      <c r="S117" s="100" t="s">
        <v>103</v>
      </c>
      <c r="T117" s="101" t="s">
        <v>104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6"/>
      <c r="B118" s="37"/>
      <c r="C118" s="106" t="s">
        <v>85</v>
      </c>
      <c r="D118" s="38"/>
      <c r="E118" s="38"/>
      <c r="F118" s="38"/>
      <c r="G118" s="38"/>
      <c r="H118" s="38"/>
      <c r="I118" s="38"/>
      <c r="J118" s="195">
        <f>BK118</f>
        <v>0</v>
      </c>
      <c r="K118" s="38"/>
      <c r="L118" s="42"/>
      <c r="M118" s="102"/>
      <c r="N118" s="196"/>
      <c r="O118" s="103"/>
      <c r="P118" s="197">
        <f>P119</f>
        <v>0</v>
      </c>
      <c r="Q118" s="103"/>
      <c r="R118" s="197">
        <f>R119</f>
        <v>472.17280000000005</v>
      </c>
      <c r="S118" s="103"/>
      <c r="T118" s="198">
        <f>T119</f>
        <v>335.9325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5" t="s">
        <v>73</v>
      </c>
      <c r="AU118" s="15" t="s">
        <v>86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73</v>
      </c>
      <c r="E119" s="203" t="s">
        <v>105</v>
      </c>
      <c r="F119" s="203" t="s">
        <v>106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P120+P131+P137+P139+P169</f>
        <v>0</v>
      </c>
      <c r="Q119" s="208"/>
      <c r="R119" s="209">
        <f>R120+R131+R137+R139+R169</f>
        <v>472.17280000000005</v>
      </c>
      <c r="S119" s="208"/>
      <c r="T119" s="210">
        <f>T120+T131+T137+T139+T169</f>
        <v>335.9325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79</v>
      </c>
      <c r="AT119" s="212" t="s">
        <v>73</v>
      </c>
      <c r="AU119" s="212" t="s">
        <v>74</v>
      </c>
      <c r="AY119" s="211" t="s">
        <v>107</v>
      </c>
      <c r="BK119" s="213">
        <f>BK120+BK131+BK137+BK139+BK169</f>
        <v>0</v>
      </c>
    </row>
    <row r="120" s="12" customFormat="1" ht="22.8" customHeight="1">
      <c r="A120" s="12"/>
      <c r="B120" s="200"/>
      <c r="C120" s="201"/>
      <c r="D120" s="202" t="s">
        <v>73</v>
      </c>
      <c r="E120" s="214" t="s">
        <v>79</v>
      </c>
      <c r="F120" s="214" t="s">
        <v>108</v>
      </c>
      <c r="G120" s="201"/>
      <c r="H120" s="201"/>
      <c r="I120" s="204"/>
      <c r="J120" s="215">
        <f>BK120</f>
        <v>0</v>
      </c>
      <c r="K120" s="201"/>
      <c r="L120" s="206"/>
      <c r="M120" s="207"/>
      <c r="N120" s="208"/>
      <c r="O120" s="208"/>
      <c r="P120" s="209">
        <f>SUM(P121:P130)</f>
        <v>0</v>
      </c>
      <c r="Q120" s="208"/>
      <c r="R120" s="209">
        <f>SUM(R121:R130)</f>
        <v>0.34319999999999995</v>
      </c>
      <c r="S120" s="208"/>
      <c r="T120" s="210">
        <f>SUM(T121:T130)</f>
        <v>335.9325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79</v>
      </c>
      <c r="AT120" s="212" t="s">
        <v>73</v>
      </c>
      <c r="AU120" s="212" t="s">
        <v>79</v>
      </c>
      <c r="AY120" s="211" t="s">
        <v>107</v>
      </c>
      <c r="BK120" s="213">
        <f>SUM(BK121:BK130)</f>
        <v>0</v>
      </c>
    </row>
    <row r="121" s="2" customFormat="1" ht="33" customHeight="1">
      <c r="A121" s="36"/>
      <c r="B121" s="37"/>
      <c r="C121" s="216" t="s">
        <v>79</v>
      </c>
      <c r="D121" s="216" t="s">
        <v>109</v>
      </c>
      <c r="E121" s="217" t="s">
        <v>110</v>
      </c>
      <c r="F121" s="218" t="s">
        <v>111</v>
      </c>
      <c r="G121" s="219" t="s">
        <v>112</v>
      </c>
      <c r="H121" s="220">
        <v>2640</v>
      </c>
      <c r="I121" s="221"/>
      <c r="J121" s="220">
        <f>ROUND(I121*H121,3)</f>
        <v>0</v>
      </c>
      <c r="K121" s="222"/>
      <c r="L121" s="42"/>
      <c r="M121" s="223" t="s">
        <v>1</v>
      </c>
      <c r="N121" s="224" t="s">
        <v>40</v>
      </c>
      <c r="O121" s="90"/>
      <c r="P121" s="225">
        <f>O121*H121</f>
        <v>0</v>
      </c>
      <c r="Q121" s="225">
        <v>0.00012999999999999999</v>
      </c>
      <c r="R121" s="225">
        <f>Q121*H121</f>
        <v>0.34319999999999995</v>
      </c>
      <c r="S121" s="225">
        <v>0.127</v>
      </c>
      <c r="T121" s="226">
        <f>S121*H121</f>
        <v>335.28000000000003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27" t="s">
        <v>113</v>
      </c>
      <c r="AT121" s="227" t="s">
        <v>109</v>
      </c>
      <c r="AU121" s="227" t="s">
        <v>114</v>
      </c>
      <c r="AY121" s="15" t="s">
        <v>107</v>
      </c>
      <c r="BE121" s="228">
        <f>IF(N121="základná",J121,0)</f>
        <v>0</v>
      </c>
      <c r="BF121" s="228">
        <f>IF(N121="znížená",J121,0)</f>
        <v>0</v>
      </c>
      <c r="BG121" s="228">
        <f>IF(N121="zákl. prenesená",J121,0)</f>
        <v>0</v>
      </c>
      <c r="BH121" s="228">
        <f>IF(N121="zníž. prenesená",J121,0)</f>
        <v>0</v>
      </c>
      <c r="BI121" s="228">
        <f>IF(N121="nulová",J121,0)</f>
        <v>0</v>
      </c>
      <c r="BJ121" s="15" t="s">
        <v>114</v>
      </c>
      <c r="BK121" s="229">
        <f>ROUND(I121*H121,3)</f>
        <v>0</v>
      </c>
      <c r="BL121" s="15" t="s">
        <v>113</v>
      </c>
      <c r="BM121" s="227" t="s">
        <v>115</v>
      </c>
    </row>
    <row r="122" s="2" customFormat="1" ht="33" customHeight="1">
      <c r="A122" s="36"/>
      <c r="B122" s="37"/>
      <c r="C122" s="216" t="s">
        <v>114</v>
      </c>
      <c r="D122" s="216" t="s">
        <v>109</v>
      </c>
      <c r="E122" s="217" t="s">
        <v>116</v>
      </c>
      <c r="F122" s="218" t="s">
        <v>117</v>
      </c>
      <c r="G122" s="219" t="s">
        <v>118</v>
      </c>
      <c r="H122" s="220">
        <v>4.5</v>
      </c>
      <c r="I122" s="221"/>
      <c r="J122" s="220">
        <f>ROUND(I122*H122,3)</f>
        <v>0</v>
      </c>
      <c r="K122" s="222"/>
      <c r="L122" s="42"/>
      <c r="M122" s="223" t="s">
        <v>1</v>
      </c>
      <c r="N122" s="224" t="s">
        <v>40</v>
      </c>
      <c r="O122" s="90"/>
      <c r="P122" s="225">
        <f>O122*H122</f>
        <v>0</v>
      </c>
      <c r="Q122" s="225">
        <v>0</v>
      </c>
      <c r="R122" s="225">
        <f>Q122*H122</f>
        <v>0</v>
      </c>
      <c r="S122" s="225">
        <v>0.14499999999999999</v>
      </c>
      <c r="T122" s="226">
        <f>S122*H122</f>
        <v>0.65249999999999997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27" t="s">
        <v>113</v>
      </c>
      <c r="AT122" s="227" t="s">
        <v>109</v>
      </c>
      <c r="AU122" s="227" t="s">
        <v>114</v>
      </c>
      <c r="AY122" s="15" t="s">
        <v>107</v>
      </c>
      <c r="BE122" s="228">
        <f>IF(N122="základná",J122,0)</f>
        <v>0</v>
      </c>
      <c r="BF122" s="228">
        <f>IF(N122="znížená",J122,0)</f>
        <v>0</v>
      </c>
      <c r="BG122" s="228">
        <f>IF(N122="zákl. prenesená",J122,0)</f>
        <v>0</v>
      </c>
      <c r="BH122" s="228">
        <f>IF(N122="zníž. prenesená",J122,0)</f>
        <v>0</v>
      </c>
      <c r="BI122" s="228">
        <f>IF(N122="nulová",J122,0)</f>
        <v>0</v>
      </c>
      <c r="BJ122" s="15" t="s">
        <v>114</v>
      </c>
      <c r="BK122" s="229">
        <f>ROUND(I122*H122,3)</f>
        <v>0</v>
      </c>
      <c r="BL122" s="15" t="s">
        <v>113</v>
      </c>
      <c r="BM122" s="227" t="s">
        <v>119</v>
      </c>
    </row>
    <row r="123" s="2" customFormat="1" ht="24.15" customHeight="1">
      <c r="A123" s="36"/>
      <c r="B123" s="37"/>
      <c r="C123" s="216" t="s">
        <v>120</v>
      </c>
      <c r="D123" s="216" t="s">
        <v>109</v>
      </c>
      <c r="E123" s="217" t="s">
        <v>121</v>
      </c>
      <c r="F123" s="218" t="s">
        <v>122</v>
      </c>
      <c r="G123" s="219" t="s">
        <v>123</v>
      </c>
      <c r="H123" s="220">
        <v>6</v>
      </c>
      <c r="I123" s="221"/>
      <c r="J123" s="220">
        <f>ROUND(I123*H123,3)</f>
        <v>0</v>
      </c>
      <c r="K123" s="222"/>
      <c r="L123" s="42"/>
      <c r="M123" s="223" t="s">
        <v>1</v>
      </c>
      <c r="N123" s="224" t="s">
        <v>40</v>
      </c>
      <c r="O123" s="90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27" t="s">
        <v>113</v>
      </c>
      <c r="AT123" s="227" t="s">
        <v>109</v>
      </c>
      <c r="AU123" s="227" t="s">
        <v>114</v>
      </c>
      <c r="AY123" s="15" t="s">
        <v>107</v>
      </c>
      <c r="BE123" s="228">
        <f>IF(N123="základná",J123,0)</f>
        <v>0</v>
      </c>
      <c r="BF123" s="228">
        <f>IF(N123="znížená",J123,0)</f>
        <v>0</v>
      </c>
      <c r="BG123" s="228">
        <f>IF(N123="zákl. prenesená",J123,0)</f>
        <v>0</v>
      </c>
      <c r="BH123" s="228">
        <f>IF(N123="zníž. prenesená",J123,0)</f>
        <v>0</v>
      </c>
      <c r="BI123" s="228">
        <f>IF(N123="nulová",J123,0)</f>
        <v>0</v>
      </c>
      <c r="BJ123" s="15" t="s">
        <v>114</v>
      </c>
      <c r="BK123" s="229">
        <f>ROUND(I123*H123,3)</f>
        <v>0</v>
      </c>
      <c r="BL123" s="15" t="s">
        <v>113</v>
      </c>
      <c r="BM123" s="227" t="s">
        <v>124</v>
      </c>
    </row>
    <row r="124" s="13" customFormat="1">
      <c r="A124" s="13"/>
      <c r="B124" s="230"/>
      <c r="C124" s="231"/>
      <c r="D124" s="232" t="s">
        <v>125</v>
      </c>
      <c r="E124" s="233" t="s">
        <v>1</v>
      </c>
      <c r="F124" s="234" t="s">
        <v>126</v>
      </c>
      <c r="G124" s="231"/>
      <c r="H124" s="235">
        <v>6</v>
      </c>
      <c r="I124" s="236"/>
      <c r="J124" s="231"/>
      <c r="K124" s="231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125</v>
      </c>
      <c r="AU124" s="241" t="s">
        <v>114</v>
      </c>
      <c r="AV124" s="13" t="s">
        <v>114</v>
      </c>
      <c r="AW124" s="13" t="s">
        <v>30</v>
      </c>
      <c r="AX124" s="13" t="s">
        <v>79</v>
      </c>
      <c r="AY124" s="241" t="s">
        <v>107</v>
      </c>
    </row>
    <row r="125" s="2" customFormat="1" ht="33" customHeight="1">
      <c r="A125" s="36"/>
      <c r="B125" s="37"/>
      <c r="C125" s="216" t="s">
        <v>113</v>
      </c>
      <c r="D125" s="216" t="s">
        <v>109</v>
      </c>
      <c r="E125" s="217" t="s">
        <v>127</v>
      </c>
      <c r="F125" s="218" t="s">
        <v>128</v>
      </c>
      <c r="G125" s="219" t="s">
        <v>123</v>
      </c>
      <c r="H125" s="220">
        <v>6</v>
      </c>
      <c r="I125" s="221"/>
      <c r="J125" s="220">
        <f>ROUND(I125*H125,3)</f>
        <v>0</v>
      </c>
      <c r="K125" s="222"/>
      <c r="L125" s="42"/>
      <c r="M125" s="223" t="s">
        <v>1</v>
      </c>
      <c r="N125" s="224" t="s">
        <v>40</v>
      </c>
      <c r="O125" s="90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7" t="s">
        <v>113</v>
      </c>
      <c r="AT125" s="227" t="s">
        <v>109</v>
      </c>
      <c r="AU125" s="227" t="s">
        <v>114</v>
      </c>
      <c r="AY125" s="15" t="s">
        <v>107</v>
      </c>
      <c r="BE125" s="228">
        <f>IF(N125="základná",J125,0)</f>
        <v>0</v>
      </c>
      <c r="BF125" s="228">
        <f>IF(N125="znížená",J125,0)</f>
        <v>0</v>
      </c>
      <c r="BG125" s="228">
        <f>IF(N125="zákl. prenesená",J125,0)</f>
        <v>0</v>
      </c>
      <c r="BH125" s="228">
        <f>IF(N125="zníž. prenesená",J125,0)</f>
        <v>0</v>
      </c>
      <c r="BI125" s="228">
        <f>IF(N125="nulová",J125,0)</f>
        <v>0</v>
      </c>
      <c r="BJ125" s="15" t="s">
        <v>114</v>
      </c>
      <c r="BK125" s="229">
        <f>ROUND(I125*H125,3)</f>
        <v>0</v>
      </c>
      <c r="BL125" s="15" t="s">
        <v>113</v>
      </c>
      <c r="BM125" s="227" t="s">
        <v>129</v>
      </c>
    </row>
    <row r="126" s="2" customFormat="1" ht="37.8" customHeight="1">
      <c r="A126" s="36"/>
      <c r="B126" s="37"/>
      <c r="C126" s="216" t="s">
        <v>130</v>
      </c>
      <c r="D126" s="216" t="s">
        <v>109</v>
      </c>
      <c r="E126" s="217" t="s">
        <v>131</v>
      </c>
      <c r="F126" s="218" t="s">
        <v>132</v>
      </c>
      <c r="G126" s="219" t="s">
        <v>123</v>
      </c>
      <c r="H126" s="220">
        <v>102</v>
      </c>
      <c r="I126" s="221"/>
      <c r="J126" s="220">
        <f>ROUND(I126*H126,3)</f>
        <v>0</v>
      </c>
      <c r="K126" s="222"/>
      <c r="L126" s="42"/>
      <c r="M126" s="223" t="s">
        <v>1</v>
      </c>
      <c r="N126" s="224" t="s">
        <v>40</v>
      </c>
      <c r="O126" s="90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7" t="s">
        <v>113</v>
      </c>
      <c r="AT126" s="227" t="s">
        <v>109</v>
      </c>
      <c r="AU126" s="227" t="s">
        <v>114</v>
      </c>
      <c r="AY126" s="15" t="s">
        <v>107</v>
      </c>
      <c r="BE126" s="228">
        <f>IF(N126="základná",J126,0)</f>
        <v>0</v>
      </c>
      <c r="BF126" s="228">
        <f>IF(N126="znížená",J126,0)</f>
        <v>0</v>
      </c>
      <c r="BG126" s="228">
        <f>IF(N126="zákl. prenesená",J126,0)</f>
        <v>0</v>
      </c>
      <c r="BH126" s="228">
        <f>IF(N126="zníž. prenesená",J126,0)</f>
        <v>0</v>
      </c>
      <c r="BI126" s="228">
        <f>IF(N126="nulová",J126,0)</f>
        <v>0</v>
      </c>
      <c r="BJ126" s="15" t="s">
        <v>114</v>
      </c>
      <c r="BK126" s="229">
        <f>ROUND(I126*H126,3)</f>
        <v>0</v>
      </c>
      <c r="BL126" s="15" t="s">
        <v>113</v>
      </c>
      <c r="BM126" s="227" t="s">
        <v>133</v>
      </c>
    </row>
    <row r="127" s="13" customFormat="1">
      <c r="A127" s="13"/>
      <c r="B127" s="230"/>
      <c r="C127" s="231"/>
      <c r="D127" s="232" t="s">
        <v>125</v>
      </c>
      <c r="E127" s="233" t="s">
        <v>1</v>
      </c>
      <c r="F127" s="234" t="s">
        <v>134</v>
      </c>
      <c r="G127" s="231"/>
      <c r="H127" s="235">
        <v>102</v>
      </c>
      <c r="I127" s="236"/>
      <c r="J127" s="231"/>
      <c r="K127" s="231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125</v>
      </c>
      <c r="AU127" s="241" t="s">
        <v>114</v>
      </c>
      <c r="AV127" s="13" t="s">
        <v>114</v>
      </c>
      <c r="AW127" s="13" t="s">
        <v>30</v>
      </c>
      <c r="AX127" s="13" t="s">
        <v>79</v>
      </c>
      <c r="AY127" s="241" t="s">
        <v>107</v>
      </c>
    </row>
    <row r="128" s="2" customFormat="1" ht="16.5" customHeight="1">
      <c r="A128" s="36"/>
      <c r="B128" s="37"/>
      <c r="C128" s="216" t="s">
        <v>135</v>
      </c>
      <c r="D128" s="216" t="s">
        <v>109</v>
      </c>
      <c r="E128" s="217" t="s">
        <v>136</v>
      </c>
      <c r="F128" s="218" t="s">
        <v>137</v>
      </c>
      <c r="G128" s="219" t="s">
        <v>123</v>
      </c>
      <c r="H128" s="220">
        <v>6</v>
      </c>
      <c r="I128" s="221"/>
      <c r="J128" s="220">
        <f>ROUND(I128*H128,3)</f>
        <v>0</v>
      </c>
      <c r="K128" s="222"/>
      <c r="L128" s="42"/>
      <c r="M128" s="223" t="s">
        <v>1</v>
      </c>
      <c r="N128" s="224" t="s">
        <v>40</v>
      </c>
      <c r="O128" s="90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113</v>
      </c>
      <c r="AT128" s="227" t="s">
        <v>109</v>
      </c>
      <c r="AU128" s="227" t="s">
        <v>114</v>
      </c>
      <c r="AY128" s="15" t="s">
        <v>107</v>
      </c>
      <c r="BE128" s="228">
        <f>IF(N128="základná",J128,0)</f>
        <v>0</v>
      </c>
      <c r="BF128" s="228">
        <f>IF(N128="znížená",J128,0)</f>
        <v>0</v>
      </c>
      <c r="BG128" s="228">
        <f>IF(N128="zákl. prenesená",J128,0)</f>
        <v>0</v>
      </c>
      <c r="BH128" s="228">
        <f>IF(N128="zníž. prenesená",J128,0)</f>
        <v>0</v>
      </c>
      <c r="BI128" s="228">
        <f>IF(N128="nulová",J128,0)</f>
        <v>0</v>
      </c>
      <c r="BJ128" s="15" t="s">
        <v>114</v>
      </c>
      <c r="BK128" s="229">
        <f>ROUND(I128*H128,3)</f>
        <v>0</v>
      </c>
      <c r="BL128" s="15" t="s">
        <v>113</v>
      </c>
      <c r="BM128" s="227" t="s">
        <v>138</v>
      </c>
    </row>
    <row r="129" s="2" customFormat="1" ht="24.15" customHeight="1">
      <c r="A129" s="36"/>
      <c r="B129" s="37"/>
      <c r="C129" s="216" t="s">
        <v>139</v>
      </c>
      <c r="D129" s="216" t="s">
        <v>109</v>
      </c>
      <c r="E129" s="217" t="s">
        <v>140</v>
      </c>
      <c r="F129" s="218" t="s">
        <v>141</v>
      </c>
      <c r="G129" s="219" t="s">
        <v>142</v>
      </c>
      <c r="H129" s="220">
        <v>11.4</v>
      </c>
      <c r="I129" s="221"/>
      <c r="J129" s="220">
        <f>ROUND(I129*H129,3)</f>
        <v>0</v>
      </c>
      <c r="K129" s="222"/>
      <c r="L129" s="42"/>
      <c r="M129" s="223" t="s">
        <v>1</v>
      </c>
      <c r="N129" s="224" t="s">
        <v>40</v>
      </c>
      <c r="O129" s="90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7" t="s">
        <v>113</v>
      </c>
      <c r="AT129" s="227" t="s">
        <v>109</v>
      </c>
      <c r="AU129" s="227" t="s">
        <v>114</v>
      </c>
      <c r="AY129" s="15" t="s">
        <v>107</v>
      </c>
      <c r="BE129" s="228">
        <f>IF(N129="základná",J129,0)</f>
        <v>0</v>
      </c>
      <c r="BF129" s="228">
        <f>IF(N129="znížená",J129,0)</f>
        <v>0</v>
      </c>
      <c r="BG129" s="228">
        <f>IF(N129="zákl. prenesená",J129,0)</f>
        <v>0</v>
      </c>
      <c r="BH129" s="228">
        <f>IF(N129="zníž. prenesená",J129,0)</f>
        <v>0</v>
      </c>
      <c r="BI129" s="228">
        <f>IF(N129="nulová",J129,0)</f>
        <v>0</v>
      </c>
      <c r="BJ129" s="15" t="s">
        <v>114</v>
      </c>
      <c r="BK129" s="229">
        <f>ROUND(I129*H129,3)</f>
        <v>0</v>
      </c>
      <c r="BL129" s="15" t="s">
        <v>113</v>
      </c>
      <c r="BM129" s="227" t="s">
        <v>143</v>
      </c>
    </row>
    <row r="130" s="13" customFormat="1">
      <c r="A130" s="13"/>
      <c r="B130" s="230"/>
      <c r="C130" s="231"/>
      <c r="D130" s="232" t="s">
        <v>125</v>
      </c>
      <c r="E130" s="233" t="s">
        <v>1</v>
      </c>
      <c r="F130" s="234" t="s">
        <v>144</v>
      </c>
      <c r="G130" s="231"/>
      <c r="H130" s="235">
        <v>11.4</v>
      </c>
      <c r="I130" s="236"/>
      <c r="J130" s="231"/>
      <c r="K130" s="231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125</v>
      </c>
      <c r="AU130" s="241" t="s">
        <v>114</v>
      </c>
      <c r="AV130" s="13" t="s">
        <v>114</v>
      </c>
      <c r="AW130" s="13" t="s">
        <v>30</v>
      </c>
      <c r="AX130" s="13" t="s">
        <v>79</v>
      </c>
      <c r="AY130" s="241" t="s">
        <v>107</v>
      </c>
    </row>
    <row r="131" s="12" customFormat="1" ht="22.8" customHeight="1">
      <c r="A131" s="12"/>
      <c r="B131" s="200"/>
      <c r="C131" s="201"/>
      <c r="D131" s="202" t="s">
        <v>73</v>
      </c>
      <c r="E131" s="214" t="s">
        <v>130</v>
      </c>
      <c r="F131" s="214" t="s">
        <v>145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SUM(P132:P136)</f>
        <v>0</v>
      </c>
      <c r="Q131" s="208"/>
      <c r="R131" s="209">
        <f>SUM(R132:R136)</f>
        <v>449.19866000000002</v>
      </c>
      <c r="S131" s="208"/>
      <c r="T131" s="210">
        <f>SUM(T132:T136)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79</v>
      </c>
      <c r="AT131" s="212" t="s">
        <v>73</v>
      </c>
      <c r="AU131" s="212" t="s">
        <v>79</v>
      </c>
      <c r="AY131" s="211" t="s">
        <v>107</v>
      </c>
      <c r="BK131" s="213">
        <f>SUM(BK132:BK136)</f>
        <v>0</v>
      </c>
    </row>
    <row r="132" s="2" customFormat="1" ht="33" customHeight="1">
      <c r="A132" s="36"/>
      <c r="B132" s="37"/>
      <c r="C132" s="216" t="s">
        <v>146</v>
      </c>
      <c r="D132" s="216" t="s">
        <v>109</v>
      </c>
      <c r="E132" s="217" t="s">
        <v>147</v>
      </c>
      <c r="F132" s="218" t="s">
        <v>148</v>
      </c>
      <c r="G132" s="219" t="s">
        <v>112</v>
      </c>
      <c r="H132" s="220">
        <v>5280</v>
      </c>
      <c r="I132" s="221"/>
      <c r="J132" s="220">
        <f>ROUND(I132*H132,3)</f>
        <v>0</v>
      </c>
      <c r="K132" s="222"/>
      <c r="L132" s="42"/>
      <c r="M132" s="223" t="s">
        <v>1</v>
      </c>
      <c r="N132" s="224" t="s">
        <v>40</v>
      </c>
      <c r="O132" s="90"/>
      <c r="P132" s="225">
        <f>O132*H132</f>
        <v>0</v>
      </c>
      <c r="Q132" s="225">
        <v>0.00071000000000000002</v>
      </c>
      <c r="R132" s="225">
        <f>Q132*H132</f>
        <v>3.7488000000000001</v>
      </c>
      <c r="S132" s="225">
        <v>0</v>
      </c>
      <c r="T132" s="22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113</v>
      </c>
      <c r="AT132" s="227" t="s">
        <v>109</v>
      </c>
      <c r="AU132" s="227" t="s">
        <v>114</v>
      </c>
      <c r="AY132" s="15" t="s">
        <v>107</v>
      </c>
      <c r="BE132" s="228">
        <f>IF(N132="základná",J132,0)</f>
        <v>0</v>
      </c>
      <c r="BF132" s="228">
        <f>IF(N132="znížená",J132,0)</f>
        <v>0</v>
      </c>
      <c r="BG132" s="228">
        <f>IF(N132="zákl. prenesená",J132,0)</f>
        <v>0</v>
      </c>
      <c r="BH132" s="228">
        <f>IF(N132="zníž. prenesená",J132,0)</f>
        <v>0</v>
      </c>
      <c r="BI132" s="228">
        <f>IF(N132="nulová",J132,0)</f>
        <v>0</v>
      </c>
      <c r="BJ132" s="15" t="s">
        <v>114</v>
      </c>
      <c r="BK132" s="229">
        <f>ROUND(I132*H132,3)</f>
        <v>0</v>
      </c>
      <c r="BL132" s="15" t="s">
        <v>113</v>
      </c>
      <c r="BM132" s="227" t="s">
        <v>149</v>
      </c>
    </row>
    <row r="133" s="13" customFormat="1">
      <c r="A133" s="13"/>
      <c r="B133" s="230"/>
      <c r="C133" s="231"/>
      <c r="D133" s="232" t="s">
        <v>125</v>
      </c>
      <c r="E133" s="233" t="s">
        <v>1</v>
      </c>
      <c r="F133" s="234" t="s">
        <v>150</v>
      </c>
      <c r="G133" s="231"/>
      <c r="H133" s="235">
        <v>5280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125</v>
      </c>
      <c r="AU133" s="241" t="s">
        <v>114</v>
      </c>
      <c r="AV133" s="13" t="s">
        <v>114</v>
      </c>
      <c r="AW133" s="13" t="s">
        <v>30</v>
      </c>
      <c r="AX133" s="13" t="s">
        <v>79</v>
      </c>
      <c r="AY133" s="241" t="s">
        <v>107</v>
      </c>
    </row>
    <row r="134" s="2" customFormat="1" ht="33" customHeight="1">
      <c r="A134" s="36"/>
      <c r="B134" s="37"/>
      <c r="C134" s="216" t="s">
        <v>151</v>
      </c>
      <c r="D134" s="216" t="s">
        <v>109</v>
      </c>
      <c r="E134" s="217" t="s">
        <v>152</v>
      </c>
      <c r="F134" s="218" t="s">
        <v>153</v>
      </c>
      <c r="G134" s="219" t="s">
        <v>112</v>
      </c>
      <c r="H134" s="220">
        <v>1198</v>
      </c>
      <c r="I134" s="221"/>
      <c r="J134" s="220">
        <f>ROUND(I134*H134,3)</f>
        <v>0</v>
      </c>
      <c r="K134" s="222"/>
      <c r="L134" s="42"/>
      <c r="M134" s="223" t="s">
        <v>1</v>
      </c>
      <c r="N134" s="224" t="s">
        <v>40</v>
      </c>
      <c r="O134" s="90"/>
      <c r="P134" s="225">
        <f>O134*H134</f>
        <v>0</v>
      </c>
      <c r="Q134" s="225">
        <v>0.096680000000000002</v>
      </c>
      <c r="R134" s="225">
        <f>Q134*H134</f>
        <v>115.82264000000001</v>
      </c>
      <c r="S134" s="225">
        <v>0</v>
      </c>
      <c r="T134" s="22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7" t="s">
        <v>113</v>
      </c>
      <c r="AT134" s="227" t="s">
        <v>109</v>
      </c>
      <c r="AU134" s="227" t="s">
        <v>114</v>
      </c>
      <c r="AY134" s="15" t="s">
        <v>107</v>
      </c>
      <c r="BE134" s="228">
        <f>IF(N134="základná",J134,0)</f>
        <v>0</v>
      </c>
      <c r="BF134" s="228">
        <f>IF(N134="znížená",J134,0)</f>
        <v>0</v>
      </c>
      <c r="BG134" s="228">
        <f>IF(N134="zákl. prenesená",J134,0)</f>
        <v>0</v>
      </c>
      <c r="BH134" s="228">
        <f>IF(N134="zníž. prenesená",J134,0)</f>
        <v>0</v>
      </c>
      <c r="BI134" s="228">
        <f>IF(N134="nulová",J134,0)</f>
        <v>0</v>
      </c>
      <c r="BJ134" s="15" t="s">
        <v>114</v>
      </c>
      <c r="BK134" s="229">
        <f>ROUND(I134*H134,3)</f>
        <v>0</v>
      </c>
      <c r="BL134" s="15" t="s">
        <v>113</v>
      </c>
      <c r="BM134" s="227" t="s">
        <v>154</v>
      </c>
    </row>
    <row r="135" s="2" customFormat="1" ht="33" customHeight="1">
      <c r="A135" s="36"/>
      <c r="B135" s="37"/>
      <c r="C135" s="216" t="s">
        <v>155</v>
      </c>
      <c r="D135" s="216" t="s">
        <v>109</v>
      </c>
      <c r="E135" s="217" t="s">
        <v>156</v>
      </c>
      <c r="F135" s="218" t="s">
        <v>157</v>
      </c>
      <c r="G135" s="219" t="s">
        <v>112</v>
      </c>
      <c r="H135" s="220">
        <v>1442</v>
      </c>
      <c r="I135" s="221"/>
      <c r="J135" s="220">
        <f>ROUND(I135*H135,3)</f>
        <v>0</v>
      </c>
      <c r="K135" s="222"/>
      <c r="L135" s="42"/>
      <c r="M135" s="223" t="s">
        <v>1</v>
      </c>
      <c r="N135" s="224" t="s">
        <v>40</v>
      </c>
      <c r="O135" s="90"/>
      <c r="P135" s="225">
        <f>O135*H135</f>
        <v>0</v>
      </c>
      <c r="Q135" s="225">
        <v>0.12087000000000001</v>
      </c>
      <c r="R135" s="225">
        <f>Q135*H135</f>
        <v>174.29454000000001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113</v>
      </c>
      <c r="AT135" s="227" t="s">
        <v>109</v>
      </c>
      <c r="AU135" s="227" t="s">
        <v>114</v>
      </c>
      <c r="AY135" s="15" t="s">
        <v>107</v>
      </c>
      <c r="BE135" s="228">
        <f>IF(N135="základná",J135,0)</f>
        <v>0</v>
      </c>
      <c r="BF135" s="228">
        <f>IF(N135="znížená",J135,0)</f>
        <v>0</v>
      </c>
      <c r="BG135" s="228">
        <f>IF(N135="zákl. prenesená",J135,0)</f>
        <v>0</v>
      </c>
      <c r="BH135" s="228">
        <f>IF(N135="zníž. prenesená",J135,0)</f>
        <v>0</v>
      </c>
      <c r="BI135" s="228">
        <f>IF(N135="nulová",J135,0)</f>
        <v>0</v>
      </c>
      <c r="BJ135" s="15" t="s">
        <v>114</v>
      </c>
      <c r="BK135" s="229">
        <f>ROUND(I135*H135,3)</f>
        <v>0</v>
      </c>
      <c r="BL135" s="15" t="s">
        <v>113</v>
      </c>
      <c r="BM135" s="227" t="s">
        <v>158</v>
      </c>
    </row>
    <row r="136" s="2" customFormat="1" ht="37.8" customHeight="1">
      <c r="A136" s="36"/>
      <c r="B136" s="37"/>
      <c r="C136" s="216" t="s">
        <v>159</v>
      </c>
      <c r="D136" s="216" t="s">
        <v>109</v>
      </c>
      <c r="E136" s="217" t="s">
        <v>160</v>
      </c>
      <c r="F136" s="218" t="s">
        <v>161</v>
      </c>
      <c r="G136" s="219" t="s">
        <v>112</v>
      </c>
      <c r="H136" s="220">
        <v>1198</v>
      </c>
      <c r="I136" s="221"/>
      <c r="J136" s="220">
        <f>ROUND(I136*H136,3)</f>
        <v>0</v>
      </c>
      <c r="K136" s="222"/>
      <c r="L136" s="42"/>
      <c r="M136" s="223" t="s">
        <v>1</v>
      </c>
      <c r="N136" s="224" t="s">
        <v>40</v>
      </c>
      <c r="O136" s="90"/>
      <c r="P136" s="225">
        <f>O136*H136</f>
        <v>0</v>
      </c>
      <c r="Q136" s="225">
        <v>0.12966</v>
      </c>
      <c r="R136" s="225">
        <f>Q136*H136</f>
        <v>155.33268000000001</v>
      </c>
      <c r="S136" s="225">
        <v>0</v>
      </c>
      <c r="T136" s="22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7" t="s">
        <v>113</v>
      </c>
      <c r="AT136" s="227" t="s">
        <v>109</v>
      </c>
      <c r="AU136" s="227" t="s">
        <v>114</v>
      </c>
      <c r="AY136" s="15" t="s">
        <v>107</v>
      </c>
      <c r="BE136" s="228">
        <f>IF(N136="základná",J136,0)</f>
        <v>0</v>
      </c>
      <c r="BF136" s="228">
        <f>IF(N136="znížená",J136,0)</f>
        <v>0</v>
      </c>
      <c r="BG136" s="228">
        <f>IF(N136="zákl. prenesená",J136,0)</f>
        <v>0</v>
      </c>
      <c r="BH136" s="228">
        <f>IF(N136="zníž. prenesená",J136,0)</f>
        <v>0</v>
      </c>
      <c r="BI136" s="228">
        <f>IF(N136="nulová",J136,0)</f>
        <v>0</v>
      </c>
      <c r="BJ136" s="15" t="s">
        <v>114</v>
      </c>
      <c r="BK136" s="229">
        <f>ROUND(I136*H136,3)</f>
        <v>0</v>
      </c>
      <c r="BL136" s="15" t="s">
        <v>113</v>
      </c>
      <c r="BM136" s="227" t="s">
        <v>162</v>
      </c>
    </row>
    <row r="137" s="12" customFormat="1" ht="22.8" customHeight="1">
      <c r="A137" s="12"/>
      <c r="B137" s="200"/>
      <c r="C137" s="201"/>
      <c r="D137" s="202" t="s">
        <v>73</v>
      </c>
      <c r="E137" s="214" t="s">
        <v>146</v>
      </c>
      <c r="F137" s="214" t="s">
        <v>163</v>
      </c>
      <c r="G137" s="201"/>
      <c r="H137" s="201"/>
      <c r="I137" s="204"/>
      <c r="J137" s="215">
        <f>BK137</f>
        <v>0</v>
      </c>
      <c r="K137" s="201"/>
      <c r="L137" s="206"/>
      <c r="M137" s="207"/>
      <c r="N137" s="208"/>
      <c r="O137" s="208"/>
      <c r="P137" s="209">
        <f>P138</f>
        <v>0</v>
      </c>
      <c r="Q137" s="208"/>
      <c r="R137" s="209">
        <f>R138</f>
        <v>3.28512</v>
      </c>
      <c r="S137" s="208"/>
      <c r="T137" s="21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79</v>
      </c>
      <c r="AT137" s="212" t="s">
        <v>73</v>
      </c>
      <c r="AU137" s="212" t="s">
        <v>79</v>
      </c>
      <c r="AY137" s="211" t="s">
        <v>107</v>
      </c>
      <c r="BK137" s="213">
        <f>BK138</f>
        <v>0</v>
      </c>
    </row>
    <row r="138" s="2" customFormat="1" ht="24.15" customHeight="1">
      <c r="A138" s="36"/>
      <c r="B138" s="37"/>
      <c r="C138" s="216" t="s">
        <v>164</v>
      </c>
      <c r="D138" s="216" t="s">
        <v>109</v>
      </c>
      <c r="E138" s="217" t="s">
        <v>165</v>
      </c>
      <c r="F138" s="218" t="s">
        <v>166</v>
      </c>
      <c r="G138" s="219" t="s">
        <v>167</v>
      </c>
      <c r="H138" s="220">
        <v>8</v>
      </c>
      <c r="I138" s="221"/>
      <c r="J138" s="220">
        <f>ROUND(I138*H138,3)</f>
        <v>0</v>
      </c>
      <c r="K138" s="222"/>
      <c r="L138" s="42"/>
      <c r="M138" s="223" t="s">
        <v>1</v>
      </c>
      <c r="N138" s="224" t="s">
        <v>40</v>
      </c>
      <c r="O138" s="90"/>
      <c r="P138" s="225">
        <f>O138*H138</f>
        <v>0</v>
      </c>
      <c r="Q138" s="225">
        <v>0.41064</v>
      </c>
      <c r="R138" s="225">
        <f>Q138*H138</f>
        <v>3.28512</v>
      </c>
      <c r="S138" s="225">
        <v>0</v>
      </c>
      <c r="T138" s="22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7" t="s">
        <v>113</v>
      </c>
      <c r="AT138" s="227" t="s">
        <v>109</v>
      </c>
      <c r="AU138" s="227" t="s">
        <v>114</v>
      </c>
      <c r="AY138" s="15" t="s">
        <v>107</v>
      </c>
      <c r="BE138" s="228">
        <f>IF(N138="základná",J138,0)</f>
        <v>0</v>
      </c>
      <c r="BF138" s="228">
        <f>IF(N138="znížená",J138,0)</f>
        <v>0</v>
      </c>
      <c r="BG138" s="228">
        <f>IF(N138="zákl. prenesená",J138,0)</f>
        <v>0</v>
      </c>
      <c r="BH138" s="228">
        <f>IF(N138="zníž. prenesená",J138,0)</f>
        <v>0</v>
      </c>
      <c r="BI138" s="228">
        <f>IF(N138="nulová",J138,0)</f>
        <v>0</v>
      </c>
      <c r="BJ138" s="15" t="s">
        <v>114</v>
      </c>
      <c r="BK138" s="229">
        <f>ROUND(I138*H138,3)</f>
        <v>0</v>
      </c>
      <c r="BL138" s="15" t="s">
        <v>113</v>
      </c>
      <c r="BM138" s="227" t="s">
        <v>168</v>
      </c>
    </row>
    <row r="139" s="12" customFormat="1" ht="22.8" customHeight="1">
      <c r="A139" s="12"/>
      <c r="B139" s="200"/>
      <c r="C139" s="201"/>
      <c r="D139" s="202" t="s">
        <v>73</v>
      </c>
      <c r="E139" s="214" t="s">
        <v>151</v>
      </c>
      <c r="F139" s="214" t="s">
        <v>169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SUM(P140:P168)</f>
        <v>0</v>
      </c>
      <c r="Q139" s="208"/>
      <c r="R139" s="209">
        <f>SUM(R140:R168)</f>
        <v>19.34582</v>
      </c>
      <c r="S139" s="208"/>
      <c r="T139" s="210">
        <f>SUM(T140:T168)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79</v>
      </c>
      <c r="AT139" s="212" t="s">
        <v>73</v>
      </c>
      <c r="AU139" s="212" t="s">
        <v>79</v>
      </c>
      <c r="AY139" s="211" t="s">
        <v>107</v>
      </c>
      <c r="BK139" s="213">
        <f>SUM(BK140:BK168)</f>
        <v>0</v>
      </c>
    </row>
    <row r="140" s="2" customFormat="1" ht="24.15" customHeight="1">
      <c r="A140" s="36"/>
      <c r="B140" s="37"/>
      <c r="C140" s="216" t="s">
        <v>170</v>
      </c>
      <c r="D140" s="216" t="s">
        <v>109</v>
      </c>
      <c r="E140" s="217" t="s">
        <v>171</v>
      </c>
      <c r="F140" s="218" t="s">
        <v>172</v>
      </c>
      <c r="G140" s="219" t="s">
        <v>173</v>
      </c>
      <c r="H140" s="220">
        <v>1</v>
      </c>
      <c r="I140" s="221"/>
      <c r="J140" s="220">
        <f>ROUND(I140*H140,3)</f>
        <v>0</v>
      </c>
      <c r="K140" s="222"/>
      <c r="L140" s="42"/>
      <c r="M140" s="223" t="s">
        <v>1</v>
      </c>
      <c r="N140" s="224" t="s">
        <v>40</v>
      </c>
      <c r="O140" s="90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113</v>
      </c>
      <c r="AT140" s="227" t="s">
        <v>109</v>
      </c>
      <c r="AU140" s="227" t="s">
        <v>114</v>
      </c>
      <c r="AY140" s="15" t="s">
        <v>107</v>
      </c>
      <c r="BE140" s="228">
        <f>IF(N140="základná",J140,0)</f>
        <v>0</v>
      </c>
      <c r="BF140" s="228">
        <f>IF(N140="znížená",J140,0)</f>
        <v>0</v>
      </c>
      <c r="BG140" s="228">
        <f>IF(N140="zákl. prenesená",J140,0)</f>
        <v>0</v>
      </c>
      <c r="BH140" s="228">
        <f>IF(N140="zníž. prenesená",J140,0)</f>
        <v>0</v>
      </c>
      <c r="BI140" s="228">
        <f>IF(N140="nulová",J140,0)</f>
        <v>0</v>
      </c>
      <c r="BJ140" s="15" t="s">
        <v>114</v>
      </c>
      <c r="BK140" s="229">
        <f>ROUND(I140*H140,3)</f>
        <v>0</v>
      </c>
      <c r="BL140" s="15" t="s">
        <v>113</v>
      </c>
      <c r="BM140" s="227" t="s">
        <v>174</v>
      </c>
    </row>
    <row r="141" s="2" customFormat="1" ht="37.8" customHeight="1">
      <c r="A141" s="36"/>
      <c r="B141" s="37"/>
      <c r="C141" s="216" t="s">
        <v>175</v>
      </c>
      <c r="D141" s="216" t="s">
        <v>109</v>
      </c>
      <c r="E141" s="217" t="s">
        <v>176</v>
      </c>
      <c r="F141" s="218" t="s">
        <v>177</v>
      </c>
      <c r="G141" s="219" t="s">
        <v>118</v>
      </c>
      <c r="H141" s="220">
        <v>76</v>
      </c>
      <c r="I141" s="221"/>
      <c r="J141" s="220">
        <f>ROUND(I141*H141,3)</f>
        <v>0</v>
      </c>
      <c r="K141" s="222"/>
      <c r="L141" s="42"/>
      <c r="M141" s="223" t="s">
        <v>1</v>
      </c>
      <c r="N141" s="224" t="s">
        <v>40</v>
      </c>
      <c r="O141" s="90"/>
      <c r="P141" s="225">
        <f>O141*H141</f>
        <v>0</v>
      </c>
      <c r="Q141" s="225">
        <v>0.00011</v>
      </c>
      <c r="R141" s="225">
        <f>Q141*H141</f>
        <v>0.0083600000000000011</v>
      </c>
      <c r="S141" s="225">
        <v>0</v>
      </c>
      <c r="T141" s="22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113</v>
      </c>
      <c r="AT141" s="227" t="s">
        <v>109</v>
      </c>
      <c r="AU141" s="227" t="s">
        <v>114</v>
      </c>
      <c r="AY141" s="15" t="s">
        <v>107</v>
      </c>
      <c r="BE141" s="228">
        <f>IF(N141="základná",J141,0)</f>
        <v>0</v>
      </c>
      <c r="BF141" s="228">
        <f>IF(N141="znížená",J141,0)</f>
        <v>0</v>
      </c>
      <c r="BG141" s="228">
        <f>IF(N141="zákl. prenesená",J141,0)</f>
        <v>0</v>
      </c>
      <c r="BH141" s="228">
        <f>IF(N141="zníž. prenesená",J141,0)</f>
        <v>0</v>
      </c>
      <c r="BI141" s="228">
        <f>IF(N141="nulová",J141,0)</f>
        <v>0</v>
      </c>
      <c r="BJ141" s="15" t="s">
        <v>114</v>
      </c>
      <c r="BK141" s="229">
        <f>ROUND(I141*H141,3)</f>
        <v>0</v>
      </c>
      <c r="BL141" s="15" t="s">
        <v>113</v>
      </c>
      <c r="BM141" s="227" t="s">
        <v>178</v>
      </c>
    </row>
    <row r="142" s="13" customFormat="1">
      <c r="A142" s="13"/>
      <c r="B142" s="230"/>
      <c r="C142" s="231"/>
      <c r="D142" s="232" t="s">
        <v>125</v>
      </c>
      <c r="E142" s="233" t="s">
        <v>1</v>
      </c>
      <c r="F142" s="234" t="s">
        <v>179</v>
      </c>
      <c r="G142" s="231"/>
      <c r="H142" s="235">
        <v>76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125</v>
      </c>
      <c r="AU142" s="241" t="s">
        <v>114</v>
      </c>
      <c r="AV142" s="13" t="s">
        <v>114</v>
      </c>
      <c r="AW142" s="13" t="s">
        <v>30</v>
      </c>
      <c r="AX142" s="13" t="s">
        <v>79</v>
      </c>
      <c r="AY142" s="241" t="s">
        <v>107</v>
      </c>
    </row>
    <row r="143" s="2" customFormat="1" ht="37.8" customHeight="1">
      <c r="A143" s="36"/>
      <c r="B143" s="37"/>
      <c r="C143" s="216" t="s">
        <v>180</v>
      </c>
      <c r="D143" s="216" t="s">
        <v>109</v>
      </c>
      <c r="E143" s="217" t="s">
        <v>181</v>
      </c>
      <c r="F143" s="218" t="s">
        <v>182</v>
      </c>
      <c r="G143" s="219" t="s">
        <v>118</v>
      </c>
      <c r="H143" s="220">
        <v>236</v>
      </c>
      <c r="I143" s="221"/>
      <c r="J143" s="220">
        <f>ROUND(I143*H143,3)</f>
        <v>0</v>
      </c>
      <c r="K143" s="222"/>
      <c r="L143" s="42"/>
      <c r="M143" s="223" t="s">
        <v>1</v>
      </c>
      <c r="N143" s="224" t="s">
        <v>40</v>
      </c>
      <c r="O143" s="90"/>
      <c r="P143" s="225">
        <f>O143*H143</f>
        <v>0</v>
      </c>
      <c r="Q143" s="225">
        <v>4.0000000000000003E-05</v>
      </c>
      <c r="R143" s="225">
        <f>Q143*H143</f>
        <v>0.0094400000000000005</v>
      </c>
      <c r="S143" s="225">
        <v>0</v>
      </c>
      <c r="T143" s="22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113</v>
      </c>
      <c r="AT143" s="227" t="s">
        <v>109</v>
      </c>
      <c r="AU143" s="227" t="s">
        <v>114</v>
      </c>
      <c r="AY143" s="15" t="s">
        <v>107</v>
      </c>
      <c r="BE143" s="228">
        <f>IF(N143="základná",J143,0)</f>
        <v>0</v>
      </c>
      <c r="BF143" s="228">
        <f>IF(N143="znížená",J143,0)</f>
        <v>0</v>
      </c>
      <c r="BG143" s="228">
        <f>IF(N143="zákl. prenesená",J143,0)</f>
        <v>0</v>
      </c>
      <c r="BH143" s="228">
        <f>IF(N143="zníž. prenesená",J143,0)</f>
        <v>0</v>
      </c>
      <c r="BI143" s="228">
        <f>IF(N143="nulová",J143,0)</f>
        <v>0</v>
      </c>
      <c r="BJ143" s="15" t="s">
        <v>114</v>
      </c>
      <c r="BK143" s="229">
        <f>ROUND(I143*H143,3)</f>
        <v>0</v>
      </c>
      <c r="BL143" s="15" t="s">
        <v>113</v>
      </c>
      <c r="BM143" s="227" t="s">
        <v>183</v>
      </c>
    </row>
    <row r="144" s="13" customFormat="1">
      <c r="A144" s="13"/>
      <c r="B144" s="230"/>
      <c r="C144" s="231"/>
      <c r="D144" s="232" t="s">
        <v>125</v>
      </c>
      <c r="E144" s="233" t="s">
        <v>1</v>
      </c>
      <c r="F144" s="234" t="s">
        <v>184</v>
      </c>
      <c r="G144" s="231"/>
      <c r="H144" s="235">
        <v>236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125</v>
      </c>
      <c r="AU144" s="241" t="s">
        <v>114</v>
      </c>
      <c r="AV144" s="13" t="s">
        <v>114</v>
      </c>
      <c r="AW144" s="13" t="s">
        <v>30</v>
      </c>
      <c r="AX144" s="13" t="s">
        <v>79</v>
      </c>
      <c r="AY144" s="241" t="s">
        <v>107</v>
      </c>
    </row>
    <row r="145" s="2" customFormat="1" ht="37.8" customHeight="1">
      <c r="A145" s="36"/>
      <c r="B145" s="37"/>
      <c r="C145" s="216" t="s">
        <v>185</v>
      </c>
      <c r="D145" s="216" t="s">
        <v>109</v>
      </c>
      <c r="E145" s="217" t="s">
        <v>186</v>
      </c>
      <c r="F145" s="218" t="s">
        <v>187</v>
      </c>
      <c r="G145" s="219" t="s">
        <v>112</v>
      </c>
      <c r="H145" s="220">
        <v>102</v>
      </c>
      <c r="I145" s="221"/>
      <c r="J145" s="220">
        <f>ROUND(I145*H145,3)</f>
        <v>0</v>
      </c>
      <c r="K145" s="222"/>
      <c r="L145" s="42"/>
      <c r="M145" s="223" t="s">
        <v>1</v>
      </c>
      <c r="N145" s="224" t="s">
        <v>40</v>
      </c>
      <c r="O145" s="90"/>
      <c r="P145" s="225">
        <f>O145*H145</f>
        <v>0</v>
      </c>
      <c r="Q145" s="225">
        <v>0.00089999999999999998</v>
      </c>
      <c r="R145" s="225">
        <f>Q145*H145</f>
        <v>0.091799999999999993</v>
      </c>
      <c r="S145" s="225">
        <v>0</v>
      </c>
      <c r="T145" s="22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113</v>
      </c>
      <c r="AT145" s="227" t="s">
        <v>109</v>
      </c>
      <c r="AU145" s="227" t="s">
        <v>114</v>
      </c>
      <c r="AY145" s="15" t="s">
        <v>107</v>
      </c>
      <c r="BE145" s="228">
        <f>IF(N145="základná",J145,0)</f>
        <v>0</v>
      </c>
      <c r="BF145" s="228">
        <f>IF(N145="znížená",J145,0)</f>
        <v>0</v>
      </c>
      <c r="BG145" s="228">
        <f>IF(N145="zákl. prenesená",J145,0)</f>
        <v>0</v>
      </c>
      <c r="BH145" s="228">
        <f>IF(N145="zníž. prenesená",J145,0)</f>
        <v>0</v>
      </c>
      <c r="BI145" s="228">
        <f>IF(N145="nulová",J145,0)</f>
        <v>0</v>
      </c>
      <c r="BJ145" s="15" t="s">
        <v>114</v>
      </c>
      <c r="BK145" s="229">
        <f>ROUND(I145*H145,3)</f>
        <v>0</v>
      </c>
      <c r="BL145" s="15" t="s">
        <v>113</v>
      </c>
      <c r="BM145" s="227" t="s">
        <v>188</v>
      </c>
    </row>
    <row r="146" s="13" customFormat="1">
      <c r="A146" s="13"/>
      <c r="B146" s="230"/>
      <c r="C146" s="231"/>
      <c r="D146" s="232" t="s">
        <v>125</v>
      </c>
      <c r="E146" s="233" t="s">
        <v>1</v>
      </c>
      <c r="F146" s="234" t="s">
        <v>189</v>
      </c>
      <c r="G146" s="231"/>
      <c r="H146" s="235">
        <v>102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125</v>
      </c>
      <c r="AU146" s="241" t="s">
        <v>114</v>
      </c>
      <c r="AV146" s="13" t="s">
        <v>114</v>
      </c>
      <c r="AW146" s="13" t="s">
        <v>30</v>
      </c>
      <c r="AX146" s="13" t="s">
        <v>79</v>
      </c>
      <c r="AY146" s="241" t="s">
        <v>107</v>
      </c>
    </row>
    <row r="147" s="2" customFormat="1" ht="24.15" customHeight="1">
      <c r="A147" s="36"/>
      <c r="B147" s="37"/>
      <c r="C147" s="216" t="s">
        <v>190</v>
      </c>
      <c r="D147" s="216" t="s">
        <v>109</v>
      </c>
      <c r="E147" s="217" t="s">
        <v>191</v>
      </c>
      <c r="F147" s="218" t="s">
        <v>192</v>
      </c>
      <c r="G147" s="219" t="s">
        <v>118</v>
      </c>
      <c r="H147" s="220">
        <v>312</v>
      </c>
      <c r="I147" s="221"/>
      <c r="J147" s="220">
        <f>ROUND(I147*H147,3)</f>
        <v>0</v>
      </c>
      <c r="K147" s="222"/>
      <c r="L147" s="42"/>
      <c r="M147" s="223" t="s">
        <v>1</v>
      </c>
      <c r="N147" s="224" t="s">
        <v>40</v>
      </c>
      <c r="O147" s="90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113</v>
      </c>
      <c r="AT147" s="227" t="s">
        <v>109</v>
      </c>
      <c r="AU147" s="227" t="s">
        <v>114</v>
      </c>
      <c r="AY147" s="15" t="s">
        <v>107</v>
      </c>
      <c r="BE147" s="228">
        <f>IF(N147="základná",J147,0)</f>
        <v>0</v>
      </c>
      <c r="BF147" s="228">
        <f>IF(N147="znížená",J147,0)</f>
        <v>0</v>
      </c>
      <c r="BG147" s="228">
        <f>IF(N147="zákl. prenesená",J147,0)</f>
        <v>0</v>
      </c>
      <c r="BH147" s="228">
        <f>IF(N147="zníž. prenesená",J147,0)</f>
        <v>0</v>
      </c>
      <c r="BI147" s="228">
        <f>IF(N147="nulová",J147,0)</f>
        <v>0</v>
      </c>
      <c r="BJ147" s="15" t="s">
        <v>114</v>
      </c>
      <c r="BK147" s="229">
        <f>ROUND(I147*H147,3)</f>
        <v>0</v>
      </c>
      <c r="BL147" s="15" t="s">
        <v>113</v>
      </c>
      <c r="BM147" s="227" t="s">
        <v>193</v>
      </c>
    </row>
    <row r="148" s="13" customFormat="1">
      <c r="A148" s="13"/>
      <c r="B148" s="230"/>
      <c r="C148" s="231"/>
      <c r="D148" s="232" t="s">
        <v>125</v>
      </c>
      <c r="E148" s="233" t="s">
        <v>1</v>
      </c>
      <c r="F148" s="234" t="s">
        <v>194</v>
      </c>
      <c r="G148" s="231"/>
      <c r="H148" s="235">
        <v>312</v>
      </c>
      <c r="I148" s="236"/>
      <c r="J148" s="231"/>
      <c r="K148" s="231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125</v>
      </c>
      <c r="AU148" s="241" t="s">
        <v>114</v>
      </c>
      <c r="AV148" s="13" t="s">
        <v>114</v>
      </c>
      <c r="AW148" s="13" t="s">
        <v>30</v>
      </c>
      <c r="AX148" s="13" t="s">
        <v>79</v>
      </c>
      <c r="AY148" s="241" t="s">
        <v>107</v>
      </c>
    </row>
    <row r="149" s="2" customFormat="1" ht="24.15" customHeight="1">
      <c r="A149" s="36"/>
      <c r="B149" s="37"/>
      <c r="C149" s="216" t="s">
        <v>195</v>
      </c>
      <c r="D149" s="216" t="s">
        <v>109</v>
      </c>
      <c r="E149" s="217" t="s">
        <v>196</v>
      </c>
      <c r="F149" s="218" t="s">
        <v>197</v>
      </c>
      <c r="G149" s="219" t="s">
        <v>112</v>
      </c>
      <c r="H149" s="220">
        <v>102</v>
      </c>
      <c r="I149" s="221"/>
      <c r="J149" s="220">
        <f>ROUND(I149*H149,3)</f>
        <v>0</v>
      </c>
      <c r="K149" s="222"/>
      <c r="L149" s="42"/>
      <c r="M149" s="223" t="s">
        <v>1</v>
      </c>
      <c r="N149" s="224" t="s">
        <v>40</v>
      </c>
      <c r="O149" s="90"/>
      <c r="P149" s="225">
        <f>O149*H149</f>
        <v>0</v>
      </c>
      <c r="Q149" s="225">
        <v>1.0000000000000001E-05</v>
      </c>
      <c r="R149" s="225">
        <f>Q149*H149</f>
        <v>0.0010200000000000001</v>
      </c>
      <c r="S149" s="225">
        <v>0</v>
      </c>
      <c r="T149" s="22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113</v>
      </c>
      <c r="AT149" s="227" t="s">
        <v>109</v>
      </c>
      <c r="AU149" s="227" t="s">
        <v>114</v>
      </c>
      <c r="AY149" s="15" t="s">
        <v>107</v>
      </c>
      <c r="BE149" s="228">
        <f>IF(N149="základná",J149,0)</f>
        <v>0</v>
      </c>
      <c r="BF149" s="228">
        <f>IF(N149="znížená",J149,0)</f>
        <v>0</v>
      </c>
      <c r="BG149" s="228">
        <f>IF(N149="zákl. prenesená",J149,0)</f>
        <v>0</v>
      </c>
      <c r="BH149" s="228">
        <f>IF(N149="zníž. prenesená",J149,0)</f>
        <v>0</v>
      </c>
      <c r="BI149" s="228">
        <f>IF(N149="nulová",J149,0)</f>
        <v>0</v>
      </c>
      <c r="BJ149" s="15" t="s">
        <v>114</v>
      </c>
      <c r="BK149" s="229">
        <f>ROUND(I149*H149,3)</f>
        <v>0</v>
      </c>
      <c r="BL149" s="15" t="s">
        <v>113</v>
      </c>
      <c r="BM149" s="227" t="s">
        <v>198</v>
      </c>
    </row>
    <row r="150" s="2" customFormat="1" ht="33" customHeight="1">
      <c r="A150" s="36"/>
      <c r="B150" s="37"/>
      <c r="C150" s="216" t="s">
        <v>199</v>
      </c>
      <c r="D150" s="216" t="s">
        <v>109</v>
      </c>
      <c r="E150" s="217" t="s">
        <v>200</v>
      </c>
      <c r="F150" s="218" t="s">
        <v>201</v>
      </c>
      <c r="G150" s="219" t="s">
        <v>118</v>
      </c>
      <c r="H150" s="220">
        <v>58</v>
      </c>
      <c r="I150" s="221"/>
      <c r="J150" s="220">
        <f>ROUND(I150*H150,3)</f>
        <v>0</v>
      </c>
      <c r="K150" s="222"/>
      <c r="L150" s="42"/>
      <c r="M150" s="223" t="s">
        <v>1</v>
      </c>
      <c r="N150" s="224" t="s">
        <v>40</v>
      </c>
      <c r="O150" s="90"/>
      <c r="P150" s="225">
        <f>O150*H150</f>
        <v>0</v>
      </c>
      <c r="Q150" s="225">
        <v>0.15112999999999999</v>
      </c>
      <c r="R150" s="225">
        <f>Q150*H150</f>
        <v>8.7655399999999997</v>
      </c>
      <c r="S150" s="225">
        <v>0</v>
      </c>
      <c r="T150" s="22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113</v>
      </c>
      <c r="AT150" s="227" t="s">
        <v>109</v>
      </c>
      <c r="AU150" s="227" t="s">
        <v>114</v>
      </c>
      <c r="AY150" s="15" t="s">
        <v>107</v>
      </c>
      <c r="BE150" s="228">
        <f>IF(N150="základná",J150,0)</f>
        <v>0</v>
      </c>
      <c r="BF150" s="228">
        <f>IF(N150="znížená",J150,0)</f>
        <v>0</v>
      </c>
      <c r="BG150" s="228">
        <f>IF(N150="zákl. prenesená",J150,0)</f>
        <v>0</v>
      </c>
      <c r="BH150" s="228">
        <f>IF(N150="zníž. prenesená",J150,0)</f>
        <v>0</v>
      </c>
      <c r="BI150" s="228">
        <f>IF(N150="nulová",J150,0)</f>
        <v>0</v>
      </c>
      <c r="BJ150" s="15" t="s">
        <v>114</v>
      </c>
      <c r="BK150" s="229">
        <f>ROUND(I150*H150,3)</f>
        <v>0</v>
      </c>
      <c r="BL150" s="15" t="s">
        <v>113</v>
      </c>
      <c r="BM150" s="227" t="s">
        <v>202</v>
      </c>
    </row>
    <row r="151" s="2" customFormat="1" ht="16.5" customHeight="1">
      <c r="A151" s="36"/>
      <c r="B151" s="37"/>
      <c r="C151" s="242" t="s">
        <v>7</v>
      </c>
      <c r="D151" s="242" t="s">
        <v>203</v>
      </c>
      <c r="E151" s="243" t="s">
        <v>204</v>
      </c>
      <c r="F151" s="244" t="s">
        <v>205</v>
      </c>
      <c r="G151" s="245" t="s">
        <v>167</v>
      </c>
      <c r="H151" s="246">
        <v>58.579999999999998</v>
      </c>
      <c r="I151" s="247"/>
      <c r="J151" s="246">
        <f>ROUND(I151*H151,3)</f>
        <v>0</v>
      </c>
      <c r="K151" s="248"/>
      <c r="L151" s="249"/>
      <c r="M151" s="250" t="s">
        <v>1</v>
      </c>
      <c r="N151" s="251" t="s">
        <v>40</v>
      </c>
      <c r="O151" s="90"/>
      <c r="P151" s="225">
        <f>O151*H151</f>
        <v>0</v>
      </c>
      <c r="Q151" s="225">
        <v>0.085000000000000006</v>
      </c>
      <c r="R151" s="225">
        <f>Q151*H151</f>
        <v>4.9793000000000003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146</v>
      </c>
      <c r="AT151" s="227" t="s">
        <v>203</v>
      </c>
      <c r="AU151" s="227" t="s">
        <v>114</v>
      </c>
      <c r="AY151" s="15" t="s">
        <v>107</v>
      </c>
      <c r="BE151" s="228">
        <f>IF(N151="základná",J151,0)</f>
        <v>0</v>
      </c>
      <c r="BF151" s="228">
        <f>IF(N151="znížená",J151,0)</f>
        <v>0</v>
      </c>
      <c r="BG151" s="228">
        <f>IF(N151="zákl. prenesená",J151,0)</f>
        <v>0</v>
      </c>
      <c r="BH151" s="228">
        <f>IF(N151="zníž. prenesená",J151,0)</f>
        <v>0</v>
      </c>
      <c r="BI151" s="228">
        <f>IF(N151="nulová",J151,0)</f>
        <v>0</v>
      </c>
      <c r="BJ151" s="15" t="s">
        <v>114</v>
      </c>
      <c r="BK151" s="229">
        <f>ROUND(I151*H151,3)</f>
        <v>0</v>
      </c>
      <c r="BL151" s="15" t="s">
        <v>113</v>
      </c>
      <c r="BM151" s="227" t="s">
        <v>206</v>
      </c>
    </row>
    <row r="152" s="13" customFormat="1">
      <c r="A152" s="13"/>
      <c r="B152" s="230"/>
      <c r="C152" s="231"/>
      <c r="D152" s="232" t="s">
        <v>125</v>
      </c>
      <c r="E152" s="231"/>
      <c r="F152" s="234" t="s">
        <v>207</v>
      </c>
      <c r="G152" s="231"/>
      <c r="H152" s="235">
        <v>58.579999999999998</v>
      </c>
      <c r="I152" s="236"/>
      <c r="J152" s="231"/>
      <c r="K152" s="231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125</v>
      </c>
      <c r="AU152" s="241" t="s">
        <v>114</v>
      </c>
      <c r="AV152" s="13" t="s">
        <v>114</v>
      </c>
      <c r="AW152" s="13" t="s">
        <v>4</v>
      </c>
      <c r="AX152" s="13" t="s">
        <v>79</v>
      </c>
      <c r="AY152" s="241" t="s">
        <v>107</v>
      </c>
    </row>
    <row r="153" s="2" customFormat="1" ht="44.25" customHeight="1">
      <c r="A153" s="36"/>
      <c r="B153" s="37"/>
      <c r="C153" s="216" t="s">
        <v>208</v>
      </c>
      <c r="D153" s="216" t="s">
        <v>109</v>
      </c>
      <c r="E153" s="217" t="s">
        <v>209</v>
      </c>
      <c r="F153" s="218" t="s">
        <v>210</v>
      </c>
      <c r="G153" s="219" t="s">
        <v>112</v>
      </c>
      <c r="H153" s="220">
        <v>2640</v>
      </c>
      <c r="I153" s="221"/>
      <c r="J153" s="220">
        <f>ROUND(I153*H153,3)</f>
        <v>0</v>
      </c>
      <c r="K153" s="222"/>
      <c r="L153" s="42"/>
      <c r="M153" s="223" t="s">
        <v>1</v>
      </c>
      <c r="N153" s="224" t="s">
        <v>40</v>
      </c>
      <c r="O153" s="90"/>
      <c r="P153" s="225">
        <f>O153*H153</f>
        <v>0</v>
      </c>
      <c r="Q153" s="225">
        <v>0.0015</v>
      </c>
      <c r="R153" s="225">
        <f>Q153*H153</f>
        <v>3.96</v>
      </c>
      <c r="S153" s="225">
        <v>0</v>
      </c>
      <c r="T153" s="22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113</v>
      </c>
      <c r="AT153" s="227" t="s">
        <v>109</v>
      </c>
      <c r="AU153" s="227" t="s">
        <v>114</v>
      </c>
      <c r="AY153" s="15" t="s">
        <v>107</v>
      </c>
      <c r="BE153" s="228">
        <f>IF(N153="základná",J153,0)</f>
        <v>0</v>
      </c>
      <c r="BF153" s="228">
        <f>IF(N153="znížená",J153,0)</f>
        <v>0</v>
      </c>
      <c r="BG153" s="228">
        <f>IF(N153="zákl. prenesená",J153,0)</f>
        <v>0</v>
      </c>
      <c r="BH153" s="228">
        <f>IF(N153="zníž. prenesená",J153,0)</f>
        <v>0</v>
      </c>
      <c r="BI153" s="228">
        <f>IF(N153="nulová",J153,0)</f>
        <v>0</v>
      </c>
      <c r="BJ153" s="15" t="s">
        <v>114</v>
      </c>
      <c r="BK153" s="229">
        <f>ROUND(I153*H153,3)</f>
        <v>0</v>
      </c>
      <c r="BL153" s="15" t="s">
        <v>113</v>
      </c>
      <c r="BM153" s="227" t="s">
        <v>211</v>
      </c>
    </row>
    <row r="154" s="13" customFormat="1">
      <c r="A154" s="13"/>
      <c r="B154" s="230"/>
      <c r="C154" s="231"/>
      <c r="D154" s="232" t="s">
        <v>125</v>
      </c>
      <c r="E154" s="233" t="s">
        <v>1</v>
      </c>
      <c r="F154" s="234" t="s">
        <v>212</v>
      </c>
      <c r="G154" s="231"/>
      <c r="H154" s="235">
        <v>2640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125</v>
      </c>
      <c r="AU154" s="241" t="s">
        <v>114</v>
      </c>
      <c r="AV154" s="13" t="s">
        <v>114</v>
      </c>
      <c r="AW154" s="13" t="s">
        <v>30</v>
      </c>
      <c r="AX154" s="13" t="s">
        <v>79</v>
      </c>
      <c r="AY154" s="241" t="s">
        <v>107</v>
      </c>
    </row>
    <row r="155" s="2" customFormat="1" ht="44.25" customHeight="1">
      <c r="A155" s="36"/>
      <c r="B155" s="37"/>
      <c r="C155" s="242" t="s">
        <v>213</v>
      </c>
      <c r="D155" s="242" t="s">
        <v>203</v>
      </c>
      <c r="E155" s="243" t="s">
        <v>214</v>
      </c>
      <c r="F155" s="244" t="s">
        <v>215</v>
      </c>
      <c r="G155" s="245" t="s">
        <v>112</v>
      </c>
      <c r="H155" s="246">
        <v>3036</v>
      </c>
      <c r="I155" s="247"/>
      <c r="J155" s="246">
        <f>ROUND(I155*H155,3)</f>
        <v>0</v>
      </c>
      <c r="K155" s="248"/>
      <c r="L155" s="249"/>
      <c r="M155" s="250" t="s">
        <v>1</v>
      </c>
      <c r="N155" s="251" t="s">
        <v>40</v>
      </c>
      <c r="O155" s="90"/>
      <c r="P155" s="225">
        <f>O155*H155</f>
        <v>0</v>
      </c>
      <c r="Q155" s="225">
        <v>0.00048999999999999998</v>
      </c>
      <c r="R155" s="225">
        <f>Q155*H155</f>
        <v>1.4876399999999999</v>
      </c>
      <c r="S155" s="225">
        <v>0</v>
      </c>
      <c r="T155" s="22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146</v>
      </c>
      <c r="AT155" s="227" t="s">
        <v>203</v>
      </c>
      <c r="AU155" s="227" t="s">
        <v>114</v>
      </c>
      <c r="AY155" s="15" t="s">
        <v>107</v>
      </c>
      <c r="BE155" s="228">
        <f>IF(N155="základná",J155,0)</f>
        <v>0</v>
      </c>
      <c r="BF155" s="228">
        <f>IF(N155="znížená",J155,0)</f>
        <v>0</v>
      </c>
      <c r="BG155" s="228">
        <f>IF(N155="zákl. prenesená",J155,0)</f>
        <v>0</v>
      </c>
      <c r="BH155" s="228">
        <f>IF(N155="zníž. prenesená",J155,0)</f>
        <v>0</v>
      </c>
      <c r="BI155" s="228">
        <f>IF(N155="nulová",J155,0)</f>
        <v>0</v>
      </c>
      <c r="BJ155" s="15" t="s">
        <v>114</v>
      </c>
      <c r="BK155" s="229">
        <f>ROUND(I155*H155,3)</f>
        <v>0</v>
      </c>
      <c r="BL155" s="15" t="s">
        <v>113</v>
      </c>
      <c r="BM155" s="227" t="s">
        <v>216</v>
      </c>
    </row>
    <row r="156" s="13" customFormat="1">
      <c r="A156" s="13"/>
      <c r="B156" s="230"/>
      <c r="C156" s="231"/>
      <c r="D156" s="232" t="s">
        <v>125</v>
      </c>
      <c r="E156" s="231"/>
      <c r="F156" s="234" t="s">
        <v>217</v>
      </c>
      <c r="G156" s="231"/>
      <c r="H156" s="235">
        <v>3036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125</v>
      </c>
      <c r="AU156" s="241" t="s">
        <v>114</v>
      </c>
      <c r="AV156" s="13" t="s">
        <v>114</v>
      </c>
      <c r="AW156" s="13" t="s">
        <v>4</v>
      </c>
      <c r="AX156" s="13" t="s">
        <v>79</v>
      </c>
      <c r="AY156" s="241" t="s">
        <v>107</v>
      </c>
    </row>
    <row r="157" s="2" customFormat="1" ht="24.15" customHeight="1">
      <c r="A157" s="36"/>
      <c r="B157" s="37"/>
      <c r="C157" s="216" t="s">
        <v>218</v>
      </c>
      <c r="D157" s="216" t="s">
        <v>109</v>
      </c>
      <c r="E157" s="217" t="s">
        <v>219</v>
      </c>
      <c r="F157" s="218" t="s">
        <v>220</v>
      </c>
      <c r="G157" s="219" t="s">
        <v>118</v>
      </c>
      <c r="H157" s="220">
        <v>131</v>
      </c>
      <c r="I157" s="221"/>
      <c r="J157" s="220">
        <f>ROUND(I157*H157,3)</f>
        <v>0</v>
      </c>
      <c r="K157" s="222"/>
      <c r="L157" s="42"/>
      <c r="M157" s="223" t="s">
        <v>1</v>
      </c>
      <c r="N157" s="224" t="s">
        <v>40</v>
      </c>
      <c r="O157" s="90"/>
      <c r="P157" s="225">
        <f>O157*H157</f>
        <v>0</v>
      </c>
      <c r="Q157" s="225">
        <v>0</v>
      </c>
      <c r="R157" s="225">
        <f>Q157*H157</f>
        <v>0</v>
      </c>
      <c r="S157" s="225">
        <v>0</v>
      </c>
      <c r="T157" s="22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113</v>
      </c>
      <c r="AT157" s="227" t="s">
        <v>109</v>
      </c>
      <c r="AU157" s="227" t="s">
        <v>114</v>
      </c>
      <c r="AY157" s="15" t="s">
        <v>107</v>
      </c>
      <c r="BE157" s="228">
        <f>IF(N157="základná",J157,0)</f>
        <v>0</v>
      </c>
      <c r="BF157" s="228">
        <f>IF(N157="znížená",J157,0)</f>
        <v>0</v>
      </c>
      <c r="BG157" s="228">
        <f>IF(N157="zákl. prenesená",J157,0)</f>
        <v>0</v>
      </c>
      <c r="BH157" s="228">
        <f>IF(N157="zníž. prenesená",J157,0)</f>
        <v>0</v>
      </c>
      <c r="BI157" s="228">
        <f>IF(N157="nulová",J157,0)</f>
        <v>0</v>
      </c>
      <c r="BJ157" s="15" t="s">
        <v>114</v>
      </c>
      <c r="BK157" s="229">
        <f>ROUND(I157*H157,3)</f>
        <v>0</v>
      </c>
      <c r="BL157" s="15" t="s">
        <v>113</v>
      </c>
      <c r="BM157" s="227" t="s">
        <v>221</v>
      </c>
    </row>
    <row r="158" s="2" customFormat="1" ht="24.15" customHeight="1">
      <c r="A158" s="36"/>
      <c r="B158" s="37"/>
      <c r="C158" s="216" t="s">
        <v>222</v>
      </c>
      <c r="D158" s="216" t="s">
        <v>109</v>
      </c>
      <c r="E158" s="217" t="s">
        <v>223</v>
      </c>
      <c r="F158" s="218" t="s">
        <v>224</v>
      </c>
      <c r="G158" s="219" t="s">
        <v>118</v>
      </c>
      <c r="H158" s="220">
        <v>24</v>
      </c>
      <c r="I158" s="221"/>
      <c r="J158" s="220">
        <f>ROUND(I158*H158,3)</f>
        <v>0</v>
      </c>
      <c r="K158" s="222"/>
      <c r="L158" s="42"/>
      <c r="M158" s="223" t="s">
        <v>1</v>
      </c>
      <c r="N158" s="224" t="s">
        <v>40</v>
      </c>
      <c r="O158" s="90"/>
      <c r="P158" s="225">
        <f>O158*H158</f>
        <v>0</v>
      </c>
      <c r="Q158" s="225">
        <v>0.0017799999999999999</v>
      </c>
      <c r="R158" s="225">
        <f>Q158*H158</f>
        <v>0.042719999999999994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113</v>
      </c>
      <c r="AT158" s="227" t="s">
        <v>109</v>
      </c>
      <c r="AU158" s="227" t="s">
        <v>114</v>
      </c>
      <c r="AY158" s="15" t="s">
        <v>107</v>
      </c>
      <c r="BE158" s="228">
        <f>IF(N158="základná",J158,0)</f>
        <v>0</v>
      </c>
      <c r="BF158" s="228">
        <f>IF(N158="znížená",J158,0)</f>
        <v>0</v>
      </c>
      <c r="BG158" s="228">
        <f>IF(N158="zákl. prenesená",J158,0)</f>
        <v>0</v>
      </c>
      <c r="BH158" s="228">
        <f>IF(N158="zníž. prenesená",J158,0)</f>
        <v>0</v>
      </c>
      <c r="BI158" s="228">
        <f>IF(N158="nulová",J158,0)</f>
        <v>0</v>
      </c>
      <c r="BJ158" s="15" t="s">
        <v>114</v>
      </c>
      <c r="BK158" s="229">
        <f>ROUND(I158*H158,3)</f>
        <v>0</v>
      </c>
      <c r="BL158" s="15" t="s">
        <v>113</v>
      </c>
      <c r="BM158" s="227" t="s">
        <v>225</v>
      </c>
    </row>
    <row r="159" s="13" customFormat="1">
      <c r="A159" s="13"/>
      <c r="B159" s="230"/>
      <c r="C159" s="231"/>
      <c r="D159" s="232" t="s">
        <v>125</v>
      </c>
      <c r="E159" s="233" t="s">
        <v>1</v>
      </c>
      <c r="F159" s="234" t="s">
        <v>226</v>
      </c>
      <c r="G159" s="231"/>
      <c r="H159" s="235">
        <v>24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125</v>
      </c>
      <c r="AU159" s="241" t="s">
        <v>114</v>
      </c>
      <c r="AV159" s="13" t="s">
        <v>114</v>
      </c>
      <c r="AW159" s="13" t="s">
        <v>30</v>
      </c>
      <c r="AX159" s="13" t="s">
        <v>79</v>
      </c>
      <c r="AY159" s="241" t="s">
        <v>107</v>
      </c>
    </row>
    <row r="160" s="2" customFormat="1" ht="24.15" customHeight="1">
      <c r="A160" s="36"/>
      <c r="B160" s="37"/>
      <c r="C160" s="216" t="s">
        <v>227</v>
      </c>
      <c r="D160" s="216" t="s">
        <v>109</v>
      </c>
      <c r="E160" s="217" t="s">
        <v>228</v>
      </c>
      <c r="F160" s="218" t="s">
        <v>229</v>
      </c>
      <c r="G160" s="219" t="s">
        <v>142</v>
      </c>
      <c r="H160" s="220">
        <v>0.65300000000000002</v>
      </c>
      <c r="I160" s="221"/>
      <c r="J160" s="220">
        <f>ROUND(I160*H160,3)</f>
        <v>0</v>
      </c>
      <c r="K160" s="222"/>
      <c r="L160" s="42"/>
      <c r="M160" s="223" t="s">
        <v>1</v>
      </c>
      <c r="N160" s="224" t="s">
        <v>40</v>
      </c>
      <c r="O160" s="90"/>
      <c r="P160" s="225">
        <f>O160*H160</f>
        <v>0</v>
      </c>
      <c r="Q160" s="225">
        <v>0</v>
      </c>
      <c r="R160" s="225">
        <f>Q160*H160</f>
        <v>0</v>
      </c>
      <c r="S160" s="225">
        <v>0</v>
      </c>
      <c r="T160" s="22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7" t="s">
        <v>113</v>
      </c>
      <c r="AT160" s="227" t="s">
        <v>109</v>
      </c>
      <c r="AU160" s="227" t="s">
        <v>114</v>
      </c>
      <c r="AY160" s="15" t="s">
        <v>107</v>
      </c>
      <c r="BE160" s="228">
        <f>IF(N160="základná",J160,0)</f>
        <v>0</v>
      </c>
      <c r="BF160" s="228">
        <f>IF(N160="znížená",J160,0)</f>
        <v>0</v>
      </c>
      <c r="BG160" s="228">
        <f>IF(N160="zákl. prenesená",J160,0)</f>
        <v>0</v>
      </c>
      <c r="BH160" s="228">
        <f>IF(N160="zníž. prenesená",J160,0)</f>
        <v>0</v>
      </c>
      <c r="BI160" s="228">
        <f>IF(N160="nulová",J160,0)</f>
        <v>0</v>
      </c>
      <c r="BJ160" s="15" t="s">
        <v>114</v>
      </c>
      <c r="BK160" s="229">
        <f>ROUND(I160*H160,3)</f>
        <v>0</v>
      </c>
      <c r="BL160" s="15" t="s">
        <v>113</v>
      </c>
      <c r="BM160" s="227" t="s">
        <v>230</v>
      </c>
    </row>
    <row r="161" s="2" customFormat="1" ht="24.15" customHeight="1">
      <c r="A161" s="36"/>
      <c r="B161" s="37"/>
      <c r="C161" s="216" t="s">
        <v>231</v>
      </c>
      <c r="D161" s="216" t="s">
        <v>109</v>
      </c>
      <c r="E161" s="217" t="s">
        <v>232</v>
      </c>
      <c r="F161" s="218" t="s">
        <v>233</v>
      </c>
      <c r="G161" s="219" t="s">
        <v>142</v>
      </c>
      <c r="H161" s="220">
        <v>12.407</v>
      </c>
      <c r="I161" s="221"/>
      <c r="J161" s="220">
        <f>ROUND(I161*H161,3)</f>
        <v>0</v>
      </c>
      <c r="K161" s="222"/>
      <c r="L161" s="42"/>
      <c r="M161" s="223" t="s">
        <v>1</v>
      </c>
      <c r="N161" s="224" t="s">
        <v>40</v>
      </c>
      <c r="O161" s="90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113</v>
      </c>
      <c r="AT161" s="227" t="s">
        <v>109</v>
      </c>
      <c r="AU161" s="227" t="s">
        <v>114</v>
      </c>
      <c r="AY161" s="15" t="s">
        <v>107</v>
      </c>
      <c r="BE161" s="228">
        <f>IF(N161="základná",J161,0)</f>
        <v>0</v>
      </c>
      <c r="BF161" s="228">
        <f>IF(N161="znížená",J161,0)</f>
        <v>0</v>
      </c>
      <c r="BG161" s="228">
        <f>IF(N161="zákl. prenesená",J161,0)</f>
        <v>0</v>
      </c>
      <c r="BH161" s="228">
        <f>IF(N161="zníž. prenesená",J161,0)</f>
        <v>0</v>
      </c>
      <c r="BI161" s="228">
        <f>IF(N161="nulová",J161,0)</f>
        <v>0</v>
      </c>
      <c r="BJ161" s="15" t="s">
        <v>114</v>
      </c>
      <c r="BK161" s="229">
        <f>ROUND(I161*H161,3)</f>
        <v>0</v>
      </c>
      <c r="BL161" s="15" t="s">
        <v>113</v>
      </c>
      <c r="BM161" s="227" t="s">
        <v>234</v>
      </c>
    </row>
    <row r="162" s="13" customFormat="1">
      <c r="A162" s="13"/>
      <c r="B162" s="230"/>
      <c r="C162" s="231"/>
      <c r="D162" s="232" t="s">
        <v>125</v>
      </c>
      <c r="E162" s="233" t="s">
        <v>1</v>
      </c>
      <c r="F162" s="234" t="s">
        <v>235</v>
      </c>
      <c r="G162" s="231"/>
      <c r="H162" s="235">
        <v>12.407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125</v>
      </c>
      <c r="AU162" s="241" t="s">
        <v>114</v>
      </c>
      <c r="AV162" s="13" t="s">
        <v>114</v>
      </c>
      <c r="AW162" s="13" t="s">
        <v>30</v>
      </c>
      <c r="AX162" s="13" t="s">
        <v>79</v>
      </c>
      <c r="AY162" s="241" t="s">
        <v>107</v>
      </c>
    </row>
    <row r="163" s="2" customFormat="1" ht="33" customHeight="1">
      <c r="A163" s="36"/>
      <c r="B163" s="37"/>
      <c r="C163" s="216" t="s">
        <v>236</v>
      </c>
      <c r="D163" s="216" t="s">
        <v>109</v>
      </c>
      <c r="E163" s="217" t="s">
        <v>237</v>
      </c>
      <c r="F163" s="218" t="s">
        <v>238</v>
      </c>
      <c r="G163" s="219" t="s">
        <v>142</v>
      </c>
      <c r="H163" s="220">
        <v>335.27999999999997</v>
      </c>
      <c r="I163" s="221"/>
      <c r="J163" s="220">
        <f>ROUND(I163*H163,3)</f>
        <v>0</v>
      </c>
      <c r="K163" s="222"/>
      <c r="L163" s="42"/>
      <c r="M163" s="223" t="s">
        <v>1</v>
      </c>
      <c r="N163" s="224" t="s">
        <v>40</v>
      </c>
      <c r="O163" s="90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7" t="s">
        <v>113</v>
      </c>
      <c r="AT163" s="227" t="s">
        <v>109</v>
      </c>
      <c r="AU163" s="227" t="s">
        <v>114</v>
      </c>
      <c r="AY163" s="15" t="s">
        <v>107</v>
      </c>
      <c r="BE163" s="228">
        <f>IF(N163="základná",J163,0)</f>
        <v>0</v>
      </c>
      <c r="BF163" s="228">
        <f>IF(N163="znížená",J163,0)</f>
        <v>0</v>
      </c>
      <c r="BG163" s="228">
        <f>IF(N163="zákl. prenesená",J163,0)</f>
        <v>0</v>
      </c>
      <c r="BH163" s="228">
        <f>IF(N163="zníž. prenesená",J163,0)</f>
        <v>0</v>
      </c>
      <c r="BI163" s="228">
        <f>IF(N163="nulová",J163,0)</f>
        <v>0</v>
      </c>
      <c r="BJ163" s="15" t="s">
        <v>114</v>
      </c>
      <c r="BK163" s="229">
        <f>ROUND(I163*H163,3)</f>
        <v>0</v>
      </c>
      <c r="BL163" s="15" t="s">
        <v>113</v>
      </c>
      <c r="BM163" s="227" t="s">
        <v>239</v>
      </c>
    </row>
    <row r="164" s="2" customFormat="1" ht="24.15" customHeight="1">
      <c r="A164" s="36"/>
      <c r="B164" s="37"/>
      <c r="C164" s="216" t="s">
        <v>240</v>
      </c>
      <c r="D164" s="216" t="s">
        <v>109</v>
      </c>
      <c r="E164" s="217" t="s">
        <v>241</v>
      </c>
      <c r="F164" s="218" t="s">
        <v>242</v>
      </c>
      <c r="G164" s="219" t="s">
        <v>142</v>
      </c>
      <c r="H164" s="220">
        <v>1005.84</v>
      </c>
      <c r="I164" s="221"/>
      <c r="J164" s="220">
        <f>ROUND(I164*H164,3)</f>
        <v>0</v>
      </c>
      <c r="K164" s="222"/>
      <c r="L164" s="42"/>
      <c r="M164" s="223" t="s">
        <v>1</v>
      </c>
      <c r="N164" s="224" t="s">
        <v>40</v>
      </c>
      <c r="O164" s="90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113</v>
      </c>
      <c r="AT164" s="227" t="s">
        <v>109</v>
      </c>
      <c r="AU164" s="227" t="s">
        <v>114</v>
      </c>
      <c r="AY164" s="15" t="s">
        <v>107</v>
      </c>
      <c r="BE164" s="228">
        <f>IF(N164="základná",J164,0)</f>
        <v>0</v>
      </c>
      <c r="BF164" s="228">
        <f>IF(N164="znížená",J164,0)</f>
        <v>0</v>
      </c>
      <c r="BG164" s="228">
        <f>IF(N164="zákl. prenesená",J164,0)</f>
        <v>0</v>
      </c>
      <c r="BH164" s="228">
        <f>IF(N164="zníž. prenesená",J164,0)</f>
        <v>0</v>
      </c>
      <c r="BI164" s="228">
        <f>IF(N164="nulová",J164,0)</f>
        <v>0</v>
      </c>
      <c r="BJ164" s="15" t="s">
        <v>114</v>
      </c>
      <c r="BK164" s="229">
        <f>ROUND(I164*H164,3)</f>
        <v>0</v>
      </c>
      <c r="BL164" s="15" t="s">
        <v>113</v>
      </c>
      <c r="BM164" s="227" t="s">
        <v>243</v>
      </c>
    </row>
    <row r="165" s="13" customFormat="1">
      <c r="A165" s="13"/>
      <c r="B165" s="230"/>
      <c r="C165" s="231"/>
      <c r="D165" s="232" t="s">
        <v>125</v>
      </c>
      <c r="E165" s="233" t="s">
        <v>1</v>
      </c>
      <c r="F165" s="234" t="s">
        <v>244</v>
      </c>
      <c r="G165" s="231"/>
      <c r="H165" s="235">
        <v>1005.84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125</v>
      </c>
      <c r="AU165" s="241" t="s">
        <v>114</v>
      </c>
      <c r="AV165" s="13" t="s">
        <v>114</v>
      </c>
      <c r="AW165" s="13" t="s">
        <v>30</v>
      </c>
      <c r="AX165" s="13" t="s">
        <v>79</v>
      </c>
      <c r="AY165" s="241" t="s">
        <v>107</v>
      </c>
    </row>
    <row r="166" s="2" customFormat="1" ht="24.15" customHeight="1">
      <c r="A166" s="36"/>
      <c r="B166" s="37"/>
      <c r="C166" s="216" t="s">
        <v>245</v>
      </c>
      <c r="D166" s="216" t="s">
        <v>109</v>
      </c>
      <c r="E166" s="217" t="s">
        <v>246</v>
      </c>
      <c r="F166" s="218" t="s">
        <v>247</v>
      </c>
      <c r="G166" s="219" t="s">
        <v>142</v>
      </c>
      <c r="H166" s="220">
        <v>0.65300000000000002</v>
      </c>
      <c r="I166" s="221"/>
      <c r="J166" s="220">
        <f>ROUND(I166*H166,3)</f>
        <v>0</v>
      </c>
      <c r="K166" s="222"/>
      <c r="L166" s="42"/>
      <c r="M166" s="223" t="s">
        <v>1</v>
      </c>
      <c r="N166" s="224" t="s">
        <v>40</v>
      </c>
      <c r="O166" s="90"/>
      <c r="P166" s="225">
        <f>O166*H166</f>
        <v>0</v>
      </c>
      <c r="Q166" s="225">
        <v>0</v>
      </c>
      <c r="R166" s="225">
        <f>Q166*H166</f>
        <v>0</v>
      </c>
      <c r="S166" s="225">
        <v>0</v>
      </c>
      <c r="T166" s="22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113</v>
      </c>
      <c r="AT166" s="227" t="s">
        <v>109</v>
      </c>
      <c r="AU166" s="227" t="s">
        <v>114</v>
      </c>
      <c r="AY166" s="15" t="s">
        <v>107</v>
      </c>
      <c r="BE166" s="228">
        <f>IF(N166="základná",J166,0)</f>
        <v>0</v>
      </c>
      <c r="BF166" s="228">
        <f>IF(N166="znížená",J166,0)</f>
        <v>0</v>
      </c>
      <c r="BG166" s="228">
        <f>IF(N166="zákl. prenesená",J166,0)</f>
        <v>0</v>
      </c>
      <c r="BH166" s="228">
        <f>IF(N166="zníž. prenesená",J166,0)</f>
        <v>0</v>
      </c>
      <c r="BI166" s="228">
        <f>IF(N166="nulová",J166,0)</f>
        <v>0</v>
      </c>
      <c r="BJ166" s="15" t="s">
        <v>114</v>
      </c>
      <c r="BK166" s="229">
        <f>ROUND(I166*H166,3)</f>
        <v>0</v>
      </c>
      <c r="BL166" s="15" t="s">
        <v>113</v>
      </c>
      <c r="BM166" s="227" t="s">
        <v>248</v>
      </c>
    </row>
    <row r="167" s="2" customFormat="1" ht="24.15" customHeight="1">
      <c r="A167" s="36"/>
      <c r="B167" s="37"/>
      <c r="C167" s="216" t="s">
        <v>249</v>
      </c>
      <c r="D167" s="216" t="s">
        <v>109</v>
      </c>
      <c r="E167" s="217" t="s">
        <v>250</v>
      </c>
      <c r="F167" s="218" t="s">
        <v>251</v>
      </c>
      <c r="G167" s="219" t="s">
        <v>142</v>
      </c>
      <c r="H167" s="220">
        <v>335.27999999999997</v>
      </c>
      <c r="I167" s="221"/>
      <c r="J167" s="220">
        <f>ROUND(I167*H167,3)</f>
        <v>0</v>
      </c>
      <c r="K167" s="222"/>
      <c r="L167" s="42"/>
      <c r="M167" s="223" t="s">
        <v>1</v>
      </c>
      <c r="N167" s="224" t="s">
        <v>40</v>
      </c>
      <c r="O167" s="90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113</v>
      </c>
      <c r="AT167" s="227" t="s">
        <v>109</v>
      </c>
      <c r="AU167" s="227" t="s">
        <v>114</v>
      </c>
      <c r="AY167" s="15" t="s">
        <v>107</v>
      </c>
      <c r="BE167" s="228">
        <f>IF(N167="základná",J167,0)</f>
        <v>0</v>
      </c>
      <c r="BF167" s="228">
        <f>IF(N167="znížená",J167,0)</f>
        <v>0</v>
      </c>
      <c r="BG167" s="228">
        <f>IF(N167="zákl. prenesená",J167,0)</f>
        <v>0</v>
      </c>
      <c r="BH167" s="228">
        <f>IF(N167="zníž. prenesená",J167,0)</f>
        <v>0</v>
      </c>
      <c r="BI167" s="228">
        <f>IF(N167="nulová",J167,0)</f>
        <v>0</v>
      </c>
      <c r="BJ167" s="15" t="s">
        <v>114</v>
      </c>
      <c r="BK167" s="229">
        <f>ROUND(I167*H167,3)</f>
        <v>0</v>
      </c>
      <c r="BL167" s="15" t="s">
        <v>113</v>
      </c>
      <c r="BM167" s="227" t="s">
        <v>252</v>
      </c>
    </row>
    <row r="168" s="2" customFormat="1" ht="24.15" customHeight="1">
      <c r="A168" s="36"/>
      <c r="B168" s="37"/>
      <c r="C168" s="216" t="s">
        <v>253</v>
      </c>
      <c r="D168" s="216" t="s">
        <v>109</v>
      </c>
      <c r="E168" s="217" t="s">
        <v>254</v>
      </c>
      <c r="F168" s="218" t="s">
        <v>255</v>
      </c>
      <c r="G168" s="219" t="s">
        <v>142</v>
      </c>
      <c r="H168" s="220">
        <v>0.65300000000000002</v>
      </c>
      <c r="I168" s="221"/>
      <c r="J168" s="220">
        <f>ROUND(I168*H168,3)</f>
        <v>0</v>
      </c>
      <c r="K168" s="222"/>
      <c r="L168" s="42"/>
      <c r="M168" s="223" t="s">
        <v>1</v>
      </c>
      <c r="N168" s="224" t="s">
        <v>40</v>
      </c>
      <c r="O168" s="90"/>
      <c r="P168" s="225">
        <f>O168*H168</f>
        <v>0</v>
      </c>
      <c r="Q168" s="225">
        <v>0</v>
      </c>
      <c r="R168" s="225">
        <f>Q168*H168</f>
        <v>0</v>
      </c>
      <c r="S168" s="225">
        <v>0</v>
      </c>
      <c r="T168" s="22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113</v>
      </c>
      <c r="AT168" s="227" t="s">
        <v>109</v>
      </c>
      <c r="AU168" s="227" t="s">
        <v>114</v>
      </c>
      <c r="AY168" s="15" t="s">
        <v>107</v>
      </c>
      <c r="BE168" s="228">
        <f>IF(N168="základná",J168,0)</f>
        <v>0</v>
      </c>
      <c r="BF168" s="228">
        <f>IF(N168="znížená",J168,0)</f>
        <v>0</v>
      </c>
      <c r="BG168" s="228">
        <f>IF(N168="zákl. prenesená",J168,0)</f>
        <v>0</v>
      </c>
      <c r="BH168" s="228">
        <f>IF(N168="zníž. prenesená",J168,0)</f>
        <v>0</v>
      </c>
      <c r="BI168" s="228">
        <f>IF(N168="nulová",J168,0)</f>
        <v>0</v>
      </c>
      <c r="BJ168" s="15" t="s">
        <v>114</v>
      </c>
      <c r="BK168" s="229">
        <f>ROUND(I168*H168,3)</f>
        <v>0</v>
      </c>
      <c r="BL168" s="15" t="s">
        <v>113</v>
      </c>
      <c r="BM168" s="227" t="s">
        <v>256</v>
      </c>
    </row>
    <row r="169" s="12" customFormat="1" ht="22.8" customHeight="1">
      <c r="A169" s="12"/>
      <c r="B169" s="200"/>
      <c r="C169" s="201"/>
      <c r="D169" s="202" t="s">
        <v>73</v>
      </c>
      <c r="E169" s="214" t="s">
        <v>257</v>
      </c>
      <c r="F169" s="214" t="s">
        <v>258</v>
      </c>
      <c r="G169" s="201"/>
      <c r="H169" s="201"/>
      <c r="I169" s="204"/>
      <c r="J169" s="215">
        <f>BK169</f>
        <v>0</v>
      </c>
      <c r="K169" s="201"/>
      <c r="L169" s="206"/>
      <c r="M169" s="207"/>
      <c r="N169" s="208"/>
      <c r="O169" s="208"/>
      <c r="P169" s="209">
        <f>P170</f>
        <v>0</v>
      </c>
      <c r="Q169" s="208"/>
      <c r="R169" s="209">
        <f>R170</f>
        <v>0</v>
      </c>
      <c r="S169" s="208"/>
      <c r="T169" s="21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1" t="s">
        <v>79</v>
      </c>
      <c r="AT169" s="212" t="s">
        <v>73</v>
      </c>
      <c r="AU169" s="212" t="s">
        <v>79</v>
      </c>
      <c r="AY169" s="211" t="s">
        <v>107</v>
      </c>
      <c r="BK169" s="213">
        <f>BK170</f>
        <v>0</v>
      </c>
    </row>
    <row r="170" s="2" customFormat="1" ht="33" customHeight="1">
      <c r="A170" s="36"/>
      <c r="B170" s="37"/>
      <c r="C170" s="216" t="s">
        <v>259</v>
      </c>
      <c r="D170" s="216" t="s">
        <v>109</v>
      </c>
      <c r="E170" s="217" t="s">
        <v>260</v>
      </c>
      <c r="F170" s="218" t="s">
        <v>261</v>
      </c>
      <c r="G170" s="219" t="s">
        <v>142</v>
      </c>
      <c r="H170" s="220">
        <v>472.173</v>
      </c>
      <c r="I170" s="221"/>
      <c r="J170" s="220">
        <f>ROUND(I170*H170,3)</f>
        <v>0</v>
      </c>
      <c r="K170" s="222"/>
      <c r="L170" s="42"/>
      <c r="M170" s="252" t="s">
        <v>1</v>
      </c>
      <c r="N170" s="253" t="s">
        <v>40</v>
      </c>
      <c r="O170" s="254"/>
      <c r="P170" s="255">
        <f>O170*H170</f>
        <v>0</v>
      </c>
      <c r="Q170" s="255">
        <v>0</v>
      </c>
      <c r="R170" s="255">
        <f>Q170*H170</f>
        <v>0</v>
      </c>
      <c r="S170" s="255">
        <v>0</v>
      </c>
      <c r="T170" s="25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113</v>
      </c>
      <c r="AT170" s="227" t="s">
        <v>109</v>
      </c>
      <c r="AU170" s="227" t="s">
        <v>114</v>
      </c>
      <c r="AY170" s="15" t="s">
        <v>107</v>
      </c>
      <c r="BE170" s="228">
        <f>IF(N170="základná",J170,0)</f>
        <v>0</v>
      </c>
      <c r="BF170" s="228">
        <f>IF(N170="znížená",J170,0)</f>
        <v>0</v>
      </c>
      <c r="BG170" s="228">
        <f>IF(N170="zákl. prenesená",J170,0)</f>
        <v>0</v>
      </c>
      <c r="BH170" s="228">
        <f>IF(N170="zníž. prenesená",J170,0)</f>
        <v>0</v>
      </c>
      <c r="BI170" s="228">
        <f>IF(N170="nulová",J170,0)</f>
        <v>0</v>
      </c>
      <c r="BJ170" s="15" t="s">
        <v>114</v>
      </c>
      <c r="BK170" s="229">
        <f>ROUND(I170*H170,3)</f>
        <v>0</v>
      </c>
      <c r="BL170" s="15" t="s">
        <v>113</v>
      </c>
      <c r="BM170" s="227" t="s">
        <v>262</v>
      </c>
    </row>
    <row r="171" s="2" customFormat="1" ht="6.96" customHeight="1">
      <c r="A171" s="36"/>
      <c r="B171" s="65"/>
      <c r="C171" s="66"/>
      <c r="D171" s="66"/>
      <c r="E171" s="66"/>
      <c r="F171" s="66"/>
      <c r="G171" s="66"/>
      <c r="H171" s="66"/>
      <c r="I171" s="66"/>
      <c r="J171" s="66"/>
      <c r="K171" s="66"/>
      <c r="L171" s="42"/>
      <c r="M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</row>
  </sheetData>
  <sheetProtection sheet="1" autoFilter="0" formatColumns="0" formatRows="0" objects="1" scenarios="1" spinCount="100000" saltValue="+65P0pXs0xBUCETO5f7gJJAQtF9R0LDF32kwQdkCiB4CToArEMHdxXxwd0DU397218vz1Fi8D/Q8T0P/RVENQQ==" hashValue="npE91849z0SMzSsiy/ZaPnsctVcSr7mIUXBqIzDPH9R+rfOVZ/3t1XXs36g35gmHdHqmUVdAMvPwiytyhp6jmA==" algorithmName="SHA-512" password="ED67"/>
  <autoFilter ref="C117:K170"/>
  <mergeCells count="6">
    <mergeCell ref="E7:H7"/>
    <mergeCell ref="E16:H16"/>
    <mergeCell ref="E25:H25"/>
    <mergeCell ref="E85:H85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helena-TOSH\helena</dc:creator>
  <cp:lastModifiedBy>helena-TOSH\helena</cp:lastModifiedBy>
  <dcterms:created xsi:type="dcterms:W3CDTF">2021-08-02T08:40:53Z</dcterms:created>
  <dcterms:modified xsi:type="dcterms:W3CDTF">2021-08-02T08:40:57Z</dcterms:modified>
</cp:coreProperties>
</file>