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tomas_vrbovsky_kosice_sk/Documents/Verejne obstaravanie/Josephine/Navsteva papeza/Kostolianska/2112_2_PD_Papez_KE_mesto_Kostolianska/"/>
    </mc:Choice>
  </mc:AlternateContent>
  <xr:revisionPtr revIDLastSave="0" documentId="11_81DA46AD4D4C2CC844228FDA4C39499B0F8962D8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kapitulácia stavby" sheetId="1" state="veryHidden" r:id="rId1"/>
    <sheet name="PSD2 - Prípravná stavebná..." sheetId="2" r:id="rId2"/>
  </sheets>
  <definedNames>
    <definedName name="_xlnm._FilterDatabase" localSheetId="1" hidden="1">'PSD2 - Prípravná stavebná...'!$C$116:$K$161</definedName>
    <definedName name="_xlnm.Print_Titles" localSheetId="1">'PSD2 - Prípravná stavebná...'!$116:$116</definedName>
    <definedName name="_xlnm.Print_Titles" localSheetId="0">'Rekapitulácia stavby'!$92:$92</definedName>
    <definedName name="_xlnm.Print_Area" localSheetId="1">'PSD2 - Prípravná stavebná...'!$C$4:$J$76,'PSD2 - Prípravná stavebná...'!$C$106:$J$161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61" i="2"/>
  <c r="BH161" i="2"/>
  <c r="BG161" i="2"/>
  <c r="BE161" i="2"/>
  <c r="T161" i="2"/>
  <c r="T160" i="2" s="1"/>
  <c r="R161" i="2"/>
  <c r="R160" i="2" s="1"/>
  <c r="P161" i="2"/>
  <c r="P160" i="2" s="1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0" i="2"/>
  <c r="BH120" i="2"/>
  <c r="BG120" i="2"/>
  <c r="BE120" i="2"/>
  <c r="T120" i="2"/>
  <c r="R120" i="2"/>
  <c r="P120" i="2"/>
  <c r="J114" i="2"/>
  <c r="J113" i="2"/>
  <c r="F113" i="2"/>
  <c r="F111" i="2"/>
  <c r="E109" i="2"/>
  <c r="J90" i="2"/>
  <c r="J89" i="2"/>
  <c r="F89" i="2"/>
  <c r="F87" i="2"/>
  <c r="E85" i="2"/>
  <c r="J16" i="2"/>
  <c r="E16" i="2"/>
  <c r="F114" i="2" s="1"/>
  <c r="J15" i="2"/>
  <c r="J10" i="2"/>
  <c r="J87" i="2"/>
  <c r="L90" i="1"/>
  <c r="AM90" i="1"/>
  <c r="AM89" i="1"/>
  <c r="L89" i="1"/>
  <c r="AM87" i="1"/>
  <c r="L87" i="1"/>
  <c r="L85" i="1"/>
  <c r="L84" i="1"/>
  <c r="J161" i="2"/>
  <c r="J159" i="2"/>
  <c r="BK157" i="2"/>
  <c r="J154" i="2"/>
  <c r="BK151" i="2"/>
  <c r="J148" i="2"/>
  <c r="BK145" i="2"/>
  <c r="J143" i="2"/>
  <c r="J140" i="2"/>
  <c r="J135" i="2"/>
  <c r="BK134" i="2"/>
  <c r="BK129" i="2"/>
  <c r="J126" i="2"/>
  <c r="J123" i="2"/>
  <c r="J120" i="2"/>
  <c r="AS94" i="1"/>
  <c r="J155" i="2"/>
  <c r="BK154" i="2"/>
  <c r="J151" i="2"/>
  <c r="BK148" i="2"/>
  <c r="J145" i="2"/>
  <c r="BK143" i="2"/>
  <c r="BK140" i="2"/>
  <c r="BK137" i="2"/>
  <c r="J134" i="2"/>
  <c r="J129" i="2"/>
  <c r="BK126" i="2"/>
  <c r="BK123" i="2"/>
  <c r="BK120" i="2"/>
  <c r="BK161" i="2"/>
  <c r="BK159" i="2"/>
  <c r="J158" i="2"/>
  <c r="BK155" i="2"/>
  <c r="J152" i="2"/>
  <c r="J150" i="2"/>
  <c r="J147" i="2"/>
  <c r="J144" i="2"/>
  <c r="BK142" i="2"/>
  <c r="J138" i="2"/>
  <c r="J137" i="2"/>
  <c r="J132" i="2"/>
  <c r="J128" i="2"/>
  <c r="J125" i="2"/>
  <c r="J122" i="2"/>
  <c r="BK158" i="2"/>
  <c r="J157" i="2"/>
  <c r="BK152" i="2"/>
  <c r="BK150" i="2"/>
  <c r="BK147" i="2"/>
  <c r="BK144" i="2"/>
  <c r="J142" i="2"/>
  <c r="BK138" i="2"/>
  <c r="BK135" i="2"/>
  <c r="BK132" i="2"/>
  <c r="BK128" i="2"/>
  <c r="BK125" i="2"/>
  <c r="BK122" i="2"/>
  <c r="BK119" i="2" l="1"/>
  <c r="J119" i="2" s="1"/>
  <c r="J96" i="2" s="1"/>
  <c r="R119" i="2"/>
  <c r="BK131" i="2"/>
  <c r="J131" i="2" s="1"/>
  <c r="J97" i="2" s="1"/>
  <c r="P131" i="2"/>
  <c r="T131" i="2"/>
  <c r="P136" i="2"/>
  <c r="R136" i="2"/>
  <c r="P119" i="2"/>
  <c r="P118" i="2" s="1"/>
  <c r="P117" i="2" s="1"/>
  <c r="AU95" i="1" s="1"/>
  <c r="AU94" i="1" s="1"/>
  <c r="T119" i="2"/>
  <c r="R131" i="2"/>
  <c r="BK136" i="2"/>
  <c r="J136" i="2" s="1"/>
  <c r="J98" i="2" s="1"/>
  <c r="T136" i="2"/>
  <c r="BK160" i="2"/>
  <c r="J160" i="2" s="1"/>
  <c r="J99" i="2" s="1"/>
  <c r="F90" i="2"/>
  <c r="J111" i="2"/>
  <c r="BF128" i="2"/>
  <c r="BF132" i="2"/>
  <c r="BF138" i="2"/>
  <c r="BF140" i="2"/>
  <c r="BF143" i="2"/>
  <c r="BF144" i="2"/>
  <c r="BF157" i="2"/>
  <c r="BF120" i="2"/>
  <c r="BF122" i="2"/>
  <c r="BF123" i="2"/>
  <c r="BF125" i="2"/>
  <c r="BF126" i="2"/>
  <c r="BF129" i="2"/>
  <c r="BF134" i="2"/>
  <c r="BF135" i="2"/>
  <c r="BF137" i="2"/>
  <c r="BF142" i="2"/>
  <c r="BF145" i="2"/>
  <c r="BF147" i="2"/>
  <c r="BF148" i="2"/>
  <c r="BF150" i="2"/>
  <c r="BF151" i="2"/>
  <c r="BF152" i="2"/>
  <c r="BF154" i="2"/>
  <c r="BF155" i="2"/>
  <c r="BF158" i="2"/>
  <c r="BF159" i="2"/>
  <c r="BF161" i="2"/>
  <c r="F35" i="2"/>
  <c r="BD95" i="1" s="1"/>
  <c r="BD94" i="1" s="1"/>
  <c r="W33" i="1" s="1"/>
  <c r="F34" i="2"/>
  <c r="BC95" i="1" s="1"/>
  <c r="BC94" i="1" s="1"/>
  <c r="W32" i="1" s="1"/>
  <c r="J31" i="2"/>
  <c r="AV95" i="1" s="1"/>
  <c r="F31" i="2"/>
  <c r="AZ95" i="1" s="1"/>
  <c r="AZ94" i="1" s="1"/>
  <c r="AV94" i="1" s="1"/>
  <c r="AK29" i="1" s="1"/>
  <c r="F33" i="2"/>
  <c r="BB95" i="1" s="1"/>
  <c r="BB94" i="1" s="1"/>
  <c r="AX94" i="1" s="1"/>
  <c r="T118" i="2" l="1"/>
  <c r="T117" i="2" s="1"/>
  <c r="R118" i="2"/>
  <c r="R117" i="2"/>
  <c r="BK118" i="2"/>
  <c r="J118" i="2" s="1"/>
  <c r="J95" i="2" s="1"/>
  <c r="AY94" i="1"/>
  <c r="J32" i="2"/>
  <c r="AW95" i="1" s="1"/>
  <c r="AT95" i="1" s="1"/>
  <c r="W31" i="1"/>
  <c r="W29" i="1"/>
  <c r="F32" i="2"/>
  <c r="BA95" i="1" s="1"/>
  <c r="BA94" i="1" s="1"/>
  <c r="W30" i="1" s="1"/>
  <c r="BK117" i="2" l="1"/>
  <c r="J117" i="2" s="1"/>
  <c r="J28" i="2" s="1"/>
  <c r="AG95" i="1" s="1"/>
  <c r="AG94" i="1" s="1"/>
  <c r="AK26" i="1" s="1"/>
  <c r="AK35" i="1" s="1"/>
  <c r="AW94" i="1"/>
  <c r="AK30" i="1" s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<sst xmlns="http://schemas.openxmlformats.org/spreadsheetml/2006/main" count="771" uniqueCount="242">
  <si>
    <t>Export Komplet</t>
  </si>
  <si>
    <t/>
  </si>
  <si>
    <t>2.0</t>
  </si>
  <si>
    <t>ZAMOK</t>
  </si>
  <si>
    <t>False</t>
  </si>
  <si>
    <t>{715abb80-45f5-4b82-996b-d2d7efae922c}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</si>
  <si>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</si>
  <si>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</si>
  <si>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</si>
  <si>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</si>
  <si>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</si>
  <si>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</si>
  <si>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PSD2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</si>
  <si>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</si>
  <si>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</si>
  <si>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Prípravná stavebná dokumentácia pre stavby - návšteva pápeža 14.09.2021 - oprava komunikácie Kostolianska</t>
  </si>
  <si>
    <t>JKSO:</t>
  </si>
  <si>
    <t>KS:</t>
  </si>
  <si>
    <t>Miesto:</t>
  </si>
  <si>
    <t>mesto Košice</t>
  </si>
  <si>
    <t>Dátum:</t>
  </si>
  <si>
    <t>1. 8. 2021</t>
  </si>
  <si>
    <t>Objednávateľ:</t>
  </si>
  <si>
    <t>IČO:</t>
  </si>
  <si>
    <t>Magistrát mesta Košice</t>
  </si>
  <si>
    <t>IČ DPH:</t>
  </si>
  <si>
    <t>Zhotoviteľ:</t>
  </si>
  <si>
    <t>Vyplň údaj</t>
  </si>
  <si>
    <t>Projektant:</t>
  </si>
  <si>
    <t>RRi desing. s.r.o. Košice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</si>
  <si>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</si>
  <si>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</si>
  <si>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</si>
  <si>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</si>
  <si>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</si>
  <si>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</si>
  <si>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</si>
  <si>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</si>
  <si>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</si>
  <si>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</si>
  <si>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</si>
  <si>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</si>
  <si>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</si>
  <si>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</si>
  <si>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</si>
  <si>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</si>
  <si>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</si>
  <si>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</si>
  <si>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</si>
  <si>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</si>
  <si>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</si>
  <si>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</si>
  <si>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</si>
  <si>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</si>
  <si>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</si>
  <si>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</si>
  <si>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</si>
  <si>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</si>
  <si>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</si>
  <si>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</si>
  <si>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</si>
  <si>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</si>
  <si>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</si>
  <si>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</si>
  <si>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</si>
  <si>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</si>
  <si>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</si>
  <si>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</si>
  <si>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</si>
  <si>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</si>
  <si>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</si>
  <si>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</si>
  <si>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</si>
  <si>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</si>
  <si>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</si>
  <si>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</si>
  <si>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</si>
  <si>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</si>
  <si>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</si>
  <si>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</si>
  <si>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</si>
  <si>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</si>
  <si>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</si>
  <si>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</si>
  <si>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</si>
  <si>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</si>
  <si>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</si>
  <si>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</si>
  <si>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</si>
  <si>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</si>
  <si>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</si>
  <si>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</si>
  <si>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</si>
  <si>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</si>
  <si>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</si>
  <si>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</si>
  <si>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</si>
  <si>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</si>
  <si>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</si>
  <si>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</si>
  <si>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</si>
  <si>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</si>
  <si>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</si>
  <si>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</si>
  <si>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</si>
  <si>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</si>
  <si>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</si>
  <si>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</si>
  <si>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</si>
  <si>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113153320.S</t>
  </si>
  <si>
    <t>Frézovanie asf. podkladu alebo krytu s prek., plochy cez 1000 do 10000 m2, pruh š. do 1 m, hr. 100 mm  0,254 t</t>
  </si>
  <si>
    <t>m2</t>
  </si>
  <si>
    <t>4</t>
  </si>
  <si>
    <t>2</t>
  </si>
  <si>
    <t>-852816746</t>
  </si>
  <si>
    <t>VV</t>
  </si>
  <si>
    <t>2500,0  "frézovanie krytu hr. 90 mm</t>
  </si>
  <si>
    <t>113202111.S</t>
  </si>
  <si>
    <t>Vytrhanie obrúb kamenných, s vybúraním lôžka, z krajníkov alebo obrubníkov stojatých,  -0,14500t</t>
  </si>
  <si>
    <t>m</t>
  </si>
  <si>
    <t>-1006784956</t>
  </si>
  <si>
    <t>3</t>
  </si>
  <si>
    <t>122201101.S</t>
  </si>
  <si>
    <t>Odkopávka a prekopávka nezapažená v hornine 3, do 100 m3</t>
  </si>
  <si>
    <t>m3</t>
  </si>
  <si>
    <t>-1380264646</t>
  </si>
  <si>
    <t>10,0      "odkopávka pre uloženie obrubníkov</t>
  </si>
  <si>
    <t>162501102.S</t>
  </si>
  <si>
    <t>Vodorovné premiestnenie výkopku po spevnenej ceste z horniny tr.1-4, do 100 m3 na vzdialenosť do 3000 m</t>
  </si>
  <si>
    <t>2102478914</t>
  </si>
  <si>
    <t>5</t>
  </si>
  <si>
    <t>162501105.S</t>
  </si>
  <si>
    <t>Vodorovné premiestnenie výkopku po spevnenej ceste z horniny tr.1-4, do 100 m3, príplatok k cene za každých ďalšich a začatých 1000 m</t>
  </si>
  <si>
    <t>-591255596</t>
  </si>
  <si>
    <t>10,000*17   "skládka do 20 km</t>
  </si>
  <si>
    <t>6</t>
  </si>
  <si>
    <t>171201201.S</t>
  </si>
  <si>
    <t>Uloženie sypaniny na skládky do 100 m3</t>
  </si>
  <si>
    <t>474376595</t>
  </si>
  <si>
    <t>7</t>
  </si>
  <si>
    <t>171209002.S</t>
  </si>
  <si>
    <t>Poplatok za skladovanie - zemina a kamenivo (17 05) ostatné</t>
  </si>
  <si>
    <t>t</t>
  </si>
  <si>
    <t>2044241640</t>
  </si>
  <si>
    <t>10,0*1,9</t>
  </si>
  <si>
    <t>Komunikácie</t>
  </si>
  <si>
    <t>8</t>
  </si>
  <si>
    <t>573231109.S</t>
  </si>
  <si>
    <t>Postrek asfaltový spojovací bez posypu kamenivom z cestnej emulzie v množstve 0,70 kg/m2</t>
  </si>
  <si>
    <t>-446245252</t>
  </si>
  <si>
    <t>2500*2</t>
  </si>
  <si>
    <t>9</t>
  </si>
  <si>
    <t>576131311.S</t>
  </si>
  <si>
    <t>Koberec asfaltový modifikovaný I.tr. mastixový SMA 11 O  strednozrnný, po zhutnení hr. 40 mm š. do 3 m</t>
  </si>
  <si>
    <t>-403200910</t>
  </si>
  <si>
    <t>10</t>
  </si>
  <si>
    <t>577144311.S</t>
  </si>
  <si>
    <t>Asfaltový betón vrstva obrusná alebo ložná AC 16 v pruhu š. do 3 m z nemodifik. asfaltu tr. I, po zhutnení hr. 50 mm</t>
  </si>
  <si>
    <t>-1909273926</t>
  </si>
  <si>
    <t>Ostatné konštrukcie a práce-búranie</t>
  </si>
  <si>
    <t>11</t>
  </si>
  <si>
    <t>914811000.S</t>
  </si>
  <si>
    <t>Dočasné dopravné značenie - montáž, demontáž, nájom</t>
  </si>
  <si>
    <t>kpl</t>
  </si>
  <si>
    <t>2007026099</t>
  </si>
  <si>
    <t>12</t>
  </si>
  <si>
    <t>915711212.S</t>
  </si>
  <si>
    <t>Vodorovné dopravné značenie striekané farbou deliacich čiar súvislých šírky 125 mm biela retroreflexná</t>
  </si>
  <si>
    <t>-723956363</t>
  </si>
  <si>
    <t>254,0    "VDZ 601</t>
  </si>
  <si>
    <t>13</t>
  </si>
  <si>
    <t>915721212.S</t>
  </si>
  <si>
    <t>Vodorovné dopravné značenie striekané farbou prechodov pre chodcov, šípky, symboly a pod., biela retroreflexná</t>
  </si>
  <si>
    <t>-1449671748</t>
  </si>
  <si>
    <t>30,0   "VDZ 610</t>
  </si>
  <si>
    <t>14</t>
  </si>
  <si>
    <t>915791111.S</t>
  </si>
  <si>
    <t>Predznačenie pre značenie striekané farbou z náterových hmôt deliace čiary, vodiace prúžky</t>
  </si>
  <si>
    <t>548890809</t>
  </si>
  <si>
    <t>15</t>
  </si>
  <si>
    <t>915791112.S</t>
  </si>
  <si>
    <t>Predznačenie pre vodorovné značenie striekané farbou alebo vykonávané z náterových hmôt</t>
  </si>
  <si>
    <t>-1187206526</t>
  </si>
  <si>
    <t>16</t>
  </si>
  <si>
    <t>916362112.S</t>
  </si>
  <si>
    <t>Osadenie cestného obrubníka betónového stojatého do lôžka z betónu prostého tr. C 16/20 s bočnou oporou</t>
  </si>
  <si>
    <t>2117685229</t>
  </si>
  <si>
    <t>17</t>
  </si>
  <si>
    <t>M</t>
  </si>
  <si>
    <t>592170001000.S</t>
  </si>
  <si>
    <t>Obrubník cestný, lxšxv 1000x150x260 mm</t>
  </si>
  <si>
    <t>ks</t>
  </si>
  <si>
    <t>1854664548</t>
  </si>
  <si>
    <t>100*1,01 'Prepočítané koeficientom množstva</t>
  </si>
  <si>
    <t>18</t>
  </si>
  <si>
    <t>919720232.S</t>
  </si>
  <si>
    <t>Geomreža pre vystuženie asfaltových vrstiev exist. krytu komunikácií zo sklenných vlákien s geotextíliou, pozdĺžna pevnosť v ťahu nad 50 do 100 kN/m</t>
  </si>
  <si>
    <t>-919898416</t>
  </si>
  <si>
    <t>19</t>
  </si>
  <si>
    <t>693210003430.S</t>
  </si>
  <si>
    <t>Geomreža sklovláknitá s PP geotextíliou, pevnosť v ťahu pozdĺžne/priečne 50/50 kN/m, šxl 1,9x100 m, pre vystuženie asfaltových vrstiev vozoviek</t>
  </si>
  <si>
    <t>-1668071149</t>
  </si>
  <si>
    <t>2500*1,15 'Prepočítané koeficientom množstva</t>
  </si>
  <si>
    <t>919735112.S</t>
  </si>
  <si>
    <t>Rezanie existujúceho asfaltového krytu alebo podkladu hĺbky nad 50 do 100 mm</t>
  </si>
  <si>
    <t>-162669285</t>
  </si>
  <si>
    <t>21</t>
  </si>
  <si>
    <t>979082213.S</t>
  </si>
  <si>
    <t>Vodorovná doprava sutiny so zložením a hrubým urovnaním na vzdialenosť do 1 km</t>
  </si>
  <si>
    <t>-1683758313</t>
  </si>
  <si>
    <t>22</t>
  </si>
  <si>
    <t>979082219.S</t>
  </si>
  <si>
    <t>Príplatok k cene za každý ďalší aj začatý 1 km nad 1 km pre vodorovnú dopravu sutiny</t>
  </si>
  <si>
    <t>-971320007</t>
  </si>
  <si>
    <t>9,57*19,0    "odvoz sute na skládku do 20 km</t>
  </si>
  <si>
    <t>23</t>
  </si>
  <si>
    <t>979084216.S</t>
  </si>
  <si>
    <t>Vodorovná doprava vybúraných hmôt po suchu bez naloženia, ale so zložením na vzdialenosť do 5 km</t>
  </si>
  <si>
    <t>-816724943</t>
  </si>
  <si>
    <t>24</t>
  </si>
  <si>
    <t>979084219.S</t>
  </si>
  <si>
    <t>Príplatok k cene za každých ďalších aj začatých 5 km nad 5 km</t>
  </si>
  <si>
    <t>-1709466888</t>
  </si>
  <si>
    <t>635,0*3   "frézovaný asfalt na skládku správcu odhad 20 km</t>
  </si>
  <si>
    <t>25</t>
  </si>
  <si>
    <t>979087212.S</t>
  </si>
  <si>
    <t>Nakladanie na dopravné prostriedky pre vodorovnú dopravu sutiny</t>
  </si>
  <si>
    <t>-636468910</t>
  </si>
  <si>
    <t>26</t>
  </si>
  <si>
    <t>979087213.S</t>
  </si>
  <si>
    <t>Nakladanie na dopravné prostriedky pre vodorovnú dopravu vybúraných hmôt</t>
  </si>
  <si>
    <t>153913676</t>
  </si>
  <si>
    <t>27</t>
  </si>
  <si>
    <t>979089612.S</t>
  </si>
  <si>
    <t>Poplatok za skladovanie - iné odpady zo stavieb a demolácií (17 09), ostatné</t>
  </si>
  <si>
    <t>1824250536</t>
  </si>
  <si>
    <t>99</t>
  </si>
  <si>
    <t>Presun hmôt HSV</t>
  </si>
  <si>
    <t>28</t>
  </si>
  <si>
    <t>998225111.S</t>
  </si>
  <si>
    <t>Presun hmôt pre pozemnú komunikáciu a letisko s krytom asfaltovým akejkoľvek dĺžky objektu</t>
  </si>
  <si>
    <t>1697959218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</si>
</sst>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0" fillId="0" borderId="0" xfId="0"/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" customHeight="1"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5" t="s">
        <v>6</v>
      </c>
      <c r="BT2" s="15" t="s">
        <v>7</v>
      </c>
    </row>
    <row r="3" spans="1:74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s="1" customFormat="1" ht="24.9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6</v>
      </c>
    </row>
    <row r="5" spans="1:74" s="1" customFormat="1" ht="12" customHeight="1">
      <c r="B5" s="19"/>
      <c r="C5" s="20"/>
      <c r="D5" s="24" t="s">
        <v>11</v>
      </c>
      <c r="E5" s="20"/>
      <c r="F5" s="20"/>
      <c r="G5" s="20"/>
      <c r="H5" s="20"/>
      <c r="I5" s="20"/>
      <c r="J5" s="20"/>
      <c r="K5" s="259" t="s">
        <v>12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0"/>
      <c r="AQ5" s="20"/>
      <c r="AR5" s="18"/>
      <c r="BE5" s="256" t="s">
        <v>13</v>
      </c>
      <c r="BS5" s="15" t="s">
        <v>6</v>
      </c>
    </row>
    <row r="6" spans="1:74" s="1" customFormat="1" ht="36.9" customHeight="1">
      <c r="B6" s="19"/>
      <c r="C6" s="20"/>
      <c r="D6" s="26" t="s">
        <v>14</v>
      </c>
      <c r="E6" s="20"/>
      <c r="F6" s="20"/>
      <c r="G6" s="20"/>
      <c r="H6" s="20"/>
      <c r="I6" s="20"/>
      <c r="J6" s="20"/>
      <c r="K6" s="261" t="s">
        <v>15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0"/>
      <c r="AQ6" s="20"/>
      <c r="AR6" s="18"/>
      <c r="BE6" s="257"/>
      <c r="BS6" s="15" t="s">
        <v>6</v>
      </c>
    </row>
    <row r="7" spans="1:74" s="1" customFormat="1" ht="12" customHeight="1">
      <c r="B7" s="19"/>
      <c r="C7" s="20"/>
      <c r="D7" s="27" t="s">
        <v>16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17</v>
      </c>
      <c r="AL7" s="20"/>
      <c r="AM7" s="20"/>
      <c r="AN7" s="25" t="s">
        <v>1</v>
      </c>
      <c r="AO7" s="20"/>
      <c r="AP7" s="20"/>
      <c r="AQ7" s="20"/>
      <c r="AR7" s="18"/>
      <c r="BE7" s="257"/>
      <c r="BS7" s="15" t="s">
        <v>6</v>
      </c>
    </row>
    <row r="8" spans="1:74" s="1" customFormat="1" ht="12" customHeight="1">
      <c r="B8" s="19"/>
      <c r="C8" s="20"/>
      <c r="D8" s="27" t="s">
        <v>18</v>
      </c>
      <c r="E8" s="20"/>
      <c r="F8" s="20"/>
      <c r="G8" s="20"/>
      <c r="H8" s="20"/>
      <c r="I8" s="20"/>
      <c r="J8" s="20"/>
      <c r="K8" s="25" t="s">
        <v>19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20</v>
      </c>
      <c r="AL8" s="20"/>
      <c r="AM8" s="20"/>
      <c r="AN8" s="28" t="s">
        <v>21</v>
      </c>
      <c r="AO8" s="20"/>
      <c r="AP8" s="20"/>
      <c r="AQ8" s="20"/>
      <c r="AR8" s="18"/>
      <c r="BE8" s="257"/>
      <c r="BS8" s="15" t="s">
        <v>6</v>
      </c>
    </row>
    <row r="9" spans="1:74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57"/>
      <c r="BS9" s="15" t="s">
        <v>6</v>
      </c>
    </row>
    <row r="10" spans="1:74" s="1" customFormat="1" ht="12" customHeight="1">
      <c r="B10" s="19"/>
      <c r="C10" s="20"/>
      <c r="D10" s="27" t="s">
        <v>22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23</v>
      </c>
      <c r="AL10" s="20"/>
      <c r="AM10" s="20"/>
      <c r="AN10" s="25" t="s">
        <v>1</v>
      </c>
      <c r="AO10" s="20"/>
      <c r="AP10" s="20"/>
      <c r="AQ10" s="20"/>
      <c r="AR10" s="18"/>
      <c r="BE10" s="257"/>
      <c r="BS10" s="15" t="s">
        <v>6</v>
      </c>
    </row>
    <row r="11" spans="1:74" s="1" customFormat="1" ht="18.45" customHeight="1">
      <c r="B11" s="19"/>
      <c r="C11" s="20"/>
      <c r="D11" s="20"/>
      <c r="E11" s="25" t="s">
        <v>24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25</v>
      </c>
      <c r="AL11" s="20"/>
      <c r="AM11" s="20"/>
      <c r="AN11" s="25" t="s">
        <v>1</v>
      </c>
      <c r="AO11" s="20"/>
      <c r="AP11" s="20"/>
      <c r="AQ11" s="20"/>
      <c r="AR11" s="18"/>
      <c r="BE11" s="257"/>
      <c r="BS11" s="15" t="s">
        <v>6</v>
      </c>
    </row>
    <row r="12" spans="1:74" s="1" customFormat="1" ht="6.9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57"/>
      <c r="BS12" s="15" t="s">
        <v>6</v>
      </c>
    </row>
    <row r="13" spans="1:74" s="1" customFormat="1" ht="12" customHeight="1">
      <c r="B13" s="19"/>
      <c r="C13" s="20"/>
      <c r="D13" s="27" t="s">
        <v>26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23</v>
      </c>
      <c r="AL13" s="20"/>
      <c r="AM13" s="20"/>
      <c r="AN13" s="29" t="s">
        <v>27</v>
      </c>
      <c r="AO13" s="20"/>
      <c r="AP13" s="20"/>
      <c r="AQ13" s="20"/>
      <c r="AR13" s="18"/>
      <c r="BE13" s="257"/>
      <c r="BS13" s="15" t="s">
        <v>6</v>
      </c>
    </row>
    <row r="14" spans="1:74" ht="13.2">
      <c r="B14" s="19"/>
      <c r="C14" s="20"/>
      <c r="D14" s="20"/>
      <c r="E14" s="262" t="s">
        <v>27</v>
      </c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7" t="s">
        <v>25</v>
      </c>
      <c r="AL14" s="20"/>
      <c r="AM14" s="20"/>
      <c r="AN14" s="29" t="s">
        <v>27</v>
      </c>
      <c r="AO14" s="20"/>
      <c r="AP14" s="20"/>
      <c r="AQ14" s="20"/>
      <c r="AR14" s="18"/>
      <c r="BE14" s="257"/>
      <c r="BS14" s="15" t="s">
        <v>6</v>
      </c>
    </row>
    <row r="15" spans="1:74" s="1" customFormat="1" ht="6.9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57"/>
      <c r="BS15" s="15" t="s">
        <v>4</v>
      </c>
    </row>
    <row r="16" spans="1:74" s="1" customFormat="1" ht="12" customHeight="1">
      <c r="B16" s="19"/>
      <c r="C16" s="20"/>
      <c r="D16" s="27" t="s">
        <v>28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23</v>
      </c>
      <c r="AL16" s="20"/>
      <c r="AM16" s="20"/>
      <c r="AN16" s="25" t="s">
        <v>1</v>
      </c>
      <c r="AO16" s="20"/>
      <c r="AP16" s="20"/>
      <c r="AQ16" s="20"/>
      <c r="AR16" s="18"/>
      <c r="BE16" s="257"/>
      <c r="BS16" s="15" t="s">
        <v>4</v>
      </c>
    </row>
    <row r="17" spans="1:71" s="1" customFormat="1" ht="18.45" customHeight="1">
      <c r="B17" s="19"/>
      <c r="C17" s="20"/>
      <c r="D17" s="20"/>
      <c r="E17" s="25" t="s">
        <v>29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25</v>
      </c>
      <c r="AL17" s="20"/>
      <c r="AM17" s="20"/>
      <c r="AN17" s="25" t="s">
        <v>1</v>
      </c>
      <c r="AO17" s="20"/>
      <c r="AP17" s="20"/>
      <c r="AQ17" s="20"/>
      <c r="AR17" s="18"/>
      <c r="BE17" s="257"/>
      <c r="BS17" s="15" t="s">
        <v>30</v>
      </c>
    </row>
    <row r="18" spans="1:71" s="1" customFormat="1" ht="6.9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57"/>
      <c r="BS18" s="15" t="s">
        <v>31</v>
      </c>
    </row>
    <row r="19" spans="1:71" s="1" customFormat="1" ht="12" customHeight="1">
      <c r="B19" s="19"/>
      <c r="C19" s="20"/>
      <c r="D19" s="27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23</v>
      </c>
      <c r="AL19" s="20"/>
      <c r="AM19" s="20"/>
      <c r="AN19" s="25" t="s">
        <v>1</v>
      </c>
      <c r="AO19" s="20"/>
      <c r="AP19" s="20"/>
      <c r="AQ19" s="20"/>
      <c r="AR19" s="18"/>
      <c r="BE19" s="257"/>
      <c r="BS19" s="15" t="s">
        <v>31</v>
      </c>
    </row>
    <row r="20" spans="1:71" s="1" customFormat="1" ht="18.45" customHeight="1">
      <c r="B20" s="19"/>
      <c r="C20" s="20"/>
      <c r="D20" s="20"/>
      <c r="E20" s="25" t="s">
        <v>29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25</v>
      </c>
      <c r="AL20" s="20"/>
      <c r="AM20" s="20"/>
      <c r="AN20" s="25" t="s">
        <v>1</v>
      </c>
      <c r="AO20" s="20"/>
      <c r="AP20" s="20"/>
      <c r="AQ20" s="20"/>
      <c r="AR20" s="18"/>
      <c r="BE20" s="257"/>
      <c r="BS20" s="15" t="s">
        <v>30</v>
      </c>
    </row>
    <row r="21" spans="1:71" s="1" customFormat="1" ht="6.9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57"/>
    </row>
    <row r="22" spans="1:71" s="1" customFormat="1" ht="12" customHeight="1">
      <c r="B22" s="19"/>
      <c r="C22" s="20"/>
      <c r="D22" s="27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57"/>
    </row>
    <row r="23" spans="1:71" s="1" customFormat="1" ht="16.5" customHeight="1">
      <c r="B23" s="19"/>
      <c r="C23" s="20"/>
      <c r="D23" s="20"/>
      <c r="E23" s="264" t="s">
        <v>1</v>
      </c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0"/>
      <c r="AP23" s="20"/>
      <c r="AQ23" s="20"/>
      <c r="AR23" s="18"/>
      <c r="BE23" s="257"/>
    </row>
    <row r="24" spans="1:71" s="1" customFormat="1" ht="6.9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57"/>
    </row>
    <row r="25" spans="1:71" s="1" customFormat="1" ht="6.9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57"/>
    </row>
    <row r="26" spans="1:71" s="2" customFormat="1" ht="25.95" customHeight="1">
      <c r="A26" s="32"/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5">
        <f>ROUND(AG94,2)</f>
        <v>0</v>
      </c>
      <c r="AL26" s="266"/>
      <c r="AM26" s="266"/>
      <c r="AN26" s="266"/>
      <c r="AO26" s="266"/>
      <c r="AP26" s="34"/>
      <c r="AQ26" s="34"/>
      <c r="AR26" s="37"/>
      <c r="BE26" s="257"/>
    </row>
    <row r="27" spans="1:71" s="2" customFormat="1" ht="6.9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57"/>
    </row>
    <row r="28" spans="1:71" s="2" customFormat="1" ht="13.2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67" t="s">
        <v>35</v>
      </c>
      <c r="M28" s="267"/>
      <c r="N28" s="267"/>
      <c r="O28" s="267"/>
      <c r="P28" s="267"/>
      <c r="Q28" s="34"/>
      <c r="R28" s="34"/>
      <c r="S28" s="34"/>
      <c r="T28" s="34"/>
      <c r="U28" s="34"/>
      <c r="V28" s="34"/>
      <c r="W28" s="267" t="s">
        <v>36</v>
      </c>
      <c r="X28" s="267"/>
      <c r="Y28" s="267"/>
      <c r="Z28" s="267"/>
      <c r="AA28" s="267"/>
      <c r="AB28" s="267"/>
      <c r="AC28" s="267"/>
      <c r="AD28" s="267"/>
      <c r="AE28" s="267"/>
      <c r="AF28" s="34"/>
      <c r="AG28" s="34"/>
      <c r="AH28" s="34"/>
      <c r="AI28" s="34"/>
      <c r="AJ28" s="34"/>
      <c r="AK28" s="267" t="s">
        <v>37</v>
      </c>
      <c r="AL28" s="267"/>
      <c r="AM28" s="267"/>
      <c r="AN28" s="267"/>
      <c r="AO28" s="267"/>
      <c r="AP28" s="34"/>
      <c r="AQ28" s="34"/>
      <c r="AR28" s="37"/>
      <c r="BE28" s="257"/>
    </row>
    <row r="29" spans="1:71" s="3" customFormat="1" ht="14.4" customHeight="1">
      <c r="B29" s="38"/>
      <c r="C29" s="39"/>
      <c r="D29" s="27" t="s">
        <v>38</v>
      </c>
      <c r="E29" s="39"/>
      <c r="F29" s="40" t="s">
        <v>39</v>
      </c>
      <c r="G29" s="39"/>
      <c r="H29" s="39"/>
      <c r="I29" s="39"/>
      <c r="J29" s="39"/>
      <c r="K29" s="39"/>
      <c r="L29" s="251">
        <v>0.2</v>
      </c>
      <c r="M29" s="250"/>
      <c r="N29" s="250"/>
      <c r="O29" s="250"/>
      <c r="P29" s="250"/>
      <c r="Q29" s="39"/>
      <c r="R29" s="39"/>
      <c r="S29" s="39"/>
      <c r="T29" s="39"/>
      <c r="U29" s="39"/>
      <c r="V29" s="39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39"/>
      <c r="AG29" s="39"/>
      <c r="AH29" s="39"/>
      <c r="AI29" s="39"/>
      <c r="AJ29" s="39"/>
      <c r="AK29" s="249">
        <f>ROUND(AV94, 2)</f>
        <v>0</v>
      </c>
      <c r="AL29" s="250"/>
      <c r="AM29" s="250"/>
      <c r="AN29" s="250"/>
      <c r="AO29" s="250"/>
      <c r="AP29" s="39"/>
      <c r="AQ29" s="39"/>
      <c r="AR29" s="41"/>
      <c r="BE29" s="258"/>
    </row>
    <row r="30" spans="1:71" s="3" customFormat="1" ht="14.4" customHeight="1">
      <c r="B30" s="38"/>
      <c r="C30" s="39"/>
      <c r="D30" s="39"/>
      <c r="E30" s="39"/>
      <c r="F30" s="40" t="s">
        <v>40</v>
      </c>
      <c r="G30" s="39"/>
      <c r="H30" s="39"/>
      <c r="I30" s="39"/>
      <c r="J30" s="39"/>
      <c r="K30" s="39"/>
      <c r="L30" s="251">
        <v>0.2</v>
      </c>
      <c r="M30" s="250"/>
      <c r="N30" s="250"/>
      <c r="O30" s="250"/>
      <c r="P30" s="250"/>
      <c r="Q30" s="39"/>
      <c r="R30" s="39"/>
      <c r="S30" s="39"/>
      <c r="T30" s="39"/>
      <c r="U30" s="39"/>
      <c r="V30" s="39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39"/>
      <c r="AG30" s="39"/>
      <c r="AH30" s="39"/>
      <c r="AI30" s="39"/>
      <c r="AJ30" s="39"/>
      <c r="AK30" s="249">
        <f>ROUND(AW94, 2)</f>
        <v>0</v>
      </c>
      <c r="AL30" s="250"/>
      <c r="AM30" s="250"/>
      <c r="AN30" s="250"/>
      <c r="AO30" s="250"/>
      <c r="AP30" s="39"/>
      <c r="AQ30" s="39"/>
      <c r="AR30" s="41"/>
      <c r="BE30" s="258"/>
    </row>
    <row r="31" spans="1:71" s="3" customFormat="1" ht="14.4" hidden="1" customHeight="1">
      <c r="B31" s="38"/>
      <c r="C31" s="39"/>
      <c r="D31" s="39"/>
      <c r="E31" s="39"/>
      <c r="F31" s="27" t="s">
        <v>41</v>
      </c>
      <c r="G31" s="39"/>
      <c r="H31" s="39"/>
      <c r="I31" s="39"/>
      <c r="J31" s="39"/>
      <c r="K31" s="39"/>
      <c r="L31" s="251">
        <v>0.2</v>
      </c>
      <c r="M31" s="250"/>
      <c r="N31" s="250"/>
      <c r="O31" s="250"/>
      <c r="P31" s="250"/>
      <c r="Q31" s="39"/>
      <c r="R31" s="39"/>
      <c r="S31" s="39"/>
      <c r="T31" s="39"/>
      <c r="U31" s="39"/>
      <c r="V31" s="39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F31" s="39"/>
      <c r="AG31" s="39"/>
      <c r="AH31" s="39"/>
      <c r="AI31" s="39"/>
      <c r="AJ31" s="39"/>
      <c r="AK31" s="249">
        <v>0</v>
      </c>
      <c r="AL31" s="250"/>
      <c r="AM31" s="250"/>
      <c r="AN31" s="250"/>
      <c r="AO31" s="250"/>
      <c r="AP31" s="39"/>
      <c r="AQ31" s="39"/>
      <c r="AR31" s="41"/>
      <c r="BE31" s="258"/>
    </row>
    <row r="32" spans="1:71" s="3" customFormat="1" ht="14.4" hidden="1" customHeight="1">
      <c r="B32" s="38"/>
      <c r="C32" s="39"/>
      <c r="D32" s="39"/>
      <c r="E32" s="39"/>
      <c r="F32" s="27" t="s">
        <v>42</v>
      </c>
      <c r="G32" s="39"/>
      <c r="H32" s="39"/>
      <c r="I32" s="39"/>
      <c r="J32" s="39"/>
      <c r="K32" s="39"/>
      <c r="L32" s="251">
        <v>0.2</v>
      </c>
      <c r="M32" s="250"/>
      <c r="N32" s="250"/>
      <c r="O32" s="250"/>
      <c r="P32" s="250"/>
      <c r="Q32" s="39"/>
      <c r="R32" s="39"/>
      <c r="S32" s="39"/>
      <c r="T32" s="39"/>
      <c r="U32" s="39"/>
      <c r="V32" s="39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F32" s="39"/>
      <c r="AG32" s="39"/>
      <c r="AH32" s="39"/>
      <c r="AI32" s="39"/>
      <c r="AJ32" s="39"/>
      <c r="AK32" s="249">
        <v>0</v>
      </c>
      <c r="AL32" s="250"/>
      <c r="AM32" s="250"/>
      <c r="AN32" s="250"/>
      <c r="AO32" s="250"/>
      <c r="AP32" s="39"/>
      <c r="AQ32" s="39"/>
      <c r="AR32" s="41"/>
      <c r="BE32" s="258"/>
    </row>
    <row r="33" spans="1:57" s="3" customFormat="1" ht="14.4" hidden="1" customHeight="1">
      <c r="B33" s="38"/>
      <c r="C33" s="39"/>
      <c r="D33" s="39"/>
      <c r="E33" s="39"/>
      <c r="F33" s="40" t="s">
        <v>43</v>
      </c>
      <c r="G33" s="39"/>
      <c r="H33" s="39"/>
      <c r="I33" s="39"/>
      <c r="J33" s="39"/>
      <c r="K33" s="39"/>
      <c r="L33" s="251">
        <v>0</v>
      </c>
      <c r="M33" s="250"/>
      <c r="N33" s="250"/>
      <c r="O33" s="250"/>
      <c r="P33" s="250"/>
      <c r="Q33" s="39"/>
      <c r="R33" s="39"/>
      <c r="S33" s="39"/>
      <c r="T33" s="39"/>
      <c r="U33" s="39"/>
      <c r="V33" s="39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39"/>
      <c r="AG33" s="39"/>
      <c r="AH33" s="39"/>
      <c r="AI33" s="39"/>
      <c r="AJ33" s="39"/>
      <c r="AK33" s="249">
        <v>0</v>
      </c>
      <c r="AL33" s="250"/>
      <c r="AM33" s="250"/>
      <c r="AN33" s="250"/>
      <c r="AO33" s="250"/>
      <c r="AP33" s="39"/>
      <c r="AQ33" s="39"/>
      <c r="AR33" s="41"/>
      <c r="BE33" s="258"/>
    </row>
    <row r="34" spans="1:57" s="2" customFormat="1" ht="6.9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57"/>
    </row>
    <row r="35" spans="1:57" s="2" customFormat="1" ht="25.95" customHeight="1">
      <c r="A35" s="32"/>
      <c r="B35" s="33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52" t="s">
        <v>46</v>
      </c>
      <c r="Y35" s="253"/>
      <c r="Z35" s="253"/>
      <c r="AA35" s="253"/>
      <c r="AB35" s="253"/>
      <c r="AC35" s="44"/>
      <c r="AD35" s="44"/>
      <c r="AE35" s="44"/>
      <c r="AF35" s="44"/>
      <c r="AG35" s="44"/>
      <c r="AH35" s="44"/>
      <c r="AI35" s="44"/>
      <c r="AJ35" s="44"/>
      <c r="AK35" s="254">
        <f>SUM(AK26:AK33)</f>
        <v>0</v>
      </c>
      <c r="AL35" s="253"/>
      <c r="AM35" s="253"/>
      <c r="AN35" s="253"/>
      <c r="AO35" s="255"/>
      <c r="AP35" s="42"/>
      <c r="AQ35" s="42"/>
      <c r="AR35" s="37"/>
      <c r="BE35" s="32"/>
    </row>
    <row r="36" spans="1:57" s="2" customFormat="1" ht="6.9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3.2">
      <c r="A60" s="32"/>
      <c r="B60" s="33"/>
      <c r="C60" s="34"/>
      <c r="D60" s="51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1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1" t="s">
        <v>49</v>
      </c>
      <c r="AI60" s="36"/>
      <c r="AJ60" s="36"/>
      <c r="AK60" s="36"/>
      <c r="AL60" s="36"/>
      <c r="AM60" s="51" t="s">
        <v>50</v>
      </c>
      <c r="AN60" s="36"/>
      <c r="AO60" s="36"/>
      <c r="AP60" s="34"/>
      <c r="AQ60" s="34"/>
      <c r="AR60" s="37"/>
      <c r="BE60" s="32"/>
    </row>
    <row r="61" spans="1:57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3.2">
      <c r="A64" s="32"/>
      <c r="B64" s="33"/>
      <c r="C64" s="34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4"/>
      <c r="AQ64" s="34"/>
      <c r="AR64" s="37"/>
      <c r="BE64" s="32"/>
    </row>
    <row r="65" spans="1:57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3.2">
      <c r="A75" s="32"/>
      <c r="B75" s="33"/>
      <c r="C75" s="34"/>
      <c r="D75" s="51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1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1" t="s">
        <v>49</v>
      </c>
      <c r="AI75" s="36"/>
      <c r="AJ75" s="36"/>
      <c r="AK75" s="36"/>
      <c r="AL75" s="36"/>
      <c r="AM75" s="51" t="s">
        <v>50</v>
      </c>
      <c r="AN75" s="36"/>
      <c r="AO75" s="36"/>
      <c r="AP75" s="34"/>
      <c r="AQ75" s="34"/>
      <c r="AR75" s="37"/>
      <c r="BE75" s="32"/>
    </row>
    <row r="76" spans="1:57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" customHeight="1">
      <c r="A77" s="32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7"/>
      <c r="BE77" s="32"/>
    </row>
    <row r="81" spans="1:90" s="2" customFormat="1" ht="6.9" customHeight="1">
      <c r="A81" s="32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7"/>
      <c r="BE81" s="32"/>
    </row>
    <row r="82" spans="1:90" s="2" customFormat="1" ht="24.9" customHeight="1">
      <c r="A82" s="32"/>
      <c r="B82" s="33"/>
      <c r="C82" s="21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0" s="2" customFormat="1" ht="6.9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0" s="4" customFormat="1" ht="12" customHeight="1">
      <c r="B84" s="57"/>
      <c r="C84" s="27" t="s">
        <v>11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PSD2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" customHeight="1">
      <c r="B85" s="60"/>
      <c r="C85" s="61" t="s">
        <v>14</v>
      </c>
      <c r="D85" s="62"/>
      <c r="E85" s="62"/>
      <c r="F85" s="62"/>
      <c r="G85" s="62"/>
      <c r="H85" s="62"/>
      <c r="I85" s="62"/>
      <c r="J85" s="62"/>
      <c r="K85" s="62"/>
      <c r="L85" s="238" t="str">
        <f>K6</f>
        <v>Prípravná stavebná dokumentácia pre stavby - návšteva pápeža 14.09.2021 - oprava komunikácie Kostolianska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62"/>
      <c r="AQ85" s="62"/>
      <c r="AR85" s="63"/>
    </row>
    <row r="86" spans="1:90" s="2" customFormat="1" ht="6.9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0" s="2" customFormat="1" ht="12" customHeight="1">
      <c r="A87" s="32"/>
      <c r="B87" s="33"/>
      <c r="C87" s="27" t="s">
        <v>18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mesto Košice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20</v>
      </c>
      <c r="AJ87" s="34"/>
      <c r="AK87" s="34"/>
      <c r="AL87" s="34"/>
      <c r="AM87" s="240" t="str">
        <f>IF(AN8= "","",AN8)</f>
        <v>1. 8. 2021</v>
      </c>
      <c r="AN87" s="240"/>
      <c r="AO87" s="34"/>
      <c r="AP87" s="34"/>
      <c r="AQ87" s="34"/>
      <c r="AR87" s="37"/>
      <c r="BE87" s="32"/>
    </row>
    <row r="88" spans="1:90" s="2" customFormat="1" ht="6.9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0" s="2" customFormat="1" ht="15.15" customHeight="1">
      <c r="A89" s="32"/>
      <c r="B89" s="33"/>
      <c r="C89" s="27" t="s">
        <v>22</v>
      </c>
      <c r="D89" s="34"/>
      <c r="E89" s="34"/>
      <c r="F89" s="34"/>
      <c r="G89" s="34"/>
      <c r="H89" s="34"/>
      <c r="I89" s="34"/>
      <c r="J89" s="34"/>
      <c r="K89" s="34"/>
      <c r="L89" s="58" t="str">
        <f>IF(E11= "","",E11)</f>
        <v>Magistrát mesta Košice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28</v>
      </c>
      <c r="AJ89" s="34"/>
      <c r="AK89" s="34"/>
      <c r="AL89" s="34"/>
      <c r="AM89" s="241" t="str">
        <f>IF(E17="","",E17)</f>
        <v>RRi desing. s.r.o. Košice</v>
      </c>
      <c r="AN89" s="242"/>
      <c r="AO89" s="242"/>
      <c r="AP89" s="242"/>
      <c r="AQ89" s="34"/>
      <c r="AR89" s="37"/>
      <c r="AS89" s="243" t="s">
        <v>54</v>
      </c>
      <c r="AT89" s="244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2"/>
    </row>
    <row r="90" spans="1:90" s="2" customFormat="1" ht="15.15" customHeight="1">
      <c r="A90" s="32"/>
      <c r="B90" s="33"/>
      <c r="C90" s="27" t="s">
        <v>26</v>
      </c>
      <c r="D90" s="34"/>
      <c r="E90" s="34"/>
      <c r="F90" s="34"/>
      <c r="G90" s="34"/>
      <c r="H90" s="34"/>
      <c r="I90" s="34"/>
      <c r="J90" s="34"/>
      <c r="K90" s="34"/>
      <c r="L90" s="58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32</v>
      </c>
      <c r="AJ90" s="34"/>
      <c r="AK90" s="34"/>
      <c r="AL90" s="34"/>
      <c r="AM90" s="241" t="str">
        <f>IF(E20="","",E20)</f>
        <v>RRi desing. s.r.o. Košice</v>
      </c>
      <c r="AN90" s="242"/>
      <c r="AO90" s="242"/>
      <c r="AP90" s="242"/>
      <c r="AQ90" s="34"/>
      <c r="AR90" s="37"/>
      <c r="AS90" s="245"/>
      <c r="AT90" s="246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2"/>
    </row>
    <row r="91" spans="1:90" s="2" customFormat="1" ht="10.95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47"/>
      <c r="AT91" s="248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2"/>
    </row>
    <row r="92" spans="1:90" s="2" customFormat="1" ht="29.25" customHeight="1">
      <c r="A92" s="32"/>
      <c r="B92" s="33"/>
      <c r="C92" s="228" t="s">
        <v>55</v>
      </c>
      <c r="D92" s="229"/>
      <c r="E92" s="229"/>
      <c r="F92" s="229"/>
      <c r="G92" s="229"/>
      <c r="H92" s="72"/>
      <c r="I92" s="230" t="s">
        <v>56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31" t="s">
        <v>57</v>
      </c>
      <c r="AH92" s="229"/>
      <c r="AI92" s="229"/>
      <c r="AJ92" s="229"/>
      <c r="AK92" s="229"/>
      <c r="AL92" s="229"/>
      <c r="AM92" s="229"/>
      <c r="AN92" s="230" t="s">
        <v>58</v>
      </c>
      <c r="AO92" s="229"/>
      <c r="AP92" s="232"/>
      <c r="AQ92" s="73" t="s">
        <v>59</v>
      </c>
      <c r="AR92" s="37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2"/>
    </row>
    <row r="93" spans="1:90" s="2" customFormat="1" ht="10.9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2"/>
    </row>
    <row r="94" spans="1:90" s="6" customFormat="1" ht="32.4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36">
        <f>ROUND(AG95,2)</f>
        <v>0</v>
      </c>
      <c r="AH94" s="236"/>
      <c r="AI94" s="236"/>
      <c r="AJ94" s="236"/>
      <c r="AK94" s="236"/>
      <c r="AL94" s="236"/>
      <c r="AM94" s="236"/>
      <c r="AN94" s="237">
        <f>SUM(AG94,AT94)</f>
        <v>0</v>
      </c>
      <c r="AO94" s="237"/>
      <c r="AP94" s="237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73</v>
      </c>
      <c r="BT94" s="90" t="s">
        <v>74</v>
      </c>
      <c r="BV94" s="90" t="s">
        <v>75</v>
      </c>
      <c r="BW94" s="90" t="s">
        <v>5</v>
      </c>
      <c r="BX94" s="90" t="s">
        <v>76</v>
      </c>
      <c r="CL94" s="90" t="s">
        <v>1</v>
      </c>
    </row>
    <row r="95" spans="1:90" s="7" customFormat="1" ht="37.5" customHeight="1">
      <c r="A95" s="91" t="s">
        <v>77</v>
      </c>
      <c r="B95" s="92"/>
      <c r="C95" s="93"/>
      <c r="D95" s="235" t="s">
        <v>12</v>
      </c>
      <c r="E95" s="235"/>
      <c r="F95" s="235"/>
      <c r="G95" s="235"/>
      <c r="H95" s="235"/>
      <c r="I95" s="94"/>
      <c r="J95" s="235" t="s">
        <v>15</v>
      </c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3">
        <f>'PSD2 - Prípravná stavebná...'!J28</f>
        <v>0</v>
      </c>
      <c r="AH95" s="234"/>
      <c r="AI95" s="234"/>
      <c r="AJ95" s="234"/>
      <c r="AK95" s="234"/>
      <c r="AL95" s="234"/>
      <c r="AM95" s="234"/>
      <c r="AN95" s="233">
        <f>SUM(AG95,AT95)</f>
        <v>0</v>
      </c>
      <c r="AO95" s="234"/>
      <c r="AP95" s="234"/>
      <c r="AQ95" s="95" t="s">
        <v>78</v>
      </c>
      <c r="AR95" s="96"/>
      <c r="AS95" s="97">
        <v>0</v>
      </c>
      <c r="AT95" s="98">
        <f>ROUND(SUM(AV95:AW95),2)</f>
        <v>0</v>
      </c>
      <c r="AU95" s="99">
        <f>'PSD2 - Prípravná stavebná...'!P117</f>
        <v>0</v>
      </c>
      <c r="AV95" s="98">
        <f>'PSD2 - Prípravná stavebná...'!J31</f>
        <v>0</v>
      </c>
      <c r="AW95" s="98">
        <f>'PSD2 - Prípravná stavebná...'!J32</f>
        <v>0</v>
      </c>
      <c r="AX95" s="98">
        <f>'PSD2 - Prípravná stavebná...'!J33</f>
        <v>0</v>
      </c>
      <c r="AY95" s="98">
        <f>'PSD2 - Prípravná stavebná...'!J34</f>
        <v>0</v>
      </c>
      <c r="AZ95" s="98">
        <f>'PSD2 - Prípravná stavebná...'!F31</f>
        <v>0</v>
      </c>
      <c r="BA95" s="98">
        <f>'PSD2 - Prípravná stavebná...'!F32</f>
        <v>0</v>
      </c>
      <c r="BB95" s="98">
        <f>'PSD2 - Prípravná stavebná...'!F33</f>
        <v>0</v>
      </c>
      <c r="BC95" s="98">
        <f>'PSD2 - Prípravná stavebná...'!F34</f>
        <v>0</v>
      </c>
      <c r="BD95" s="100">
        <f>'PSD2 - Prípravná stavebná...'!F35</f>
        <v>0</v>
      </c>
      <c r="BT95" s="101" t="s">
        <v>79</v>
      </c>
      <c r="BU95" s="101" t="s">
        <v>80</v>
      </c>
      <c r="BV95" s="101" t="s">
        <v>75</v>
      </c>
      <c r="BW95" s="101" t="s">
        <v>5</v>
      </c>
      <c r="BX95" s="101" t="s">
        <v>76</v>
      </c>
      <c r="CL95" s="101" t="s">
        <v>1</v>
      </c>
    </row>
    <row r="96" spans="1:90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7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" customHeight="1">
      <c r="A97" s="32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algorithmName="SHA-512" hashValue="CI5yiwRoAYjxaSWit6twDwdY5F5845Xat/RFrQGPIQIjA9t3IFQUgKTnH6GeaTHANmrcytiMYFBBzbPTN7RPLg==" saltValue="B5AHWFZQ1OfYw/8CIScU+EECnCyKr6fuz8IgV9fFDekl8ae29wJUgB4n/f90reeYUlQL4GNPKJgmUgQ5y5GOI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PSD2 - Prípravná stavebn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62"/>
  <sheetViews>
    <sheetView showGridLines="0" tabSelected="1" topLeftCell="A147" workbookViewId="0">
      <selection activeCell="G114" sqref="G11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5" t="s">
        <v>5</v>
      </c>
    </row>
    <row r="3" spans="1:46" s="1" customFormat="1" ht="6.9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8"/>
      <c r="AT3" s="15" t="s">
        <v>74</v>
      </c>
    </row>
    <row r="4" spans="1:46" s="1" customFormat="1" ht="24.9" customHeight="1">
      <c r="B4" s="18"/>
      <c r="D4" s="104" t="s">
        <v>81</v>
      </c>
      <c r="L4" s="18"/>
      <c r="M4" s="105" t="s">
        <v>9</v>
      </c>
      <c r="AT4" s="15" t="s">
        <v>4</v>
      </c>
    </row>
    <row r="5" spans="1:46" s="1" customFormat="1" ht="6.9" customHeight="1">
      <c r="B5" s="18"/>
      <c r="L5" s="18"/>
    </row>
    <row r="6" spans="1:46" s="2" customFormat="1" ht="12" customHeight="1">
      <c r="A6" s="32"/>
      <c r="B6" s="37"/>
      <c r="C6" s="32"/>
      <c r="D6" s="106" t="s">
        <v>14</v>
      </c>
      <c r="E6" s="32"/>
      <c r="F6" s="32"/>
      <c r="G6" s="32"/>
      <c r="H6" s="32"/>
      <c r="I6" s="32"/>
      <c r="J6" s="32"/>
      <c r="K6" s="32"/>
      <c r="L6" s="50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30" customHeight="1">
      <c r="A7" s="32"/>
      <c r="B7" s="37"/>
      <c r="C7" s="32"/>
      <c r="D7" s="32"/>
      <c r="E7" s="268" t="s">
        <v>15</v>
      </c>
      <c r="F7" s="269"/>
      <c r="G7" s="269"/>
      <c r="H7" s="269"/>
      <c r="I7" s="32"/>
      <c r="J7" s="32"/>
      <c r="K7" s="32"/>
      <c r="L7" s="50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>
      <c r="A8" s="32"/>
      <c r="B8" s="37"/>
      <c r="C8" s="32"/>
      <c r="D8" s="32"/>
      <c r="E8" s="32"/>
      <c r="F8" s="32"/>
      <c r="G8" s="32"/>
      <c r="H8" s="32"/>
      <c r="I8" s="32"/>
      <c r="J8" s="32"/>
      <c r="K8" s="32"/>
      <c r="L8" s="5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7"/>
      <c r="C9" s="32"/>
      <c r="D9" s="106" t="s">
        <v>16</v>
      </c>
      <c r="E9" s="32"/>
      <c r="F9" s="107" t="s">
        <v>1</v>
      </c>
      <c r="G9" s="32"/>
      <c r="H9" s="32"/>
      <c r="I9" s="106" t="s">
        <v>17</v>
      </c>
      <c r="J9" s="107" t="s">
        <v>1</v>
      </c>
      <c r="K9" s="32"/>
      <c r="L9" s="50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7"/>
      <c r="C10" s="32"/>
      <c r="D10" s="106" t="s">
        <v>18</v>
      </c>
      <c r="E10" s="32"/>
      <c r="F10" s="107" t="s">
        <v>19</v>
      </c>
      <c r="G10" s="32"/>
      <c r="H10" s="32"/>
      <c r="I10" s="106" t="s">
        <v>20</v>
      </c>
      <c r="J10" s="108" t="str">
        <f>'Rekapitulácia stavby'!AN8</f>
        <v>1. 8. 2021</v>
      </c>
      <c r="K10" s="32"/>
      <c r="L10" s="50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5" customHeight="1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2"/>
      <c r="L11" s="5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6" t="s">
        <v>22</v>
      </c>
      <c r="E12" s="32"/>
      <c r="F12" s="32"/>
      <c r="G12" s="32"/>
      <c r="H12" s="32"/>
      <c r="I12" s="106" t="s">
        <v>23</v>
      </c>
      <c r="J12" s="107" t="s">
        <v>1</v>
      </c>
      <c r="K12" s="32"/>
      <c r="L12" s="5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7"/>
      <c r="C13" s="32"/>
      <c r="D13" s="32"/>
      <c r="E13" s="107" t="s">
        <v>24</v>
      </c>
      <c r="F13" s="32"/>
      <c r="G13" s="32"/>
      <c r="H13" s="32"/>
      <c r="I13" s="106" t="s">
        <v>25</v>
      </c>
      <c r="J13" s="107" t="s">
        <v>1</v>
      </c>
      <c r="K13" s="32"/>
      <c r="L13" s="5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" customHeight="1">
      <c r="A14" s="32"/>
      <c r="B14" s="37"/>
      <c r="C14" s="32"/>
      <c r="D14" s="32"/>
      <c r="E14" s="32"/>
      <c r="F14" s="32"/>
      <c r="G14" s="32"/>
      <c r="H14" s="32"/>
      <c r="I14" s="32"/>
      <c r="J14" s="32"/>
      <c r="K14" s="32"/>
      <c r="L14" s="5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7"/>
      <c r="C15" s="32"/>
      <c r="D15" s="106" t="s">
        <v>26</v>
      </c>
      <c r="E15" s="32"/>
      <c r="F15" s="32"/>
      <c r="G15" s="32"/>
      <c r="H15" s="32"/>
      <c r="I15" s="106" t="s">
        <v>23</v>
      </c>
      <c r="J15" s="28" t="str">
        <f>'Rekapitulácia stavby'!AN13</f>
        <v>Vyplň údaj</v>
      </c>
      <c r="K15" s="32"/>
      <c r="L15" s="5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7"/>
      <c r="C16" s="32"/>
      <c r="D16" s="32"/>
      <c r="E16" s="270" t="str">
        <f>'Rekapitulácia stavby'!E14</f>
        <v>Vyplň údaj</v>
      </c>
      <c r="F16" s="271"/>
      <c r="G16" s="271"/>
      <c r="H16" s="271"/>
      <c r="I16" s="106" t="s">
        <v>25</v>
      </c>
      <c r="J16" s="28" t="str">
        <f>'Rekapitulácia stavby'!AN14</f>
        <v>Vyplň údaj</v>
      </c>
      <c r="K16" s="32"/>
      <c r="L16" s="5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52" s="2" customFormat="1" ht="6.9" customHeight="1">
      <c r="A17" s="32"/>
      <c r="B17" s="37"/>
      <c r="C17" s="32"/>
      <c r="D17" s="32"/>
      <c r="E17" s="32"/>
      <c r="F17" s="32"/>
      <c r="G17" s="32"/>
      <c r="H17" s="32"/>
      <c r="I17" s="32"/>
      <c r="J17" s="32"/>
      <c r="K17" s="32"/>
      <c r="L17" s="5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52" s="2" customFormat="1" ht="12" customHeight="1">
      <c r="A18" s="32"/>
      <c r="B18" s="37"/>
      <c r="C18" s="32"/>
      <c r="D18" s="106" t="s">
        <v>28</v>
      </c>
      <c r="E18" s="32"/>
      <c r="F18" s="32"/>
      <c r="G18" s="32"/>
      <c r="H18" s="32"/>
      <c r="I18" s="106" t="s">
        <v>23</v>
      </c>
      <c r="J18" s="107" t="s">
        <v>1</v>
      </c>
      <c r="K18" s="32"/>
      <c r="L18" s="5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52" s="2" customFormat="1" ht="18" customHeight="1">
      <c r="A19" s="32"/>
      <c r="B19" s="37"/>
      <c r="C19" s="32"/>
      <c r="D19" s="32"/>
      <c r="E19" s="107" t="s">
        <v>29</v>
      </c>
      <c r="F19" s="32"/>
      <c r="G19" s="32"/>
      <c r="H19" s="32"/>
      <c r="I19" s="106" t="s">
        <v>25</v>
      </c>
      <c r="J19" s="107" t="s">
        <v>1</v>
      </c>
      <c r="K19" s="32"/>
      <c r="L19" s="5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52" s="2" customFormat="1" ht="6.9" customHeight="1">
      <c r="A20" s="32"/>
      <c r="B20" s="37"/>
      <c r="C20" s="32"/>
      <c r="D20" s="32"/>
      <c r="E20" s="32"/>
      <c r="F20" s="32"/>
      <c r="G20" s="32"/>
      <c r="H20" s="32"/>
      <c r="I20" s="32"/>
      <c r="J20" s="32"/>
      <c r="K20" s="32"/>
      <c r="L20" s="5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52" s="2" customFormat="1" ht="12" customHeight="1">
      <c r="A21" s="32"/>
      <c r="B21" s="37"/>
      <c r="C21" s="32"/>
      <c r="D21" s="106" t="s">
        <v>32</v>
      </c>
      <c r="E21" s="32"/>
      <c r="F21" s="32"/>
      <c r="G21" s="32"/>
      <c r="H21" s="32"/>
      <c r="I21" s="106" t="s">
        <v>23</v>
      </c>
      <c r="J21" s="107" t="s">
        <v>1</v>
      </c>
      <c r="K21" s="32"/>
      <c r="L21" s="5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52" s="2" customFormat="1" ht="18" customHeight="1">
      <c r="A22" s="32"/>
      <c r="B22" s="37"/>
      <c r="C22" s="32"/>
      <c r="D22" s="32"/>
      <c r="E22" s="107" t="s">
        <v>29</v>
      </c>
      <c r="F22" s="32"/>
      <c r="G22" s="32"/>
      <c r="H22" s="32"/>
      <c r="I22" s="106" t="s">
        <v>25</v>
      </c>
      <c r="J22" s="107" t="s">
        <v>1</v>
      </c>
      <c r="K22" s="32"/>
      <c r="L22" s="5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52" s="2" customFormat="1" ht="6.9" customHeight="1">
      <c r="A23" s="32"/>
      <c r="B23" s="37"/>
      <c r="C23" s="32"/>
      <c r="D23" s="32"/>
      <c r="E23" s="32"/>
      <c r="F23" s="32"/>
      <c r="G23" s="32"/>
      <c r="H23" s="32"/>
      <c r="I23" s="32"/>
      <c r="J23" s="32"/>
      <c r="K23" s="32"/>
      <c r="L23" s="5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52" s="2" customFormat="1" ht="12" customHeight="1">
      <c r="A24" s="32"/>
      <c r="B24" s="37"/>
      <c r="C24" s="32"/>
      <c r="D24" s="106" t="s">
        <v>33</v>
      </c>
      <c r="E24" s="32"/>
      <c r="F24" s="32"/>
      <c r="G24" s="32"/>
      <c r="H24" s="32"/>
      <c r="I24" s="32"/>
      <c r="J24" s="32"/>
      <c r="K24" s="32"/>
      <c r="L24" s="5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52" s="8" customFormat="1" ht="16.5" customHeight="1">
      <c r="A25" s="109"/>
      <c r="B25" s="110"/>
      <c r="C25" s="109"/>
      <c r="D25" s="109"/>
      <c r="E25" s="272" t="s">
        <v>1</v>
      </c>
      <c r="F25" s="272"/>
      <c r="G25" s="272"/>
      <c r="H25" s="272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52" s="2" customFormat="1" ht="6.9" customHeight="1">
      <c r="A26" s="32"/>
      <c r="B26" s="37"/>
      <c r="C26" s="32"/>
      <c r="D26" s="32"/>
      <c r="E26" s="32"/>
      <c r="F26" s="32"/>
      <c r="G26" s="32"/>
      <c r="H26" s="32"/>
      <c r="I26" s="32"/>
      <c r="J26" s="32"/>
      <c r="K26" s="32"/>
      <c r="L26" s="5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52" s="2" customFormat="1" ht="6.9" customHeight="1">
      <c r="A27" s="32"/>
      <c r="B27" s="37"/>
      <c r="C27" s="32"/>
      <c r="D27" s="112"/>
      <c r="E27" s="112"/>
      <c r="F27" s="112"/>
      <c r="G27" s="112"/>
      <c r="H27" s="112"/>
      <c r="I27" s="112"/>
      <c r="J27" s="112"/>
      <c r="K27" s="112"/>
      <c r="L27" s="5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52" s="2" customFormat="1" ht="25.35" customHeight="1">
      <c r="A28" s="32"/>
      <c r="B28" s="37"/>
      <c r="C28" s="32"/>
      <c r="D28" s="113" t="s">
        <v>34</v>
      </c>
      <c r="E28" s="32"/>
      <c r="F28" s="32"/>
      <c r="G28" s="32"/>
      <c r="H28" s="32"/>
      <c r="I28" s="32"/>
      <c r="J28" s="114">
        <f>ROUND(J117, 2)</f>
        <v>0</v>
      </c>
      <c r="K28" s="32"/>
      <c r="L28" s="5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52" s="2" customFormat="1" ht="6.9" customHeight="1">
      <c r="A29" s="32"/>
      <c r="B29" s="37"/>
      <c r="C29" s="32"/>
      <c r="D29" s="112"/>
      <c r="E29" s="112"/>
      <c r="F29" s="112"/>
      <c r="G29" s="112"/>
      <c r="H29" s="112"/>
      <c r="I29" s="112"/>
      <c r="J29" s="112"/>
      <c r="K29" s="112"/>
      <c r="L29" s="115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</row>
    <row r="30" spans="1:52" s="2" customFormat="1" ht="14.4" customHeight="1">
      <c r="A30" s="32"/>
      <c r="B30" s="37"/>
      <c r="C30" s="32"/>
      <c r="D30" s="32"/>
      <c r="E30" s="32"/>
      <c r="F30" s="117" t="s">
        <v>36</v>
      </c>
      <c r="G30" s="32"/>
      <c r="H30" s="32"/>
      <c r="I30" s="117" t="s">
        <v>35</v>
      </c>
      <c r="J30" s="117" t="s">
        <v>37</v>
      </c>
      <c r="K30" s="32"/>
      <c r="L30" s="115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</row>
    <row r="31" spans="1:52" s="2" customFormat="1" ht="14.4" customHeight="1">
      <c r="A31" s="32"/>
      <c r="B31" s="37"/>
      <c r="C31" s="32"/>
      <c r="D31" s="118" t="s">
        <v>38</v>
      </c>
      <c r="E31" s="119" t="s">
        <v>39</v>
      </c>
      <c r="F31" s="120">
        <f>ROUND((SUM(BE117:BE161)),  2)</f>
        <v>0</v>
      </c>
      <c r="G31" s="116"/>
      <c r="H31" s="116"/>
      <c r="I31" s="121">
        <v>0.2</v>
      </c>
      <c r="J31" s="120">
        <f>ROUND(((SUM(BE117:BE161))*I31),  2)</f>
        <v>0</v>
      </c>
      <c r="K31" s="32"/>
      <c r="L31" s="5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52" s="2" customFormat="1" ht="14.4" customHeight="1">
      <c r="A32" s="32"/>
      <c r="B32" s="37"/>
      <c r="C32" s="32"/>
      <c r="D32" s="32"/>
      <c r="E32" s="119" t="s">
        <v>40</v>
      </c>
      <c r="F32" s="120">
        <f>ROUND((SUM(BF117:BF161)),  2)</f>
        <v>0</v>
      </c>
      <c r="G32" s="116"/>
      <c r="H32" s="116"/>
      <c r="I32" s="121">
        <v>0.2</v>
      </c>
      <c r="J32" s="120">
        <f>ROUND(((SUM(BF117:BF161))*I32),  2)</f>
        <v>0</v>
      </c>
      <c r="K32" s="32"/>
      <c r="L32" s="5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52" s="2" customFormat="1" ht="14.4" hidden="1" customHeight="1">
      <c r="A33" s="32"/>
      <c r="B33" s="37"/>
      <c r="C33" s="32"/>
      <c r="D33" s="32"/>
      <c r="E33" s="106" t="s">
        <v>41</v>
      </c>
      <c r="F33" s="122">
        <f>ROUND((SUM(BG117:BG161)),  2)</f>
        <v>0</v>
      </c>
      <c r="G33" s="32"/>
      <c r="H33" s="32"/>
      <c r="I33" s="123">
        <v>0.2</v>
      </c>
      <c r="J33" s="122">
        <f>0</f>
        <v>0</v>
      </c>
      <c r="K33" s="32"/>
      <c r="L33" s="115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</row>
    <row r="34" spans="1:52" s="2" customFormat="1" ht="14.4" hidden="1" customHeight="1">
      <c r="A34" s="32"/>
      <c r="B34" s="37"/>
      <c r="C34" s="32"/>
      <c r="D34" s="32"/>
      <c r="E34" s="106" t="s">
        <v>42</v>
      </c>
      <c r="F34" s="122">
        <f>ROUND((SUM(BH117:BH161)),  2)</f>
        <v>0</v>
      </c>
      <c r="G34" s="32"/>
      <c r="H34" s="32"/>
      <c r="I34" s="123">
        <v>0.2</v>
      </c>
      <c r="J34" s="122">
        <f>0</f>
        <v>0</v>
      </c>
      <c r="K34" s="32"/>
      <c r="L34" s="5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52" s="2" customFormat="1" ht="14.4" hidden="1" customHeight="1">
      <c r="A35" s="32"/>
      <c r="B35" s="37"/>
      <c r="C35" s="32"/>
      <c r="D35" s="32"/>
      <c r="E35" s="119" t="s">
        <v>43</v>
      </c>
      <c r="F35" s="120">
        <f>ROUND((SUM(BI117:BI161)),  2)</f>
        <v>0</v>
      </c>
      <c r="G35" s="116"/>
      <c r="H35" s="116"/>
      <c r="I35" s="121">
        <v>0</v>
      </c>
      <c r="J35" s="120">
        <f>0</f>
        <v>0</v>
      </c>
      <c r="K35" s="32"/>
      <c r="L35" s="5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52" s="2" customFormat="1" ht="6.9" customHeight="1">
      <c r="A36" s="32"/>
      <c r="B36" s="37"/>
      <c r="C36" s="32"/>
      <c r="D36" s="32"/>
      <c r="E36" s="32"/>
      <c r="F36" s="32"/>
      <c r="G36" s="32"/>
      <c r="H36" s="32"/>
      <c r="I36" s="32"/>
      <c r="J36" s="32"/>
      <c r="K36" s="32"/>
      <c r="L36" s="5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52" s="2" customFormat="1" ht="25.35" customHeight="1">
      <c r="A37" s="32"/>
      <c r="B37" s="37"/>
      <c r="C37" s="124"/>
      <c r="D37" s="125" t="s">
        <v>44</v>
      </c>
      <c r="E37" s="126"/>
      <c r="F37" s="126"/>
      <c r="G37" s="127" t="s">
        <v>45</v>
      </c>
      <c r="H37" s="128" t="s">
        <v>46</v>
      </c>
      <c r="I37" s="126"/>
      <c r="J37" s="129">
        <f>SUM(J28:J35)</f>
        <v>0</v>
      </c>
      <c r="K37" s="130"/>
      <c r="L37" s="5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52" s="2" customFormat="1" ht="14.4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5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52" s="1" customFormat="1" ht="14.4" customHeight="1">
      <c r="B39" s="18"/>
      <c r="L39" s="18"/>
    </row>
    <row r="40" spans="1:52" s="1" customFormat="1" ht="14.4" customHeight="1">
      <c r="B40" s="18"/>
      <c r="L40" s="18"/>
    </row>
    <row r="41" spans="1:52" s="1" customFormat="1" ht="14.4" customHeight="1">
      <c r="B41" s="18"/>
      <c r="L41" s="18"/>
    </row>
    <row r="42" spans="1:52" s="1" customFormat="1" ht="14.4" customHeight="1">
      <c r="B42" s="18"/>
      <c r="L42" s="18"/>
    </row>
    <row r="43" spans="1:52" s="1" customFormat="1" ht="14.4" customHeight="1">
      <c r="B43" s="18"/>
      <c r="L43" s="18"/>
    </row>
    <row r="44" spans="1:52" s="1" customFormat="1" ht="14.4" customHeight="1">
      <c r="B44" s="18"/>
      <c r="L44" s="18"/>
    </row>
    <row r="45" spans="1:52" s="1" customFormat="1" ht="14.4" customHeight="1">
      <c r="B45" s="18"/>
      <c r="L45" s="18"/>
    </row>
    <row r="46" spans="1:52" s="1" customFormat="1" ht="14.4" customHeight="1">
      <c r="B46" s="18"/>
      <c r="L46" s="18"/>
    </row>
    <row r="47" spans="1:52" s="1" customFormat="1" ht="14.4" customHeight="1">
      <c r="B47" s="18"/>
      <c r="L47" s="18"/>
    </row>
    <row r="48" spans="1:52" s="1" customFormat="1" ht="14.4" customHeight="1">
      <c r="B48" s="18"/>
      <c r="L48" s="18"/>
    </row>
    <row r="49" spans="1:31" s="1" customFormat="1" ht="14.4" customHeight="1">
      <c r="B49" s="18"/>
      <c r="L49" s="18"/>
    </row>
    <row r="50" spans="1:31" s="2" customFormat="1" ht="14.4" customHeight="1">
      <c r="B50" s="50"/>
      <c r="D50" s="131" t="s">
        <v>47</v>
      </c>
      <c r="E50" s="132"/>
      <c r="F50" s="132"/>
      <c r="G50" s="131" t="s">
        <v>48</v>
      </c>
      <c r="H50" s="132"/>
      <c r="I50" s="132"/>
      <c r="J50" s="132"/>
      <c r="K50" s="132"/>
      <c r="L50" s="50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3.2">
      <c r="A61" s="32"/>
      <c r="B61" s="37"/>
      <c r="C61" s="32"/>
      <c r="D61" s="133" t="s">
        <v>49</v>
      </c>
      <c r="E61" s="134"/>
      <c r="F61" s="135" t="s">
        <v>50</v>
      </c>
      <c r="G61" s="133" t="s">
        <v>49</v>
      </c>
      <c r="H61" s="134"/>
      <c r="I61" s="134"/>
      <c r="J61" s="136" t="s">
        <v>50</v>
      </c>
      <c r="K61" s="134"/>
      <c r="L61" s="5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3.2">
      <c r="A65" s="32"/>
      <c r="B65" s="37"/>
      <c r="C65" s="32"/>
      <c r="D65" s="131" t="s">
        <v>51</v>
      </c>
      <c r="E65" s="137"/>
      <c r="F65" s="137"/>
      <c r="G65" s="131" t="s">
        <v>52</v>
      </c>
      <c r="H65" s="137"/>
      <c r="I65" s="137"/>
      <c r="J65" s="137"/>
      <c r="K65" s="137"/>
      <c r="L65" s="5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3.2">
      <c r="A76" s="32"/>
      <c r="B76" s="37"/>
      <c r="C76" s="32"/>
      <c r="D76" s="133" t="s">
        <v>49</v>
      </c>
      <c r="E76" s="134"/>
      <c r="F76" s="135" t="s">
        <v>50</v>
      </c>
      <c r="G76" s="133" t="s">
        <v>49</v>
      </c>
      <c r="H76" s="134"/>
      <c r="I76" s="134"/>
      <c r="J76" s="136" t="s">
        <v>50</v>
      </c>
      <c r="K76" s="134"/>
      <c r="L76" s="50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hidden="1" customHeight="1">
      <c r="A81" s="32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hidden="1" customHeight="1">
      <c r="A82" s="32"/>
      <c r="B82" s="33"/>
      <c r="C82" s="21" t="s">
        <v>82</v>
      </c>
      <c r="D82" s="34"/>
      <c r="E82" s="34"/>
      <c r="F82" s="34"/>
      <c r="G82" s="34"/>
      <c r="H82" s="34"/>
      <c r="I82" s="34"/>
      <c r="J82" s="34"/>
      <c r="K82" s="34"/>
      <c r="L82" s="50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hidden="1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0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hidden="1" customHeight="1">
      <c r="A84" s="32"/>
      <c r="B84" s="33"/>
      <c r="C84" s="27" t="s">
        <v>14</v>
      </c>
      <c r="D84" s="34"/>
      <c r="E84" s="34"/>
      <c r="F84" s="34"/>
      <c r="G84" s="34"/>
      <c r="H84" s="34"/>
      <c r="I84" s="34"/>
      <c r="J84" s="34"/>
      <c r="K84" s="34"/>
      <c r="L84" s="50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30" hidden="1" customHeight="1">
      <c r="A85" s="32"/>
      <c r="B85" s="33"/>
      <c r="C85" s="34"/>
      <c r="D85" s="34"/>
      <c r="E85" s="238" t="str">
        <f>E7</f>
        <v>Prípravná stavebná dokumentácia pre stavby - návšteva pápeža 14.09.2021 - oprava komunikácie Kostolianska</v>
      </c>
      <c r="F85" s="273"/>
      <c r="G85" s="273"/>
      <c r="H85" s="273"/>
      <c r="I85" s="34"/>
      <c r="J85" s="34"/>
      <c r="K85" s="34"/>
      <c r="L85" s="50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" hidden="1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50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hidden="1" customHeight="1">
      <c r="A87" s="32"/>
      <c r="B87" s="33"/>
      <c r="C87" s="27" t="s">
        <v>18</v>
      </c>
      <c r="D87" s="34"/>
      <c r="E87" s="34"/>
      <c r="F87" s="25" t="str">
        <f>F10</f>
        <v>mesto Košice</v>
      </c>
      <c r="G87" s="34"/>
      <c r="H87" s="34"/>
      <c r="I87" s="27" t="s">
        <v>20</v>
      </c>
      <c r="J87" s="65" t="str">
        <f>IF(J10="","",J10)</f>
        <v>1. 8. 2021</v>
      </c>
      <c r="K87" s="34"/>
      <c r="L87" s="50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hidden="1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0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25.65" hidden="1" customHeight="1">
      <c r="A89" s="32"/>
      <c r="B89" s="33"/>
      <c r="C89" s="27" t="s">
        <v>22</v>
      </c>
      <c r="D89" s="34"/>
      <c r="E89" s="34"/>
      <c r="F89" s="25" t="str">
        <f>E13</f>
        <v>Magistrát mesta Košice</v>
      </c>
      <c r="G89" s="34"/>
      <c r="H89" s="34"/>
      <c r="I89" s="27" t="s">
        <v>28</v>
      </c>
      <c r="J89" s="30" t="str">
        <f>E19</f>
        <v>RRi desing. s.r.o. Košice</v>
      </c>
      <c r="K89" s="34"/>
      <c r="L89" s="50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25.65" hidden="1" customHeight="1">
      <c r="A90" s="32"/>
      <c r="B90" s="33"/>
      <c r="C90" s="27" t="s">
        <v>26</v>
      </c>
      <c r="D90" s="34"/>
      <c r="E90" s="34"/>
      <c r="F90" s="25" t="str">
        <f>IF(E16="","",E16)</f>
        <v>Vyplň údaj</v>
      </c>
      <c r="G90" s="34"/>
      <c r="H90" s="34"/>
      <c r="I90" s="27" t="s">
        <v>32</v>
      </c>
      <c r="J90" s="30" t="str">
        <f>E22</f>
        <v>RRi desing. s.r.o. Košice</v>
      </c>
      <c r="K90" s="34"/>
      <c r="L90" s="50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hidden="1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50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hidden="1" customHeight="1">
      <c r="A92" s="32"/>
      <c r="B92" s="33"/>
      <c r="C92" s="142" t="s">
        <v>83</v>
      </c>
      <c r="D92" s="143"/>
      <c r="E92" s="143"/>
      <c r="F92" s="143"/>
      <c r="G92" s="143"/>
      <c r="H92" s="143"/>
      <c r="I92" s="143"/>
      <c r="J92" s="144" t="s">
        <v>84</v>
      </c>
      <c r="K92" s="143"/>
      <c r="L92" s="50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hidden="1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0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5" hidden="1" customHeight="1">
      <c r="A94" s="32"/>
      <c r="B94" s="33"/>
      <c r="C94" s="145" t="s">
        <v>85</v>
      </c>
      <c r="D94" s="34"/>
      <c r="E94" s="34"/>
      <c r="F94" s="34"/>
      <c r="G94" s="34"/>
      <c r="H94" s="34"/>
      <c r="I94" s="34"/>
      <c r="J94" s="83">
        <f>J117</f>
        <v>0</v>
      </c>
      <c r="K94" s="34"/>
      <c r="L94" s="50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5" t="s">
        <v>86</v>
      </c>
    </row>
    <row r="95" spans="1:47" s="9" customFormat="1" ht="24.9" hidden="1" customHeight="1">
      <c r="B95" s="146"/>
      <c r="C95" s="147"/>
      <c r="D95" s="148" t="s">
        <v>87</v>
      </c>
      <c r="E95" s="149"/>
      <c r="F95" s="149"/>
      <c r="G95" s="149"/>
      <c r="H95" s="149"/>
      <c r="I95" s="149"/>
      <c r="J95" s="150">
        <f>J118</f>
        <v>0</v>
      </c>
      <c r="K95" s="147"/>
      <c r="L95" s="151"/>
    </row>
    <row r="96" spans="1:47" s="10" customFormat="1" ht="19.95" hidden="1" customHeight="1">
      <c r="B96" s="152"/>
      <c r="C96" s="153"/>
      <c r="D96" s="154" t="s">
        <v>88</v>
      </c>
      <c r="E96" s="155"/>
      <c r="F96" s="155"/>
      <c r="G96" s="155"/>
      <c r="H96" s="155"/>
      <c r="I96" s="155"/>
      <c r="J96" s="156">
        <f>J119</f>
        <v>0</v>
      </c>
      <c r="K96" s="153"/>
      <c r="L96" s="157"/>
    </row>
    <row r="97" spans="1:31" s="10" customFormat="1" ht="19.95" hidden="1" customHeight="1">
      <c r="B97" s="152"/>
      <c r="C97" s="153"/>
      <c r="D97" s="154" t="s">
        <v>89</v>
      </c>
      <c r="E97" s="155"/>
      <c r="F97" s="155"/>
      <c r="G97" s="155"/>
      <c r="H97" s="155"/>
      <c r="I97" s="155"/>
      <c r="J97" s="156">
        <f>J131</f>
        <v>0</v>
      </c>
      <c r="K97" s="153"/>
      <c r="L97" s="157"/>
    </row>
    <row r="98" spans="1:31" s="10" customFormat="1" ht="19.95" hidden="1" customHeight="1">
      <c r="B98" s="152"/>
      <c r="C98" s="153"/>
      <c r="D98" s="154" t="s">
        <v>90</v>
      </c>
      <c r="E98" s="155"/>
      <c r="F98" s="155"/>
      <c r="G98" s="155"/>
      <c r="H98" s="155"/>
      <c r="I98" s="155"/>
      <c r="J98" s="156">
        <f>J136</f>
        <v>0</v>
      </c>
      <c r="K98" s="153"/>
      <c r="L98" s="157"/>
    </row>
    <row r="99" spans="1:31" s="10" customFormat="1" ht="19.95" hidden="1" customHeight="1">
      <c r="B99" s="152"/>
      <c r="C99" s="153"/>
      <c r="D99" s="154" t="s">
        <v>91</v>
      </c>
      <c r="E99" s="155"/>
      <c r="F99" s="155"/>
      <c r="G99" s="155"/>
      <c r="H99" s="155"/>
      <c r="I99" s="155"/>
      <c r="J99" s="156">
        <f>J160</f>
        <v>0</v>
      </c>
      <c r="K99" s="153"/>
      <c r="L99" s="157"/>
    </row>
    <row r="100" spans="1:31" s="2" customFormat="1" ht="21.75" hidden="1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50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" hidden="1" customHeight="1">
      <c r="A101" s="32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idden="1"/>
    <row r="103" spans="1:31" hidden="1"/>
    <row r="104" spans="1:31" hidden="1"/>
    <row r="105" spans="1:31" s="2" customFormat="1" ht="6.9" customHeight="1">
      <c r="A105" s="32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" customHeight="1">
      <c r="A106" s="32"/>
      <c r="B106" s="33"/>
      <c r="C106" s="21" t="s">
        <v>92</v>
      </c>
      <c r="D106" s="34"/>
      <c r="E106" s="34"/>
      <c r="F106" s="34"/>
      <c r="G106" s="34"/>
      <c r="H106" s="34"/>
      <c r="I106" s="34"/>
      <c r="J106" s="34"/>
      <c r="K106" s="34"/>
      <c r="L106" s="50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50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14</v>
      </c>
      <c r="D108" s="34"/>
      <c r="E108" s="34"/>
      <c r="F108" s="34"/>
      <c r="G108" s="34"/>
      <c r="H108" s="34"/>
      <c r="I108" s="34"/>
      <c r="J108" s="34"/>
      <c r="K108" s="34"/>
      <c r="L108" s="50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30" customHeight="1">
      <c r="A109" s="32"/>
      <c r="B109" s="33"/>
      <c r="C109" s="34"/>
      <c r="D109" s="34"/>
      <c r="E109" s="238" t="str">
        <f>E7</f>
        <v>Prípravná stavebná dokumentácia pre stavby - návšteva pápeža 14.09.2021 - oprava komunikácie Kostolianska</v>
      </c>
      <c r="F109" s="273"/>
      <c r="G109" s="273"/>
      <c r="H109" s="273"/>
      <c r="I109" s="34"/>
      <c r="J109" s="34"/>
      <c r="K109" s="34"/>
      <c r="L109" s="50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50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18</v>
      </c>
      <c r="D111" s="34"/>
      <c r="E111" s="34"/>
      <c r="F111" s="25" t="str">
        <f>F10</f>
        <v>mesto Košice</v>
      </c>
      <c r="G111" s="34"/>
      <c r="H111" s="34"/>
      <c r="I111" s="27" t="s">
        <v>20</v>
      </c>
      <c r="J111" s="65" t="str">
        <f>IF(J10="","",J10)</f>
        <v>1. 8. 2021</v>
      </c>
      <c r="K111" s="34"/>
      <c r="L111" s="50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50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5.65" customHeight="1">
      <c r="A113" s="32"/>
      <c r="B113" s="33"/>
      <c r="C113" s="27" t="s">
        <v>22</v>
      </c>
      <c r="D113" s="34"/>
      <c r="E113" s="34"/>
      <c r="F113" s="25" t="str">
        <f>E13</f>
        <v>Magistrát mesta Košice</v>
      </c>
      <c r="G113" s="34"/>
      <c r="H113" s="34"/>
      <c r="I113" s="27" t="s">
        <v>28</v>
      </c>
      <c r="J113" s="30" t="str">
        <f>E19</f>
        <v>RRi desing. s.r.o. Košice</v>
      </c>
      <c r="K113" s="34"/>
      <c r="L113" s="50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25.65" customHeight="1">
      <c r="A114" s="32"/>
      <c r="B114" s="33"/>
      <c r="C114" s="27" t="s">
        <v>26</v>
      </c>
      <c r="D114" s="34"/>
      <c r="E114" s="34"/>
      <c r="F114" s="25" t="str">
        <f>IF(E16="","",E16)</f>
        <v>Vyplň údaj</v>
      </c>
      <c r="G114" s="34"/>
      <c r="H114" s="34"/>
      <c r="I114" s="27" t="s">
        <v>32</v>
      </c>
      <c r="J114" s="30" t="str">
        <f>E22</f>
        <v>RRi desing. s.r.o. Košice</v>
      </c>
      <c r="K114" s="34"/>
      <c r="L114" s="50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0.3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50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11" customFormat="1" ht="29.25" customHeight="1">
      <c r="A116" s="158"/>
      <c r="B116" s="159"/>
      <c r="C116" s="160" t="s">
        <v>93</v>
      </c>
      <c r="D116" s="161" t="s">
        <v>59</v>
      </c>
      <c r="E116" s="161" t="s">
        <v>55</v>
      </c>
      <c r="F116" s="161" t="s">
        <v>56</v>
      </c>
      <c r="G116" s="161" t="s">
        <v>94</v>
      </c>
      <c r="H116" s="161" t="s">
        <v>95</v>
      </c>
      <c r="I116" s="161" t="s">
        <v>96</v>
      </c>
      <c r="J116" s="162" t="s">
        <v>84</v>
      </c>
      <c r="K116" s="163" t="s">
        <v>97</v>
      </c>
      <c r="L116" s="164"/>
      <c r="M116" s="74" t="s">
        <v>1</v>
      </c>
      <c r="N116" s="75" t="s">
        <v>38</v>
      </c>
      <c r="O116" s="75" t="s">
        <v>98</v>
      </c>
      <c r="P116" s="75" t="s">
        <v>99</v>
      </c>
      <c r="Q116" s="75" t="s">
        <v>100</v>
      </c>
      <c r="R116" s="75" t="s">
        <v>101</v>
      </c>
      <c r="S116" s="75" t="s">
        <v>102</v>
      </c>
      <c r="T116" s="76" t="s">
        <v>103</v>
      </c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</row>
    <row r="117" spans="1:65" s="2" customFormat="1" ht="22.95" customHeight="1">
      <c r="A117" s="32"/>
      <c r="B117" s="33"/>
      <c r="C117" s="81" t="s">
        <v>85</v>
      </c>
      <c r="D117" s="34"/>
      <c r="E117" s="34"/>
      <c r="F117" s="34"/>
      <c r="G117" s="34"/>
      <c r="H117" s="34"/>
      <c r="I117" s="34"/>
      <c r="J117" s="165">
        <f>BK117</f>
        <v>0</v>
      </c>
      <c r="K117" s="34"/>
      <c r="L117" s="37"/>
      <c r="M117" s="77"/>
      <c r="N117" s="166"/>
      <c r="O117" s="78"/>
      <c r="P117" s="167">
        <f>P118</f>
        <v>0</v>
      </c>
      <c r="Q117" s="78"/>
      <c r="R117" s="167">
        <f>R118</f>
        <v>598.91198999999995</v>
      </c>
      <c r="S117" s="78"/>
      <c r="T117" s="168">
        <f>T118</f>
        <v>644.57000000000005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T117" s="15" t="s">
        <v>73</v>
      </c>
      <c r="AU117" s="15" t="s">
        <v>86</v>
      </c>
      <c r="BK117" s="169">
        <f>BK118</f>
        <v>0</v>
      </c>
    </row>
    <row r="118" spans="1:65" s="12" customFormat="1" ht="25.95" customHeight="1">
      <c r="B118" s="170"/>
      <c r="C118" s="171"/>
      <c r="D118" s="172" t="s">
        <v>73</v>
      </c>
      <c r="E118" s="173" t="s">
        <v>104</v>
      </c>
      <c r="F118" s="173" t="s">
        <v>105</v>
      </c>
      <c r="G118" s="171"/>
      <c r="H118" s="171"/>
      <c r="I118" s="174"/>
      <c r="J118" s="175">
        <f>BK118</f>
        <v>0</v>
      </c>
      <c r="K118" s="171"/>
      <c r="L118" s="176"/>
      <c r="M118" s="177"/>
      <c r="N118" s="178"/>
      <c r="O118" s="178"/>
      <c r="P118" s="179">
        <f>P119+P131+P136+P160</f>
        <v>0</v>
      </c>
      <c r="Q118" s="178"/>
      <c r="R118" s="179">
        <f>R119+R131+R136+R160</f>
        <v>598.91198999999995</v>
      </c>
      <c r="S118" s="178"/>
      <c r="T118" s="180">
        <f>T119+T131+T136+T160</f>
        <v>644.57000000000005</v>
      </c>
      <c r="AR118" s="181" t="s">
        <v>79</v>
      </c>
      <c r="AT118" s="182" t="s">
        <v>73</v>
      </c>
      <c r="AU118" s="182" t="s">
        <v>74</v>
      </c>
      <c r="AY118" s="181" t="s">
        <v>106</v>
      </c>
      <c r="BK118" s="183">
        <f>BK119+BK131+BK136+BK160</f>
        <v>0</v>
      </c>
    </row>
    <row r="119" spans="1:65" s="12" customFormat="1" ht="22.95" customHeight="1">
      <c r="B119" s="170"/>
      <c r="C119" s="171"/>
      <c r="D119" s="172" t="s">
        <v>73</v>
      </c>
      <c r="E119" s="184" t="s">
        <v>79</v>
      </c>
      <c r="F119" s="184" t="s">
        <v>107</v>
      </c>
      <c r="G119" s="171"/>
      <c r="H119" s="171"/>
      <c r="I119" s="174"/>
      <c r="J119" s="185">
        <f>BK119</f>
        <v>0</v>
      </c>
      <c r="K119" s="171"/>
      <c r="L119" s="176"/>
      <c r="M119" s="177"/>
      <c r="N119" s="178"/>
      <c r="O119" s="178"/>
      <c r="P119" s="179">
        <f>SUM(P120:P130)</f>
        <v>0</v>
      </c>
      <c r="Q119" s="178"/>
      <c r="R119" s="179">
        <f>SUM(R120:R130)</f>
        <v>0.6</v>
      </c>
      <c r="S119" s="178"/>
      <c r="T119" s="180">
        <f>SUM(T120:T130)</f>
        <v>644.57000000000005</v>
      </c>
      <c r="AR119" s="181" t="s">
        <v>79</v>
      </c>
      <c r="AT119" s="182" t="s">
        <v>73</v>
      </c>
      <c r="AU119" s="182" t="s">
        <v>79</v>
      </c>
      <c r="AY119" s="181" t="s">
        <v>106</v>
      </c>
      <c r="BK119" s="183">
        <f>SUM(BK120:BK130)</f>
        <v>0</v>
      </c>
    </row>
    <row r="120" spans="1:65" s="2" customFormat="1" ht="37.950000000000003" customHeight="1">
      <c r="A120" s="32"/>
      <c r="B120" s="33"/>
      <c r="C120" s="186" t="s">
        <v>79</v>
      </c>
      <c r="D120" s="186" t="s">
        <v>108</v>
      </c>
      <c r="E120" s="187" t="s">
        <v>109</v>
      </c>
      <c r="F120" s="188" t="s">
        <v>110</v>
      </c>
      <c r="G120" s="189" t="s">
        <v>111</v>
      </c>
      <c r="H120" s="190">
        <v>2500</v>
      </c>
      <c r="I120" s="191"/>
      <c r="J120" s="190">
        <f>ROUND(I120*H120,3)</f>
        <v>0</v>
      </c>
      <c r="K120" s="192"/>
      <c r="L120" s="37"/>
      <c r="M120" s="193" t="s">
        <v>1</v>
      </c>
      <c r="N120" s="194" t="s">
        <v>40</v>
      </c>
      <c r="O120" s="70"/>
      <c r="P120" s="195">
        <f>O120*H120</f>
        <v>0</v>
      </c>
      <c r="Q120" s="195">
        <v>2.4000000000000001E-4</v>
      </c>
      <c r="R120" s="195">
        <f>Q120*H120</f>
        <v>0.6</v>
      </c>
      <c r="S120" s="195">
        <v>0.254</v>
      </c>
      <c r="T120" s="196">
        <f>S120*H120</f>
        <v>635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7" t="s">
        <v>112</v>
      </c>
      <c r="AT120" s="197" t="s">
        <v>108</v>
      </c>
      <c r="AU120" s="197" t="s">
        <v>113</v>
      </c>
      <c r="AY120" s="15" t="s">
        <v>106</v>
      </c>
      <c r="BE120" s="198">
        <f>IF(N120="základná",J120,0)</f>
        <v>0</v>
      </c>
      <c r="BF120" s="198">
        <f>IF(N120="znížená",J120,0)</f>
        <v>0</v>
      </c>
      <c r="BG120" s="198">
        <f>IF(N120="zákl. prenesená",J120,0)</f>
        <v>0</v>
      </c>
      <c r="BH120" s="198">
        <f>IF(N120="zníž. prenesená",J120,0)</f>
        <v>0</v>
      </c>
      <c r="BI120" s="198">
        <f>IF(N120="nulová",J120,0)</f>
        <v>0</v>
      </c>
      <c r="BJ120" s="15" t="s">
        <v>113</v>
      </c>
      <c r="BK120" s="199">
        <f>ROUND(I120*H120,3)</f>
        <v>0</v>
      </c>
      <c r="BL120" s="15" t="s">
        <v>112</v>
      </c>
      <c r="BM120" s="197" t="s">
        <v>114</v>
      </c>
    </row>
    <row r="121" spans="1:65" s="13" customFormat="1">
      <c r="B121" s="200"/>
      <c r="C121" s="201"/>
      <c r="D121" s="202" t="s">
        <v>115</v>
      </c>
      <c r="E121" s="203" t="s">
        <v>1</v>
      </c>
      <c r="F121" s="204" t="s">
        <v>116</v>
      </c>
      <c r="G121" s="201"/>
      <c r="H121" s="205">
        <v>2500</v>
      </c>
      <c r="I121" s="206"/>
      <c r="J121" s="201"/>
      <c r="K121" s="201"/>
      <c r="L121" s="207"/>
      <c r="M121" s="208"/>
      <c r="N121" s="209"/>
      <c r="O121" s="209"/>
      <c r="P121" s="209"/>
      <c r="Q121" s="209"/>
      <c r="R121" s="209"/>
      <c r="S121" s="209"/>
      <c r="T121" s="210"/>
      <c r="AT121" s="211" t="s">
        <v>115</v>
      </c>
      <c r="AU121" s="211" t="s">
        <v>113</v>
      </c>
      <c r="AV121" s="13" t="s">
        <v>113</v>
      </c>
      <c r="AW121" s="13" t="s">
        <v>30</v>
      </c>
      <c r="AX121" s="13" t="s">
        <v>79</v>
      </c>
      <c r="AY121" s="211" t="s">
        <v>106</v>
      </c>
    </row>
    <row r="122" spans="1:65" s="2" customFormat="1" ht="33" customHeight="1">
      <c r="A122" s="32"/>
      <c r="B122" s="33"/>
      <c r="C122" s="186" t="s">
        <v>113</v>
      </c>
      <c r="D122" s="186" t="s">
        <v>108</v>
      </c>
      <c r="E122" s="187" t="s">
        <v>117</v>
      </c>
      <c r="F122" s="188" t="s">
        <v>118</v>
      </c>
      <c r="G122" s="189" t="s">
        <v>119</v>
      </c>
      <c r="H122" s="190">
        <v>66</v>
      </c>
      <c r="I122" s="191"/>
      <c r="J122" s="190">
        <f>ROUND(I122*H122,3)</f>
        <v>0</v>
      </c>
      <c r="K122" s="192"/>
      <c r="L122" s="37"/>
      <c r="M122" s="193" t="s">
        <v>1</v>
      </c>
      <c r="N122" s="194" t="s">
        <v>40</v>
      </c>
      <c r="O122" s="70"/>
      <c r="P122" s="195">
        <f>O122*H122</f>
        <v>0</v>
      </c>
      <c r="Q122" s="195">
        <v>0</v>
      </c>
      <c r="R122" s="195">
        <f>Q122*H122</f>
        <v>0</v>
      </c>
      <c r="S122" s="195">
        <v>0.14499999999999999</v>
      </c>
      <c r="T122" s="196">
        <f>S122*H122</f>
        <v>9.5699999999999985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7" t="s">
        <v>112</v>
      </c>
      <c r="AT122" s="197" t="s">
        <v>108</v>
      </c>
      <c r="AU122" s="197" t="s">
        <v>113</v>
      </c>
      <c r="AY122" s="15" t="s">
        <v>106</v>
      </c>
      <c r="BE122" s="198">
        <f>IF(N122="základná",J122,0)</f>
        <v>0</v>
      </c>
      <c r="BF122" s="198">
        <f>IF(N122="znížená",J122,0)</f>
        <v>0</v>
      </c>
      <c r="BG122" s="198">
        <f>IF(N122="zákl. prenesená",J122,0)</f>
        <v>0</v>
      </c>
      <c r="BH122" s="198">
        <f>IF(N122="zníž. prenesená",J122,0)</f>
        <v>0</v>
      </c>
      <c r="BI122" s="198">
        <f>IF(N122="nulová",J122,0)</f>
        <v>0</v>
      </c>
      <c r="BJ122" s="15" t="s">
        <v>113</v>
      </c>
      <c r="BK122" s="199">
        <f>ROUND(I122*H122,3)</f>
        <v>0</v>
      </c>
      <c r="BL122" s="15" t="s">
        <v>112</v>
      </c>
      <c r="BM122" s="197" t="s">
        <v>120</v>
      </c>
    </row>
    <row r="123" spans="1:65" s="2" customFormat="1" ht="24.15" customHeight="1">
      <c r="A123" s="32"/>
      <c r="B123" s="33"/>
      <c r="C123" s="186" t="s">
        <v>121</v>
      </c>
      <c r="D123" s="186" t="s">
        <v>108</v>
      </c>
      <c r="E123" s="187" t="s">
        <v>122</v>
      </c>
      <c r="F123" s="188" t="s">
        <v>123</v>
      </c>
      <c r="G123" s="189" t="s">
        <v>124</v>
      </c>
      <c r="H123" s="190">
        <v>10</v>
      </c>
      <c r="I123" s="191"/>
      <c r="J123" s="190">
        <f>ROUND(I123*H123,3)</f>
        <v>0</v>
      </c>
      <c r="K123" s="192"/>
      <c r="L123" s="37"/>
      <c r="M123" s="193" t="s">
        <v>1</v>
      </c>
      <c r="N123" s="194" t="s">
        <v>40</v>
      </c>
      <c r="O123" s="70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7" t="s">
        <v>112</v>
      </c>
      <c r="AT123" s="197" t="s">
        <v>108</v>
      </c>
      <c r="AU123" s="197" t="s">
        <v>113</v>
      </c>
      <c r="AY123" s="15" t="s">
        <v>106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113</v>
      </c>
      <c r="BK123" s="199">
        <f>ROUND(I123*H123,3)</f>
        <v>0</v>
      </c>
      <c r="BL123" s="15" t="s">
        <v>112</v>
      </c>
      <c r="BM123" s="197" t="s">
        <v>125</v>
      </c>
    </row>
    <row r="124" spans="1:65" s="13" customFormat="1">
      <c r="B124" s="200"/>
      <c r="C124" s="201"/>
      <c r="D124" s="202" t="s">
        <v>115</v>
      </c>
      <c r="E124" s="203" t="s">
        <v>1</v>
      </c>
      <c r="F124" s="204" t="s">
        <v>126</v>
      </c>
      <c r="G124" s="201"/>
      <c r="H124" s="205">
        <v>10</v>
      </c>
      <c r="I124" s="206"/>
      <c r="J124" s="201"/>
      <c r="K124" s="201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115</v>
      </c>
      <c r="AU124" s="211" t="s">
        <v>113</v>
      </c>
      <c r="AV124" s="13" t="s">
        <v>113</v>
      </c>
      <c r="AW124" s="13" t="s">
        <v>30</v>
      </c>
      <c r="AX124" s="13" t="s">
        <v>79</v>
      </c>
      <c r="AY124" s="211" t="s">
        <v>106</v>
      </c>
    </row>
    <row r="125" spans="1:65" s="2" customFormat="1" ht="33" customHeight="1">
      <c r="A125" s="32"/>
      <c r="B125" s="33"/>
      <c r="C125" s="186" t="s">
        <v>112</v>
      </c>
      <c r="D125" s="186" t="s">
        <v>108</v>
      </c>
      <c r="E125" s="187" t="s">
        <v>127</v>
      </c>
      <c r="F125" s="188" t="s">
        <v>128</v>
      </c>
      <c r="G125" s="189" t="s">
        <v>124</v>
      </c>
      <c r="H125" s="190">
        <v>10</v>
      </c>
      <c r="I125" s="191"/>
      <c r="J125" s="190">
        <f>ROUND(I125*H125,3)</f>
        <v>0</v>
      </c>
      <c r="K125" s="192"/>
      <c r="L125" s="37"/>
      <c r="M125" s="193" t="s">
        <v>1</v>
      </c>
      <c r="N125" s="194" t="s">
        <v>40</v>
      </c>
      <c r="O125" s="70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97" t="s">
        <v>112</v>
      </c>
      <c r="AT125" s="197" t="s">
        <v>108</v>
      </c>
      <c r="AU125" s="197" t="s">
        <v>113</v>
      </c>
      <c r="AY125" s="15" t="s">
        <v>106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113</v>
      </c>
      <c r="BK125" s="199">
        <f>ROUND(I125*H125,3)</f>
        <v>0</v>
      </c>
      <c r="BL125" s="15" t="s">
        <v>112</v>
      </c>
      <c r="BM125" s="197" t="s">
        <v>129</v>
      </c>
    </row>
    <row r="126" spans="1:65" s="2" customFormat="1" ht="37.950000000000003" customHeight="1">
      <c r="A126" s="32"/>
      <c r="B126" s="33"/>
      <c r="C126" s="186" t="s">
        <v>130</v>
      </c>
      <c r="D126" s="186" t="s">
        <v>108</v>
      </c>
      <c r="E126" s="187" t="s">
        <v>131</v>
      </c>
      <c r="F126" s="188" t="s">
        <v>132</v>
      </c>
      <c r="G126" s="189" t="s">
        <v>124</v>
      </c>
      <c r="H126" s="190">
        <v>170</v>
      </c>
      <c r="I126" s="191"/>
      <c r="J126" s="190">
        <f>ROUND(I126*H126,3)</f>
        <v>0</v>
      </c>
      <c r="K126" s="192"/>
      <c r="L126" s="37"/>
      <c r="M126" s="193" t="s">
        <v>1</v>
      </c>
      <c r="N126" s="194" t="s">
        <v>40</v>
      </c>
      <c r="O126" s="70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7" t="s">
        <v>112</v>
      </c>
      <c r="AT126" s="197" t="s">
        <v>108</v>
      </c>
      <c r="AU126" s="197" t="s">
        <v>113</v>
      </c>
      <c r="AY126" s="15" t="s">
        <v>106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113</v>
      </c>
      <c r="BK126" s="199">
        <f>ROUND(I126*H126,3)</f>
        <v>0</v>
      </c>
      <c r="BL126" s="15" t="s">
        <v>112</v>
      </c>
      <c r="BM126" s="197" t="s">
        <v>133</v>
      </c>
    </row>
    <row r="127" spans="1:65" s="13" customFormat="1">
      <c r="B127" s="200"/>
      <c r="C127" s="201"/>
      <c r="D127" s="202" t="s">
        <v>115</v>
      </c>
      <c r="E127" s="203" t="s">
        <v>1</v>
      </c>
      <c r="F127" s="204" t="s">
        <v>134</v>
      </c>
      <c r="G127" s="201"/>
      <c r="H127" s="205">
        <v>170</v>
      </c>
      <c r="I127" s="206"/>
      <c r="J127" s="201"/>
      <c r="K127" s="201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115</v>
      </c>
      <c r="AU127" s="211" t="s">
        <v>113</v>
      </c>
      <c r="AV127" s="13" t="s">
        <v>113</v>
      </c>
      <c r="AW127" s="13" t="s">
        <v>30</v>
      </c>
      <c r="AX127" s="13" t="s">
        <v>79</v>
      </c>
      <c r="AY127" s="211" t="s">
        <v>106</v>
      </c>
    </row>
    <row r="128" spans="1:65" s="2" customFormat="1" ht="16.5" customHeight="1">
      <c r="A128" s="32"/>
      <c r="B128" s="33"/>
      <c r="C128" s="186" t="s">
        <v>135</v>
      </c>
      <c r="D128" s="186" t="s">
        <v>108</v>
      </c>
      <c r="E128" s="187" t="s">
        <v>136</v>
      </c>
      <c r="F128" s="188" t="s">
        <v>137</v>
      </c>
      <c r="G128" s="189" t="s">
        <v>124</v>
      </c>
      <c r="H128" s="190">
        <v>10</v>
      </c>
      <c r="I128" s="191"/>
      <c r="J128" s="190">
        <f>ROUND(I128*H128,3)</f>
        <v>0</v>
      </c>
      <c r="K128" s="192"/>
      <c r="L128" s="37"/>
      <c r="M128" s="193" t="s">
        <v>1</v>
      </c>
      <c r="N128" s="194" t="s">
        <v>40</v>
      </c>
      <c r="O128" s="70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7" t="s">
        <v>112</v>
      </c>
      <c r="AT128" s="197" t="s">
        <v>108</v>
      </c>
      <c r="AU128" s="197" t="s">
        <v>113</v>
      </c>
      <c r="AY128" s="15" t="s">
        <v>106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113</v>
      </c>
      <c r="BK128" s="199">
        <f>ROUND(I128*H128,3)</f>
        <v>0</v>
      </c>
      <c r="BL128" s="15" t="s">
        <v>112</v>
      </c>
      <c r="BM128" s="197" t="s">
        <v>138</v>
      </c>
    </row>
    <row r="129" spans="1:65" s="2" customFormat="1" ht="24.15" customHeight="1">
      <c r="A129" s="32"/>
      <c r="B129" s="33"/>
      <c r="C129" s="186" t="s">
        <v>139</v>
      </c>
      <c r="D129" s="186" t="s">
        <v>108</v>
      </c>
      <c r="E129" s="187" t="s">
        <v>140</v>
      </c>
      <c r="F129" s="188" t="s">
        <v>141</v>
      </c>
      <c r="G129" s="189" t="s">
        <v>142</v>
      </c>
      <c r="H129" s="190">
        <v>19</v>
      </c>
      <c r="I129" s="191"/>
      <c r="J129" s="190">
        <f>ROUND(I129*H129,3)</f>
        <v>0</v>
      </c>
      <c r="K129" s="192"/>
      <c r="L129" s="37"/>
      <c r="M129" s="193" t="s">
        <v>1</v>
      </c>
      <c r="N129" s="194" t="s">
        <v>40</v>
      </c>
      <c r="O129" s="70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97" t="s">
        <v>112</v>
      </c>
      <c r="AT129" s="197" t="s">
        <v>108</v>
      </c>
      <c r="AU129" s="197" t="s">
        <v>113</v>
      </c>
      <c r="AY129" s="15" t="s">
        <v>106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113</v>
      </c>
      <c r="BK129" s="199">
        <f>ROUND(I129*H129,3)</f>
        <v>0</v>
      </c>
      <c r="BL129" s="15" t="s">
        <v>112</v>
      </c>
      <c r="BM129" s="197" t="s">
        <v>143</v>
      </c>
    </row>
    <row r="130" spans="1:65" s="13" customFormat="1">
      <c r="B130" s="200"/>
      <c r="C130" s="201"/>
      <c r="D130" s="202" t="s">
        <v>115</v>
      </c>
      <c r="E130" s="203" t="s">
        <v>1</v>
      </c>
      <c r="F130" s="204" t="s">
        <v>144</v>
      </c>
      <c r="G130" s="201"/>
      <c r="H130" s="205">
        <v>19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115</v>
      </c>
      <c r="AU130" s="211" t="s">
        <v>113</v>
      </c>
      <c r="AV130" s="13" t="s">
        <v>113</v>
      </c>
      <c r="AW130" s="13" t="s">
        <v>30</v>
      </c>
      <c r="AX130" s="13" t="s">
        <v>79</v>
      </c>
      <c r="AY130" s="211" t="s">
        <v>106</v>
      </c>
    </row>
    <row r="131" spans="1:65" s="12" customFormat="1" ht="22.95" customHeight="1">
      <c r="B131" s="170"/>
      <c r="C131" s="171"/>
      <c r="D131" s="172" t="s">
        <v>73</v>
      </c>
      <c r="E131" s="184" t="s">
        <v>130</v>
      </c>
      <c r="F131" s="184" t="s">
        <v>145</v>
      </c>
      <c r="G131" s="171"/>
      <c r="H131" s="171"/>
      <c r="I131" s="174"/>
      <c r="J131" s="185">
        <f>BK131</f>
        <v>0</v>
      </c>
      <c r="K131" s="171"/>
      <c r="L131" s="176"/>
      <c r="M131" s="177"/>
      <c r="N131" s="178"/>
      <c r="O131" s="178"/>
      <c r="P131" s="179">
        <f>SUM(P132:P135)</f>
        <v>0</v>
      </c>
      <c r="Q131" s="178"/>
      <c r="R131" s="179">
        <f>SUM(R132:R135)</f>
        <v>569.4</v>
      </c>
      <c r="S131" s="178"/>
      <c r="T131" s="180">
        <f>SUM(T132:T135)</f>
        <v>0</v>
      </c>
      <c r="AR131" s="181" t="s">
        <v>79</v>
      </c>
      <c r="AT131" s="182" t="s">
        <v>73</v>
      </c>
      <c r="AU131" s="182" t="s">
        <v>79</v>
      </c>
      <c r="AY131" s="181" t="s">
        <v>106</v>
      </c>
      <c r="BK131" s="183">
        <f>SUM(BK132:BK135)</f>
        <v>0</v>
      </c>
    </row>
    <row r="132" spans="1:65" s="2" customFormat="1" ht="33" customHeight="1">
      <c r="A132" s="32"/>
      <c r="B132" s="33"/>
      <c r="C132" s="186" t="s">
        <v>146</v>
      </c>
      <c r="D132" s="186" t="s">
        <v>108</v>
      </c>
      <c r="E132" s="187" t="s">
        <v>147</v>
      </c>
      <c r="F132" s="188" t="s">
        <v>148</v>
      </c>
      <c r="G132" s="189" t="s">
        <v>111</v>
      </c>
      <c r="H132" s="190">
        <v>5000</v>
      </c>
      <c r="I132" s="191"/>
      <c r="J132" s="190">
        <f>ROUND(I132*H132,3)</f>
        <v>0</v>
      </c>
      <c r="K132" s="192"/>
      <c r="L132" s="37"/>
      <c r="M132" s="193" t="s">
        <v>1</v>
      </c>
      <c r="N132" s="194" t="s">
        <v>40</v>
      </c>
      <c r="O132" s="70"/>
      <c r="P132" s="195">
        <f>O132*H132</f>
        <v>0</v>
      </c>
      <c r="Q132" s="195">
        <v>7.1000000000000002E-4</v>
      </c>
      <c r="R132" s="195">
        <f>Q132*H132</f>
        <v>3.5500000000000003</v>
      </c>
      <c r="S132" s="195">
        <v>0</v>
      </c>
      <c r="T132" s="196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97" t="s">
        <v>112</v>
      </c>
      <c r="AT132" s="197" t="s">
        <v>108</v>
      </c>
      <c r="AU132" s="197" t="s">
        <v>113</v>
      </c>
      <c r="AY132" s="15" t="s">
        <v>106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113</v>
      </c>
      <c r="BK132" s="199">
        <f>ROUND(I132*H132,3)</f>
        <v>0</v>
      </c>
      <c r="BL132" s="15" t="s">
        <v>112</v>
      </c>
      <c r="BM132" s="197" t="s">
        <v>149</v>
      </c>
    </row>
    <row r="133" spans="1:65" s="13" customFormat="1">
      <c r="B133" s="200"/>
      <c r="C133" s="201"/>
      <c r="D133" s="202" t="s">
        <v>115</v>
      </c>
      <c r="E133" s="203" t="s">
        <v>1</v>
      </c>
      <c r="F133" s="204" t="s">
        <v>150</v>
      </c>
      <c r="G133" s="201"/>
      <c r="H133" s="205">
        <v>5000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115</v>
      </c>
      <c r="AU133" s="211" t="s">
        <v>113</v>
      </c>
      <c r="AV133" s="13" t="s">
        <v>113</v>
      </c>
      <c r="AW133" s="13" t="s">
        <v>30</v>
      </c>
      <c r="AX133" s="13" t="s">
        <v>79</v>
      </c>
      <c r="AY133" s="211" t="s">
        <v>106</v>
      </c>
    </row>
    <row r="134" spans="1:65" s="2" customFormat="1" ht="33" customHeight="1">
      <c r="A134" s="32"/>
      <c r="B134" s="33"/>
      <c r="C134" s="186" t="s">
        <v>151</v>
      </c>
      <c r="D134" s="186" t="s">
        <v>108</v>
      </c>
      <c r="E134" s="187" t="s">
        <v>152</v>
      </c>
      <c r="F134" s="188" t="s">
        <v>153</v>
      </c>
      <c r="G134" s="189" t="s">
        <v>111</v>
      </c>
      <c r="H134" s="190">
        <v>2500</v>
      </c>
      <c r="I134" s="191"/>
      <c r="J134" s="190">
        <f>ROUND(I134*H134,3)</f>
        <v>0</v>
      </c>
      <c r="K134" s="192"/>
      <c r="L134" s="37"/>
      <c r="M134" s="193" t="s">
        <v>1</v>
      </c>
      <c r="N134" s="194" t="s">
        <v>40</v>
      </c>
      <c r="O134" s="70"/>
      <c r="P134" s="195">
        <f>O134*H134</f>
        <v>0</v>
      </c>
      <c r="Q134" s="195">
        <v>9.6680000000000002E-2</v>
      </c>
      <c r="R134" s="195">
        <f>Q134*H134</f>
        <v>241.70000000000002</v>
      </c>
      <c r="S134" s="195">
        <v>0</v>
      </c>
      <c r="T134" s="196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97" t="s">
        <v>112</v>
      </c>
      <c r="AT134" s="197" t="s">
        <v>108</v>
      </c>
      <c r="AU134" s="197" t="s">
        <v>113</v>
      </c>
      <c r="AY134" s="15" t="s">
        <v>106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113</v>
      </c>
      <c r="BK134" s="199">
        <f>ROUND(I134*H134,3)</f>
        <v>0</v>
      </c>
      <c r="BL134" s="15" t="s">
        <v>112</v>
      </c>
      <c r="BM134" s="197" t="s">
        <v>154</v>
      </c>
    </row>
    <row r="135" spans="1:65" s="2" customFormat="1" ht="37.950000000000003" customHeight="1">
      <c r="A135" s="32"/>
      <c r="B135" s="33"/>
      <c r="C135" s="186" t="s">
        <v>155</v>
      </c>
      <c r="D135" s="186" t="s">
        <v>108</v>
      </c>
      <c r="E135" s="187" t="s">
        <v>156</v>
      </c>
      <c r="F135" s="188" t="s">
        <v>157</v>
      </c>
      <c r="G135" s="189" t="s">
        <v>111</v>
      </c>
      <c r="H135" s="190">
        <v>2500</v>
      </c>
      <c r="I135" s="191"/>
      <c r="J135" s="190">
        <f>ROUND(I135*H135,3)</f>
        <v>0</v>
      </c>
      <c r="K135" s="192"/>
      <c r="L135" s="37"/>
      <c r="M135" s="193" t="s">
        <v>1</v>
      </c>
      <c r="N135" s="194" t="s">
        <v>40</v>
      </c>
      <c r="O135" s="70"/>
      <c r="P135" s="195">
        <f>O135*H135</f>
        <v>0</v>
      </c>
      <c r="Q135" s="195">
        <v>0.12966</v>
      </c>
      <c r="R135" s="195">
        <f>Q135*H135</f>
        <v>324.14999999999998</v>
      </c>
      <c r="S135" s="195">
        <v>0</v>
      </c>
      <c r="T135" s="196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97" t="s">
        <v>112</v>
      </c>
      <c r="AT135" s="197" t="s">
        <v>108</v>
      </c>
      <c r="AU135" s="197" t="s">
        <v>113</v>
      </c>
      <c r="AY135" s="15" t="s">
        <v>106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113</v>
      </c>
      <c r="BK135" s="199">
        <f>ROUND(I135*H135,3)</f>
        <v>0</v>
      </c>
      <c r="BL135" s="15" t="s">
        <v>112</v>
      </c>
      <c r="BM135" s="197" t="s">
        <v>158</v>
      </c>
    </row>
    <row r="136" spans="1:65" s="12" customFormat="1" ht="22.95" customHeight="1">
      <c r="B136" s="170"/>
      <c r="C136" s="171"/>
      <c r="D136" s="172" t="s">
        <v>73</v>
      </c>
      <c r="E136" s="184" t="s">
        <v>151</v>
      </c>
      <c r="F136" s="184" t="s">
        <v>159</v>
      </c>
      <c r="G136" s="171"/>
      <c r="H136" s="171"/>
      <c r="I136" s="174"/>
      <c r="J136" s="185">
        <f>BK136</f>
        <v>0</v>
      </c>
      <c r="K136" s="171"/>
      <c r="L136" s="176"/>
      <c r="M136" s="177"/>
      <c r="N136" s="178"/>
      <c r="O136" s="178"/>
      <c r="P136" s="179">
        <f>SUM(P137:P159)</f>
        <v>0</v>
      </c>
      <c r="Q136" s="178"/>
      <c r="R136" s="179">
        <f>SUM(R137:R159)</f>
        <v>28.911989999999999</v>
      </c>
      <c r="S136" s="178"/>
      <c r="T136" s="180">
        <f>SUM(T137:T159)</f>
        <v>0</v>
      </c>
      <c r="AR136" s="181" t="s">
        <v>79</v>
      </c>
      <c r="AT136" s="182" t="s">
        <v>73</v>
      </c>
      <c r="AU136" s="182" t="s">
        <v>79</v>
      </c>
      <c r="AY136" s="181" t="s">
        <v>106</v>
      </c>
      <c r="BK136" s="183">
        <f>SUM(BK137:BK159)</f>
        <v>0</v>
      </c>
    </row>
    <row r="137" spans="1:65" s="2" customFormat="1" ht="24.15" customHeight="1">
      <c r="A137" s="32"/>
      <c r="B137" s="33"/>
      <c r="C137" s="186" t="s">
        <v>160</v>
      </c>
      <c r="D137" s="186" t="s">
        <v>108</v>
      </c>
      <c r="E137" s="187" t="s">
        <v>161</v>
      </c>
      <c r="F137" s="188" t="s">
        <v>162</v>
      </c>
      <c r="G137" s="189" t="s">
        <v>163</v>
      </c>
      <c r="H137" s="190">
        <v>1</v>
      </c>
      <c r="I137" s="191"/>
      <c r="J137" s="190">
        <f>ROUND(I137*H137,3)</f>
        <v>0</v>
      </c>
      <c r="K137" s="192"/>
      <c r="L137" s="37"/>
      <c r="M137" s="193" t="s">
        <v>1</v>
      </c>
      <c r="N137" s="194" t="s">
        <v>40</v>
      </c>
      <c r="O137" s="70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97" t="s">
        <v>112</v>
      </c>
      <c r="AT137" s="197" t="s">
        <v>108</v>
      </c>
      <c r="AU137" s="197" t="s">
        <v>113</v>
      </c>
      <c r="AY137" s="15" t="s">
        <v>106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113</v>
      </c>
      <c r="BK137" s="199">
        <f>ROUND(I137*H137,3)</f>
        <v>0</v>
      </c>
      <c r="BL137" s="15" t="s">
        <v>112</v>
      </c>
      <c r="BM137" s="197" t="s">
        <v>164</v>
      </c>
    </row>
    <row r="138" spans="1:65" s="2" customFormat="1" ht="37.950000000000003" customHeight="1">
      <c r="A138" s="32"/>
      <c r="B138" s="33"/>
      <c r="C138" s="186" t="s">
        <v>165</v>
      </c>
      <c r="D138" s="186" t="s">
        <v>108</v>
      </c>
      <c r="E138" s="187" t="s">
        <v>166</v>
      </c>
      <c r="F138" s="188" t="s">
        <v>167</v>
      </c>
      <c r="G138" s="189" t="s">
        <v>119</v>
      </c>
      <c r="H138" s="190">
        <v>254</v>
      </c>
      <c r="I138" s="191"/>
      <c r="J138" s="190">
        <f>ROUND(I138*H138,3)</f>
        <v>0</v>
      </c>
      <c r="K138" s="192"/>
      <c r="L138" s="37"/>
      <c r="M138" s="193" t="s">
        <v>1</v>
      </c>
      <c r="N138" s="194" t="s">
        <v>40</v>
      </c>
      <c r="O138" s="70"/>
      <c r="P138" s="195">
        <f>O138*H138</f>
        <v>0</v>
      </c>
      <c r="Q138" s="195">
        <v>1.1E-4</v>
      </c>
      <c r="R138" s="195">
        <f>Q138*H138</f>
        <v>2.794E-2</v>
      </c>
      <c r="S138" s="195">
        <v>0</v>
      </c>
      <c r="T138" s="196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97" t="s">
        <v>112</v>
      </c>
      <c r="AT138" s="197" t="s">
        <v>108</v>
      </c>
      <c r="AU138" s="197" t="s">
        <v>113</v>
      </c>
      <c r="AY138" s="15" t="s">
        <v>106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113</v>
      </c>
      <c r="BK138" s="199">
        <f>ROUND(I138*H138,3)</f>
        <v>0</v>
      </c>
      <c r="BL138" s="15" t="s">
        <v>112</v>
      </c>
      <c r="BM138" s="197" t="s">
        <v>168</v>
      </c>
    </row>
    <row r="139" spans="1:65" s="13" customFormat="1">
      <c r="B139" s="200"/>
      <c r="C139" s="201"/>
      <c r="D139" s="202" t="s">
        <v>115</v>
      </c>
      <c r="E139" s="203" t="s">
        <v>1</v>
      </c>
      <c r="F139" s="204" t="s">
        <v>169</v>
      </c>
      <c r="G139" s="201"/>
      <c r="H139" s="205">
        <v>254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115</v>
      </c>
      <c r="AU139" s="211" t="s">
        <v>113</v>
      </c>
      <c r="AV139" s="13" t="s">
        <v>113</v>
      </c>
      <c r="AW139" s="13" t="s">
        <v>30</v>
      </c>
      <c r="AX139" s="13" t="s">
        <v>79</v>
      </c>
      <c r="AY139" s="211" t="s">
        <v>106</v>
      </c>
    </row>
    <row r="140" spans="1:65" s="2" customFormat="1" ht="37.950000000000003" customHeight="1">
      <c r="A140" s="32"/>
      <c r="B140" s="33"/>
      <c r="C140" s="186" t="s">
        <v>170</v>
      </c>
      <c r="D140" s="186" t="s">
        <v>108</v>
      </c>
      <c r="E140" s="187" t="s">
        <v>171</v>
      </c>
      <c r="F140" s="188" t="s">
        <v>172</v>
      </c>
      <c r="G140" s="189" t="s">
        <v>111</v>
      </c>
      <c r="H140" s="190">
        <v>30</v>
      </c>
      <c r="I140" s="191"/>
      <c r="J140" s="190">
        <f>ROUND(I140*H140,3)</f>
        <v>0</v>
      </c>
      <c r="K140" s="192"/>
      <c r="L140" s="37"/>
      <c r="M140" s="193" t="s">
        <v>1</v>
      </c>
      <c r="N140" s="194" t="s">
        <v>40</v>
      </c>
      <c r="O140" s="70"/>
      <c r="P140" s="195">
        <f>O140*H140</f>
        <v>0</v>
      </c>
      <c r="Q140" s="195">
        <v>8.9999999999999998E-4</v>
      </c>
      <c r="R140" s="195">
        <f>Q140*H140</f>
        <v>2.7E-2</v>
      </c>
      <c r="S140" s="195">
        <v>0</v>
      </c>
      <c r="T140" s="19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97" t="s">
        <v>112</v>
      </c>
      <c r="AT140" s="197" t="s">
        <v>108</v>
      </c>
      <c r="AU140" s="197" t="s">
        <v>113</v>
      </c>
      <c r="AY140" s="15" t="s">
        <v>106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113</v>
      </c>
      <c r="BK140" s="199">
        <f>ROUND(I140*H140,3)</f>
        <v>0</v>
      </c>
      <c r="BL140" s="15" t="s">
        <v>112</v>
      </c>
      <c r="BM140" s="197" t="s">
        <v>173</v>
      </c>
    </row>
    <row r="141" spans="1:65" s="13" customFormat="1">
      <c r="B141" s="200"/>
      <c r="C141" s="201"/>
      <c r="D141" s="202" t="s">
        <v>115</v>
      </c>
      <c r="E141" s="203" t="s">
        <v>1</v>
      </c>
      <c r="F141" s="204" t="s">
        <v>174</v>
      </c>
      <c r="G141" s="201"/>
      <c r="H141" s="205">
        <v>30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115</v>
      </c>
      <c r="AU141" s="211" t="s">
        <v>113</v>
      </c>
      <c r="AV141" s="13" t="s">
        <v>113</v>
      </c>
      <c r="AW141" s="13" t="s">
        <v>30</v>
      </c>
      <c r="AX141" s="13" t="s">
        <v>79</v>
      </c>
      <c r="AY141" s="211" t="s">
        <v>106</v>
      </c>
    </row>
    <row r="142" spans="1:65" s="2" customFormat="1" ht="24.15" customHeight="1">
      <c r="A142" s="32"/>
      <c r="B142" s="33"/>
      <c r="C142" s="186" t="s">
        <v>175</v>
      </c>
      <c r="D142" s="186" t="s">
        <v>108</v>
      </c>
      <c r="E142" s="187" t="s">
        <v>176</v>
      </c>
      <c r="F142" s="188" t="s">
        <v>177</v>
      </c>
      <c r="G142" s="189" t="s">
        <v>119</v>
      </c>
      <c r="H142" s="190">
        <v>254</v>
      </c>
      <c r="I142" s="191"/>
      <c r="J142" s="190">
        <f>ROUND(I142*H142,3)</f>
        <v>0</v>
      </c>
      <c r="K142" s="192"/>
      <c r="L142" s="37"/>
      <c r="M142" s="193" t="s">
        <v>1</v>
      </c>
      <c r="N142" s="194" t="s">
        <v>40</v>
      </c>
      <c r="O142" s="70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97" t="s">
        <v>112</v>
      </c>
      <c r="AT142" s="197" t="s">
        <v>108</v>
      </c>
      <c r="AU142" s="197" t="s">
        <v>113</v>
      </c>
      <c r="AY142" s="15" t="s">
        <v>106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113</v>
      </c>
      <c r="BK142" s="199">
        <f>ROUND(I142*H142,3)</f>
        <v>0</v>
      </c>
      <c r="BL142" s="15" t="s">
        <v>112</v>
      </c>
      <c r="BM142" s="197" t="s">
        <v>178</v>
      </c>
    </row>
    <row r="143" spans="1:65" s="2" customFormat="1" ht="24.15" customHeight="1">
      <c r="A143" s="32"/>
      <c r="B143" s="33"/>
      <c r="C143" s="186" t="s">
        <v>179</v>
      </c>
      <c r="D143" s="186" t="s">
        <v>108</v>
      </c>
      <c r="E143" s="187" t="s">
        <v>180</v>
      </c>
      <c r="F143" s="188" t="s">
        <v>181</v>
      </c>
      <c r="G143" s="189" t="s">
        <v>111</v>
      </c>
      <c r="H143" s="190">
        <v>30</v>
      </c>
      <c r="I143" s="191"/>
      <c r="J143" s="190">
        <f>ROUND(I143*H143,3)</f>
        <v>0</v>
      </c>
      <c r="K143" s="192"/>
      <c r="L143" s="37"/>
      <c r="M143" s="193" t="s">
        <v>1</v>
      </c>
      <c r="N143" s="194" t="s">
        <v>40</v>
      </c>
      <c r="O143" s="70"/>
      <c r="P143" s="195">
        <f>O143*H143</f>
        <v>0</v>
      </c>
      <c r="Q143" s="195">
        <v>1.0000000000000001E-5</v>
      </c>
      <c r="R143" s="195">
        <f>Q143*H143</f>
        <v>3.0000000000000003E-4</v>
      </c>
      <c r="S143" s="195">
        <v>0</v>
      </c>
      <c r="T143" s="196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97" t="s">
        <v>112</v>
      </c>
      <c r="AT143" s="197" t="s">
        <v>108</v>
      </c>
      <c r="AU143" s="197" t="s">
        <v>113</v>
      </c>
      <c r="AY143" s="15" t="s">
        <v>106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113</v>
      </c>
      <c r="BK143" s="199">
        <f>ROUND(I143*H143,3)</f>
        <v>0</v>
      </c>
      <c r="BL143" s="15" t="s">
        <v>112</v>
      </c>
      <c r="BM143" s="197" t="s">
        <v>182</v>
      </c>
    </row>
    <row r="144" spans="1:65" s="2" customFormat="1" ht="33" customHeight="1">
      <c r="A144" s="32"/>
      <c r="B144" s="33"/>
      <c r="C144" s="186" t="s">
        <v>183</v>
      </c>
      <c r="D144" s="186" t="s">
        <v>108</v>
      </c>
      <c r="E144" s="187" t="s">
        <v>184</v>
      </c>
      <c r="F144" s="188" t="s">
        <v>185</v>
      </c>
      <c r="G144" s="189" t="s">
        <v>119</v>
      </c>
      <c r="H144" s="190">
        <v>100</v>
      </c>
      <c r="I144" s="191"/>
      <c r="J144" s="190">
        <f>ROUND(I144*H144,3)</f>
        <v>0</v>
      </c>
      <c r="K144" s="192"/>
      <c r="L144" s="37"/>
      <c r="M144" s="193" t="s">
        <v>1</v>
      </c>
      <c r="N144" s="194" t="s">
        <v>40</v>
      </c>
      <c r="O144" s="70"/>
      <c r="P144" s="195">
        <f>O144*H144</f>
        <v>0</v>
      </c>
      <c r="Q144" s="195">
        <v>0.15112999999999999</v>
      </c>
      <c r="R144" s="195">
        <f>Q144*H144</f>
        <v>15.113</v>
      </c>
      <c r="S144" s="195">
        <v>0</v>
      </c>
      <c r="T144" s="196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97" t="s">
        <v>112</v>
      </c>
      <c r="AT144" s="197" t="s">
        <v>108</v>
      </c>
      <c r="AU144" s="197" t="s">
        <v>113</v>
      </c>
      <c r="AY144" s="15" t="s">
        <v>106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113</v>
      </c>
      <c r="BK144" s="199">
        <f>ROUND(I144*H144,3)</f>
        <v>0</v>
      </c>
      <c r="BL144" s="15" t="s">
        <v>112</v>
      </c>
      <c r="BM144" s="197" t="s">
        <v>186</v>
      </c>
    </row>
    <row r="145" spans="1:65" s="2" customFormat="1" ht="16.5" customHeight="1">
      <c r="A145" s="32"/>
      <c r="B145" s="33"/>
      <c r="C145" s="212" t="s">
        <v>187</v>
      </c>
      <c r="D145" s="212" t="s">
        <v>188</v>
      </c>
      <c r="E145" s="213" t="s">
        <v>189</v>
      </c>
      <c r="F145" s="214" t="s">
        <v>190</v>
      </c>
      <c r="G145" s="215" t="s">
        <v>191</v>
      </c>
      <c r="H145" s="216">
        <v>101</v>
      </c>
      <c r="I145" s="217"/>
      <c r="J145" s="216">
        <f>ROUND(I145*H145,3)</f>
        <v>0</v>
      </c>
      <c r="K145" s="218"/>
      <c r="L145" s="219"/>
      <c r="M145" s="220" t="s">
        <v>1</v>
      </c>
      <c r="N145" s="221" t="s">
        <v>40</v>
      </c>
      <c r="O145" s="70"/>
      <c r="P145" s="195">
        <f>O145*H145</f>
        <v>0</v>
      </c>
      <c r="Q145" s="195">
        <v>8.5000000000000006E-2</v>
      </c>
      <c r="R145" s="195">
        <f>Q145*H145</f>
        <v>8.5850000000000009</v>
      </c>
      <c r="S145" s="195">
        <v>0</v>
      </c>
      <c r="T145" s="196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97" t="s">
        <v>146</v>
      </c>
      <c r="AT145" s="197" t="s">
        <v>188</v>
      </c>
      <c r="AU145" s="197" t="s">
        <v>113</v>
      </c>
      <c r="AY145" s="15" t="s">
        <v>106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113</v>
      </c>
      <c r="BK145" s="199">
        <f>ROUND(I145*H145,3)</f>
        <v>0</v>
      </c>
      <c r="BL145" s="15" t="s">
        <v>112</v>
      </c>
      <c r="BM145" s="197" t="s">
        <v>192</v>
      </c>
    </row>
    <row r="146" spans="1:65" s="13" customFormat="1">
      <c r="B146" s="200"/>
      <c r="C146" s="201"/>
      <c r="D146" s="202" t="s">
        <v>115</v>
      </c>
      <c r="E146" s="201"/>
      <c r="F146" s="204" t="s">
        <v>193</v>
      </c>
      <c r="G146" s="201"/>
      <c r="H146" s="205">
        <v>101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115</v>
      </c>
      <c r="AU146" s="211" t="s">
        <v>113</v>
      </c>
      <c r="AV146" s="13" t="s">
        <v>113</v>
      </c>
      <c r="AW146" s="13" t="s">
        <v>4</v>
      </c>
      <c r="AX146" s="13" t="s">
        <v>79</v>
      </c>
      <c r="AY146" s="211" t="s">
        <v>106</v>
      </c>
    </row>
    <row r="147" spans="1:65" s="2" customFormat="1" ht="44.25" customHeight="1">
      <c r="A147" s="32"/>
      <c r="B147" s="33"/>
      <c r="C147" s="186" t="s">
        <v>194</v>
      </c>
      <c r="D147" s="186" t="s">
        <v>108</v>
      </c>
      <c r="E147" s="187" t="s">
        <v>195</v>
      </c>
      <c r="F147" s="188" t="s">
        <v>196</v>
      </c>
      <c r="G147" s="189" t="s">
        <v>111</v>
      </c>
      <c r="H147" s="190">
        <v>2500</v>
      </c>
      <c r="I147" s="191"/>
      <c r="J147" s="190">
        <f>ROUND(I147*H147,3)</f>
        <v>0</v>
      </c>
      <c r="K147" s="192"/>
      <c r="L147" s="37"/>
      <c r="M147" s="193" t="s">
        <v>1</v>
      </c>
      <c r="N147" s="194" t="s">
        <v>40</v>
      </c>
      <c r="O147" s="70"/>
      <c r="P147" s="195">
        <f>O147*H147</f>
        <v>0</v>
      </c>
      <c r="Q147" s="195">
        <v>1.5E-3</v>
      </c>
      <c r="R147" s="195">
        <f>Q147*H147</f>
        <v>3.75</v>
      </c>
      <c r="S147" s="195">
        <v>0</v>
      </c>
      <c r="T147" s="196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97" t="s">
        <v>112</v>
      </c>
      <c r="AT147" s="197" t="s">
        <v>108</v>
      </c>
      <c r="AU147" s="197" t="s">
        <v>113</v>
      </c>
      <c r="AY147" s="15" t="s">
        <v>106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113</v>
      </c>
      <c r="BK147" s="199">
        <f>ROUND(I147*H147,3)</f>
        <v>0</v>
      </c>
      <c r="BL147" s="15" t="s">
        <v>112</v>
      </c>
      <c r="BM147" s="197" t="s">
        <v>197</v>
      </c>
    </row>
    <row r="148" spans="1:65" s="2" customFormat="1" ht="44.25" customHeight="1">
      <c r="A148" s="32"/>
      <c r="B148" s="33"/>
      <c r="C148" s="212" t="s">
        <v>198</v>
      </c>
      <c r="D148" s="212" t="s">
        <v>188</v>
      </c>
      <c r="E148" s="213" t="s">
        <v>199</v>
      </c>
      <c r="F148" s="214" t="s">
        <v>200</v>
      </c>
      <c r="G148" s="215" t="s">
        <v>111</v>
      </c>
      <c r="H148" s="216">
        <v>2875</v>
      </c>
      <c r="I148" s="217"/>
      <c r="J148" s="216">
        <f>ROUND(I148*H148,3)</f>
        <v>0</v>
      </c>
      <c r="K148" s="218"/>
      <c r="L148" s="219"/>
      <c r="M148" s="220" t="s">
        <v>1</v>
      </c>
      <c r="N148" s="221" t="s">
        <v>40</v>
      </c>
      <c r="O148" s="70"/>
      <c r="P148" s="195">
        <f>O148*H148</f>
        <v>0</v>
      </c>
      <c r="Q148" s="195">
        <v>4.8999999999999998E-4</v>
      </c>
      <c r="R148" s="195">
        <f>Q148*H148</f>
        <v>1.4087499999999999</v>
      </c>
      <c r="S148" s="195">
        <v>0</v>
      </c>
      <c r="T148" s="196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97" t="s">
        <v>146</v>
      </c>
      <c r="AT148" s="197" t="s">
        <v>188</v>
      </c>
      <c r="AU148" s="197" t="s">
        <v>113</v>
      </c>
      <c r="AY148" s="15" t="s">
        <v>106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113</v>
      </c>
      <c r="BK148" s="199">
        <f>ROUND(I148*H148,3)</f>
        <v>0</v>
      </c>
      <c r="BL148" s="15" t="s">
        <v>112</v>
      </c>
      <c r="BM148" s="197" t="s">
        <v>201</v>
      </c>
    </row>
    <row r="149" spans="1:65" s="13" customFormat="1">
      <c r="B149" s="200"/>
      <c r="C149" s="201"/>
      <c r="D149" s="202" t="s">
        <v>115</v>
      </c>
      <c r="E149" s="201"/>
      <c r="F149" s="204" t="s">
        <v>202</v>
      </c>
      <c r="G149" s="201"/>
      <c r="H149" s="205">
        <v>2875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115</v>
      </c>
      <c r="AU149" s="211" t="s">
        <v>113</v>
      </c>
      <c r="AV149" s="13" t="s">
        <v>113</v>
      </c>
      <c r="AW149" s="13" t="s">
        <v>4</v>
      </c>
      <c r="AX149" s="13" t="s">
        <v>79</v>
      </c>
      <c r="AY149" s="211" t="s">
        <v>106</v>
      </c>
    </row>
    <row r="150" spans="1:65" s="2" customFormat="1" ht="24.15" customHeight="1">
      <c r="A150" s="32"/>
      <c r="B150" s="33"/>
      <c r="C150" s="186" t="s">
        <v>7</v>
      </c>
      <c r="D150" s="186" t="s">
        <v>108</v>
      </c>
      <c r="E150" s="187" t="s">
        <v>203</v>
      </c>
      <c r="F150" s="188" t="s">
        <v>204</v>
      </c>
      <c r="G150" s="189" t="s">
        <v>119</v>
      </c>
      <c r="H150" s="190">
        <v>88</v>
      </c>
      <c r="I150" s="191"/>
      <c r="J150" s="190">
        <f>ROUND(I150*H150,3)</f>
        <v>0</v>
      </c>
      <c r="K150" s="192"/>
      <c r="L150" s="37"/>
      <c r="M150" s="193" t="s">
        <v>1</v>
      </c>
      <c r="N150" s="194" t="s">
        <v>40</v>
      </c>
      <c r="O150" s="70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97" t="s">
        <v>112</v>
      </c>
      <c r="AT150" s="197" t="s">
        <v>108</v>
      </c>
      <c r="AU150" s="197" t="s">
        <v>113</v>
      </c>
      <c r="AY150" s="15" t="s">
        <v>106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113</v>
      </c>
      <c r="BK150" s="199">
        <f>ROUND(I150*H150,3)</f>
        <v>0</v>
      </c>
      <c r="BL150" s="15" t="s">
        <v>112</v>
      </c>
      <c r="BM150" s="197" t="s">
        <v>205</v>
      </c>
    </row>
    <row r="151" spans="1:65" s="2" customFormat="1" ht="24.15" customHeight="1">
      <c r="A151" s="32"/>
      <c r="B151" s="33"/>
      <c r="C151" s="186" t="s">
        <v>206</v>
      </c>
      <c r="D151" s="186" t="s">
        <v>108</v>
      </c>
      <c r="E151" s="187" t="s">
        <v>207</v>
      </c>
      <c r="F151" s="188" t="s">
        <v>208</v>
      </c>
      <c r="G151" s="189" t="s">
        <v>142</v>
      </c>
      <c r="H151" s="190">
        <v>9.57</v>
      </c>
      <c r="I151" s="191"/>
      <c r="J151" s="190">
        <f>ROUND(I151*H151,3)</f>
        <v>0</v>
      </c>
      <c r="K151" s="192"/>
      <c r="L151" s="37"/>
      <c r="M151" s="193" t="s">
        <v>1</v>
      </c>
      <c r="N151" s="194" t="s">
        <v>40</v>
      </c>
      <c r="O151" s="70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97" t="s">
        <v>112</v>
      </c>
      <c r="AT151" s="197" t="s">
        <v>108</v>
      </c>
      <c r="AU151" s="197" t="s">
        <v>113</v>
      </c>
      <c r="AY151" s="15" t="s">
        <v>106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113</v>
      </c>
      <c r="BK151" s="199">
        <f>ROUND(I151*H151,3)</f>
        <v>0</v>
      </c>
      <c r="BL151" s="15" t="s">
        <v>112</v>
      </c>
      <c r="BM151" s="197" t="s">
        <v>209</v>
      </c>
    </row>
    <row r="152" spans="1:65" s="2" customFormat="1" ht="24.15" customHeight="1">
      <c r="A152" s="32"/>
      <c r="B152" s="33"/>
      <c r="C152" s="186" t="s">
        <v>210</v>
      </c>
      <c r="D152" s="186" t="s">
        <v>108</v>
      </c>
      <c r="E152" s="187" t="s">
        <v>211</v>
      </c>
      <c r="F152" s="188" t="s">
        <v>212</v>
      </c>
      <c r="G152" s="189" t="s">
        <v>142</v>
      </c>
      <c r="H152" s="190">
        <v>181.83</v>
      </c>
      <c r="I152" s="191"/>
      <c r="J152" s="190">
        <f>ROUND(I152*H152,3)</f>
        <v>0</v>
      </c>
      <c r="K152" s="192"/>
      <c r="L152" s="37"/>
      <c r="M152" s="193" t="s">
        <v>1</v>
      </c>
      <c r="N152" s="194" t="s">
        <v>40</v>
      </c>
      <c r="O152" s="70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97" t="s">
        <v>112</v>
      </c>
      <c r="AT152" s="197" t="s">
        <v>108</v>
      </c>
      <c r="AU152" s="197" t="s">
        <v>113</v>
      </c>
      <c r="AY152" s="15" t="s">
        <v>106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113</v>
      </c>
      <c r="BK152" s="199">
        <f>ROUND(I152*H152,3)</f>
        <v>0</v>
      </c>
      <c r="BL152" s="15" t="s">
        <v>112</v>
      </c>
      <c r="BM152" s="197" t="s">
        <v>213</v>
      </c>
    </row>
    <row r="153" spans="1:65" s="13" customFormat="1">
      <c r="B153" s="200"/>
      <c r="C153" s="201"/>
      <c r="D153" s="202" t="s">
        <v>115</v>
      </c>
      <c r="E153" s="203" t="s">
        <v>1</v>
      </c>
      <c r="F153" s="204" t="s">
        <v>214</v>
      </c>
      <c r="G153" s="201"/>
      <c r="H153" s="205">
        <v>181.83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115</v>
      </c>
      <c r="AU153" s="211" t="s">
        <v>113</v>
      </c>
      <c r="AV153" s="13" t="s">
        <v>113</v>
      </c>
      <c r="AW153" s="13" t="s">
        <v>30</v>
      </c>
      <c r="AX153" s="13" t="s">
        <v>79</v>
      </c>
      <c r="AY153" s="211" t="s">
        <v>106</v>
      </c>
    </row>
    <row r="154" spans="1:65" s="2" customFormat="1" ht="33" customHeight="1">
      <c r="A154" s="32"/>
      <c r="B154" s="33"/>
      <c r="C154" s="186" t="s">
        <v>215</v>
      </c>
      <c r="D154" s="186" t="s">
        <v>108</v>
      </c>
      <c r="E154" s="187" t="s">
        <v>216</v>
      </c>
      <c r="F154" s="188" t="s">
        <v>217</v>
      </c>
      <c r="G154" s="189" t="s">
        <v>142</v>
      </c>
      <c r="H154" s="190">
        <v>635</v>
      </c>
      <c r="I154" s="191"/>
      <c r="J154" s="190">
        <f>ROUND(I154*H154,3)</f>
        <v>0</v>
      </c>
      <c r="K154" s="192"/>
      <c r="L154" s="37"/>
      <c r="M154" s="193" t="s">
        <v>1</v>
      </c>
      <c r="N154" s="194" t="s">
        <v>40</v>
      </c>
      <c r="O154" s="70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97" t="s">
        <v>112</v>
      </c>
      <c r="AT154" s="197" t="s">
        <v>108</v>
      </c>
      <c r="AU154" s="197" t="s">
        <v>113</v>
      </c>
      <c r="AY154" s="15" t="s">
        <v>106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113</v>
      </c>
      <c r="BK154" s="199">
        <f>ROUND(I154*H154,3)</f>
        <v>0</v>
      </c>
      <c r="BL154" s="15" t="s">
        <v>112</v>
      </c>
      <c r="BM154" s="197" t="s">
        <v>218</v>
      </c>
    </row>
    <row r="155" spans="1:65" s="2" customFormat="1" ht="24.15" customHeight="1">
      <c r="A155" s="32"/>
      <c r="B155" s="33"/>
      <c r="C155" s="186" t="s">
        <v>219</v>
      </c>
      <c r="D155" s="186" t="s">
        <v>108</v>
      </c>
      <c r="E155" s="187" t="s">
        <v>220</v>
      </c>
      <c r="F155" s="188" t="s">
        <v>221</v>
      </c>
      <c r="G155" s="189" t="s">
        <v>142</v>
      </c>
      <c r="H155" s="190">
        <v>1905</v>
      </c>
      <c r="I155" s="191"/>
      <c r="J155" s="190">
        <f>ROUND(I155*H155,3)</f>
        <v>0</v>
      </c>
      <c r="K155" s="192"/>
      <c r="L155" s="37"/>
      <c r="M155" s="193" t="s">
        <v>1</v>
      </c>
      <c r="N155" s="194" t="s">
        <v>40</v>
      </c>
      <c r="O155" s="70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97" t="s">
        <v>112</v>
      </c>
      <c r="AT155" s="197" t="s">
        <v>108</v>
      </c>
      <c r="AU155" s="197" t="s">
        <v>113</v>
      </c>
      <c r="AY155" s="15" t="s">
        <v>106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113</v>
      </c>
      <c r="BK155" s="199">
        <f>ROUND(I155*H155,3)</f>
        <v>0</v>
      </c>
      <c r="BL155" s="15" t="s">
        <v>112</v>
      </c>
      <c r="BM155" s="197" t="s">
        <v>222</v>
      </c>
    </row>
    <row r="156" spans="1:65" s="13" customFormat="1" ht="20.399999999999999">
      <c r="B156" s="200"/>
      <c r="C156" s="201"/>
      <c r="D156" s="202" t="s">
        <v>115</v>
      </c>
      <c r="E156" s="203" t="s">
        <v>1</v>
      </c>
      <c r="F156" s="204" t="s">
        <v>223</v>
      </c>
      <c r="G156" s="201"/>
      <c r="H156" s="205">
        <v>1905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115</v>
      </c>
      <c r="AU156" s="211" t="s">
        <v>113</v>
      </c>
      <c r="AV156" s="13" t="s">
        <v>113</v>
      </c>
      <c r="AW156" s="13" t="s">
        <v>30</v>
      </c>
      <c r="AX156" s="13" t="s">
        <v>79</v>
      </c>
      <c r="AY156" s="211" t="s">
        <v>106</v>
      </c>
    </row>
    <row r="157" spans="1:65" s="2" customFormat="1" ht="24.15" customHeight="1">
      <c r="A157" s="32"/>
      <c r="B157" s="33"/>
      <c r="C157" s="186" t="s">
        <v>224</v>
      </c>
      <c r="D157" s="186" t="s">
        <v>108</v>
      </c>
      <c r="E157" s="187" t="s">
        <v>225</v>
      </c>
      <c r="F157" s="188" t="s">
        <v>226</v>
      </c>
      <c r="G157" s="189" t="s">
        <v>142</v>
      </c>
      <c r="H157" s="190">
        <v>9.57</v>
      </c>
      <c r="I157" s="191"/>
      <c r="J157" s="190">
        <f>ROUND(I157*H157,3)</f>
        <v>0</v>
      </c>
      <c r="K157" s="192"/>
      <c r="L157" s="37"/>
      <c r="M157" s="193" t="s">
        <v>1</v>
      </c>
      <c r="N157" s="194" t="s">
        <v>40</v>
      </c>
      <c r="O157" s="70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97" t="s">
        <v>112</v>
      </c>
      <c r="AT157" s="197" t="s">
        <v>108</v>
      </c>
      <c r="AU157" s="197" t="s">
        <v>113</v>
      </c>
      <c r="AY157" s="15" t="s">
        <v>106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113</v>
      </c>
      <c r="BK157" s="199">
        <f>ROUND(I157*H157,3)</f>
        <v>0</v>
      </c>
      <c r="BL157" s="15" t="s">
        <v>112</v>
      </c>
      <c r="BM157" s="197" t="s">
        <v>227</v>
      </c>
    </row>
    <row r="158" spans="1:65" s="2" customFormat="1" ht="24.15" customHeight="1">
      <c r="A158" s="32"/>
      <c r="B158" s="33"/>
      <c r="C158" s="186" t="s">
        <v>228</v>
      </c>
      <c r="D158" s="186" t="s">
        <v>108</v>
      </c>
      <c r="E158" s="187" t="s">
        <v>229</v>
      </c>
      <c r="F158" s="188" t="s">
        <v>230</v>
      </c>
      <c r="G158" s="189" t="s">
        <v>142</v>
      </c>
      <c r="H158" s="190">
        <v>635</v>
      </c>
      <c r="I158" s="191"/>
      <c r="J158" s="190">
        <f>ROUND(I158*H158,3)</f>
        <v>0</v>
      </c>
      <c r="K158" s="192"/>
      <c r="L158" s="37"/>
      <c r="M158" s="193" t="s">
        <v>1</v>
      </c>
      <c r="N158" s="194" t="s">
        <v>40</v>
      </c>
      <c r="O158" s="70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97" t="s">
        <v>112</v>
      </c>
      <c r="AT158" s="197" t="s">
        <v>108</v>
      </c>
      <c r="AU158" s="197" t="s">
        <v>113</v>
      </c>
      <c r="AY158" s="15" t="s">
        <v>106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113</v>
      </c>
      <c r="BK158" s="199">
        <f>ROUND(I158*H158,3)</f>
        <v>0</v>
      </c>
      <c r="BL158" s="15" t="s">
        <v>112</v>
      </c>
      <c r="BM158" s="197" t="s">
        <v>231</v>
      </c>
    </row>
    <row r="159" spans="1:65" s="2" customFormat="1" ht="24.15" customHeight="1">
      <c r="A159" s="32"/>
      <c r="B159" s="33"/>
      <c r="C159" s="186" t="s">
        <v>232</v>
      </c>
      <c r="D159" s="186" t="s">
        <v>108</v>
      </c>
      <c r="E159" s="187" t="s">
        <v>233</v>
      </c>
      <c r="F159" s="188" t="s">
        <v>234</v>
      </c>
      <c r="G159" s="189" t="s">
        <v>142</v>
      </c>
      <c r="H159" s="190">
        <v>9.57</v>
      </c>
      <c r="I159" s="191"/>
      <c r="J159" s="190">
        <f>ROUND(I159*H159,3)</f>
        <v>0</v>
      </c>
      <c r="K159" s="192"/>
      <c r="L159" s="37"/>
      <c r="M159" s="193" t="s">
        <v>1</v>
      </c>
      <c r="N159" s="194" t="s">
        <v>40</v>
      </c>
      <c r="O159" s="70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97" t="s">
        <v>112</v>
      </c>
      <c r="AT159" s="197" t="s">
        <v>108</v>
      </c>
      <c r="AU159" s="197" t="s">
        <v>113</v>
      </c>
      <c r="AY159" s="15" t="s">
        <v>106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113</v>
      </c>
      <c r="BK159" s="199">
        <f>ROUND(I159*H159,3)</f>
        <v>0</v>
      </c>
      <c r="BL159" s="15" t="s">
        <v>112</v>
      </c>
      <c r="BM159" s="197" t="s">
        <v>235</v>
      </c>
    </row>
    <row r="160" spans="1:65" s="12" customFormat="1" ht="22.95" customHeight="1">
      <c r="B160" s="170"/>
      <c r="C160" s="171"/>
      <c r="D160" s="172" t="s">
        <v>73</v>
      </c>
      <c r="E160" s="184" t="s">
        <v>236</v>
      </c>
      <c r="F160" s="184" t="s">
        <v>237</v>
      </c>
      <c r="G160" s="171"/>
      <c r="H160" s="171"/>
      <c r="I160" s="174"/>
      <c r="J160" s="185">
        <f>BK160</f>
        <v>0</v>
      </c>
      <c r="K160" s="171"/>
      <c r="L160" s="176"/>
      <c r="M160" s="177"/>
      <c r="N160" s="178"/>
      <c r="O160" s="178"/>
      <c r="P160" s="179">
        <f>P161</f>
        <v>0</v>
      </c>
      <c r="Q160" s="178"/>
      <c r="R160" s="179">
        <f>R161</f>
        <v>0</v>
      </c>
      <c r="S160" s="178"/>
      <c r="T160" s="180">
        <f>T161</f>
        <v>0</v>
      </c>
      <c r="AR160" s="181" t="s">
        <v>79</v>
      </c>
      <c r="AT160" s="182" t="s">
        <v>73</v>
      </c>
      <c r="AU160" s="182" t="s">
        <v>79</v>
      </c>
      <c r="AY160" s="181" t="s">
        <v>106</v>
      </c>
      <c r="BK160" s="183">
        <f>BK161</f>
        <v>0</v>
      </c>
    </row>
    <row r="161" spans="1:65" s="2" customFormat="1" ht="33" customHeight="1">
      <c r="A161" s="32"/>
      <c r="B161" s="33"/>
      <c r="C161" s="186" t="s">
        <v>238</v>
      </c>
      <c r="D161" s="186" t="s">
        <v>108</v>
      </c>
      <c r="E161" s="187" t="s">
        <v>239</v>
      </c>
      <c r="F161" s="188" t="s">
        <v>240</v>
      </c>
      <c r="G161" s="189" t="s">
        <v>142</v>
      </c>
      <c r="H161" s="190">
        <v>598.91200000000003</v>
      </c>
      <c r="I161" s="191"/>
      <c r="J161" s="190">
        <f>ROUND(I161*H161,3)</f>
        <v>0</v>
      </c>
      <c r="K161" s="192"/>
      <c r="L161" s="37"/>
      <c r="M161" s="222" t="s">
        <v>1</v>
      </c>
      <c r="N161" s="223" t="s">
        <v>40</v>
      </c>
      <c r="O161" s="224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97" t="s">
        <v>112</v>
      </c>
      <c r="AT161" s="197" t="s">
        <v>108</v>
      </c>
      <c r="AU161" s="197" t="s">
        <v>113</v>
      </c>
      <c r="AY161" s="15" t="s">
        <v>106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113</v>
      </c>
      <c r="BK161" s="199">
        <f>ROUND(I161*H161,3)</f>
        <v>0</v>
      </c>
      <c r="BL161" s="15" t="s">
        <v>112</v>
      </c>
      <c r="BM161" s="197" t="s">
        <v>241</v>
      </c>
    </row>
    <row r="162" spans="1:65" s="2" customFormat="1" ht="6.9" customHeight="1">
      <c r="A162" s="32"/>
      <c r="B162" s="53"/>
      <c r="C162" s="54"/>
      <c r="D162" s="54"/>
      <c r="E162" s="54"/>
      <c r="F162" s="54"/>
      <c r="G162" s="54"/>
      <c r="H162" s="54"/>
      <c r="I162" s="54"/>
      <c r="J162" s="54"/>
      <c r="K162" s="54"/>
      <c r="L162" s="37"/>
      <c r="M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</sheetData>
  <sheetProtection algorithmName="SHA-512" hashValue="BfnJALVuiCXo+PAxztOEQQtoc4hbjiWSRwUDx4xb08COLgvRte7hkMssHpradGl6H5qstQmdPBTaO0iFDmanTg==" saltValue="Iij+LBDeKb4rDz7MEiTTl9/rIGmfUcvs6AcZMfwERL3n+TjPNm8SvWusNt+8IvVAkhblrmqFY61rZd3dcxvcfQ==" spinCount="100000" sheet="1" objects="1" scenarios="1" formatColumns="0" formatRows="0" autoFilter="0"/>
  <autoFilter ref="C116:K161" xr:uid="{00000000-0009-0000-0000-000001000000}"/>
  <mergeCells count="6">
    <mergeCell ref="E109:H10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PSD2 - Prípravná stavebná...</vt:lpstr>
      <vt:lpstr>'PSD2 - Prípravná stavebná...'!Názvy_tlače</vt:lpstr>
      <vt:lpstr>'Rekapitulácia stavby'!Názvy_tlače</vt:lpstr>
      <vt:lpstr>'PSD2 - Prípravná stavebná...'!Oblasť_tlače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helena-TOSH\helena</dc:creator>
  <cp:lastModifiedBy>Mgr. Tomáš Vrbovský</cp:lastModifiedBy>
  <dcterms:created xsi:type="dcterms:W3CDTF">2021-08-02T08:40:13Z</dcterms:created>
  <dcterms:modified xsi:type="dcterms:W3CDTF">2021-08-03T09:06:47Z</dcterms:modified>
</cp:coreProperties>
</file>