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urta\Desktop\"/>
    </mc:Choice>
  </mc:AlternateContent>
  <xr:revisionPtr revIDLastSave="0" documentId="8_{92969F13-3391-407D-8554-5B8F7420E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954A_2021 - Rekonštrukcia..." sheetId="2" r:id="rId2"/>
  </sheets>
  <definedNames>
    <definedName name="_xlnm._FilterDatabase" localSheetId="1" hidden="1">'954A_2021 - Rekonštrukcia...'!$C$118:$K$146</definedName>
    <definedName name="_xlnm.Print_Titles" localSheetId="1">'954A_2021 - Rekonštrukcia...'!$118:$118</definedName>
    <definedName name="_xlnm.Print_Titles" localSheetId="0">'Rekapitulácia stavby'!$92:$92</definedName>
    <definedName name="_xlnm.Print_Area" localSheetId="1">'954A_2021 - Rekonštrukcia...'!$C$4:$J$76,'954A_2021 - Rekonštrukcia...'!$C$82:$J$102,'954A_2021 - Rekonštrukcia...'!$C$108:$J$146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F113" i="2"/>
  <c r="E111" i="2"/>
  <c r="F87" i="2"/>
  <c r="E85" i="2"/>
  <c r="J22" i="2"/>
  <c r="E22" i="2"/>
  <c r="J116" i="2" s="1"/>
  <c r="J21" i="2"/>
  <c r="J19" i="2"/>
  <c r="E19" i="2"/>
  <c r="J89" i="2" s="1"/>
  <c r="J18" i="2"/>
  <c r="J13" i="2"/>
  <c r="E13" i="2"/>
  <c r="F115" i="2" s="1"/>
  <c r="J12" i="2"/>
  <c r="J10" i="2"/>
  <c r="J87" i="2"/>
  <c r="L90" i="1"/>
  <c r="AM90" i="1"/>
  <c r="AM89" i="1"/>
  <c r="L89" i="1"/>
  <c r="AM87" i="1"/>
  <c r="L87" i="1"/>
  <c r="L85" i="1"/>
  <c r="L84" i="1"/>
  <c r="BK134" i="2"/>
  <c r="BK145" i="2"/>
  <c r="BK131" i="2"/>
  <c r="AS94" i="1"/>
  <c r="BK123" i="2"/>
  <c r="BK142" i="2"/>
  <c r="BK137" i="2"/>
  <c r="BK128" i="2"/>
  <c r="BK144" i="2"/>
  <c r="BK135" i="2"/>
  <c r="BK129" i="2"/>
  <c r="BK146" i="2"/>
  <c r="BK141" i="2"/>
  <c r="BK133" i="2"/>
  <c r="BK122" i="2"/>
  <c r="BK124" i="2"/>
  <c r="BK138" i="2"/>
  <c r="BK130" i="2"/>
  <c r="BK143" i="2"/>
  <c r="BK136" i="2"/>
  <c r="BK125" i="2"/>
  <c r="BK127" i="2" l="1"/>
  <c r="R132" i="2"/>
  <c r="R121" i="2"/>
  <c r="R120" i="2" s="1"/>
  <c r="R127" i="2"/>
  <c r="R126" i="2"/>
  <c r="BK140" i="2"/>
  <c r="BK139" i="2" s="1"/>
  <c r="BK121" i="2"/>
  <c r="BK120" i="2"/>
  <c r="J120" i="2" s="1"/>
  <c r="J95" i="2" s="1"/>
  <c r="T127" i="2"/>
  <c r="T132" i="2"/>
  <c r="P140" i="2"/>
  <c r="P139" i="2" s="1"/>
  <c r="T121" i="2"/>
  <c r="T120" i="2"/>
  <c r="BK132" i="2"/>
  <c r="J99" i="2"/>
  <c r="R140" i="2"/>
  <c r="R139" i="2" s="1"/>
  <c r="P121" i="2"/>
  <c r="P120" i="2" s="1"/>
  <c r="P127" i="2"/>
  <c r="P132" i="2"/>
  <c r="T140" i="2"/>
  <c r="T139" i="2" s="1"/>
  <c r="BF125" i="2"/>
  <c r="BF123" i="2"/>
  <c r="F89" i="2"/>
  <c r="J113" i="2"/>
  <c r="J115" i="2"/>
  <c r="BF129" i="2"/>
  <c r="BF131" i="2"/>
  <c r="BF135" i="2"/>
  <c r="BF137" i="2"/>
  <c r="BF128" i="2"/>
  <c r="BF130" i="2"/>
  <c r="J90" i="2"/>
  <c r="BF122" i="2"/>
  <c r="BF124" i="2"/>
  <c r="BF133" i="2"/>
  <c r="BF134" i="2"/>
  <c r="BF136" i="2"/>
  <c r="BF138" i="2"/>
  <c r="BF141" i="2"/>
  <c r="BF142" i="2"/>
  <c r="BF143" i="2"/>
  <c r="BF144" i="2"/>
  <c r="BF145" i="2"/>
  <c r="BF146" i="2"/>
  <c r="F33" i="2"/>
  <c r="BB95" i="1" s="1"/>
  <c r="BB94" i="1" s="1"/>
  <c r="W31" i="1" s="1"/>
  <c r="F34" i="2"/>
  <c r="BC95" i="1" s="1"/>
  <c r="BC94" i="1" s="1"/>
  <c r="AY94" i="1" s="1"/>
  <c r="F35" i="2"/>
  <c r="BD95" i="1" s="1"/>
  <c r="BD94" i="1" s="1"/>
  <c r="W33" i="1" s="1"/>
  <c r="F31" i="2"/>
  <c r="AZ95" i="1" s="1"/>
  <c r="AZ94" i="1" s="1"/>
  <c r="AV94" i="1" s="1"/>
  <c r="AK29" i="1" s="1"/>
  <c r="J31" i="2"/>
  <c r="AV95" i="1" s="1"/>
  <c r="R119" i="2" l="1"/>
  <c r="P126" i="2"/>
  <c r="T126" i="2"/>
  <c r="T119" i="2"/>
  <c r="P119" i="2"/>
  <c r="AU95" i="1"/>
  <c r="AU94" i="1" s="1"/>
  <c r="BK126" i="2"/>
  <c r="J97" i="2"/>
  <c r="J121" i="2"/>
  <c r="J96" i="2"/>
  <c r="BK119" i="2"/>
  <c r="J119" i="2" s="1"/>
  <c r="J98" i="2"/>
  <c r="W32" i="1"/>
  <c r="W29" i="1"/>
  <c r="AX94" i="1"/>
  <c r="F32" i="2"/>
  <c r="BA95" i="1" s="1"/>
  <c r="BA94" i="1" s="1"/>
  <c r="W30" i="1" s="1"/>
  <c r="J32" i="2"/>
  <c r="AW95" i="1" s="1"/>
  <c r="AT95" i="1" s="1"/>
  <c r="J28" i="2" l="1"/>
  <c r="AG95" i="1" s="1"/>
  <c r="AG94" i="1" s="1"/>
  <c r="AK26" i="1" s="1"/>
  <c r="AW94" i="1"/>
  <c r="AK30" i="1" s="1"/>
  <c r="AK35" i="1" l="1"/>
  <c r="J37" i="2"/>
  <c r="AN95" i="1"/>
  <c r="AT94" i="1"/>
  <c r="AN94" i="1" s="1"/>
</calcChain>
</file>

<file path=xl/sharedStrings.xml><?xml version="1.0" encoding="utf-8"?>
<sst xmlns="http://schemas.openxmlformats.org/spreadsheetml/2006/main" count="531" uniqueCount="183">
  <si>
    <t>Export Komplet</t>
  </si>
  <si>
    <t/>
  </si>
  <si>
    <t>2.0</t>
  </si>
  <si>
    <t>False</t>
  </si>
  <si>
    <t>{948e3d9a-8381-427e-9ba0-3c6458c43f4b}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</si>
  <si>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</si>
  <si>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</si>
  <si>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</si>
  <si>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</si>
  <si>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</si>
  <si>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</si>
  <si>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</si>
  <si>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954A_2021</t>
  </si>
  <si>
    <t>Stavba:</t>
  </si>
  <si>
    <t>Rekonštrukcia kvetinárstva Marianum- naviac práce</t>
  </si>
  <si>
    <t>JKSO:</t>
  </si>
  <si>
    <t>KS:</t>
  </si>
  <si>
    <t>Miesto:</t>
  </si>
  <si>
    <t>Bratislava</t>
  </si>
  <si>
    <t>Dátum:</t>
  </si>
  <si>
    <t>13. 7. 2021</t>
  </si>
  <si>
    <t>Objednávateľ:</t>
  </si>
  <si>
    <t>IČO:</t>
  </si>
  <si>
    <t xml:space="preserve"> </t>
  </si>
  <si>
    <t>IČ DPH:</t>
  </si>
  <si>
    <t>Zhotoviteľ:</t>
  </si>
  <si>
    <t>36246182</t>
  </si>
  <si>
    <t>GENESIS POZEMNÉ STAVBY s.r.o.</t>
  </si>
  <si>
    <t>SK2023215040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</si>
  <si>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</si>
  <si>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</si>
  <si>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</si>
  <si>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</si>
  <si>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</si>
  <si>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</si>
  <si>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</si>
  <si>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</si>
  <si>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</si>
  <si>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</si>
  <si>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</si>
  <si>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</si>
  <si>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</si>
  <si>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</si>
  <si>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</si>
  <si>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</si>
  <si>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</si>
  <si>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</si>
  <si>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</si>
  <si>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</si>
  <si>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</si>
  <si>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</si>
  <si>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</si>
  <si>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</si>
  <si>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</si>
  <si>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</si>
  <si>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</si>
  <si>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</si>
  <si>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</si>
  <si>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</si>
  <si>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</si>
  <si>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</si>
  <si>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</si>
  <si>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</si>
  <si>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</si>
  <si>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</si>
  <si>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</si>
  <si>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</si>
  <si>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</si>
  <si>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</si>
  <si>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</si>
  <si>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</si>
  <si>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</si>
  <si>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</si>
  <si>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</si>
  <si>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</si>
  <si>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</si>
  <si>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</si>
  <si>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</si>
  <si>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</si>
  <si>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</si>
  <si>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</si>
  <si>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</si>
  <si>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</si>
  <si>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</si>
  <si>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</si>
  <si>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</si>
  <si>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</si>
  <si>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</si>
  <si>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>PSV - Práce a dodávky PSV</t>
  </si>
  <si>
    <t xml:space="preserve">    722 - Vnútorný vodovod</t>
  </si>
  <si>
    <t xml:space="preserve">    766 - Konštrukcie stolárske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</si>
  <si>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</si>
  <si>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</si>
  <si>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</si>
  <si>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</si>
  <si>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</si>
  <si>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</si>
  <si>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</si>
  <si>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</si>
  <si>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</si>
  <si>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</si>
  <si>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</si>
  <si>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</si>
  <si>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</si>
  <si>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</si>
  <si>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</si>
  <si>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</si>
  <si>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</si>
  <si>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</si>
  <si>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611461220</t>
  </si>
  <si>
    <t>Vnútorná omietka stropov štuková BAUMIT, ručné miešanie a nanášanie, KlimaFino (glet), hr. 1 mm</t>
  </si>
  <si>
    <t>m2</t>
  </si>
  <si>
    <t>4</t>
  </si>
  <si>
    <t>2</t>
  </si>
  <si>
    <t>-940119710</t>
  </si>
  <si>
    <t>611481119.S</t>
  </si>
  <si>
    <t>Potiahnutie vnútorných stropov sklotextílnou mriežkou s celoplošným prilepením</t>
  </si>
  <si>
    <t>-777158013</t>
  </si>
  <si>
    <t>3</t>
  </si>
  <si>
    <t>612465220</t>
  </si>
  <si>
    <t>Vnútorná omietka stien štuková BAUMIT, ručné miešanie a nanášanie, KlimaFino (glet), hr. 1 mm</t>
  </si>
  <si>
    <t>113983751</t>
  </si>
  <si>
    <t>612481119.S</t>
  </si>
  <si>
    <t>Potiahnutie vnútorných stien sklotextílnou mriežkou s celoplošným prilepením</t>
  </si>
  <si>
    <t>-1610261648</t>
  </si>
  <si>
    <t>PSV</t>
  </si>
  <si>
    <t>Práce a dodávky PSV</t>
  </si>
  <si>
    <t>722</t>
  </si>
  <si>
    <t>Vnútorný vodovod</t>
  </si>
  <si>
    <t>5</t>
  </si>
  <si>
    <t>722221010.S</t>
  </si>
  <si>
    <t>Montáž guľového kohúta závitového priameho pre vodu G 1/2</t>
  </si>
  <si>
    <t>ks</t>
  </si>
  <si>
    <t>16</t>
  </si>
  <si>
    <t>-1005442429</t>
  </si>
  <si>
    <t>M</t>
  </si>
  <si>
    <t>551110004900.S</t>
  </si>
  <si>
    <t>Guľový uzáver pre vodu 1/2", niklovaná mosadz</t>
  </si>
  <si>
    <t>32</t>
  </si>
  <si>
    <t>-2042515499</t>
  </si>
  <si>
    <t>7</t>
  </si>
  <si>
    <t>722221010.S1</t>
  </si>
  <si>
    <t>Dodávka a montáž dvierok do podlahy 20x20cm s vybúraní podlahy a spatným zabetónovaním pre guľový ventil</t>
  </si>
  <si>
    <t>komplet</t>
  </si>
  <si>
    <t>-541203354</t>
  </si>
  <si>
    <t>8</t>
  </si>
  <si>
    <t>998722203.S</t>
  </si>
  <si>
    <t>Presun hmôt pre vnútorný vodovod</t>
  </si>
  <si>
    <t>%</t>
  </si>
  <si>
    <t>-1376201241</t>
  </si>
  <si>
    <t>766</t>
  </si>
  <si>
    <t>Konštrukcie stolárske</t>
  </si>
  <si>
    <t>13</t>
  </si>
  <si>
    <t>766662112</t>
  </si>
  <si>
    <t>Montáž dverového krídla otočného jednokrídlového poldrážkového, vrátane kovania</t>
  </si>
  <si>
    <t>-1759605210</t>
  </si>
  <si>
    <t>14</t>
  </si>
  <si>
    <t>549150000600</t>
  </si>
  <si>
    <t xml:space="preserve">Kľučka dverová 2x, 2x rozeta BB, FAB, nehrdzavejúca oceľ, povrch nerez brúsený, </t>
  </si>
  <si>
    <t>518972528</t>
  </si>
  <si>
    <t>15</t>
  </si>
  <si>
    <t>611610000400</t>
  </si>
  <si>
    <t xml:space="preserve">Dvere vnútorné jednokrídlové, šírka 600-900 mm, výplň papierová voština, povrch fólia M10, plné, </t>
  </si>
  <si>
    <t>53083060</t>
  </si>
  <si>
    <t>766695212</t>
  </si>
  <si>
    <t>Montáž prahu dverí, jednokrídlových</t>
  </si>
  <si>
    <t>-1962884221</t>
  </si>
  <si>
    <t>17</t>
  </si>
  <si>
    <t>611890003500</t>
  </si>
  <si>
    <t>Prah dubový, dĺžka 72 mm, šírka 10 mm</t>
  </si>
  <si>
    <t>-1994717641</t>
  </si>
  <si>
    <t>18</t>
  </si>
  <si>
    <t>998766201.S</t>
  </si>
  <si>
    <t>Presun hmot pre konštrukcie stolárske v objektoch výšky do 6 m</t>
  </si>
  <si>
    <t>1571049127</t>
  </si>
  <si>
    <t>64</t>
  </si>
  <si>
    <t>-851300413</t>
  </si>
  <si>
    <t>128</t>
  </si>
  <si>
    <t>-900169109</t>
  </si>
  <si>
    <t>853224410</t>
  </si>
  <si>
    <t>491975189</t>
  </si>
  <si>
    <t>-2059779511</t>
  </si>
  <si>
    <t>-1500664834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</si>
</sst>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14" sqref="AN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7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8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9" t="s">
        <v>14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/>
      <c r="AR13" s="17"/>
      <c r="BS13" s="14" t="s">
        <v>6</v>
      </c>
    </row>
    <row r="14" spans="1:74" ht="12.75">
      <c r="B14" s="17"/>
      <c r="E14" s="21"/>
      <c r="AK14" s="23" t="s">
        <v>24</v>
      </c>
      <c r="AN14" s="21"/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23</v>
      </c>
      <c r="AK17" s="23" t="s">
        <v>24</v>
      </c>
      <c r="AN17" s="21" t="s">
        <v>1</v>
      </c>
      <c r="AR17" s="17"/>
      <c r="BS17" s="14" t="s">
        <v>30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31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23</v>
      </c>
      <c r="AK20" s="23" t="s">
        <v>24</v>
      </c>
      <c r="AN20" s="21" t="s">
        <v>1</v>
      </c>
      <c r="AR20" s="17"/>
      <c r="BS20" s="14" t="s">
        <v>30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32</v>
      </c>
      <c r="AR22" s="17"/>
    </row>
    <row r="23" spans="1:71" s="1" customFormat="1" ht="16.5" customHeight="1">
      <c r="B23" s="17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1">
        <f>ROUND(AG94,2)</f>
        <v>0</v>
      </c>
      <c r="AL26" s="202"/>
      <c r="AM26" s="202"/>
      <c r="AN26" s="202"/>
      <c r="AO26" s="20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3" t="s">
        <v>34</v>
      </c>
      <c r="M28" s="203"/>
      <c r="N28" s="203"/>
      <c r="O28" s="203"/>
      <c r="P28" s="203"/>
      <c r="Q28" s="26"/>
      <c r="R28" s="26"/>
      <c r="S28" s="26"/>
      <c r="T28" s="26"/>
      <c r="U28" s="26"/>
      <c r="V28" s="26"/>
      <c r="W28" s="203" t="s">
        <v>35</v>
      </c>
      <c r="X28" s="203"/>
      <c r="Y28" s="203"/>
      <c r="Z28" s="203"/>
      <c r="AA28" s="203"/>
      <c r="AB28" s="203"/>
      <c r="AC28" s="203"/>
      <c r="AD28" s="203"/>
      <c r="AE28" s="203"/>
      <c r="AF28" s="26"/>
      <c r="AG28" s="26"/>
      <c r="AH28" s="26"/>
      <c r="AI28" s="26"/>
      <c r="AJ28" s="26"/>
      <c r="AK28" s="203" t="s">
        <v>36</v>
      </c>
      <c r="AL28" s="203"/>
      <c r="AM28" s="203"/>
      <c r="AN28" s="203"/>
      <c r="AO28" s="203"/>
      <c r="AP28" s="26"/>
      <c r="AQ28" s="26"/>
      <c r="AR28" s="27"/>
      <c r="BE28" s="26"/>
    </row>
    <row r="29" spans="1:71" s="3" customFormat="1" ht="14.45" customHeight="1">
      <c r="B29" s="31"/>
      <c r="D29" s="23" t="s">
        <v>37</v>
      </c>
      <c r="F29" s="32" t="s">
        <v>38</v>
      </c>
      <c r="L29" s="190">
        <v>0.2</v>
      </c>
      <c r="M29" s="189"/>
      <c r="N29" s="189"/>
      <c r="O29" s="189"/>
      <c r="P29" s="189"/>
      <c r="Q29" s="33"/>
      <c r="R29" s="33"/>
      <c r="S29" s="33"/>
      <c r="T29" s="33"/>
      <c r="U29" s="33"/>
      <c r="V29" s="33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F29" s="33"/>
      <c r="AG29" s="33"/>
      <c r="AH29" s="33"/>
      <c r="AI29" s="33"/>
      <c r="AJ29" s="33"/>
      <c r="AK29" s="188">
        <f>ROUND(AV94, 2)</f>
        <v>0</v>
      </c>
      <c r="AL29" s="189"/>
      <c r="AM29" s="189"/>
      <c r="AN29" s="189"/>
      <c r="AO29" s="189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39</v>
      </c>
      <c r="L30" s="197">
        <v>0.2</v>
      </c>
      <c r="M30" s="196"/>
      <c r="N30" s="196"/>
      <c r="O30" s="196"/>
      <c r="P30" s="196"/>
      <c r="W30" s="195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ROUND(AW94, 2)</f>
        <v>0</v>
      </c>
      <c r="AL30" s="196"/>
      <c r="AM30" s="196"/>
      <c r="AN30" s="196"/>
      <c r="AO30" s="196"/>
      <c r="AR30" s="31"/>
    </row>
    <row r="31" spans="1:71" s="3" customFormat="1" ht="14.45" hidden="1" customHeight="1">
      <c r="B31" s="31"/>
      <c r="F31" s="23" t="s">
        <v>40</v>
      </c>
      <c r="L31" s="197">
        <v>0.2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1"/>
    </row>
    <row r="32" spans="1:71" s="3" customFormat="1" ht="14.45" hidden="1" customHeight="1">
      <c r="B32" s="31"/>
      <c r="F32" s="23" t="s">
        <v>41</v>
      </c>
      <c r="L32" s="197">
        <v>0.2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1"/>
    </row>
    <row r="33" spans="1:57" s="3" customFormat="1" ht="14.45" hidden="1" customHeight="1">
      <c r="B33" s="31"/>
      <c r="F33" s="32" t="s">
        <v>42</v>
      </c>
      <c r="L33" s="190">
        <v>0</v>
      </c>
      <c r="M33" s="189"/>
      <c r="N33" s="189"/>
      <c r="O33" s="189"/>
      <c r="P33" s="189"/>
      <c r="Q33" s="33"/>
      <c r="R33" s="33"/>
      <c r="S33" s="33"/>
      <c r="T33" s="33"/>
      <c r="U33" s="33"/>
      <c r="V33" s="33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F33" s="33"/>
      <c r="AG33" s="33"/>
      <c r="AH33" s="33"/>
      <c r="AI33" s="33"/>
      <c r="AJ33" s="33"/>
      <c r="AK33" s="188">
        <v>0</v>
      </c>
      <c r="AL33" s="189"/>
      <c r="AM33" s="189"/>
      <c r="AN33" s="189"/>
      <c r="AO33" s="189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91" t="s">
        <v>45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3">
        <f>SUM(AK26:AK33)</f>
        <v>0</v>
      </c>
      <c r="AL35" s="192"/>
      <c r="AM35" s="192"/>
      <c r="AN35" s="192"/>
      <c r="AO35" s="194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48</v>
      </c>
      <c r="AI60" s="29"/>
      <c r="AJ60" s="29"/>
      <c r="AK60" s="29"/>
      <c r="AL60" s="29"/>
      <c r="AM60" s="42" t="s">
        <v>49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48</v>
      </c>
      <c r="AI75" s="29"/>
      <c r="AJ75" s="29"/>
      <c r="AK75" s="29"/>
      <c r="AL75" s="29"/>
      <c r="AM75" s="42" t="s">
        <v>49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0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0" s="2" customFormat="1" ht="24.95" customHeight="1">
      <c r="A82" s="26"/>
      <c r="B82" s="27"/>
      <c r="C82" s="18" t="s">
        <v>52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8"/>
      <c r="C84" s="23" t="s">
        <v>11</v>
      </c>
      <c r="L84" s="4" t="str">
        <f>K5</f>
        <v>954A_2021</v>
      </c>
      <c r="AR84" s="48"/>
    </row>
    <row r="85" spans="1:90" s="5" customFormat="1" ht="36.950000000000003" customHeight="1">
      <c r="B85" s="49"/>
      <c r="C85" s="50" t="s">
        <v>13</v>
      </c>
      <c r="L85" s="179" t="str">
        <f>K6</f>
        <v>Rekonštrukcia kvetinárstva Marianum- naviac práce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9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Bratislava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1" t="str">
        <f>IF(AN8= "","",AN8)</f>
        <v>13. 7. 2021</v>
      </c>
      <c r="AN87" s="181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2" t="str">
        <f>IF(E17="","",E17)</f>
        <v xml:space="preserve"> </v>
      </c>
      <c r="AN89" s="183"/>
      <c r="AO89" s="183"/>
      <c r="AP89" s="183"/>
      <c r="AQ89" s="26"/>
      <c r="AR89" s="27"/>
      <c r="AS89" s="184" t="s">
        <v>53</v>
      </c>
      <c r="AT89" s="18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0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31</v>
      </c>
      <c r="AJ90" s="26"/>
      <c r="AK90" s="26"/>
      <c r="AL90" s="26"/>
      <c r="AM90" s="182" t="str">
        <f>IF(E20="","",E20)</f>
        <v xml:space="preserve"> </v>
      </c>
      <c r="AN90" s="183"/>
      <c r="AO90" s="183"/>
      <c r="AP90" s="183"/>
      <c r="AQ90" s="26"/>
      <c r="AR90" s="27"/>
      <c r="AS90" s="186"/>
      <c r="AT90" s="18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6"/>
      <c r="AT91" s="18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0" s="2" customFormat="1" ht="29.25" customHeight="1">
      <c r="A92" s="26"/>
      <c r="B92" s="27"/>
      <c r="C92" s="169" t="s">
        <v>54</v>
      </c>
      <c r="D92" s="170"/>
      <c r="E92" s="170"/>
      <c r="F92" s="170"/>
      <c r="G92" s="170"/>
      <c r="H92" s="57"/>
      <c r="I92" s="171" t="s">
        <v>55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56</v>
      </c>
      <c r="AH92" s="170"/>
      <c r="AI92" s="170"/>
      <c r="AJ92" s="170"/>
      <c r="AK92" s="170"/>
      <c r="AL92" s="170"/>
      <c r="AM92" s="170"/>
      <c r="AN92" s="171" t="s">
        <v>57</v>
      </c>
      <c r="AO92" s="170"/>
      <c r="AP92" s="173"/>
      <c r="AQ92" s="58" t="s">
        <v>58</v>
      </c>
      <c r="AR92" s="27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0" s="6" customFormat="1" ht="32.450000000000003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77">
        <f>ROUND(AG95,2)</f>
        <v>0</v>
      </c>
      <c r="AH94" s="177"/>
      <c r="AI94" s="177"/>
      <c r="AJ94" s="177"/>
      <c r="AK94" s="177"/>
      <c r="AL94" s="177"/>
      <c r="AM94" s="177"/>
      <c r="AN94" s="178">
        <f>SUM(AG94,AT94)</f>
        <v>0</v>
      </c>
      <c r="AO94" s="178"/>
      <c r="AP94" s="178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60.616199999999999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72</v>
      </c>
      <c r="BT94" s="74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0" s="7" customFormat="1" ht="24.75" customHeight="1">
      <c r="A95" s="75" t="s">
        <v>76</v>
      </c>
      <c r="B95" s="76"/>
      <c r="C95" s="77"/>
      <c r="D95" s="176" t="s">
        <v>12</v>
      </c>
      <c r="E95" s="176"/>
      <c r="F95" s="176"/>
      <c r="G95" s="176"/>
      <c r="H95" s="176"/>
      <c r="I95" s="78"/>
      <c r="J95" s="176" t="s">
        <v>14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4">
        <f>'954A_2021 - Rekonštrukcia...'!J28</f>
        <v>0</v>
      </c>
      <c r="AH95" s="175"/>
      <c r="AI95" s="175"/>
      <c r="AJ95" s="175"/>
      <c r="AK95" s="175"/>
      <c r="AL95" s="175"/>
      <c r="AM95" s="175"/>
      <c r="AN95" s="174">
        <f>SUM(AG95,AT95)</f>
        <v>0</v>
      </c>
      <c r="AO95" s="175"/>
      <c r="AP95" s="175"/>
      <c r="AQ95" s="79" t="s">
        <v>77</v>
      </c>
      <c r="AR95" s="76"/>
      <c r="AS95" s="80">
        <v>0</v>
      </c>
      <c r="AT95" s="81">
        <f>ROUND(SUM(AV95:AW95),2)</f>
        <v>0</v>
      </c>
      <c r="AU95" s="82">
        <f>'954A_2021 - Rekonštrukcia...'!P119</f>
        <v>60.616199399999999</v>
      </c>
      <c r="AV95" s="81">
        <f>'954A_2021 - Rekonštrukcia...'!J31</f>
        <v>0</v>
      </c>
      <c r="AW95" s="81">
        <f>'954A_2021 - Rekonštrukcia...'!J32</f>
        <v>0</v>
      </c>
      <c r="AX95" s="81">
        <f>'954A_2021 - Rekonštrukcia...'!J33</f>
        <v>0</v>
      </c>
      <c r="AY95" s="81">
        <f>'954A_2021 - Rekonštrukcia...'!J34</f>
        <v>0</v>
      </c>
      <c r="AZ95" s="81">
        <f>'954A_2021 - Rekonštrukcia...'!F31</f>
        <v>0</v>
      </c>
      <c r="BA95" s="81">
        <f>'954A_2021 - Rekonštrukcia...'!F32</f>
        <v>0</v>
      </c>
      <c r="BB95" s="81">
        <f>'954A_2021 - Rekonštrukcia...'!F33</f>
        <v>0</v>
      </c>
      <c r="BC95" s="81">
        <f>'954A_2021 - Rekonštrukcia...'!F34</f>
        <v>0</v>
      </c>
      <c r="BD95" s="83">
        <f>'954A_2021 - Rekonštrukcia...'!F35</f>
        <v>0</v>
      </c>
      <c r="BT95" s="84" t="s">
        <v>78</v>
      </c>
      <c r="BU95" s="84" t="s">
        <v>79</v>
      </c>
      <c r="BV95" s="84" t="s">
        <v>74</v>
      </c>
      <c r="BW95" s="84" t="s">
        <v>4</v>
      </c>
      <c r="BX95" s="84" t="s">
        <v>75</v>
      </c>
      <c r="CL95" s="84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954A_2021 - Rekonštrukci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7"/>
  <sheetViews>
    <sheetView showGridLines="0" topLeftCell="A121" workbookViewId="0">
      <selection activeCell="I122" sqref="I122:J1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5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80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9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9" t="s">
        <v>14</v>
      </c>
      <c r="F7" s="204"/>
      <c r="G7" s="204"/>
      <c r="H7" s="204"/>
      <c r="I7" s="26"/>
      <c r="J7" s="26"/>
      <c r="K7" s="26"/>
      <c r="L7" s="39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52" t="str">
        <f>'Rekapitulácia stavby'!AN8</f>
        <v>13. 7. 2021</v>
      </c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tr">
        <f>IF('Rekapitulácia stavby'!AN10="","",'Rekapitulácia stavby'!AN10)</f>
        <v/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IF('Rekapitulácia stavby'!E11="","",'Rekapitulácia stavby'!E11)</f>
        <v xml:space="preserve"> </v>
      </c>
      <c r="F13" s="26"/>
      <c r="G13" s="26"/>
      <c r="H13" s="26"/>
      <c r="I13" s="23" t="s">
        <v>24</v>
      </c>
      <c r="J13" s="21" t="str">
        <f>IF('Rekapitulácia stavby'!AN11="","",'Rekapitulácia stavby'!AN11)</f>
        <v/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22</v>
      </c>
      <c r="J15" s="21" t="s">
        <v>26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21" t="s">
        <v>27</v>
      </c>
      <c r="F16" s="26"/>
      <c r="G16" s="26"/>
      <c r="H16" s="26"/>
      <c r="I16" s="23" t="s">
        <v>24</v>
      </c>
      <c r="J16" s="21" t="s">
        <v>28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tr">
        <f>IF('Rekapitulácia stavby'!AN16="","",'Rekapitulácia stavby'!AN16)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24</v>
      </c>
      <c r="J19" s="21" t="str">
        <f>IF('Rekapitulácia stavby'!AN17="","",'Rekapitulácia stavby'!AN17)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31</v>
      </c>
      <c r="E21" s="26"/>
      <c r="F21" s="26"/>
      <c r="G21" s="26"/>
      <c r="H21" s="26"/>
      <c r="I21" s="23" t="s">
        <v>22</v>
      </c>
      <c r="J21" s="21" t="str">
        <f>IF('Rekapitulácia stavby'!AN19="","",'Rekapitulácia stavby'!AN19)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24</v>
      </c>
      <c r="J22" s="21" t="str">
        <f>IF('Rekapitulácia stavby'!AN20="","",'Rekapitulácia stavby'!AN20)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32</v>
      </c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7"/>
      <c r="B25" s="88"/>
      <c r="C25" s="87"/>
      <c r="D25" s="87"/>
      <c r="E25" s="200" t="s">
        <v>1</v>
      </c>
      <c r="F25" s="200"/>
      <c r="G25" s="200"/>
      <c r="H25" s="200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3"/>
      <c r="E27" s="63"/>
      <c r="F27" s="63"/>
      <c r="G27" s="63"/>
      <c r="H27" s="63"/>
      <c r="I27" s="63"/>
      <c r="J27" s="63"/>
      <c r="K27" s="63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90" t="s">
        <v>33</v>
      </c>
      <c r="E28" s="26"/>
      <c r="F28" s="26"/>
      <c r="G28" s="26"/>
      <c r="H28" s="26"/>
      <c r="I28" s="26"/>
      <c r="J28" s="68">
        <f>ROUND(J119, 2)</f>
        <v>0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35</v>
      </c>
      <c r="G30" s="26"/>
      <c r="H30" s="26"/>
      <c r="I30" s="30" t="s">
        <v>34</v>
      </c>
      <c r="J30" s="30" t="s">
        <v>36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91" t="s">
        <v>37</v>
      </c>
      <c r="E31" s="32" t="s">
        <v>38</v>
      </c>
      <c r="F31" s="92">
        <f>ROUND((SUM(BE119:BE146)),  2)</f>
        <v>0</v>
      </c>
      <c r="G31" s="93"/>
      <c r="H31" s="93"/>
      <c r="I31" s="94">
        <v>0.2</v>
      </c>
      <c r="J31" s="92">
        <f>ROUND(((SUM(BE119:BE146))*I31),  2)</f>
        <v>0</v>
      </c>
      <c r="K31" s="26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32" t="s">
        <v>39</v>
      </c>
      <c r="F32" s="95">
        <f>ROUND((SUM(BF119:BF146)),  2)</f>
        <v>0</v>
      </c>
      <c r="G32" s="26"/>
      <c r="H32" s="26"/>
      <c r="I32" s="96">
        <v>0.2</v>
      </c>
      <c r="J32" s="95">
        <f>ROUND(((SUM(BF119:BF146))*I32), 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40</v>
      </c>
      <c r="F33" s="95">
        <f>ROUND((SUM(BG119:BG146)),  2)</f>
        <v>0</v>
      </c>
      <c r="G33" s="26"/>
      <c r="H33" s="26"/>
      <c r="I33" s="96">
        <v>0.2</v>
      </c>
      <c r="J33" s="95">
        <f>0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41</v>
      </c>
      <c r="F34" s="95">
        <f>ROUND((SUM(BH119:BH146)),  2)</f>
        <v>0</v>
      </c>
      <c r="G34" s="26"/>
      <c r="H34" s="26"/>
      <c r="I34" s="96">
        <v>0.2</v>
      </c>
      <c r="J34" s="95">
        <f>0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32" t="s">
        <v>42</v>
      </c>
      <c r="F35" s="92">
        <f>ROUND((SUM(BI119:BI146)),  2)</f>
        <v>0</v>
      </c>
      <c r="G35" s="93"/>
      <c r="H35" s="93"/>
      <c r="I35" s="94">
        <v>0</v>
      </c>
      <c r="J35" s="92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7"/>
      <c r="D37" s="98" t="s">
        <v>43</v>
      </c>
      <c r="E37" s="57"/>
      <c r="F37" s="57"/>
      <c r="G37" s="99" t="s">
        <v>44</v>
      </c>
      <c r="H37" s="100" t="s">
        <v>45</v>
      </c>
      <c r="I37" s="57"/>
      <c r="J37" s="101">
        <f>SUM(J28:J35)</f>
        <v>0</v>
      </c>
      <c r="K37" s="102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48</v>
      </c>
      <c r="E61" s="29"/>
      <c r="F61" s="103" t="s">
        <v>49</v>
      </c>
      <c r="G61" s="42" t="s">
        <v>48</v>
      </c>
      <c r="H61" s="29"/>
      <c r="I61" s="29"/>
      <c r="J61" s="104" t="s">
        <v>49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48</v>
      </c>
      <c r="E76" s="29"/>
      <c r="F76" s="103" t="s">
        <v>49</v>
      </c>
      <c r="G76" s="42" t="s">
        <v>48</v>
      </c>
      <c r="H76" s="29"/>
      <c r="I76" s="29"/>
      <c r="J76" s="104" t="s">
        <v>49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79" t="str">
        <f>E7</f>
        <v>Rekonštrukcia kvetinárstva Marianum- naviac práce</v>
      </c>
      <c r="F85" s="204"/>
      <c r="G85" s="204"/>
      <c r="H85" s="204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Bratislava</v>
      </c>
      <c r="G87" s="26"/>
      <c r="H87" s="26"/>
      <c r="I87" s="23" t="s">
        <v>19</v>
      </c>
      <c r="J87" s="52" t="str">
        <f>IF(J10="","",J10)</f>
        <v>13. 7. 2021</v>
      </c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 xml:space="preserve"> </v>
      </c>
      <c r="G89" s="26"/>
      <c r="H89" s="26"/>
      <c r="I89" s="23" t="s">
        <v>29</v>
      </c>
      <c r="J89" s="24" t="str">
        <f>E19</f>
        <v xml:space="preserve"> 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25</v>
      </c>
      <c r="D90" s="26"/>
      <c r="E90" s="26"/>
      <c r="F90" s="21"/>
      <c r="G90" s="26"/>
      <c r="H90" s="26"/>
      <c r="I90" s="23" t="s">
        <v>31</v>
      </c>
      <c r="J90" s="24" t="str">
        <f>E22</f>
        <v xml:space="preserve"> </v>
      </c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105" t="s">
        <v>82</v>
      </c>
      <c r="D92" s="97"/>
      <c r="E92" s="97"/>
      <c r="F92" s="97"/>
      <c r="G92" s="97"/>
      <c r="H92" s="97"/>
      <c r="I92" s="97"/>
      <c r="J92" s="106" t="s">
        <v>83</v>
      </c>
      <c r="K92" s="97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7" t="s">
        <v>84</v>
      </c>
      <c r="D94" s="26"/>
      <c r="E94" s="26"/>
      <c r="F94" s="26"/>
      <c r="G94" s="26"/>
      <c r="H94" s="26"/>
      <c r="I94" s="26"/>
      <c r="J94" s="68">
        <v>4292.2700000000004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85</v>
      </c>
    </row>
    <row r="95" spans="1:47" s="9" customFormat="1" ht="24.95" customHeight="1">
      <c r="B95" s="108"/>
      <c r="D95" s="109" t="s">
        <v>86</v>
      </c>
      <c r="E95" s="110"/>
      <c r="F95" s="110"/>
      <c r="G95" s="110"/>
      <c r="H95" s="110"/>
      <c r="I95" s="110"/>
      <c r="J95" s="111">
        <f>J120</f>
        <v>0</v>
      </c>
      <c r="L95" s="108"/>
    </row>
    <row r="96" spans="1:47" s="10" customFormat="1" ht="19.899999999999999" customHeight="1">
      <c r="B96" s="112"/>
      <c r="D96" s="113" t="s">
        <v>87</v>
      </c>
      <c r="E96" s="114"/>
      <c r="F96" s="114"/>
      <c r="G96" s="114"/>
      <c r="H96" s="114"/>
      <c r="I96" s="114"/>
      <c r="J96" s="115">
        <f>J121</f>
        <v>0</v>
      </c>
      <c r="L96" s="112"/>
    </row>
    <row r="97" spans="1:31" s="9" customFormat="1" ht="24.95" customHeight="1">
      <c r="B97" s="108"/>
      <c r="D97" s="109" t="s">
        <v>88</v>
      </c>
      <c r="E97" s="110"/>
      <c r="F97" s="110"/>
      <c r="G97" s="110"/>
      <c r="H97" s="110"/>
      <c r="I97" s="110"/>
      <c r="J97" s="111">
        <f>J126</f>
        <v>0</v>
      </c>
      <c r="L97" s="108"/>
    </row>
    <row r="98" spans="1:31" s="10" customFormat="1" ht="19.899999999999999" customHeight="1">
      <c r="B98" s="112"/>
      <c r="D98" s="113" t="s">
        <v>89</v>
      </c>
      <c r="E98" s="114"/>
      <c r="F98" s="114"/>
      <c r="G98" s="114"/>
      <c r="H98" s="114"/>
      <c r="I98" s="114"/>
      <c r="J98" s="115">
        <f>J127</f>
        <v>0</v>
      </c>
      <c r="L98" s="112"/>
    </row>
    <row r="99" spans="1:31" s="10" customFormat="1" ht="19.899999999999999" customHeight="1">
      <c r="B99" s="112"/>
      <c r="D99" s="113" t="s">
        <v>90</v>
      </c>
      <c r="E99" s="114"/>
      <c r="F99" s="114"/>
      <c r="G99" s="114"/>
      <c r="H99" s="114"/>
      <c r="I99" s="114"/>
      <c r="J99" s="115">
        <f>J132</f>
        <v>0</v>
      </c>
      <c r="L99" s="112"/>
    </row>
    <row r="100" spans="1:31" s="9" customFormat="1" ht="24.95" customHeight="1">
      <c r="B100" s="108"/>
      <c r="D100" s="109"/>
      <c r="E100" s="110"/>
      <c r="F100" s="110"/>
      <c r="G100" s="110"/>
      <c r="H100" s="110"/>
      <c r="I100" s="110"/>
      <c r="J100" s="111"/>
      <c r="L100" s="108"/>
    </row>
    <row r="101" spans="1:31" s="10" customFormat="1" ht="19.899999999999999" customHeight="1">
      <c r="B101" s="112"/>
      <c r="D101" s="113"/>
      <c r="E101" s="114"/>
      <c r="F101" s="114"/>
      <c r="G101" s="114"/>
      <c r="H101" s="114"/>
      <c r="I101" s="114"/>
      <c r="J101" s="115"/>
      <c r="L101" s="112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91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9" t="str">
        <f>E7</f>
        <v>Rekonštrukcia kvetinárstva Marianum- naviac práce</v>
      </c>
      <c r="F111" s="204"/>
      <c r="G111" s="204"/>
      <c r="H111" s="204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F10</f>
        <v>Bratislava</v>
      </c>
      <c r="G113" s="26"/>
      <c r="H113" s="26"/>
      <c r="I113" s="23" t="s">
        <v>19</v>
      </c>
      <c r="J113" s="52" t="str">
        <f>IF(J10="","",J10)</f>
        <v>13. 7. 2021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21</v>
      </c>
      <c r="D115" s="26"/>
      <c r="E115" s="26"/>
      <c r="F115" s="21" t="str">
        <f>E13</f>
        <v xml:space="preserve"> </v>
      </c>
      <c r="G115" s="26"/>
      <c r="H115" s="26"/>
      <c r="I115" s="23" t="s">
        <v>29</v>
      </c>
      <c r="J115" s="24" t="str">
        <f>E19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25</v>
      </c>
      <c r="D116" s="26"/>
      <c r="E116" s="26"/>
      <c r="F116" s="21"/>
      <c r="G116" s="26"/>
      <c r="H116" s="26"/>
      <c r="I116" s="23" t="s">
        <v>31</v>
      </c>
      <c r="J116" s="24" t="str">
        <f>E22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6"/>
      <c r="B118" s="117"/>
      <c r="C118" s="118" t="s">
        <v>92</v>
      </c>
      <c r="D118" s="119" t="s">
        <v>58</v>
      </c>
      <c r="E118" s="119" t="s">
        <v>54</v>
      </c>
      <c r="F118" s="119" t="s">
        <v>55</v>
      </c>
      <c r="G118" s="119" t="s">
        <v>93</v>
      </c>
      <c r="H118" s="119" t="s">
        <v>94</v>
      </c>
      <c r="I118" s="119" t="s">
        <v>95</v>
      </c>
      <c r="J118" s="120" t="s">
        <v>83</v>
      </c>
      <c r="K118" s="121" t="s">
        <v>96</v>
      </c>
      <c r="L118" s="122"/>
      <c r="M118" s="59" t="s">
        <v>1</v>
      </c>
      <c r="N118" s="60" t="s">
        <v>37</v>
      </c>
      <c r="O118" s="60" t="s">
        <v>97</v>
      </c>
      <c r="P118" s="60" t="s">
        <v>98</v>
      </c>
      <c r="Q118" s="60" t="s">
        <v>99</v>
      </c>
      <c r="R118" s="60" t="s">
        <v>100</v>
      </c>
      <c r="S118" s="60" t="s">
        <v>101</v>
      </c>
      <c r="T118" s="61" t="s">
        <v>102</v>
      </c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</row>
    <row r="119" spans="1:65" s="2" customFormat="1" ht="22.9" customHeight="1">
      <c r="A119" s="26"/>
      <c r="B119" s="27"/>
      <c r="C119" s="66" t="s">
        <v>84</v>
      </c>
      <c r="D119" s="26"/>
      <c r="E119" s="26"/>
      <c r="F119" s="26"/>
      <c r="G119" s="26"/>
      <c r="H119" s="26"/>
      <c r="I119" s="26"/>
      <c r="J119" s="123">
        <f>BK119</f>
        <v>0</v>
      </c>
      <c r="K119" s="26"/>
      <c r="L119" s="27"/>
      <c r="M119" s="62"/>
      <c r="N119" s="53"/>
      <c r="O119" s="63"/>
      <c r="P119" s="124">
        <f>P120+P126+P139</f>
        <v>60.616199399999999</v>
      </c>
      <c r="Q119" s="63"/>
      <c r="R119" s="124">
        <f>R120+R126+R139</f>
        <v>0.69025844000000003</v>
      </c>
      <c r="S119" s="63"/>
      <c r="T119" s="125">
        <f>T120+T126+T139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72</v>
      </c>
      <c r="AU119" s="14" t="s">
        <v>85</v>
      </c>
      <c r="BK119" s="126">
        <f>BK120+BK126+BK139</f>
        <v>0</v>
      </c>
    </row>
    <row r="120" spans="1:65" s="12" customFormat="1" ht="25.9" customHeight="1">
      <c r="B120" s="127"/>
      <c r="D120" s="128" t="s">
        <v>72</v>
      </c>
      <c r="E120" s="129" t="s">
        <v>103</v>
      </c>
      <c r="F120" s="129" t="s">
        <v>104</v>
      </c>
      <c r="J120" s="130">
        <f>BK120</f>
        <v>0</v>
      </c>
      <c r="L120" s="127"/>
      <c r="M120" s="131"/>
      <c r="N120" s="132"/>
      <c r="O120" s="132"/>
      <c r="P120" s="133">
        <f>P121</f>
        <v>60.616199399999999</v>
      </c>
      <c r="Q120" s="132"/>
      <c r="R120" s="133">
        <f>R121</f>
        <v>0.69025844000000003</v>
      </c>
      <c r="S120" s="132"/>
      <c r="T120" s="134">
        <f>T121</f>
        <v>0</v>
      </c>
      <c r="AR120" s="128" t="s">
        <v>78</v>
      </c>
      <c r="AT120" s="135" t="s">
        <v>72</v>
      </c>
      <c r="AU120" s="135" t="s">
        <v>73</v>
      </c>
      <c r="AY120" s="128" t="s">
        <v>105</v>
      </c>
      <c r="BK120" s="136">
        <f>BK121</f>
        <v>0</v>
      </c>
    </row>
    <row r="121" spans="1:65" s="12" customFormat="1" ht="22.9" customHeight="1">
      <c r="B121" s="127"/>
      <c r="D121" s="128" t="s">
        <v>72</v>
      </c>
      <c r="E121" s="137" t="s">
        <v>106</v>
      </c>
      <c r="F121" s="137" t="s">
        <v>107</v>
      </c>
      <c r="J121" s="138">
        <f>BK121</f>
        <v>0</v>
      </c>
      <c r="L121" s="127"/>
      <c r="M121" s="131"/>
      <c r="N121" s="132"/>
      <c r="O121" s="132"/>
      <c r="P121" s="133">
        <f>SUM(P122:P125)</f>
        <v>60.616199399999999</v>
      </c>
      <c r="Q121" s="132"/>
      <c r="R121" s="133">
        <f>SUM(R122:R125)</f>
        <v>0.69025844000000003</v>
      </c>
      <c r="S121" s="132"/>
      <c r="T121" s="134">
        <f>SUM(T122:T125)</f>
        <v>0</v>
      </c>
      <c r="AR121" s="128" t="s">
        <v>78</v>
      </c>
      <c r="AT121" s="135" t="s">
        <v>72</v>
      </c>
      <c r="AU121" s="135" t="s">
        <v>78</v>
      </c>
      <c r="AY121" s="128" t="s">
        <v>105</v>
      </c>
      <c r="BK121" s="136">
        <f>SUM(BK122:BK125)</f>
        <v>0</v>
      </c>
    </row>
    <row r="122" spans="1:65" s="2" customFormat="1" ht="33" customHeight="1">
      <c r="A122" s="26"/>
      <c r="B122" s="139"/>
      <c r="C122" s="140" t="s">
        <v>78</v>
      </c>
      <c r="D122" s="140" t="s">
        <v>108</v>
      </c>
      <c r="E122" s="141" t="s">
        <v>109</v>
      </c>
      <c r="F122" s="142" t="s">
        <v>110</v>
      </c>
      <c r="G122" s="143" t="s">
        <v>111</v>
      </c>
      <c r="H122" s="144">
        <v>43.22</v>
      </c>
      <c r="I122" s="145"/>
      <c r="J122" s="145"/>
      <c r="K122" s="146"/>
      <c r="L122" s="27"/>
      <c r="M122" s="147" t="s">
        <v>1</v>
      </c>
      <c r="N122" s="148" t="s">
        <v>39</v>
      </c>
      <c r="O122" s="149">
        <v>0.36299999999999999</v>
      </c>
      <c r="P122" s="149">
        <f>O122*H122</f>
        <v>15.688859999999998</v>
      </c>
      <c r="Q122" s="149">
        <v>1.32E-3</v>
      </c>
      <c r="R122" s="149">
        <f>Q122*H122</f>
        <v>5.7050400000000001E-2</v>
      </c>
      <c r="S122" s="149">
        <v>0</v>
      </c>
      <c r="T122" s="150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1" t="s">
        <v>112</v>
      </c>
      <c r="AT122" s="151" t="s">
        <v>108</v>
      </c>
      <c r="AU122" s="151" t="s">
        <v>113</v>
      </c>
      <c r="AY122" s="14" t="s">
        <v>105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4" t="s">
        <v>113</v>
      </c>
      <c r="BK122" s="152">
        <f>ROUND(I122*H122,2)</f>
        <v>0</v>
      </c>
      <c r="BL122" s="14" t="s">
        <v>112</v>
      </c>
      <c r="BM122" s="151" t="s">
        <v>114</v>
      </c>
    </row>
    <row r="123" spans="1:65" s="2" customFormat="1" ht="24.2" customHeight="1">
      <c r="A123" s="26"/>
      <c r="B123" s="139"/>
      <c r="C123" s="140" t="s">
        <v>113</v>
      </c>
      <c r="D123" s="140" t="s">
        <v>108</v>
      </c>
      <c r="E123" s="141" t="s">
        <v>115</v>
      </c>
      <c r="F123" s="142" t="s">
        <v>116</v>
      </c>
      <c r="G123" s="143" t="s">
        <v>111</v>
      </c>
      <c r="H123" s="144">
        <v>43.22</v>
      </c>
      <c r="I123" s="145"/>
      <c r="J123" s="145"/>
      <c r="K123" s="146"/>
      <c r="L123" s="27"/>
      <c r="M123" s="147" t="s">
        <v>1</v>
      </c>
      <c r="N123" s="148" t="s">
        <v>39</v>
      </c>
      <c r="O123" s="149">
        <v>0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1" t="s">
        <v>112</v>
      </c>
      <c r="AT123" s="151" t="s">
        <v>108</v>
      </c>
      <c r="AU123" s="151" t="s">
        <v>113</v>
      </c>
      <c r="AY123" s="14" t="s">
        <v>105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4" t="s">
        <v>113</v>
      </c>
      <c r="BK123" s="152">
        <f>ROUND(I123*H123,2)</f>
        <v>0</v>
      </c>
      <c r="BL123" s="14" t="s">
        <v>112</v>
      </c>
      <c r="BM123" s="151" t="s">
        <v>117</v>
      </c>
    </row>
    <row r="124" spans="1:65" s="2" customFormat="1" ht="33" customHeight="1">
      <c r="A124" s="26"/>
      <c r="B124" s="139"/>
      <c r="C124" s="140" t="s">
        <v>118</v>
      </c>
      <c r="D124" s="140" t="s">
        <v>108</v>
      </c>
      <c r="E124" s="141" t="s">
        <v>119</v>
      </c>
      <c r="F124" s="142" t="s">
        <v>120</v>
      </c>
      <c r="G124" s="143" t="s">
        <v>111</v>
      </c>
      <c r="H124" s="144">
        <v>117.044</v>
      </c>
      <c r="I124" s="145"/>
      <c r="J124" s="145"/>
      <c r="K124" s="146"/>
      <c r="L124" s="27"/>
      <c r="M124" s="147" t="s">
        <v>1</v>
      </c>
      <c r="N124" s="148" t="s">
        <v>39</v>
      </c>
      <c r="O124" s="149">
        <v>0.27300000000000002</v>
      </c>
      <c r="P124" s="149">
        <f>O124*H124</f>
        <v>31.953012000000001</v>
      </c>
      <c r="Q124" s="149">
        <v>1.2600000000000001E-3</v>
      </c>
      <c r="R124" s="149">
        <f>Q124*H124</f>
        <v>0.14747544000000001</v>
      </c>
      <c r="S124" s="149">
        <v>0</v>
      </c>
      <c r="T124" s="150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1" t="s">
        <v>112</v>
      </c>
      <c r="AT124" s="151" t="s">
        <v>108</v>
      </c>
      <c r="AU124" s="151" t="s">
        <v>113</v>
      </c>
      <c r="AY124" s="14" t="s">
        <v>105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4" t="s">
        <v>113</v>
      </c>
      <c r="BK124" s="152">
        <f>ROUND(I124*H124,2)</f>
        <v>0</v>
      </c>
      <c r="BL124" s="14" t="s">
        <v>112</v>
      </c>
      <c r="BM124" s="151" t="s">
        <v>121</v>
      </c>
    </row>
    <row r="125" spans="1:65" s="2" customFormat="1" ht="24.2" customHeight="1">
      <c r="A125" s="26"/>
      <c r="B125" s="139"/>
      <c r="C125" s="140" t="s">
        <v>112</v>
      </c>
      <c r="D125" s="140" t="s">
        <v>108</v>
      </c>
      <c r="E125" s="141" t="s">
        <v>122</v>
      </c>
      <c r="F125" s="142" t="s">
        <v>123</v>
      </c>
      <c r="G125" s="143" t="s">
        <v>111</v>
      </c>
      <c r="H125" s="144">
        <v>117.044</v>
      </c>
      <c r="I125" s="145"/>
      <c r="J125" s="145"/>
      <c r="K125" s="146"/>
      <c r="L125" s="27"/>
      <c r="M125" s="147" t="s">
        <v>1</v>
      </c>
      <c r="N125" s="148" t="s">
        <v>39</v>
      </c>
      <c r="O125" s="149">
        <v>0.11085</v>
      </c>
      <c r="P125" s="149">
        <f>O125*H125</f>
        <v>12.9743274</v>
      </c>
      <c r="Q125" s="149">
        <v>4.15E-3</v>
      </c>
      <c r="R125" s="149">
        <f>Q125*H125</f>
        <v>0.48573260000000001</v>
      </c>
      <c r="S125" s="149">
        <v>0</v>
      </c>
      <c r="T125" s="150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112</v>
      </c>
      <c r="AT125" s="151" t="s">
        <v>108</v>
      </c>
      <c r="AU125" s="151" t="s">
        <v>113</v>
      </c>
      <c r="AY125" s="14" t="s">
        <v>105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4" t="s">
        <v>113</v>
      </c>
      <c r="BK125" s="152">
        <f>ROUND(I125*H125,2)</f>
        <v>0</v>
      </c>
      <c r="BL125" s="14" t="s">
        <v>112</v>
      </c>
      <c r="BM125" s="151" t="s">
        <v>124</v>
      </c>
    </row>
    <row r="126" spans="1:65" s="12" customFormat="1" ht="25.9" customHeight="1">
      <c r="B126" s="127"/>
      <c r="D126" s="128" t="s">
        <v>72</v>
      </c>
      <c r="E126" s="129" t="s">
        <v>125</v>
      </c>
      <c r="F126" s="129" t="s">
        <v>126</v>
      </c>
      <c r="J126" s="130"/>
      <c r="L126" s="127"/>
      <c r="M126" s="131"/>
      <c r="N126" s="132"/>
      <c r="O126" s="132"/>
      <c r="P126" s="133">
        <f>P127+P132</f>
        <v>0</v>
      </c>
      <c r="Q126" s="132"/>
      <c r="R126" s="133">
        <f>R127+R132</f>
        <v>0</v>
      </c>
      <c r="S126" s="132"/>
      <c r="T126" s="134">
        <f>T127+T132</f>
        <v>0</v>
      </c>
      <c r="AR126" s="128" t="s">
        <v>113</v>
      </c>
      <c r="AT126" s="135" t="s">
        <v>72</v>
      </c>
      <c r="AU126" s="135" t="s">
        <v>73</v>
      </c>
      <c r="AY126" s="128" t="s">
        <v>105</v>
      </c>
      <c r="BK126" s="136">
        <f>BK127+BK132</f>
        <v>0</v>
      </c>
    </row>
    <row r="127" spans="1:65" s="12" customFormat="1" ht="22.9" customHeight="1">
      <c r="B127" s="127"/>
      <c r="D127" s="128" t="s">
        <v>72</v>
      </c>
      <c r="E127" s="137" t="s">
        <v>127</v>
      </c>
      <c r="F127" s="137" t="s">
        <v>128</v>
      </c>
      <c r="J127" s="138"/>
      <c r="L127" s="127"/>
      <c r="M127" s="131"/>
      <c r="N127" s="132"/>
      <c r="O127" s="132"/>
      <c r="P127" s="133">
        <f>SUM(P128:P131)</f>
        <v>0</v>
      </c>
      <c r="Q127" s="132"/>
      <c r="R127" s="133">
        <f>SUM(R128:R131)</f>
        <v>0</v>
      </c>
      <c r="S127" s="132"/>
      <c r="T127" s="134">
        <f>SUM(T128:T131)</f>
        <v>0</v>
      </c>
      <c r="AR127" s="128" t="s">
        <v>113</v>
      </c>
      <c r="AT127" s="135" t="s">
        <v>72</v>
      </c>
      <c r="AU127" s="135" t="s">
        <v>78</v>
      </c>
      <c r="AY127" s="128" t="s">
        <v>105</v>
      </c>
      <c r="BK127" s="136">
        <f>SUM(BK128:BK131)</f>
        <v>0</v>
      </c>
    </row>
    <row r="128" spans="1:65" s="2" customFormat="1" ht="24.2" customHeight="1">
      <c r="A128" s="26"/>
      <c r="B128" s="139"/>
      <c r="C128" s="140" t="s">
        <v>129</v>
      </c>
      <c r="D128" s="140" t="s">
        <v>108</v>
      </c>
      <c r="E128" s="141" t="s">
        <v>130</v>
      </c>
      <c r="F128" s="142" t="s">
        <v>131</v>
      </c>
      <c r="G128" s="143" t="s">
        <v>132</v>
      </c>
      <c r="H128" s="144">
        <v>1</v>
      </c>
      <c r="I128" s="145"/>
      <c r="J128" s="145"/>
      <c r="K128" s="146"/>
      <c r="L128" s="27"/>
      <c r="M128" s="147" t="s">
        <v>1</v>
      </c>
      <c r="N128" s="148" t="s">
        <v>39</v>
      </c>
      <c r="O128" s="149">
        <v>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133</v>
      </c>
      <c r="AT128" s="151" t="s">
        <v>108</v>
      </c>
      <c r="AU128" s="151" t="s">
        <v>113</v>
      </c>
      <c r="AY128" s="14" t="s">
        <v>105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4" t="s">
        <v>113</v>
      </c>
      <c r="BK128" s="152">
        <f>ROUND(I128*H128,2)</f>
        <v>0</v>
      </c>
      <c r="BL128" s="14" t="s">
        <v>133</v>
      </c>
      <c r="BM128" s="151" t="s">
        <v>134</v>
      </c>
    </row>
    <row r="129" spans="1:65" s="2" customFormat="1" ht="16.5" customHeight="1">
      <c r="A129" s="26"/>
      <c r="B129" s="139"/>
      <c r="C129" s="153" t="s">
        <v>106</v>
      </c>
      <c r="D129" s="153" t="s">
        <v>135</v>
      </c>
      <c r="E129" s="154" t="s">
        <v>136</v>
      </c>
      <c r="F129" s="155" t="s">
        <v>137</v>
      </c>
      <c r="G129" s="156" t="s">
        <v>132</v>
      </c>
      <c r="H129" s="157">
        <v>1</v>
      </c>
      <c r="I129" s="158"/>
      <c r="J129" s="158"/>
      <c r="K129" s="159"/>
      <c r="L129" s="160"/>
      <c r="M129" s="161" t="s">
        <v>1</v>
      </c>
      <c r="N129" s="162" t="s">
        <v>39</v>
      </c>
      <c r="O129" s="149">
        <v>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138</v>
      </c>
      <c r="AT129" s="151" t="s">
        <v>135</v>
      </c>
      <c r="AU129" s="151" t="s">
        <v>113</v>
      </c>
      <c r="AY129" s="14" t="s">
        <v>105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4" t="s">
        <v>113</v>
      </c>
      <c r="BK129" s="152">
        <f>ROUND(I129*H129,2)</f>
        <v>0</v>
      </c>
      <c r="BL129" s="14" t="s">
        <v>133</v>
      </c>
      <c r="BM129" s="151" t="s">
        <v>139</v>
      </c>
    </row>
    <row r="130" spans="1:65" s="2" customFormat="1" ht="37.9" customHeight="1">
      <c r="A130" s="26"/>
      <c r="B130" s="139"/>
      <c r="C130" s="140" t="s">
        <v>140</v>
      </c>
      <c r="D130" s="140" t="s">
        <v>108</v>
      </c>
      <c r="E130" s="141" t="s">
        <v>141</v>
      </c>
      <c r="F130" s="142" t="s">
        <v>142</v>
      </c>
      <c r="G130" s="143" t="s">
        <v>143</v>
      </c>
      <c r="H130" s="144">
        <v>2</v>
      </c>
      <c r="I130" s="145"/>
      <c r="J130" s="145"/>
      <c r="K130" s="146"/>
      <c r="L130" s="27"/>
      <c r="M130" s="147" t="s">
        <v>1</v>
      </c>
      <c r="N130" s="148" t="s">
        <v>39</v>
      </c>
      <c r="O130" s="149">
        <v>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133</v>
      </c>
      <c r="AT130" s="151" t="s">
        <v>108</v>
      </c>
      <c r="AU130" s="151" t="s">
        <v>113</v>
      </c>
      <c r="AY130" s="14" t="s">
        <v>105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4" t="s">
        <v>113</v>
      </c>
      <c r="BK130" s="152">
        <f>ROUND(I130*H130,2)</f>
        <v>0</v>
      </c>
      <c r="BL130" s="14" t="s">
        <v>133</v>
      </c>
      <c r="BM130" s="151" t="s">
        <v>144</v>
      </c>
    </row>
    <row r="131" spans="1:65" s="2" customFormat="1" ht="16.5" customHeight="1">
      <c r="A131" s="26"/>
      <c r="B131" s="139"/>
      <c r="C131" s="140" t="s">
        <v>145</v>
      </c>
      <c r="D131" s="140" t="s">
        <v>108</v>
      </c>
      <c r="E131" s="141" t="s">
        <v>146</v>
      </c>
      <c r="F131" s="142" t="s">
        <v>147</v>
      </c>
      <c r="G131" s="143" t="s">
        <v>148</v>
      </c>
      <c r="H131" s="144">
        <v>54.34</v>
      </c>
      <c r="I131" s="145"/>
      <c r="J131" s="145"/>
      <c r="K131" s="146"/>
      <c r="L131" s="27"/>
      <c r="M131" s="147" t="s">
        <v>1</v>
      </c>
      <c r="N131" s="148" t="s">
        <v>39</v>
      </c>
      <c r="O131" s="149">
        <v>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133</v>
      </c>
      <c r="AT131" s="151" t="s">
        <v>108</v>
      </c>
      <c r="AU131" s="151" t="s">
        <v>113</v>
      </c>
      <c r="AY131" s="14" t="s">
        <v>105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4" t="s">
        <v>113</v>
      </c>
      <c r="BK131" s="152">
        <f>ROUND(I131*H131,2)</f>
        <v>0</v>
      </c>
      <c r="BL131" s="14" t="s">
        <v>133</v>
      </c>
      <c r="BM131" s="151" t="s">
        <v>149</v>
      </c>
    </row>
    <row r="132" spans="1:65" s="12" customFormat="1" ht="22.9" customHeight="1">
      <c r="B132" s="127"/>
      <c r="D132" s="128" t="s">
        <v>72</v>
      </c>
      <c r="E132" s="137" t="s">
        <v>150</v>
      </c>
      <c r="F132" s="137" t="s">
        <v>151</v>
      </c>
      <c r="J132" s="138"/>
      <c r="L132" s="127"/>
      <c r="M132" s="131"/>
      <c r="N132" s="132"/>
      <c r="O132" s="132"/>
      <c r="P132" s="133">
        <f>SUM(P133:P138)</f>
        <v>0</v>
      </c>
      <c r="Q132" s="132"/>
      <c r="R132" s="133">
        <f>SUM(R133:R138)</f>
        <v>0</v>
      </c>
      <c r="S132" s="132"/>
      <c r="T132" s="134">
        <f>SUM(T133:T138)</f>
        <v>0</v>
      </c>
      <c r="AR132" s="128" t="s">
        <v>113</v>
      </c>
      <c r="AT132" s="135" t="s">
        <v>72</v>
      </c>
      <c r="AU132" s="135" t="s">
        <v>78</v>
      </c>
      <c r="AY132" s="128" t="s">
        <v>105</v>
      </c>
      <c r="BK132" s="136">
        <f>SUM(BK133:BK138)</f>
        <v>0</v>
      </c>
    </row>
    <row r="133" spans="1:65" s="2" customFormat="1" ht="24.2" customHeight="1">
      <c r="A133" s="26"/>
      <c r="B133" s="139"/>
      <c r="C133" s="140" t="s">
        <v>152</v>
      </c>
      <c r="D133" s="140" t="s">
        <v>108</v>
      </c>
      <c r="E133" s="141" t="s">
        <v>153</v>
      </c>
      <c r="F133" s="142" t="s">
        <v>154</v>
      </c>
      <c r="G133" s="143" t="s">
        <v>132</v>
      </c>
      <c r="H133" s="144">
        <v>1</v>
      </c>
      <c r="I133" s="145"/>
      <c r="J133" s="145"/>
      <c r="K133" s="146"/>
      <c r="L133" s="27"/>
      <c r="M133" s="147" t="s">
        <v>1</v>
      </c>
      <c r="N133" s="148" t="s">
        <v>39</v>
      </c>
      <c r="O133" s="149">
        <v>0</v>
      </c>
      <c r="P133" s="149">
        <f t="shared" ref="P133:P138" si="0">O133*H133</f>
        <v>0</v>
      </c>
      <c r="Q133" s="149">
        <v>0</v>
      </c>
      <c r="R133" s="149">
        <f t="shared" ref="R133:R138" si="1">Q133*H133</f>
        <v>0</v>
      </c>
      <c r="S133" s="149">
        <v>0</v>
      </c>
      <c r="T133" s="150">
        <f t="shared" ref="T133:T138" si="2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133</v>
      </c>
      <c r="AT133" s="151" t="s">
        <v>108</v>
      </c>
      <c r="AU133" s="151" t="s">
        <v>113</v>
      </c>
      <c r="AY133" s="14" t="s">
        <v>105</v>
      </c>
      <c r="BE133" s="152">
        <f t="shared" ref="BE133:BE138" si="3">IF(N133="základná",J133,0)</f>
        <v>0</v>
      </c>
      <c r="BF133" s="152">
        <f t="shared" ref="BF133:BF138" si="4">IF(N133="znížená",J133,0)</f>
        <v>0</v>
      </c>
      <c r="BG133" s="152">
        <f t="shared" ref="BG133:BG138" si="5">IF(N133="zákl. prenesená",J133,0)</f>
        <v>0</v>
      </c>
      <c r="BH133" s="152">
        <f t="shared" ref="BH133:BH138" si="6">IF(N133="zníž. prenesená",J133,0)</f>
        <v>0</v>
      </c>
      <c r="BI133" s="152">
        <f t="shared" ref="BI133:BI138" si="7">IF(N133="nulová",J133,0)</f>
        <v>0</v>
      </c>
      <c r="BJ133" s="14" t="s">
        <v>113</v>
      </c>
      <c r="BK133" s="152">
        <f t="shared" ref="BK133:BK138" si="8">ROUND(I133*H133,2)</f>
        <v>0</v>
      </c>
      <c r="BL133" s="14" t="s">
        <v>133</v>
      </c>
      <c r="BM133" s="151" t="s">
        <v>155</v>
      </c>
    </row>
    <row r="134" spans="1:65" s="2" customFormat="1" ht="24.2" customHeight="1">
      <c r="A134" s="26"/>
      <c r="B134" s="139"/>
      <c r="C134" s="153" t="s">
        <v>156</v>
      </c>
      <c r="D134" s="153" t="s">
        <v>135</v>
      </c>
      <c r="E134" s="154" t="s">
        <v>157</v>
      </c>
      <c r="F134" s="155" t="s">
        <v>158</v>
      </c>
      <c r="G134" s="156" t="s">
        <v>132</v>
      </c>
      <c r="H134" s="157">
        <v>1</v>
      </c>
      <c r="I134" s="158"/>
      <c r="J134" s="158"/>
      <c r="K134" s="159"/>
      <c r="L134" s="160"/>
      <c r="M134" s="161" t="s">
        <v>1</v>
      </c>
      <c r="N134" s="162" t="s">
        <v>39</v>
      </c>
      <c r="O134" s="149">
        <v>0</v>
      </c>
      <c r="P134" s="149">
        <f t="shared" si="0"/>
        <v>0</v>
      </c>
      <c r="Q134" s="149">
        <v>0</v>
      </c>
      <c r="R134" s="149">
        <f t="shared" si="1"/>
        <v>0</v>
      </c>
      <c r="S134" s="149">
        <v>0</v>
      </c>
      <c r="T134" s="150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138</v>
      </c>
      <c r="AT134" s="151" t="s">
        <v>135</v>
      </c>
      <c r="AU134" s="151" t="s">
        <v>113</v>
      </c>
      <c r="AY134" s="14" t="s">
        <v>105</v>
      </c>
      <c r="BE134" s="152">
        <f t="shared" si="3"/>
        <v>0</v>
      </c>
      <c r="BF134" s="152">
        <f t="shared" si="4"/>
        <v>0</v>
      </c>
      <c r="BG134" s="152">
        <f t="shared" si="5"/>
        <v>0</v>
      </c>
      <c r="BH134" s="152">
        <f t="shared" si="6"/>
        <v>0</v>
      </c>
      <c r="BI134" s="152">
        <f t="shared" si="7"/>
        <v>0</v>
      </c>
      <c r="BJ134" s="14" t="s">
        <v>113</v>
      </c>
      <c r="BK134" s="152">
        <f t="shared" si="8"/>
        <v>0</v>
      </c>
      <c r="BL134" s="14" t="s">
        <v>133</v>
      </c>
      <c r="BM134" s="151" t="s">
        <v>159</v>
      </c>
    </row>
    <row r="135" spans="1:65" s="2" customFormat="1" ht="24.2" customHeight="1">
      <c r="A135" s="26"/>
      <c r="B135" s="139"/>
      <c r="C135" s="153" t="s">
        <v>160</v>
      </c>
      <c r="D135" s="153" t="s">
        <v>135</v>
      </c>
      <c r="E135" s="154" t="s">
        <v>161</v>
      </c>
      <c r="F135" s="155" t="s">
        <v>162</v>
      </c>
      <c r="G135" s="156" t="s">
        <v>132</v>
      </c>
      <c r="H135" s="157">
        <v>1</v>
      </c>
      <c r="I135" s="158"/>
      <c r="J135" s="158"/>
      <c r="K135" s="159"/>
      <c r="L135" s="160"/>
      <c r="M135" s="161" t="s">
        <v>1</v>
      </c>
      <c r="N135" s="162" t="s">
        <v>39</v>
      </c>
      <c r="O135" s="149">
        <v>0</v>
      </c>
      <c r="P135" s="149">
        <f t="shared" si="0"/>
        <v>0</v>
      </c>
      <c r="Q135" s="149">
        <v>0</v>
      </c>
      <c r="R135" s="149">
        <f t="shared" si="1"/>
        <v>0</v>
      </c>
      <c r="S135" s="149">
        <v>0</v>
      </c>
      <c r="T135" s="150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138</v>
      </c>
      <c r="AT135" s="151" t="s">
        <v>135</v>
      </c>
      <c r="AU135" s="151" t="s">
        <v>113</v>
      </c>
      <c r="AY135" s="14" t="s">
        <v>105</v>
      </c>
      <c r="BE135" s="152">
        <f t="shared" si="3"/>
        <v>0</v>
      </c>
      <c r="BF135" s="152">
        <f t="shared" si="4"/>
        <v>0</v>
      </c>
      <c r="BG135" s="152">
        <f t="shared" si="5"/>
        <v>0</v>
      </c>
      <c r="BH135" s="152">
        <f t="shared" si="6"/>
        <v>0</v>
      </c>
      <c r="BI135" s="152">
        <f t="shared" si="7"/>
        <v>0</v>
      </c>
      <c r="BJ135" s="14" t="s">
        <v>113</v>
      </c>
      <c r="BK135" s="152">
        <f t="shared" si="8"/>
        <v>0</v>
      </c>
      <c r="BL135" s="14" t="s">
        <v>133</v>
      </c>
      <c r="BM135" s="151" t="s">
        <v>163</v>
      </c>
    </row>
    <row r="136" spans="1:65" s="2" customFormat="1" ht="16.5" customHeight="1">
      <c r="A136" s="26"/>
      <c r="B136" s="139"/>
      <c r="C136" s="140" t="s">
        <v>133</v>
      </c>
      <c r="D136" s="140" t="s">
        <v>108</v>
      </c>
      <c r="E136" s="141" t="s">
        <v>164</v>
      </c>
      <c r="F136" s="142" t="s">
        <v>165</v>
      </c>
      <c r="G136" s="143" t="s">
        <v>132</v>
      </c>
      <c r="H136" s="144">
        <v>1</v>
      </c>
      <c r="I136" s="145"/>
      <c r="J136" s="145"/>
      <c r="K136" s="146"/>
      <c r="L136" s="27"/>
      <c r="M136" s="147" t="s">
        <v>1</v>
      </c>
      <c r="N136" s="148" t="s">
        <v>39</v>
      </c>
      <c r="O136" s="149">
        <v>0</v>
      </c>
      <c r="P136" s="149">
        <f t="shared" si="0"/>
        <v>0</v>
      </c>
      <c r="Q136" s="149">
        <v>0</v>
      </c>
      <c r="R136" s="149">
        <f t="shared" si="1"/>
        <v>0</v>
      </c>
      <c r="S136" s="149">
        <v>0</v>
      </c>
      <c r="T136" s="150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133</v>
      </c>
      <c r="AT136" s="151" t="s">
        <v>108</v>
      </c>
      <c r="AU136" s="151" t="s">
        <v>113</v>
      </c>
      <c r="AY136" s="14" t="s">
        <v>105</v>
      </c>
      <c r="BE136" s="152">
        <f t="shared" si="3"/>
        <v>0</v>
      </c>
      <c r="BF136" s="152">
        <f t="shared" si="4"/>
        <v>0</v>
      </c>
      <c r="BG136" s="152">
        <f t="shared" si="5"/>
        <v>0</v>
      </c>
      <c r="BH136" s="152">
        <f t="shared" si="6"/>
        <v>0</v>
      </c>
      <c r="BI136" s="152">
        <f t="shared" si="7"/>
        <v>0</v>
      </c>
      <c r="BJ136" s="14" t="s">
        <v>113</v>
      </c>
      <c r="BK136" s="152">
        <f t="shared" si="8"/>
        <v>0</v>
      </c>
      <c r="BL136" s="14" t="s">
        <v>133</v>
      </c>
      <c r="BM136" s="151" t="s">
        <v>166</v>
      </c>
    </row>
    <row r="137" spans="1:65" s="2" customFormat="1" ht="16.5" customHeight="1">
      <c r="A137" s="26"/>
      <c r="B137" s="139"/>
      <c r="C137" s="153" t="s">
        <v>167</v>
      </c>
      <c r="D137" s="153" t="s">
        <v>135</v>
      </c>
      <c r="E137" s="154" t="s">
        <v>168</v>
      </c>
      <c r="F137" s="155" t="s">
        <v>169</v>
      </c>
      <c r="G137" s="156" t="s">
        <v>132</v>
      </c>
      <c r="H137" s="157">
        <v>1</v>
      </c>
      <c r="I137" s="158"/>
      <c r="J137" s="158"/>
      <c r="K137" s="159"/>
      <c r="L137" s="160"/>
      <c r="M137" s="161" t="s">
        <v>1</v>
      </c>
      <c r="N137" s="162" t="s">
        <v>39</v>
      </c>
      <c r="O137" s="149">
        <v>0</v>
      </c>
      <c r="P137" s="149">
        <f t="shared" si="0"/>
        <v>0</v>
      </c>
      <c r="Q137" s="149">
        <v>0</v>
      </c>
      <c r="R137" s="149">
        <f t="shared" si="1"/>
        <v>0</v>
      </c>
      <c r="S137" s="149">
        <v>0</v>
      </c>
      <c r="T137" s="150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138</v>
      </c>
      <c r="AT137" s="151" t="s">
        <v>135</v>
      </c>
      <c r="AU137" s="151" t="s">
        <v>113</v>
      </c>
      <c r="AY137" s="14" t="s">
        <v>105</v>
      </c>
      <c r="BE137" s="152">
        <f t="shared" si="3"/>
        <v>0</v>
      </c>
      <c r="BF137" s="152">
        <f t="shared" si="4"/>
        <v>0</v>
      </c>
      <c r="BG137" s="152">
        <f t="shared" si="5"/>
        <v>0</v>
      </c>
      <c r="BH137" s="152">
        <f t="shared" si="6"/>
        <v>0</v>
      </c>
      <c r="BI137" s="152">
        <f t="shared" si="7"/>
        <v>0</v>
      </c>
      <c r="BJ137" s="14" t="s">
        <v>113</v>
      </c>
      <c r="BK137" s="152">
        <f t="shared" si="8"/>
        <v>0</v>
      </c>
      <c r="BL137" s="14" t="s">
        <v>133</v>
      </c>
      <c r="BM137" s="151" t="s">
        <v>170</v>
      </c>
    </row>
    <row r="138" spans="1:65" s="2" customFormat="1" ht="24.2" customHeight="1">
      <c r="A138" s="26"/>
      <c r="B138" s="139"/>
      <c r="C138" s="140" t="s">
        <v>171</v>
      </c>
      <c r="D138" s="140" t="s">
        <v>108</v>
      </c>
      <c r="E138" s="141" t="s">
        <v>172</v>
      </c>
      <c r="F138" s="142" t="s">
        <v>173</v>
      </c>
      <c r="G138" s="143" t="s">
        <v>148</v>
      </c>
      <c r="H138" s="144">
        <v>2.95</v>
      </c>
      <c r="I138" s="145"/>
      <c r="J138" s="145"/>
      <c r="K138" s="146"/>
      <c r="L138" s="27"/>
      <c r="M138" s="147" t="s">
        <v>1</v>
      </c>
      <c r="N138" s="148" t="s">
        <v>39</v>
      </c>
      <c r="O138" s="149">
        <v>0</v>
      </c>
      <c r="P138" s="149">
        <f t="shared" si="0"/>
        <v>0</v>
      </c>
      <c r="Q138" s="149">
        <v>0</v>
      </c>
      <c r="R138" s="149">
        <f t="shared" si="1"/>
        <v>0</v>
      </c>
      <c r="S138" s="149">
        <v>0</v>
      </c>
      <c r="T138" s="150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133</v>
      </c>
      <c r="AT138" s="151" t="s">
        <v>108</v>
      </c>
      <c r="AU138" s="151" t="s">
        <v>113</v>
      </c>
      <c r="AY138" s="14" t="s">
        <v>105</v>
      </c>
      <c r="BE138" s="152">
        <f t="shared" si="3"/>
        <v>0</v>
      </c>
      <c r="BF138" s="152">
        <f t="shared" si="4"/>
        <v>0</v>
      </c>
      <c r="BG138" s="152">
        <f t="shared" si="5"/>
        <v>0</v>
      </c>
      <c r="BH138" s="152">
        <f t="shared" si="6"/>
        <v>0</v>
      </c>
      <c r="BI138" s="152">
        <f t="shared" si="7"/>
        <v>0</v>
      </c>
      <c r="BJ138" s="14" t="s">
        <v>113</v>
      </c>
      <c r="BK138" s="152">
        <f t="shared" si="8"/>
        <v>0</v>
      </c>
      <c r="BL138" s="14" t="s">
        <v>133</v>
      </c>
      <c r="BM138" s="151" t="s">
        <v>174</v>
      </c>
    </row>
    <row r="139" spans="1:65" s="12" customFormat="1" ht="25.9" customHeight="1">
      <c r="B139" s="127"/>
      <c r="D139" s="128"/>
      <c r="E139" s="129"/>
      <c r="F139" s="129"/>
      <c r="J139" s="130"/>
      <c r="L139" s="127"/>
      <c r="M139" s="131"/>
      <c r="N139" s="132"/>
      <c r="O139" s="132"/>
      <c r="P139" s="133">
        <f>P140</f>
        <v>0</v>
      </c>
      <c r="Q139" s="132"/>
      <c r="R139" s="133">
        <f>R140</f>
        <v>0</v>
      </c>
      <c r="S139" s="132"/>
      <c r="T139" s="134">
        <f>T140</f>
        <v>0</v>
      </c>
      <c r="AR139" s="128" t="s">
        <v>118</v>
      </c>
      <c r="AT139" s="135" t="s">
        <v>72</v>
      </c>
      <c r="AU139" s="135" t="s">
        <v>73</v>
      </c>
      <c r="AY139" s="128" t="s">
        <v>105</v>
      </c>
      <c r="BK139" s="136">
        <f>BK140</f>
        <v>0</v>
      </c>
    </row>
    <row r="140" spans="1:65" s="12" customFormat="1" ht="22.9" customHeight="1">
      <c r="B140" s="127"/>
      <c r="D140" s="128"/>
      <c r="E140" s="137"/>
      <c r="F140" s="137"/>
      <c r="J140" s="138"/>
      <c r="L140" s="127"/>
      <c r="M140" s="131"/>
      <c r="N140" s="132"/>
      <c r="O140" s="132"/>
      <c r="P140" s="133">
        <f>SUM(P141:P146)</f>
        <v>0</v>
      </c>
      <c r="Q140" s="132"/>
      <c r="R140" s="133">
        <f>SUM(R141:R146)</f>
        <v>0</v>
      </c>
      <c r="S140" s="132"/>
      <c r="T140" s="134">
        <f>SUM(T141:T146)</f>
        <v>0</v>
      </c>
      <c r="AR140" s="128" t="s">
        <v>118</v>
      </c>
      <c r="AT140" s="135" t="s">
        <v>72</v>
      </c>
      <c r="AU140" s="135" t="s">
        <v>78</v>
      </c>
      <c r="AY140" s="128" t="s">
        <v>105</v>
      </c>
      <c r="BK140" s="136">
        <f>SUM(BK141:BK146)</f>
        <v>0</v>
      </c>
    </row>
    <row r="141" spans="1:65" s="2" customFormat="1" ht="16.5" customHeight="1">
      <c r="A141" s="26"/>
      <c r="B141" s="139"/>
      <c r="C141" s="140"/>
      <c r="D141" s="140"/>
      <c r="E141" s="141"/>
      <c r="F141" s="142"/>
      <c r="G141" s="143"/>
      <c r="H141" s="144"/>
      <c r="I141" s="145"/>
      <c r="J141" s="145"/>
      <c r="K141" s="146"/>
      <c r="L141" s="27"/>
      <c r="M141" s="147" t="s">
        <v>1</v>
      </c>
      <c r="N141" s="148" t="s">
        <v>39</v>
      </c>
      <c r="O141" s="149">
        <v>0.71199999999999997</v>
      </c>
      <c r="P141" s="149">
        <f t="shared" ref="P141:P146" si="9">O141*H141</f>
        <v>0</v>
      </c>
      <c r="Q141" s="149">
        <v>0</v>
      </c>
      <c r="R141" s="149">
        <f t="shared" ref="R141:R146" si="10">Q141*H141</f>
        <v>0</v>
      </c>
      <c r="S141" s="149">
        <v>0</v>
      </c>
      <c r="T141" s="150">
        <f t="shared" ref="T141:T146" si="11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175</v>
      </c>
      <c r="AT141" s="151" t="s">
        <v>108</v>
      </c>
      <c r="AU141" s="151" t="s">
        <v>113</v>
      </c>
      <c r="AY141" s="14" t="s">
        <v>105</v>
      </c>
      <c r="BE141" s="152">
        <f t="shared" ref="BE141:BE146" si="12">IF(N141="základná",J141,0)</f>
        <v>0</v>
      </c>
      <c r="BF141" s="152">
        <f t="shared" ref="BF141:BF146" si="13">IF(N141="znížená",J141,0)</f>
        <v>0</v>
      </c>
      <c r="BG141" s="152">
        <f t="shared" ref="BG141:BG146" si="14">IF(N141="zákl. prenesená",J141,0)</f>
        <v>0</v>
      </c>
      <c r="BH141" s="152">
        <f t="shared" ref="BH141:BH146" si="15">IF(N141="zníž. prenesená",J141,0)</f>
        <v>0</v>
      </c>
      <c r="BI141" s="152">
        <f t="shared" ref="BI141:BI146" si="16">IF(N141="nulová",J141,0)</f>
        <v>0</v>
      </c>
      <c r="BJ141" s="14" t="s">
        <v>113</v>
      </c>
      <c r="BK141" s="152">
        <f t="shared" ref="BK141:BK146" si="17">ROUND(I141*H141,2)</f>
        <v>0</v>
      </c>
      <c r="BL141" s="14" t="s">
        <v>175</v>
      </c>
      <c r="BM141" s="151" t="s">
        <v>176</v>
      </c>
    </row>
    <row r="142" spans="1:65" s="2" customFormat="1" ht="21.75" customHeight="1">
      <c r="A142" s="26"/>
      <c r="B142" s="139"/>
      <c r="C142" s="153"/>
      <c r="D142" s="153"/>
      <c r="E142" s="154"/>
      <c r="F142" s="155"/>
      <c r="G142" s="156"/>
      <c r="H142" s="157"/>
      <c r="I142" s="158"/>
      <c r="J142" s="158"/>
      <c r="K142" s="159"/>
      <c r="L142" s="160"/>
      <c r="M142" s="161" t="s">
        <v>1</v>
      </c>
      <c r="N142" s="162" t="s">
        <v>39</v>
      </c>
      <c r="O142" s="149">
        <v>0</v>
      </c>
      <c r="P142" s="149">
        <f t="shared" si="9"/>
        <v>0</v>
      </c>
      <c r="Q142" s="149">
        <v>3.4299999999999999E-3</v>
      </c>
      <c r="R142" s="149">
        <f t="shared" si="10"/>
        <v>0</v>
      </c>
      <c r="S142" s="149">
        <v>0</v>
      </c>
      <c r="T142" s="150">
        <f t="shared" si="11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177</v>
      </c>
      <c r="AT142" s="151" t="s">
        <v>135</v>
      </c>
      <c r="AU142" s="151" t="s">
        <v>113</v>
      </c>
      <c r="AY142" s="14" t="s">
        <v>105</v>
      </c>
      <c r="BE142" s="152">
        <f t="shared" si="12"/>
        <v>0</v>
      </c>
      <c r="BF142" s="152">
        <f t="shared" si="13"/>
        <v>0</v>
      </c>
      <c r="BG142" s="152">
        <f t="shared" si="14"/>
        <v>0</v>
      </c>
      <c r="BH142" s="152">
        <f t="shared" si="15"/>
        <v>0</v>
      </c>
      <c r="BI142" s="152">
        <f t="shared" si="16"/>
        <v>0</v>
      </c>
      <c r="BJ142" s="14" t="s">
        <v>113</v>
      </c>
      <c r="BK142" s="152">
        <f t="shared" si="17"/>
        <v>0</v>
      </c>
      <c r="BL142" s="14" t="s">
        <v>177</v>
      </c>
      <c r="BM142" s="151" t="s">
        <v>178</v>
      </c>
    </row>
    <row r="143" spans="1:65" s="2" customFormat="1" ht="24.2" customHeight="1">
      <c r="A143" s="26"/>
      <c r="B143" s="139"/>
      <c r="C143" s="140"/>
      <c r="D143" s="140"/>
      <c r="E143" s="141"/>
      <c r="F143" s="142"/>
      <c r="G143" s="143"/>
      <c r="H143" s="144"/>
      <c r="I143" s="145"/>
      <c r="J143" s="145"/>
      <c r="K143" s="146"/>
      <c r="L143" s="27"/>
      <c r="M143" s="147" t="s">
        <v>1</v>
      </c>
      <c r="N143" s="148" t="s">
        <v>39</v>
      </c>
      <c r="O143" s="149">
        <v>0.89</v>
      </c>
      <c r="P143" s="149">
        <f t="shared" si="9"/>
        <v>0</v>
      </c>
      <c r="Q143" s="149">
        <v>0</v>
      </c>
      <c r="R143" s="149">
        <f t="shared" si="10"/>
        <v>0</v>
      </c>
      <c r="S143" s="149">
        <v>0</v>
      </c>
      <c r="T143" s="150">
        <f t="shared" si="11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175</v>
      </c>
      <c r="AT143" s="151" t="s">
        <v>108</v>
      </c>
      <c r="AU143" s="151" t="s">
        <v>113</v>
      </c>
      <c r="AY143" s="14" t="s">
        <v>105</v>
      </c>
      <c r="BE143" s="152">
        <f t="shared" si="12"/>
        <v>0</v>
      </c>
      <c r="BF143" s="152">
        <f t="shared" si="13"/>
        <v>0</v>
      </c>
      <c r="BG143" s="152">
        <f t="shared" si="14"/>
        <v>0</v>
      </c>
      <c r="BH143" s="152">
        <f t="shared" si="15"/>
        <v>0</v>
      </c>
      <c r="BI143" s="152">
        <f t="shared" si="16"/>
        <v>0</v>
      </c>
      <c r="BJ143" s="14" t="s">
        <v>113</v>
      </c>
      <c r="BK143" s="152">
        <f t="shared" si="17"/>
        <v>0</v>
      </c>
      <c r="BL143" s="14" t="s">
        <v>175</v>
      </c>
      <c r="BM143" s="151" t="s">
        <v>179</v>
      </c>
    </row>
    <row r="144" spans="1:65" s="2" customFormat="1" ht="24.2" customHeight="1">
      <c r="A144" s="26"/>
      <c r="B144" s="139"/>
      <c r="C144" s="153"/>
      <c r="D144" s="153"/>
      <c r="E144" s="154"/>
      <c r="F144" s="155"/>
      <c r="G144" s="156"/>
      <c r="H144" s="157"/>
      <c r="I144" s="158"/>
      <c r="J144" s="158"/>
      <c r="K144" s="159"/>
      <c r="L144" s="160"/>
      <c r="M144" s="161" t="s">
        <v>1</v>
      </c>
      <c r="N144" s="162" t="s">
        <v>39</v>
      </c>
      <c r="O144" s="149">
        <v>0</v>
      </c>
      <c r="P144" s="149">
        <f t="shared" si="9"/>
        <v>0</v>
      </c>
      <c r="Q144" s="149">
        <v>2.9E-4</v>
      </c>
      <c r="R144" s="149">
        <f t="shared" si="10"/>
        <v>0</v>
      </c>
      <c r="S144" s="149">
        <v>0</v>
      </c>
      <c r="T144" s="150">
        <f t="shared" si="11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177</v>
      </c>
      <c r="AT144" s="151" t="s">
        <v>135</v>
      </c>
      <c r="AU144" s="151" t="s">
        <v>113</v>
      </c>
      <c r="AY144" s="14" t="s">
        <v>105</v>
      </c>
      <c r="BE144" s="152">
        <f t="shared" si="12"/>
        <v>0</v>
      </c>
      <c r="BF144" s="152">
        <f t="shared" si="13"/>
        <v>0</v>
      </c>
      <c r="BG144" s="152">
        <f t="shared" si="14"/>
        <v>0</v>
      </c>
      <c r="BH144" s="152">
        <f t="shared" si="15"/>
        <v>0</v>
      </c>
      <c r="BI144" s="152">
        <f t="shared" si="16"/>
        <v>0</v>
      </c>
      <c r="BJ144" s="14" t="s">
        <v>113</v>
      </c>
      <c r="BK144" s="152">
        <f t="shared" si="17"/>
        <v>0</v>
      </c>
      <c r="BL144" s="14" t="s">
        <v>177</v>
      </c>
      <c r="BM144" s="151" t="s">
        <v>180</v>
      </c>
    </row>
    <row r="145" spans="1:65" s="2" customFormat="1" ht="24.2" customHeight="1">
      <c r="A145" s="26"/>
      <c r="B145" s="139"/>
      <c r="C145" s="140"/>
      <c r="D145" s="140"/>
      <c r="E145" s="141"/>
      <c r="F145" s="142"/>
      <c r="G145" s="143"/>
      <c r="H145" s="144"/>
      <c r="I145" s="145"/>
      <c r="J145" s="145"/>
      <c r="K145" s="146"/>
      <c r="L145" s="27"/>
      <c r="M145" s="147" t="s">
        <v>1</v>
      </c>
      <c r="N145" s="148" t="s">
        <v>39</v>
      </c>
      <c r="O145" s="149">
        <v>0</v>
      </c>
      <c r="P145" s="149">
        <f t="shared" si="9"/>
        <v>0</v>
      </c>
      <c r="Q145" s="149">
        <v>0</v>
      </c>
      <c r="R145" s="149">
        <f t="shared" si="10"/>
        <v>0</v>
      </c>
      <c r="S145" s="149">
        <v>0</v>
      </c>
      <c r="T145" s="150">
        <f t="shared" si="11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175</v>
      </c>
      <c r="AT145" s="151" t="s">
        <v>108</v>
      </c>
      <c r="AU145" s="151" t="s">
        <v>113</v>
      </c>
      <c r="AY145" s="14" t="s">
        <v>105</v>
      </c>
      <c r="BE145" s="152">
        <f t="shared" si="12"/>
        <v>0</v>
      </c>
      <c r="BF145" s="152">
        <f t="shared" si="13"/>
        <v>0</v>
      </c>
      <c r="BG145" s="152">
        <f t="shared" si="14"/>
        <v>0</v>
      </c>
      <c r="BH145" s="152">
        <f t="shared" si="15"/>
        <v>0</v>
      </c>
      <c r="BI145" s="152">
        <f t="shared" si="16"/>
        <v>0</v>
      </c>
      <c r="BJ145" s="14" t="s">
        <v>113</v>
      </c>
      <c r="BK145" s="152">
        <f t="shared" si="17"/>
        <v>0</v>
      </c>
      <c r="BL145" s="14" t="s">
        <v>175</v>
      </c>
      <c r="BM145" s="151" t="s">
        <v>181</v>
      </c>
    </row>
    <row r="146" spans="1:65" s="2" customFormat="1" ht="16.5" customHeight="1">
      <c r="A146" s="26"/>
      <c r="B146" s="139"/>
      <c r="C146" s="140"/>
      <c r="D146" s="140"/>
      <c r="E146" s="141"/>
      <c r="F146" s="142"/>
      <c r="G146" s="143"/>
      <c r="H146" s="144"/>
      <c r="I146" s="145"/>
      <c r="J146" s="145"/>
      <c r="K146" s="146"/>
      <c r="L146" s="27"/>
      <c r="M146" s="163" t="s">
        <v>1</v>
      </c>
      <c r="N146" s="164" t="s">
        <v>39</v>
      </c>
      <c r="O146" s="165">
        <v>0</v>
      </c>
      <c r="P146" s="165">
        <f t="shared" si="9"/>
        <v>0</v>
      </c>
      <c r="Q146" s="165">
        <v>0</v>
      </c>
      <c r="R146" s="165">
        <f t="shared" si="10"/>
        <v>0</v>
      </c>
      <c r="S146" s="165">
        <v>0</v>
      </c>
      <c r="T146" s="166">
        <f t="shared" si="11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175</v>
      </c>
      <c r="AT146" s="151" t="s">
        <v>108</v>
      </c>
      <c r="AU146" s="151" t="s">
        <v>113</v>
      </c>
      <c r="AY146" s="14" t="s">
        <v>105</v>
      </c>
      <c r="BE146" s="152">
        <f t="shared" si="12"/>
        <v>0</v>
      </c>
      <c r="BF146" s="152">
        <f t="shared" si="13"/>
        <v>0</v>
      </c>
      <c r="BG146" s="152">
        <f t="shared" si="14"/>
        <v>0</v>
      </c>
      <c r="BH146" s="152">
        <f t="shared" si="15"/>
        <v>0</v>
      </c>
      <c r="BI146" s="152">
        <f t="shared" si="16"/>
        <v>0</v>
      </c>
      <c r="BJ146" s="14" t="s">
        <v>113</v>
      </c>
      <c r="BK146" s="152">
        <f t="shared" si="17"/>
        <v>0</v>
      </c>
      <c r="BL146" s="14" t="s">
        <v>175</v>
      </c>
      <c r="BM146" s="151" t="s">
        <v>182</v>
      </c>
    </row>
    <row r="147" spans="1:65" s="2" customFormat="1" ht="6.95" customHeight="1">
      <c r="A147" s="26"/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27"/>
      <c r="M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</sheetData>
  <autoFilter ref="C118:K146" xr:uid="{00000000-0009-0000-0000-000001000000}"/>
  <mergeCells count="5">
    <mergeCell ref="E7:H7"/>
    <mergeCell ref="E25:H25"/>
    <mergeCell ref="E85:H85"/>
    <mergeCell ref="E111:H111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954A_2021 - Rekonštrukcia...</vt:lpstr>
      <vt:lpstr>'954A_2021 - Rekonštrukcia...'!Názvy_tlače</vt:lpstr>
      <vt:lpstr>'Rekapitulácia stavby'!Názvy_tlače</vt:lpstr>
      <vt:lpstr>'954A_2021 - Rekonštrukcia...'!Oblasť_tlače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Kéry</dc:creator>
  <cp:lastModifiedBy>Hurta</cp:lastModifiedBy>
  <dcterms:created xsi:type="dcterms:W3CDTF">2021-08-02T08:25:23Z</dcterms:created>
  <dcterms:modified xsi:type="dcterms:W3CDTF">2021-08-03T08:24:53Z</dcterms:modified>
</cp:coreProperties>
</file>