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1"/>
  </bookViews>
  <sheets>
    <sheet name="Rekapitulácia stavby" sheetId="1" r:id="rId1"/>
    <sheet name="7 - KREMATÓRIUM" sheetId="2" r:id="rId2"/>
  </sheets>
  <definedNames>
    <definedName name="_xlnm._FilterDatabase" localSheetId="1" hidden="1">'7 - KREMATÓRIUM'!$C$124:$K$193</definedName>
    <definedName name="_xlnm.Print_Titles" localSheetId="1">'7 - KREMATÓRIUM'!$124:$124</definedName>
    <definedName name="_xlnm.Print_Titles" localSheetId="0">'Rekapitulácia stavby'!$92:$92</definedName>
    <definedName name="_xlnm.Print_Area" localSheetId="1">'7 - KREMATÓRIUM'!$C$4:$J$76,'7 - KREMATÓRIUM'!$C$82:$J$108,'7 - KREMATÓRIUM'!$C$114:$J$193</definedName>
    <definedName name="_xlnm.Print_Area" localSheetId="0">'Rekapitulácia stavby'!$D$4:$AO$76,'Rekapitulácia stavby'!$C$82:$AQ$96</definedName>
  </definedNames>
  <calcPr calcId="124519"/>
</workbook>
</file>

<file path=xl/calcChain.xml><?xml version="1.0" encoding="utf-8"?>
<calcChain xmlns="http://schemas.openxmlformats.org/spreadsheetml/2006/main">
  <c r="J35" i="2"/>
  <c r="J34"/>
  <c r="AY95" i="1"/>
  <c r="J33" i="2"/>
  <c r="AX95" i="1"/>
  <c r="BI193" i="2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8"/>
  <c r="BH128"/>
  <c r="BG128"/>
  <c r="BE128"/>
  <c r="T128"/>
  <c r="T127"/>
  <c r="R128"/>
  <c r="R127"/>
  <c r="P128"/>
  <c r="P127"/>
  <c r="F119"/>
  <c r="E117"/>
  <c r="F87"/>
  <c r="E85"/>
  <c r="J22"/>
  <c r="E22"/>
  <c r="J122" s="1"/>
  <c r="J21"/>
  <c r="J19"/>
  <c r="E19"/>
  <c r="J121" s="1"/>
  <c r="J18"/>
  <c r="J16"/>
  <c r="E16"/>
  <c r="F122" s="1"/>
  <c r="J15"/>
  <c r="J13"/>
  <c r="E13"/>
  <c r="F89" s="1"/>
  <c r="J12"/>
  <c r="J10"/>
  <c r="J119"/>
  <c r="L90" i="1"/>
  <c r="AM90"/>
  <c r="AM89"/>
  <c r="L89"/>
  <c r="AM87"/>
  <c r="L87"/>
  <c r="L85"/>
  <c r="L84"/>
  <c r="J193" i="2"/>
  <c r="J191"/>
  <c r="BK190"/>
  <c r="J186"/>
  <c r="BK185"/>
  <c r="J184"/>
  <c r="BK183"/>
  <c r="BK182"/>
  <c r="BK180"/>
  <c r="J179"/>
  <c r="BK178"/>
  <c r="J176"/>
  <c r="BK174"/>
  <c r="J172"/>
  <c r="J171"/>
  <c r="J167"/>
  <c r="J166"/>
  <c r="BK162"/>
  <c r="BK160"/>
  <c r="BK156"/>
  <c r="BK151"/>
  <c r="J150"/>
  <c r="BK149"/>
  <c r="BK145"/>
  <c r="J144"/>
  <c r="J142"/>
  <c r="J141"/>
  <c r="J138"/>
  <c r="BK136"/>
  <c r="BK132"/>
  <c r="BK128"/>
  <c r="BK191"/>
  <c r="BK189"/>
  <c r="J187"/>
  <c r="J185"/>
  <c r="BK184"/>
  <c r="J178"/>
  <c r="J177"/>
  <c r="J175"/>
  <c r="J174"/>
  <c r="BK172"/>
  <c r="BK168"/>
  <c r="BK165"/>
  <c r="BK163"/>
  <c r="BK159"/>
  <c r="J157"/>
  <c r="J156"/>
  <c r="BK155"/>
  <c r="BK152"/>
  <c r="BK150"/>
  <c r="J149"/>
  <c r="J148"/>
  <c r="BK147"/>
  <c r="BK144"/>
  <c r="BK142"/>
  <c r="J139"/>
  <c r="BK138"/>
  <c r="BK135"/>
  <c r="BK133"/>
  <c r="BK192"/>
  <c r="J190"/>
  <c r="BK179"/>
  <c r="BK177"/>
  <c r="BK175"/>
  <c r="BK171"/>
  <c r="J168"/>
  <c r="BK167"/>
  <c r="J163"/>
  <c r="J160"/>
  <c r="J159"/>
  <c r="BK158"/>
  <c r="BK157"/>
  <c r="J155"/>
  <c r="J152"/>
  <c r="J147"/>
  <c r="BK146"/>
  <c r="J140"/>
  <c r="BK139"/>
  <c r="J137"/>
  <c r="J135"/>
  <c r="J133"/>
  <c r="J132"/>
  <c r="BK131"/>
  <c r="AS94" i="1"/>
  <c r="BK193" i="2"/>
  <c r="J192"/>
  <c r="J189"/>
  <c r="BK187"/>
  <c r="BK186"/>
  <c r="J183"/>
  <c r="J182"/>
  <c r="J180"/>
  <c r="BK176"/>
  <c r="BK166"/>
  <c r="J165"/>
  <c r="J162"/>
  <c r="J158"/>
  <c r="J151"/>
  <c r="BK148"/>
  <c r="J146"/>
  <c r="J145"/>
  <c r="BK141"/>
  <c r="BK140"/>
  <c r="BK137"/>
  <c r="J136"/>
  <c r="J131"/>
  <c r="J128"/>
  <c r="R170" l="1"/>
  <c r="T130"/>
  <c r="T126" s="1"/>
  <c r="P181"/>
  <c r="P173"/>
  <c r="R130"/>
  <c r="R181"/>
  <c r="R173"/>
  <c r="BK130"/>
  <c r="J130"/>
  <c r="J97" s="1"/>
  <c r="P130"/>
  <c r="P126" s="1"/>
  <c r="BK134"/>
  <c r="J134" s="1"/>
  <c r="J98" s="1"/>
  <c r="P134"/>
  <c r="R134"/>
  <c r="R126" s="1"/>
  <c r="T134"/>
  <c r="BK143"/>
  <c r="J143" s="1"/>
  <c r="J99" s="1"/>
  <c r="P143"/>
  <c r="R143"/>
  <c r="T143"/>
  <c r="BK154"/>
  <c r="J154" s="1"/>
  <c r="J101" s="1"/>
  <c r="P154"/>
  <c r="R154"/>
  <c r="T154"/>
  <c r="BK161"/>
  <c r="J161" s="1"/>
  <c r="J102" s="1"/>
  <c r="P161"/>
  <c r="R161"/>
  <c r="T161"/>
  <c r="BK164"/>
  <c r="J164" s="1"/>
  <c r="J103" s="1"/>
  <c r="P164"/>
  <c r="R164"/>
  <c r="T164"/>
  <c r="BK170"/>
  <c r="J170" s="1"/>
  <c r="J105" s="1"/>
  <c r="P170"/>
  <c r="T170"/>
  <c r="BK181"/>
  <c r="J181"/>
  <c r="J107" s="1"/>
  <c r="T181"/>
  <c r="T173" s="1"/>
  <c r="J87"/>
  <c r="F90"/>
  <c r="F121"/>
  <c r="BF140"/>
  <c r="BF142"/>
  <c r="BF144"/>
  <c r="BF145"/>
  <c r="BF155"/>
  <c r="BF158"/>
  <c r="BF160"/>
  <c r="BF163"/>
  <c r="BF175"/>
  <c r="BF179"/>
  <c r="BF180"/>
  <c r="BF182"/>
  <c r="BF189"/>
  <c r="BF192"/>
  <c r="J90"/>
  <c r="BF128"/>
  <c r="BF131"/>
  <c r="BF132"/>
  <c r="BF133"/>
  <c r="BF139"/>
  <c r="BF146"/>
  <c r="BF151"/>
  <c r="BF152"/>
  <c r="BF159"/>
  <c r="BF162"/>
  <c r="BF166"/>
  <c r="BF167"/>
  <c r="BF178"/>
  <c r="BF183"/>
  <c r="BF187"/>
  <c r="J89"/>
  <c r="BF136"/>
  <c r="BF138"/>
  <c r="BF148"/>
  <c r="BF156"/>
  <c r="BF171"/>
  <c r="BF172"/>
  <c r="BF174"/>
  <c r="BF176"/>
  <c r="BF177"/>
  <c r="BF184"/>
  <c r="BF186"/>
  <c r="BF135"/>
  <c r="BF137"/>
  <c r="BF141"/>
  <c r="BF147"/>
  <c r="BF149"/>
  <c r="BF150"/>
  <c r="BF157"/>
  <c r="BF165"/>
  <c r="BF168"/>
  <c r="BF185"/>
  <c r="BF190"/>
  <c r="BF191"/>
  <c r="BF193"/>
  <c r="BK127"/>
  <c r="J127" s="1"/>
  <c r="J96" s="1"/>
  <c r="BK173"/>
  <c r="J173"/>
  <c r="J106" s="1"/>
  <c r="J31"/>
  <c r="AV95" i="1" s="1"/>
  <c r="F33" i="2"/>
  <c r="BB95" i="1" s="1"/>
  <c r="BB94" s="1"/>
  <c r="W31" s="1"/>
  <c r="F31" i="2"/>
  <c r="AZ95" i="1" s="1"/>
  <c r="AZ94" s="1"/>
  <c r="W29" s="1"/>
  <c r="F35" i="2"/>
  <c r="BD95" i="1" s="1"/>
  <c r="BD94" s="1"/>
  <c r="W33" s="1"/>
  <c r="F34" i="2"/>
  <c r="BC95" i="1" s="1"/>
  <c r="BC94" s="1"/>
  <c r="AY94" s="1"/>
  <c r="T153" i="2" l="1"/>
  <c r="T125" s="1"/>
  <c r="T169"/>
  <c r="P153"/>
  <c r="P125"/>
  <c r="AU95" i="1" s="1"/>
  <c r="AU94" s="1"/>
  <c r="P169" i="2"/>
  <c r="R153"/>
  <c r="R125"/>
  <c r="R169"/>
  <c r="BK126"/>
  <c r="J126" s="1"/>
  <c r="J95" s="1"/>
  <c r="BK153"/>
  <c r="J153" s="1"/>
  <c r="J100" s="1"/>
  <c r="BK169"/>
  <c r="J169" s="1"/>
  <c r="J104" s="1"/>
  <c r="AV94" i="1"/>
  <c r="AK29"/>
  <c r="W32"/>
  <c r="J32" i="2"/>
  <c r="AW95" i="1" s="1"/>
  <c r="AT95" s="1"/>
  <c r="F32" i="2"/>
  <c r="BA95" i="1" s="1"/>
  <c r="BA94" s="1"/>
  <c r="W30" s="1"/>
  <c r="AX94"/>
  <c r="BK125" i="2" l="1"/>
  <c r="J125" s="1"/>
  <c r="J94" s="1"/>
  <c r="AW94" i="1"/>
  <c r="AK30"/>
  <c r="J28" i="2" l="1"/>
  <c r="AG95" i="1" s="1"/>
  <c r="AG94" s="1"/>
  <c r="AT94"/>
  <c r="AN95" l="1"/>
  <c r="J37" i="2"/>
  <c r="AN94" i="1"/>
  <c r="AK26"/>
  <c r="AK35"/>
</calcChain>
</file>

<file path=xl/sharedStrings.xml><?xml version="1.0" encoding="utf-8"?>
<sst xmlns="http://schemas.openxmlformats.org/spreadsheetml/2006/main" count="1088" uniqueCount="355">
  <si>
    <t>Export Komplet</t>
  </si>
  <si>
    <t/>
  </si>
  <si>
    <t>2.0</t>
  </si>
  <si>
    <t>False</t>
  </si>
  <si>
    <t>{27b75fda-bad0-427c-91e5-d3948d81cc8f}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</si>
  <si>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</si>
  <si>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</si>
  <si>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</si>
  <si>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</si>
  <si>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</si>
  <si>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</si>
  <si>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</si>
  <si>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</si>
  <si>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</si>
  <si>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</si>
  <si>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</si>
  <si>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KREMATÓRIUM</t>
  </si>
  <si>
    <t>JKSO:</t>
  </si>
  <si>
    <t>KS:</t>
  </si>
  <si>
    <t>Miesto:</t>
  </si>
  <si>
    <t xml:space="preserve"> </t>
  </si>
  <si>
    <t>Dátum:</t>
  </si>
  <si>
    <t>16. 7. 2021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</si>
  <si>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</si>
  <si>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</si>
  <si>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</si>
  <si>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</si>
  <si>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</si>
  <si>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</si>
  <si>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</si>
  <si>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</si>
  <si>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</si>
  <si>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</si>
  <si>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</si>
  <si>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</si>
  <si>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</si>
  <si>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</si>
  <si>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</si>
  <si>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</si>
  <si>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</si>
  <si>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</si>
  <si>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</si>
  <si>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</si>
  <si>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</si>
  <si>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</si>
  <si>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</si>
  <si>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</si>
  <si>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</si>
  <si>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</si>
  <si>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</si>
  <si>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</si>
  <si>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</si>
  <si>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</si>
  <si>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</si>
  <si>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</si>
  <si>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</si>
  <si>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</si>
  <si>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</si>
  <si>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</si>
  <si>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</si>
  <si>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</si>
  <si>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</si>
  <si>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</si>
  <si>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</si>
  <si>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</si>
  <si>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</si>
  <si>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</si>
  <si>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</si>
  <si>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</si>
  <si>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</si>
  <si>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</si>
  <si>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</si>
  <si>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</si>
  <si>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</si>
  <si>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</si>
  <si>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</si>
  <si>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</si>
  <si>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</si>
  <si>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</si>
  <si>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</si>
  <si>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</si>
  <si>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</si>
  <si>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</si>
  <si>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</si>
  <si>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</si>
  <si>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</si>
  <si>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2 - Zakladanie   </t>
  </si>
  <si>
    <t xml:space="preserve">    3 - Zvislé a kompletné konštrukcie</t>
  </si>
  <si>
    <t xml:space="preserve">    6 - Úpravy povrchov, podlahy, osadenie</t>
  </si>
  <si>
    <t xml:space="preserve">    9 - Ostatné konštrukcie a práce-búranie   </t>
  </si>
  <si>
    <t>D2 - PRÁCE A DODÁVKY PSV</t>
  </si>
  <si>
    <t xml:space="preserve">    767 - Konštrukcie doplnk. kovové stavebné</t>
  </si>
  <si>
    <t xml:space="preserve">    783 - Nátery</t>
  </si>
  <si>
    <t xml:space="preserve">    784 - Maľby</t>
  </si>
  <si>
    <t xml:space="preserve">PSV - Práce a dodávky PSV   </t>
  </si>
  <si>
    <t xml:space="preserve">    766 - Konštrukcie stolárske</t>
  </si>
  <si>
    <t xml:space="preserve">    771 - Podlahy z dlaždíc</t>
  </si>
  <si>
    <t xml:space="preserve">      7xx - Elektroinštalácia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</si>
  <si>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</si>
  <si>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</si>
  <si>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</si>
  <si>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</si>
  <si>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</si>
  <si>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</si>
  <si>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</si>
  <si>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</si>
  <si>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</si>
  <si>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</si>
  <si>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</si>
  <si>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</si>
  <si>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</si>
  <si>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</si>
  <si>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</si>
  <si>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2</t>
  </si>
  <si>
    <t xml:space="preserve">Zakladanie   </t>
  </si>
  <si>
    <t>K</t>
  </si>
  <si>
    <t>274313612</t>
  </si>
  <si>
    <t>Betón prostý tr.C 20/25 - zaliatie kanálu</t>
  </si>
  <si>
    <t>m3</t>
  </si>
  <si>
    <t>4</t>
  </si>
  <si>
    <t>-2046319896</t>
  </si>
  <si>
    <t>P</t>
  </si>
  <si>
    <t>3</t>
  </si>
  <si>
    <t>Zvislé a kompletné konštrukcie</t>
  </si>
  <si>
    <t>317161203</t>
  </si>
  <si>
    <t>Preklad nenosný keramický vysoký HELUZ, šírky 70 mm, výšky 238 mm, dĺžky 1500 mm</t>
  </si>
  <si>
    <t>ks</t>
  </si>
  <si>
    <t>-700975818</t>
  </si>
  <si>
    <t>317161205</t>
  </si>
  <si>
    <t>Preklad nenosný keramický vysoký HELUZ, šírky 70 mm, výšky 238 mm, dĺžky 2000 mm</t>
  </si>
  <si>
    <t>-1855546570</t>
  </si>
  <si>
    <t>342272104</t>
  </si>
  <si>
    <t>Priečky z tvárnic YTONG hr. 150 mm P2-500 hladkých, na MVC a maltu YTONG (150x249x599)</t>
  </si>
  <si>
    <t>m2</t>
  </si>
  <si>
    <t>-1003021891</t>
  </si>
  <si>
    <t>6</t>
  </si>
  <si>
    <t>Úpravy povrchov, podlahy, osadenie</t>
  </si>
  <si>
    <t>5</t>
  </si>
  <si>
    <t>612444991.S</t>
  </si>
  <si>
    <t xml:space="preserve">Omietka vnútorných stien vápennocementová </t>
  </si>
  <si>
    <t>-2134789740</t>
  </si>
  <si>
    <t>612481118.S</t>
  </si>
  <si>
    <t>Potiahnutie vnútorných stien sklotextílnou mriežkou s celoplošným prilepením</t>
  </si>
  <si>
    <t>1848863765</t>
  </si>
  <si>
    <t>Pol42</t>
  </si>
  <si>
    <t>Rezanie drážky do omietky</t>
  </si>
  <si>
    <t>m</t>
  </si>
  <si>
    <t>-1604951748</t>
  </si>
  <si>
    <t>8</t>
  </si>
  <si>
    <t>M</t>
  </si>
  <si>
    <t>553610001800</t>
  </si>
  <si>
    <t>Profil rohový ochranný s integrovanou sieťovinou LK Al 100 dĺ. 2500 mm, WEBER-TERRANOVA</t>
  </si>
  <si>
    <t>1030505806</t>
  </si>
  <si>
    <t>9</t>
  </si>
  <si>
    <t>612481031.S</t>
  </si>
  <si>
    <t>Rohový profil z pozinkovaného plechu pre hrúbku omietky 8 až 12 mm</t>
  </si>
  <si>
    <t>2022067464</t>
  </si>
  <si>
    <t>10</t>
  </si>
  <si>
    <t>612451071.S</t>
  </si>
  <si>
    <t>Vyspravenie povrchu stien a stropov maltou cementovou pre omietky 80%</t>
  </si>
  <si>
    <t>1845158630</t>
  </si>
  <si>
    <t>11</t>
  </si>
  <si>
    <t>612481119.S</t>
  </si>
  <si>
    <t>Potiahnutie vnútorných stien a stropov sklotextílnou mriežkou s celoplošným prilepením v rozsahu do 20%</t>
  </si>
  <si>
    <t>1792554262</t>
  </si>
  <si>
    <t>12</t>
  </si>
  <si>
    <t>632458532</t>
  </si>
  <si>
    <t>Cementová samonivelizačná stierka CEMIX Nivela PROFI, ozn. 260, triedy CT-C20-F5, hr. 5 mm</t>
  </si>
  <si>
    <t>-1134820763</t>
  </si>
  <si>
    <t xml:space="preserve">Ostatné konštrukcie a práce-búranie   </t>
  </si>
  <si>
    <t>13</t>
  </si>
  <si>
    <t>962032231</t>
  </si>
  <si>
    <t xml:space="preserve">Búranie muriva nadzákladového </t>
  </si>
  <si>
    <t>-475633026</t>
  </si>
  <si>
    <t>14</t>
  </si>
  <si>
    <t>978013161.S</t>
  </si>
  <si>
    <t>Otlčenie omietok stien a stropov vnútorných vápenných alebo vápennocementových v rozsahu do 80 %</t>
  </si>
  <si>
    <t>-1367104293</t>
  </si>
  <si>
    <t>15</t>
  </si>
  <si>
    <t>978059531</t>
  </si>
  <si>
    <t>Odsekanie a odobratie stien z obkladačiek vnútorných nad 2 m2</t>
  </si>
  <si>
    <t>1972408482</t>
  </si>
  <si>
    <t>16</t>
  </si>
  <si>
    <t>979011111</t>
  </si>
  <si>
    <t>Zvislá doprava sutiny a vybúraných hmôt za prvé podlažie nad alebo pod základným podlažím</t>
  </si>
  <si>
    <t>t</t>
  </si>
  <si>
    <t>454469145</t>
  </si>
  <si>
    <t>17</t>
  </si>
  <si>
    <t>979081111</t>
  </si>
  <si>
    <t>Odvoz sutiny a vybúraných hmôt na skládku do 1 km</t>
  </si>
  <si>
    <t>3251081</t>
  </si>
  <si>
    <t>18</t>
  </si>
  <si>
    <t>979082111</t>
  </si>
  <si>
    <t>Vnútrostavenisková doprava sutiny a vybúraných hmôt do 10 m</t>
  </si>
  <si>
    <t>10978487</t>
  </si>
  <si>
    <t>19</t>
  </si>
  <si>
    <t>979082121</t>
  </si>
  <si>
    <t>Vnútrostavenisková doprava sutiny a vybúraných hmôt za každých ďalších 5 m</t>
  </si>
  <si>
    <t>-2031175073</t>
  </si>
  <si>
    <t>979089012</t>
  </si>
  <si>
    <t>Poplatok za skladovanie - betón, tehly, dlaždice (17 01 ), ostatné predbežná cena</t>
  </si>
  <si>
    <t>-1922675908</t>
  </si>
  <si>
    <t>21</t>
  </si>
  <si>
    <t>979089713</t>
  </si>
  <si>
    <t xml:space="preserve">Prenájom kontajneru 7 m3 </t>
  </si>
  <si>
    <t>-359555912</t>
  </si>
  <si>
    <t>D2</t>
  </si>
  <si>
    <t>PRÁCE A DODÁVKY PSV</t>
  </si>
  <si>
    <t>767</t>
  </si>
  <si>
    <t>Konštrukcie doplnk. kovové stavebné</t>
  </si>
  <si>
    <t>22</t>
  </si>
  <si>
    <t>6361035111</t>
  </si>
  <si>
    <t>Demontáž a spätná montáž VZT</t>
  </si>
  <si>
    <t>1933751124</t>
  </si>
  <si>
    <t>23</t>
  </si>
  <si>
    <t>65146410114</t>
  </si>
  <si>
    <t>Demontáž oceľových konštrukcií - nefunkčné rozvody</t>
  </si>
  <si>
    <t>kg</t>
  </si>
  <si>
    <t>2069216797</t>
  </si>
  <si>
    <t>24</t>
  </si>
  <si>
    <t>767659004.S</t>
  </si>
  <si>
    <t>Montáž vrát garážových roletových a kazetových, zasúvateľných pod strop</t>
  </si>
  <si>
    <t>1906683210</t>
  </si>
  <si>
    <t>25</t>
  </si>
  <si>
    <t>553410057000</t>
  </si>
  <si>
    <t>Rolovacia garážová brána s priezorom 2590/3060</t>
  </si>
  <si>
    <t>32</t>
  </si>
  <si>
    <t>-748579779</t>
  </si>
  <si>
    <t>26</t>
  </si>
  <si>
    <t>766665132</t>
  </si>
  <si>
    <t>Posuvné dvere X-Guard Vrátane stĺpikov a plechu, 2300x2200 mm vrátane motnáže</t>
  </si>
  <si>
    <t>87326102</t>
  </si>
  <si>
    <t>27</t>
  </si>
  <si>
    <t>76799-68040</t>
  </si>
  <si>
    <t>Demontáž oceľovej konštrukcie, nefunkčna armatúra (4kg/m2)</t>
  </si>
  <si>
    <t>-26703500</t>
  </si>
  <si>
    <t>783</t>
  </si>
  <si>
    <t>Nátery</t>
  </si>
  <si>
    <t>28</t>
  </si>
  <si>
    <t>78312-5730</t>
  </si>
  <si>
    <t>Nátery ľahk. C, CC syntetické základné</t>
  </si>
  <si>
    <t>479256894</t>
  </si>
  <si>
    <t>29</t>
  </si>
  <si>
    <t>783921520</t>
  </si>
  <si>
    <t>Nátery syntetické na vzduchu schnúce vrátane lemovania dvojnásobné 1x email</t>
  </si>
  <si>
    <t>1651451729</t>
  </si>
  <si>
    <t>784</t>
  </si>
  <si>
    <t>Maľby</t>
  </si>
  <si>
    <t>30</t>
  </si>
  <si>
    <t>784418013</t>
  </si>
  <si>
    <t>Zakrývanie podláh a zariadení plachtou v miestnostiach alebo na schodisku</t>
  </si>
  <si>
    <t>-1506229837</t>
  </si>
  <si>
    <t>31</t>
  </si>
  <si>
    <t>784100030</t>
  </si>
  <si>
    <t>Nástrek akrylát stropov, stien, armatúr, kovových konštrukcií a VZT</t>
  </si>
  <si>
    <t>-160201098</t>
  </si>
  <si>
    <t>784410100</t>
  </si>
  <si>
    <t>Penetrovanie jednonásobné jemnozrnných podkladov výšky do 3,80 m</t>
  </si>
  <si>
    <t>-17229217</t>
  </si>
  <si>
    <t>33</t>
  </si>
  <si>
    <t>784422273</t>
  </si>
  <si>
    <t>Maľby vápenné základné dvojnásobné, ručne nanášané na hrubozrnný podklad výšky do 3,80 m</t>
  </si>
  <si>
    <t>1754962087</t>
  </si>
  <si>
    <t>PSV</t>
  </si>
  <si>
    <t xml:space="preserve">Práce a dodávky PSV   </t>
  </si>
  <si>
    <t>766</t>
  </si>
  <si>
    <t>Konštrukcie stolárske</t>
  </si>
  <si>
    <t>34</t>
  </si>
  <si>
    <t>766661132</t>
  </si>
  <si>
    <t>Montáž dverového krídla kompletiz.otváravého do oceľovej alebo fošňovej zárubne, dvojkrídlové</t>
  </si>
  <si>
    <t>1912968233</t>
  </si>
  <si>
    <t>35</t>
  </si>
  <si>
    <t>6116402900</t>
  </si>
  <si>
    <t xml:space="preserve">Drevené plné požiarne dvere dvojkrídlové, , EW 30/D3-C 120x197cm </t>
  </si>
  <si>
    <t>-1044065595</t>
  </si>
  <si>
    <t>771</t>
  </si>
  <si>
    <t>Podlahy z dlaždíc</t>
  </si>
  <si>
    <t>36</t>
  </si>
  <si>
    <t>771415016r</t>
  </si>
  <si>
    <t>Montáž soklíkov z obkladačiek do tmelu veľ. 300 x 100 mm</t>
  </si>
  <si>
    <t>-719132237</t>
  </si>
  <si>
    <t>37</t>
  </si>
  <si>
    <t>771576118r</t>
  </si>
  <si>
    <t>Montáž podláh z dlaždíc keramických do tmelu 200 x 200 mm</t>
  </si>
  <si>
    <t>-1433043363</t>
  </si>
  <si>
    <t>38</t>
  </si>
  <si>
    <t>597740002200</t>
  </si>
  <si>
    <t>Dlaždice keramické TAURUS INDUSTRIAL, lxvxhr 198x198x9 mm, farba 76 SR20 Nordic, RAKO</t>
  </si>
  <si>
    <t>-1683513505</t>
  </si>
  <si>
    <t>39</t>
  </si>
  <si>
    <t>860000201</t>
  </si>
  <si>
    <t>Škárovanie keramickej dlažby suchou škárovacou zmesou</t>
  </si>
  <si>
    <t>-1932796001</t>
  </si>
  <si>
    <t>40</t>
  </si>
  <si>
    <t>634601511.1</t>
  </si>
  <si>
    <t>Zaplnenie  škár  stálepruźným tmelom  šírky škáry do 5mm</t>
  </si>
  <si>
    <t>-57796635</t>
  </si>
  <si>
    <t>41</t>
  </si>
  <si>
    <t>860000200</t>
  </si>
  <si>
    <t>Suchá škárovacia zmes 5kg</t>
  </si>
  <si>
    <t>943543034</t>
  </si>
  <si>
    <t>42</t>
  </si>
  <si>
    <t>998771103</t>
  </si>
  <si>
    <t>Presun hmôt pre podlahy z dlaždíc v objektoch výšky do 12 m</t>
  </si>
  <si>
    <t>-1794357792</t>
  </si>
  <si>
    <t>7xx</t>
  </si>
  <si>
    <t>Elektroinštalácia</t>
  </si>
  <si>
    <t>43</t>
  </si>
  <si>
    <t>Pol21</t>
  </si>
  <si>
    <t>APLED - LED Prisadené svietidlo DUSTER LED/36W/230V + núdza IP65</t>
  </si>
  <si>
    <t>1940192173</t>
  </si>
  <si>
    <t>44</t>
  </si>
  <si>
    <t>Pol22</t>
  </si>
  <si>
    <t>montáž svietidiel</t>
  </si>
  <si>
    <t>714106926</t>
  </si>
  <si>
    <t>45</t>
  </si>
  <si>
    <t>Pol29</t>
  </si>
  <si>
    <t>kábel CYKY-J3x1,5</t>
  </si>
  <si>
    <t>-1253186899</t>
  </si>
  <si>
    <t>46</t>
  </si>
  <si>
    <t>Pol33</t>
  </si>
  <si>
    <t>krabica KP 67/3</t>
  </si>
  <si>
    <t>2002239719</t>
  </si>
  <si>
    <t>47</t>
  </si>
  <si>
    <t>345520000480</t>
  </si>
  <si>
    <t>Zásuvka Valena Life jednonásobná, radenie 2P+T, s detskou ochranou, biela, LEGRAND</t>
  </si>
  <si>
    <t>1494873132</t>
  </si>
  <si>
    <t>48</t>
  </si>
  <si>
    <t>359210002600</t>
  </si>
  <si>
    <t>Elektrický pohon na bránu do 800 kg</t>
  </si>
  <si>
    <t>súb.</t>
  </si>
  <si>
    <t>279909761</t>
  </si>
  <si>
    <t>Poznámka k položke:_x000D_
Sada obsahuje: 2ks motor, skrinka na elektroniku, elektronika zo zakl. funkciami, prijímač, vysielač TAM, fotobunky, kotviace konzoly</t>
  </si>
  <si>
    <t>49</t>
  </si>
  <si>
    <t>345340000200</t>
  </si>
  <si>
    <t>Spínač MOSAIC dvojmodulový striedavý č.6, 10AX, LEGRAND</t>
  </si>
  <si>
    <t>331875288</t>
  </si>
  <si>
    <t>50</t>
  </si>
  <si>
    <t>156115405</t>
  </si>
  <si>
    <t>Murárske práce</t>
  </si>
  <si>
    <t>h</t>
  </si>
  <si>
    <t>778559837</t>
  </si>
  <si>
    <t>51</t>
  </si>
  <si>
    <t>Pol37</t>
  </si>
  <si>
    <t>Montáž</t>
  </si>
  <si>
    <t>kpl</t>
  </si>
  <si>
    <t>-1857721659</t>
  </si>
  <si>
    <t>52</t>
  </si>
  <si>
    <t>Pol38</t>
  </si>
  <si>
    <t>Doprava</t>
  </si>
  <si>
    <t>1010480437</t>
  </si>
  <si>
    <t>53</t>
  </si>
  <si>
    <t>Pol44</t>
  </si>
  <si>
    <t>Revízna správa elektroinštalácie</t>
  </si>
  <si>
    <t>2030895564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</si>
</sst>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opLeftCell="A37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0" t="s">
        <v>5</v>
      </c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75" t="s">
        <v>13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R5" s="17"/>
      <c r="BE5" s="172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177" t="s">
        <v>16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R6" s="17"/>
      <c r="BE6" s="173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3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3"/>
      <c r="BS8" s="14" t="s">
        <v>6</v>
      </c>
    </row>
    <row r="9" spans="1:74" s="1" customFormat="1" ht="14.45" customHeight="1">
      <c r="B9" s="17"/>
      <c r="AR9" s="17"/>
      <c r="BE9" s="173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73"/>
      <c r="BS10" s="14" t="s">
        <v>6</v>
      </c>
    </row>
    <row r="11" spans="1:74" s="1" customFormat="1" ht="18.399999999999999" customHeight="1">
      <c r="B11" s="17"/>
      <c r="E11" s="22" t="s">
        <v>20</v>
      </c>
      <c r="AK11" s="24" t="s">
        <v>25</v>
      </c>
      <c r="AN11" s="22" t="s">
        <v>1</v>
      </c>
      <c r="AR11" s="17"/>
      <c r="BE11" s="173"/>
      <c r="BS11" s="14" t="s">
        <v>6</v>
      </c>
    </row>
    <row r="12" spans="1:74" s="1" customFormat="1" ht="6.95" customHeight="1">
      <c r="B12" s="17"/>
      <c r="AR12" s="17"/>
      <c r="BE12" s="173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24</v>
      </c>
      <c r="AN13" s="26" t="s">
        <v>27</v>
      </c>
      <c r="AR13" s="17"/>
      <c r="BE13" s="173"/>
      <c r="BS13" s="14" t="s">
        <v>6</v>
      </c>
    </row>
    <row r="14" spans="1:74" ht="12.75">
      <c r="B14" s="17"/>
      <c r="E14" s="178" t="s">
        <v>27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24" t="s">
        <v>25</v>
      </c>
      <c r="AN14" s="26" t="s">
        <v>27</v>
      </c>
      <c r="AR14" s="17"/>
      <c r="BE14" s="173"/>
      <c r="BS14" s="14" t="s">
        <v>6</v>
      </c>
    </row>
    <row r="15" spans="1:74" s="1" customFormat="1" ht="6.95" customHeight="1">
      <c r="B15" s="17"/>
      <c r="AR15" s="17"/>
      <c r="BE15" s="173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24</v>
      </c>
      <c r="AN16" s="22" t="s">
        <v>1</v>
      </c>
      <c r="AR16" s="17"/>
      <c r="BE16" s="173"/>
      <c r="BS16" s="14" t="s">
        <v>3</v>
      </c>
    </row>
    <row r="17" spans="1:71" s="1" customFormat="1" ht="18.399999999999999" customHeight="1">
      <c r="B17" s="17"/>
      <c r="E17" s="22" t="s">
        <v>20</v>
      </c>
      <c r="AK17" s="24" t="s">
        <v>25</v>
      </c>
      <c r="AN17" s="22" t="s">
        <v>1</v>
      </c>
      <c r="AR17" s="17"/>
      <c r="BE17" s="173"/>
      <c r="BS17" s="14" t="s">
        <v>29</v>
      </c>
    </row>
    <row r="18" spans="1:71" s="1" customFormat="1" ht="6.95" customHeight="1">
      <c r="B18" s="17"/>
      <c r="AR18" s="17"/>
      <c r="BE18" s="173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24</v>
      </c>
      <c r="AN19" s="22" t="s">
        <v>1</v>
      </c>
      <c r="AR19" s="17"/>
      <c r="BE19" s="173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25</v>
      </c>
      <c r="AN20" s="22" t="s">
        <v>1</v>
      </c>
      <c r="AR20" s="17"/>
      <c r="BE20" s="173"/>
      <c r="BS20" s="14" t="s">
        <v>29</v>
      </c>
    </row>
    <row r="21" spans="1:71" s="1" customFormat="1" ht="6.95" customHeight="1">
      <c r="B21" s="17"/>
      <c r="AR21" s="17"/>
      <c r="BE21" s="173"/>
    </row>
    <row r="22" spans="1:71" s="1" customFormat="1" ht="12" customHeight="1">
      <c r="B22" s="17"/>
      <c r="D22" s="24" t="s">
        <v>31</v>
      </c>
      <c r="AR22" s="17"/>
      <c r="BE22" s="173"/>
    </row>
    <row r="23" spans="1:71" s="1" customFormat="1" ht="16.5" customHeight="1">
      <c r="B23" s="17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7"/>
      <c r="BE23" s="173"/>
    </row>
    <row r="24" spans="1:71" s="1" customFormat="1" ht="6.95" customHeight="1">
      <c r="B24" s="17"/>
      <c r="AR24" s="17"/>
      <c r="BE24" s="173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3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1">
        <f>ROUND(AG94,2)</f>
        <v>0</v>
      </c>
      <c r="AL26" s="182"/>
      <c r="AM26" s="182"/>
      <c r="AN26" s="182"/>
      <c r="AO26" s="182"/>
      <c r="AP26" s="29"/>
      <c r="AQ26" s="29"/>
      <c r="AR26" s="30"/>
      <c r="BE26" s="173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3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3" t="s">
        <v>33</v>
      </c>
      <c r="M28" s="183"/>
      <c r="N28" s="183"/>
      <c r="O28" s="183"/>
      <c r="P28" s="183"/>
      <c r="Q28" s="29"/>
      <c r="R28" s="29"/>
      <c r="S28" s="29"/>
      <c r="T28" s="29"/>
      <c r="U28" s="29"/>
      <c r="V28" s="29"/>
      <c r="W28" s="183" t="s">
        <v>34</v>
      </c>
      <c r="X28" s="183"/>
      <c r="Y28" s="183"/>
      <c r="Z28" s="183"/>
      <c r="AA28" s="183"/>
      <c r="AB28" s="183"/>
      <c r="AC28" s="183"/>
      <c r="AD28" s="183"/>
      <c r="AE28" s="183"/>
      <c r="AF28" s="29"/>
      <c r="AG28" s="29"/>
      <c r="AH28" s="29"/>
      <c r="AI28" s="29"/>
      <c r="AJ28" s="29"/>
      <c r="AK28" s="183" t="s">
        <v>35</v>
      </c>
      <c r="AL28" s="183"/>
      <c r="AM28" s="183"/>
      <c r="AN28" s="183"/>
      <c r="AO28" s="183"/>
      <c r="AP28" s="29"/>
      <c r="AQ28" s="29"/>
      <c r="AR28" s="30"/>
      <c r="BE28" s="173"/>
    </row>
    <row r="29" spans="1:71" s="3" customFormat="1" ht="14.45" customHeight="1">
      <c r="B29" s="34"/>
      <c r="D29" s="24" t="s">
        <v>36</v>
      </c>
      <c r="F29" s="24" t="s">
        <v>37</v>
      </c>
      <c r="L29" s="186">
        <v>0.2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4"/>
      <c r="BE29" s="174"/>
    </row>
    <row r="30" spans="1:71" s="3" customFormat="1" ht="14.45" customHeight="1">
      <c r="B30" s="34"/>
      <c r="F30" s="24" t="s">
        <v>38</v>
      </c>
      <c r="L30" s="186">
        <v>0.2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4"/>
      <c r="BE30" s="174"/>
    </row>
    <row r="31" spans="1:71" s="3" customFormat="1" ht="14.45" hidden="1" customHeight="1">
      <c r="B31" s="34"/>
      <c r="F31" s="24" t="s">
        <v>39</v>
      </c>
      <c r="L31" s="186">
        <v>0.2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4"/>
      <c r="BE31" s="174"/>
    </row>
    <row r="32" spans="1:71" s="3" customFormat="1" ht="14.45" hidden="1" customHeight="1">
      <c r="B32" s="34"/>
      <c r="F32" s="24" t="s">
        <v>40</v>
      </c>
      <c r="L32" s="186">
        <v>0.2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4"/>
      <c r="BE32" s="174"/>
    </row>
    <row r="33" spans="1:57" s="3" customFormat="1" ht="14.45" hidden="1" customHeight="1">
      <c r="B33" s="34"/>
      <c r="F33" s="24" t="s">
        <v>41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4"/>
      <c r="BE33" s="17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3"/>
    </row>
    <row r="35" spans="1:57" s="2" customFormat="1" ht="25.9" customHeight="1">
      <c r="A35" s="29"/>
      <c r="B35" s="30"/>
      <c r="C35" s="35"/>
      <c r="D35" s="36" t="s">
        <v>42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43</v>
      </c>
      <c r="U35" s="37"/>
      <c r="V35" s="37"/>
      <c r="W35" s="37"/>
      <c r="X35" s="187" t="s">
        <v>44</v>
      </c>
      <c r="Y35" s="188"/>
      <c r="Z35" s="188"/>
      <c r="AA35" s="188"/>
      <c r="AB35" s="188"/>
      <c r="AC35" s="37"/>
      <c r="AD35" s="37"/>
      <c r="AE35" s="37"/>
      <c r="AF35" s="37"/>
      <c r="AG35" s="37"/>
      <c r="AH35" s="37"/>
      <c r="AI35" s="37"/>
      <c r="AJ35" s="37"/>
      <c r="AK35" s="189">
        <f>SUM(AK26:AK33)</f>
        <v>0</v>
      </c>
      <c r="AL35" s="188"/>
      <c r="AM35" s="188"/>
      <c r="AN35" s="188"/>
      <c r="AO35" s="190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47</v>
      </c>
      <c r="AI60" s="32"/>
      <c r="AJ60" s="32"/>
      <c r="AK60" s="32"/>
      <c r="AL60" s="32"/>
      <c r="AM60" s="42" t="s">
        <v>48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49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50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47</v>
      </c>
      <c r="AI75" s="32"/>
      <c r="AJ75" s="32"/>
      <c r="AK75" s="32"/>
      <c r="AL75" s="32"/>
      <c r="AM75" s="42" t="s">
        <v>48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0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0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48"/>
      <c r="C84" s="24" t="s">
        <v>12</v>
      </c>
      <c r="L84" s="4" t="str">
        <f>K5</f>
        <v>7</v>
      </c>
      <c r="AR84" s="48"/>
    </row>
    <row r="85" spans="1:90" s="5" customFormat="1" ht="36.950000000000003" customHeight="1">
      <c r="B85" s="49"/>
      <c r="C85" s="50" t="s">
        <v>15</v>
      </c>
      <c r="L85" s="191" t="str">
        <f>K6</f>
        <v>KREMATÓRIUM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49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3" t="str">
        <f>IF(AN8= "","",AN8)</f>
        <v>16. 7. 2021</v>
      </c>
      <c r="AN87" s="193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94" t="str">
        <f>IF(E17="","",E17)</f>
        <v xml:space="preserve"> </v>
      </c>
      <c r="AN89" s="195"/>
      <c r="AO89" s="195"/>
      <c r="AP89" s="195"/>
      <c r="AQ89" s="29"/>
      <c r="AR89" s="30"/>
      <c r="AS89" s="196" t="s">
        <v>52</v>
      </c>
      <c r="AT89" s="197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0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194" t="str">
        <f>IF(E20="","",E20)</f>
        <v xml:space="preserve"> </v>
      </c>
      <c r="AN90" s="195"/>
      <c r="AO90" s="195"/>
      <c r="AP90" s="195"/>
      <c r="AQ90" s="29"/>
      <c r="AR90" s="30"/>
      <c r="AS90" s="198"/>
      <c r="AT90" s="199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8"/>
      <c r="AT91" s="199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0" s="2" customFormat="1" ht="29.25" customHeight="1">
      <c r="A92" s="29"/>
      <c r="B92" s="30"/>
      <c r="C92" s="200" t="s">
        <v>53</v>
      </c>
      <c r="D92" s="201"/>
      <c r="E92" s="201"/>
      <c r="F92" s="201"/>
      <c r="G92" s="201"/>
      <c r="H92" s="57"/>
      <c r="I92" s="202" t="s">
        <v>54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55</v>
      </c>
      <c r="AH92" s="201"/>
      <c r="AI92" s="201"/>
      <c r="AJ92" s="201"/>
      <c r="AK92" s="201"/>
      <c r="AL92" s="201"/>
      <c r="AM92" s="201"/>
      <c r="AN92" s="202" t="s">
        <v>56</v>
      </c>
      <c r="AO92" s="201"/>
      <c r="AP92" s="204"/>
      <c r="AQ92" s="58" t="s">
        <v>57</v>
      </c>
      <c r="AR92" s="30"/>
      <c r="AS92" s="59" t="s">
        <v>58</v>
      </c>
      <c r="AT92" s="60" t="s">
        <v>59</v>
      </c>
      <c r="AU92" s="60" t="s">
        <v>60</v>
      </c>
      <c r="AV92" s="60" t="s">
        <v>61</v>
      </c>
      <c r="AW92" s="60" t="s">
        <v>62</v>
      </c>
      <c r="AX92" s="60" t="s">
        <v>63</v>
      </c>
      <c r="AY92" s="60" t="s">
        <v>64</v>
      </c>
      <c r="AZ92" s="60" t="s">
        <v>65</v>
      </c>
      <c r="BA92" s="60" t="s">
        <v>66</v>
      </c>
      <c r="BB92" s="60" t="s">
        <v>67</v>
      </c>
      <c r="BC92" s="60" t="s">
        <v>68</v>
      </c>
      <c r="BD92" s="61" t="s">
        <v>69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0" s="6" customFormat="1" ht="32.450000000000003" customHeight="1">
      <c r="B94" s="65"/>
      <c r="C94" s="66" t="s">
        <v>70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71</v>
      </c>
      <c r="BT94" s="74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0" s="7" customFormat="1" ht="16.5" customHeight="1">
      <c r="A95" s="75" t="s">
        <v>75</v>
      </c>
      <c r="B95" s="76"/>
      <c r="C95" s="77"/>
      <c r="D95" s="207" t="s">
        <v>13</v>
      </c>
      <c r="E95" s="207"/>
      <c r="F95" s="207"/>
      <c r="G95" s="207"/>
      <c r="H95" s="207"/>
      <c r="I95" s="78"/>
      <c r="J95" s="207" t="s">
        <v>16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'7 - KREMATÓRIUM'!J28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79" t="s">
        <v>76</v>
      </c>
      <c r="AR95" s="76"/>
      <c r="AS95" s="80">
        <v>0</v>
      </c>
      <c r="AT95" s="81">
        <f>ROUND(SUM(AV95:AW95),2)</f>
        <v>0</v>
      </c>
      <c r="AU95" s="82">
        <f>'7 - KREMATÓRIUM'!P125</f>
        <v>0</v>
      </c>
      <c r="AV95" s="81">
        <f>'7 - KREMATÓRIUM'!J31</f>
        <v>0</v>
      </c>
      <c r="AW95" s="81">
        <f>'7 - KREMATÓRIUM'!J32</f>
        <v>0</v>
      </c>
      <c r="AX95" s="81">
        <f>'7 - KREMATÓRIUM'!J33</f>
        <v>0</v>
      </c>
      <c r="AY95" s="81">
        <f>'7 - KREMATÓRIUM'!J34</f>
        <v>0</v>
      </c>
      <c r="AZ95" s="81">
        <f>'7 - KREMATÓRIUM'!F31</f>
        <v>0</v>
      </c>
      <c r="BA95" s="81">
        <f>'7 - KREMATÓRIUM'!F32</f>
        <v>0</v>
      </c>
      <c r="BB95" s="81">
        <f>'7 - KREMATÓRIUM'!F33</f>
        <v>0</v>
      </c>
      <c r="BC95" s="81">
        <f>'7 - KREMATÓRIUM'!F34</f>
        <v>0</v>
      </c>
      <c r="BD95" s="83">
        <f>'7 - KREMATÓRIUM'!F35</f>
        <v>0</v>
      </c>
      <c r="BT95" s="84" t="s">
        <v>77</v>
      </c>
      <c r="BU95" s="84" t="s">
        <v>78</v>
      </c>
      <c r="BV95" s="84" t="s">
        <v>73</v>
      </c>
      <c r="BW95" s="84" t="s">
        <v>4</v>
      </c>
      <c r="BX95" s="84" t="s">
        <v>74</v>
      </c>
      <c r="CL95" s="84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7 - KREMATÓRIUM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4"/>
  <sheetViews>
    <sheetView showGridLines="0" tabSelected="1" topLeftCell="A99" workbookViewId="0">
      <selection activeCell="F129" sqref="F12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79</v>
      </c>
      <c r="L4" s="17"/>
      <c r="M4" s="85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9"/>
      <c r="B6" s="30"/>
      <c r="C6" s="29"/>
      <c r="D6" s="24" t="s">
        <v>15</v>
      </c>
      <c r="E6" s="29"/>
      <c r="F6" s="29"/>
      <c r="G6" s="29"/>
      <c r="H6" s="29"/>
      <c r="I6" s="29"/>
      <c r="J6" s="29"/>
      <c r="K6" s="29"/>
      <c r="L6" s="3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>
      <c r="A7" s="29"/>
      <c r="B7" s="30"/>
      <c r="C7" s="29"/>
      <c r="D7" s="29"/>
      <c r="E7" s="191" t="s">
        <v>16</v>
      </c>
      <c r="F7" s="211"/>
      <c r="G7" s="211"/>
      <c r="H7" s="211"/>
      <c r="I7" s="29"/>
      <c r="J7" s="29"/>
      <c r="K7" s="29"/>
      <c r="L7" s="3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 ht="11.25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17</v>
      </c>
      <c r="E9" s="29"/>
      <c r="F9" s="22" t="s">
        <v>1</v>
      </c>
      <c r="G9" s="29"/>
      <c r="H9" s="29"/>
      <c r="I9" s="24" t="s">
        <v>18</v>
      </c>
      <c r="J9" s="22" t="s">
        <v>1</v>
      </c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19</v>
      </c>
      <c r="E10" s="29"/>
      <c r="F10" s="22" t="s">
        <v>20</v>
      </c>
      <c r="G10" s="29"/>
      <c r="H10" s="29"/>
      <c r="I10" s="24" t="s">
        <v>21</v>
      </c>
      <c r="J10" s="52" t="str">
        <f>'Rekapitulácia stavby'!AN8</f>
        <v>16. 7. 2021</v>
      </c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23</v>
      </c>
      <c r="E12" s="29"/>
      <c r="F12" s="29"/>
      <c r="G12" s="29"/>
      <c r="H12" s="29"/>
      <c r="I12" s="24" t="s">
        <v>24</v>
      </c>
      <c r="J12" s="22" t="str">
        <f>IF('Rekapitulácia stavby'!AN10="","",'Rekapitulácia stavby'!AN10)</f>
        <v/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2" t="str">
        <f>IF('Rekapitulácia stavby'!E11="","",'Rekapitulácia stavby'!E11)</f>
        <v xml:space="preserve"> </v>
      </c>
      <c r="F13" s="29"/>
      <c r="G13" s="29"/>
      <c r="H13" s="29"/>
      <c r="I13" s="24" t="s">
        <v>25</v>
      </c>
      <c r="J13" s="22" t="str">
        <f>IF('Rekapitulácia stavby'!AN11="","",'Rekapitulácia stavby'!AN11)</f>
        <v/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26</v>
      </c>
      <c r="E15" s="29"/>
      <c r="F15" s="29"/>
      <c r="G15" s="29"/>
      <c r="H15" s="29"/>
      <c r="I15" s="24" t="s">
        <v>24</v>
      </c>
      <c r="J15" s="25" t="str">
        <f>'Rekapitulácia stavby'!AN13</f>
        <v>Vyplň údaj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12" t="str">
        <f>'Rekapitulácia stavby'!E14</f>
        <v>Vyplň údaj</v>
      </c>
      <c r="F16" s="175"/>
      <c r="G16" s="175"/>
      <c r="H16" s="175"/>
      <c r="I16" s="24" t="s">
        <v>25</v>
      </c>
      <c r="J16" s="25" t="str">
        <f>'Rekapitulácia stavby'!AN14</f>
        <v>Vyplň údaj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28</v>
      </c>
      <c r="E18" s="29"/>
      <c r="F18" s="29"/>
      <c r="G18" s="29"/>
      <c r="H18" s="29"/>
      <c r="I18" s="24" t="s">
        <v>24</v>
      </c>
      <c r="J18" s="22" t="str">
        <f>IF('Rekapitulácia stavby'!AN16="","",'Rekapitulácia stavby'!AN16)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tr">
        <f>IF('Rekapitulácia stavby'!E17="","",'Rekapitulácia stavby'!E17)</f>
        <v xml:space="preserve"> </v>
      </c>
      <c r="F19" s="29"/>
      <c r="G19" s="29"/>
      <c r="H19" s="29"/>
      <c r="I19" s="24" t="s">
        <v>25</v>
      </c>
      <c r="J19" s="22" t="str">
        <f>IF('Rekapitulácia stavby'!AN17="","",'Rekapitulácia stavby'!AN17)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30</v>
      </c>
      <c r="E21" s="29"/>
      <c r="F21" s="29"/>
      <c r="G21" s="29"/>
      <c r="H21" s="29"/>
      <c r="I21" s="24" t="s">
        <v>24</v>
      </c>
      <c r="J21" s="22" t="str">
        <f>IF('Rekapitulácia stavby'!AN19="","",'Rekapitulácia stavby'!AN19)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2" t="str">
        <f>IF('Rekapitulácia stavby'!E20="","",'Rekapitulácia stavby'!E20)</f>
        <v xml:space="preserve"> </v>
      </c>
      <c r="F22" s="29"/>
      <c r="G22" s="29"/>
      <c r="H22" s="29"/>
      <c r="I22" s="24" t="s">
        <v>25</v>
      </c>
      <c r="J22" s="22" t="str">
        <f>IF('Rekapitulácia stavby'!AN20="","",'Rekapitulácia stavby'!AN20)</f>
        <v/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31</v>
      </c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>
      <c r="A25" s="86"/>
      <c r="B25" s="87"/>
      <c r="C25" s="86"/>
      <c r="D25" s="86"/>
      <c r="E25" s="180" t="s">
        <v>1</v>
      </c>
      <c r="F25" s="180"/>
      <c r="G25" s="180"/>
      <c r="H25" s="180"/>
      <c r="I25" s="86"/>
      <c r="J25" s="86"/>
      <c r="K25" s="86"/>
      <c r="L25" s="88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63"/>
      <c r="E27" s="63"/>
      <c r="F27" s="63"/>
      <c r="G27" s="63"/>
      <c r="H27" s="63"/>
      <c r="I27" s="63"/>
      <c r="J27" s="63"/>
      <c r="K27" s="63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>
      <c r="A28" s="29"/>
      <c r="B28" s="30"/>
      <c r="C28" s="29"/>
      <c r="D28" s="89" t="s">
        <v>32</v>
      </c>
      <c r="E28" s="29"/>
      <c r="F28" s="29"/>
      <c r="G28" s="29"/>
      <c r="H28" s="29"/>
      <c r="I28" s="29"/>
      <c r="J28" s="68">
        <f>ROUND(J125, 2)</f>
        <v>0</v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9"/>
      <c r="E30" s="29"/>
      <c r="F30" s="33" t="s">
        <v>34</v>
      </c>
      <c r="G30" s="29"/>
      <c r="H30" s="29"/>
      <c r="I30" s="33" t="s">
        <v>33</v>
      </c>
      <c r="J30" s="33" t="s">
        <v>35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0" t="s">
        <v>36</v>
      </c>
      <c r="E31" s="24" t="s">
        <v>37</v>
      </c>
      <c r="F31" s="91">
        <f>ROUND((SUM(BE125:BE193)),  2)</f>
        <v>0</v>
      </c>
      <c r="G31" s="29"/>
      <c r="H31" s="29"/>
      <c r="I31" s="92">
        <v>0.2</v>
      </c>
      <c r="J31" s="91">
        <f>ROUND(((SUM(BE125:BE193))*I31),  2)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4" t="s">
        <v>38</v>
      </c>
      <c r="F32" s="91">
        <f>ROUND((SUM(BF125:BF193)),  2)</f>
        <v>0</v>
      </c>
      <c r="G32" s="29"/>
      <c r="H32" s="29"/>
      <c r="I32" s="92">
        <v>0.2</v>
      </c>
      <c r="J32" s="91">
        <f>ROUND(((SUM(BF125:BF193))*I32), 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29"/>
      <c r="E33" s="24" t="s">
        <v>39</v>
      </c>
      <c r="F33" s="91">
        <f>ROUND((SUM(BG125:BG193)),  2)</f>
        <v>0</v>
      </c>
      <c r="G33" s="29"/>
      <c r="H33" s="29"/>
      <c r="I33" s="92">
        <v>0.2</v>
      </c>
      <c r="J33" s="91">
        <f>0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40</v>
      </c>
      <c r="F34" s="91">
        <f>ROUND((SUM(BH125:BH193)),  2)</f>
        <v>0</v>
      </c>
      <c r="G34" s="29"/>
      <c r="H34" s="29"/>
      <c r="I34" s="92">
        <v>0.2</v>
      </c>
      <c r="J34" s="91">
        <f>0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91">
        <f>ROUND((SUM(BI125:BI193)),  2)</f>
        <v>0</v>
      </c>
      <c r="G35" s="29"/>
      <c r="H35" s="29"/>
      <c r="I35" s="92">
        <v>0</v>
      </c>
      <c r="J35" s="9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>
      <c r="A37" s="29"/>
      <c r="B37" s="30"/>
      <c r="C37" s="93"/>
      <c r="D37" s="94" t="s">
        <v>42</v>
      </c>
      <c r="E37" s="57"/>
      <c r="F37" s="57"/>
      <c r="G37" s="95" t="s">
        <v>43</v>
      </c>
      <c r="H37" s="96" t="s">
        <v>44</v>
      </c>
      <c r="I37" s="57"/>
      <c r="J37" s="97">
        <f>SUM(J28:J35)</f>
        <v>0</v>
      </c>
      <c r="K37" s="98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47</v>
      </c>
      <c r="E61" s="32"/>
      <c r="F61" s="99" t="s">
        <v>48</v>
      </c>
      <c r="G61" s="42" t="s">
        <v>47</v>
      </c>
      <c r="H61" s="32"/>
      <c r="I61" s="32"/>
      <c r="J61" s="100" t="s">
        <v>48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47</v>
      </c>
      <c r="E76" s="32"/>
      <c r="F76" s="99" t="s">
        <v>48</v>
      </c>
      <c r="G76" s="42" t="s">
        <v>47</v>
      </c>
      <c r="H76" s="32"/>
      <c r="I76" s="32"/>
      <c r="J76" s="100" t="s">
        <v>48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80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191" t="str">
        <f>E7</f>
        <v>KREMATÓRIUM</v>
      </c>
      <c r="F85" s="211"/>
      <c r="G85" s="211"/>
      <c r="H85" s="211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>
      <c r="A87" s="29"/>
      <c r="B87" s="30"/>
      <c r="C87" s="24" t="s">
        <v>19</v>
      </c>
      <c r="D87" s="29"/>
      <c r="E87" s="29"/>
      <c r="F87" s="22" t="str">
        <f>F10</f>
        <v xml:space="preserve"> </v>
      </c>
      <c r="G87" s="29"/>
      <c r="H87" s="29"/>
      <c r="I87" s="24" t="s">
        <v>21</v>
      </c>
      <c r="J87" s="52" t="str">
        <f>IF(J10="","",J10)</f>
        <v>16. 7. 2021</v>
      </c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customHeight="1">
      <c r="A89" s="29"/>
      <c r="B89" s="30"/>
      <c r="C89" s="24" t="s">
        <v>23</v>
      </c>
      <c r="D89" s="29"/>
      <c r="E89" s="29"/>
      <c r="F89" s="22" t="str">
        <f>E13</f>
        <v xml:space="preserve"> </v>
      </c>
      <c r="G89" s="29"/>
      <c r="H89" s="29"/>
      <c r="I89" s="24" t="s">
        <v>28</v>
      </c>
      <c r="J89" s="27" t="str">
        <f>E19</f>
        <v xml:space="preserve"> 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customHeight="1">
      <c r="A90" s="29"/>
      <c r="B90" s="30"/>
      <c r="C90" s="24" t="s">
        <v>26</v>
      </c>
      <c r="D90" s="29"/>
      <c r="E90" s="29"/>
      <c r="F90" s="22" t="str">
        <f>IF(E16="","",E16)</f>
        <v>Vyplň údaj</v>
      </c>
      <c r="G90" s="29"/>
      <c r="H90" s="29"/>
      <c r="I90" s="24" t="s">
        <v>30</v>
      </c>
      <c r="J90" s="27" t="str">
        <f>E22</f>
        <v xml:space="preserve"> </v>
      </c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>
      <c r="A92" s="29"/>
      <c r="B92" s="30"/>
      <c r="C92" s="101" t="s">
        <v>81</v>
      </c>
      <c r="D92" s="93"/>
      <c r="E92" s="93"/>
      <c r="F92" s="93"/>
      <c r="G92" s="93"/>
      <c r="H92" s="93"/>
      <c r="I92" s="93"/>
      <c r="J92" s="102" t="s">
        <v>82</v>
      </c>
      <c r="K92" s="93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customHeight="1">
      <c r="A94" s="29"/>
      <c r="B94" s="30"/>
      <c r="C94" s="103" t="s">
        <v>83</v>
      </c>
      <c r="D94" s="29"/>
      <c r="E94" s="29"/>
      <c r="F94" s="29"/>
      <c r="G94" s="29"/>
      <c r="H94" s="29"/>
      <c r="I94" s="29"/>
      <c r="J94" s="68">
        <f>J125</f>
        <v>0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84</v>
      </c>
    </row>
    <row r="95" spans="1:47" s="9" customFormat="1" ht="24.95" customHeight="1">
      <c r="B95" s="104"/>
      <c r="D95" s="105" t="s">
        <v>85</v>
      </c>
      <c r="E95" s="106"/>
      <c r="F95" s="106"/>
      <c r="G95" s="106"/>
      <c r="H95" s="106"/>
      <c r="I95" s="106"/>
      <c r="J95" s="107">
        <f>J126</f>
        <v>0</v>
      </c>
      <c r="L95" s="104"/>
    </row>
    <row r="96" spans="1:47" s="10" customFormat="1" ht="19.899999999999999" customHeight="1">
      <c r="B96" s="108"/>
      <c r="D96" s="109" t="s">
        <v>86</v>
      </c>
      <c r="E96" s="110"/>
      <c r="F96" s="110"/>
      <c r="G96" s="110"/>
      <c r="H96" s="110"/>
      <c r="I96" s="110"/>
      <c r="J96" s="111">
        <f>J127</f>
        <v>0</v>
      </c>
      <c r="L96" s="108"/>
    </row>
    <row r="97" spans="1:31" s="10" customFormat="1" ht="19.899999999999999" customHeight="1">
      <c r="B97" s="108"/>
      <c r="D97" s="109" t="s">
        <v>87</v>
      </c>
      <c r="E97" s="110"/>
      <c r="F97" s="110"/>
      <c r="G97" s="110"/>
      <c r="H97" s="110"/>
      <c r="I97" s="110"/>
      <c r="J97" s="111">
        <f>J130</f>
        <v>0</v>
      </c>
      <c r="L97" s="108"/>
    </row>
    <row r="98" spans="1:31" s="10" customFormat="1" ht="19.899999999999999" customHeight="1">
      <c r="B98" s="108"/>
      <c r="D98" s="109" t="s">
        <v>88</v>
      </c>
      <c r="E98" s="110"/>
      <c r="F98" s="110"/>
      <c r="G98" s="110"/>
      <c r="H98" s="110"/>
      <c r="I98" s="110"/>
      <c r="J98" s="111">
        <f>J134</f>
        <v>0</v>
      </c>
      <c r="L98" s="108"/>
    </row>
    <row r="99" spans="1:31" s="10" customFormat="1" ht="19.899999999999999" customHeight="1">
      <c r="B99" s="108"/>
      <c r="D99" s="109" t="s">
        <v>89</v>
      </c>
      <c r="E99" s="110"/>
      <c r="F99" s="110"/>
      <c r="G99" s="110"/>
      <c r="H99" s="110"/>
      <c r="I99" s="110"/>
      <c r="J99" s="111">
        <f>J143</f>
        <v>0</v>
      </c>
      <c r="L99" s="108"/>
    </row>
    <row r="100" spans="1:31" s="9" customFormat="1" ht="24.95" customHeight="1">
      <c r="B100" s="104"/>
      <c r="D100" s="105" t="s">
        <v>90</v>
      </c>
      <c r="E100" s="106"/>
      <c r="F100" s="106"/>
      <c r="G100" s="106"/>
      <c r="H100" s="106"/>
      <c r="I100" s="106"/>
      <c r="J100" s="107">
        <f>J153</f>
        <v>0</v>
      </c>
      <c r="L100" s="104"/>
    </row>
    <row r="101" spans="1:31" s="10" customFormat="1" ht="19.899999999999999" customHeight="1">
      <c r="B101" s="108"/>
      <c r="D101" s="109" t="s">
        <v>91</v>
      </c>
      <c r="E101" s="110"/>
      <c r="F101" s="110"/>
      <c r="G101" s="110"/>
      <c r="H101" s="110"/>
      <c r="I101" s="110"/>
      <c r="J101" s="111">
        <f>J154</f>
        <v>0</v>
      </c>
      <c r="L101" s="108"/>
    </row>
    <row r="102" spans="1:31" s="10" customFormat="1" ht="19.899999999999999" customHeight="1">
      <c r="B102" s="108"/>
      <c r="D102" s="109" t="s">
        <v>92</v>
      </c>
      <c r="E102" s="110"/>
      <c r="F102" s="110"/>
      <c r="G102" s="110"/>
      <c r="H102" s="110"/>
      <c r="I102" s="110"/>
      <c r="J102" s="111">
        <f>J161</f>
        <v>0</v>
      </c>
      <c r="L102" s="108"/>
    </row>
    <row r="103" spans="1:31" s="10" customFormat="1" ht="19.899999999999999" customHeight="1">
      <c r="B103" s="108"/>
      <c r="D103" s="109" t="s">
        <v>93</v>
      </c>
      <c r="E103" s="110"/>
      <c r="F103" s="110"/>
      <c r="G103" s="110"/>
      <c r="H103" s="110"/>
      <c r="I103" s="110"/>
      <c r="J103" s="111">
        <f>J164</f>
        <v>0</v>
      </c>
      <c r="L103" s="108"/>
    </row>
    <row r="104" spans="1:31" s="9" customFormat="1" ht="24.95" customHeight="1">
      <c r="B104" s="104"/>
      <c r="D104" s="105" t="s">
        <v>94</v>
      </c>
      <c r="E104" s="106"/>
      <c r="F104" s="106"/>
      <c r="G104" s="106"/>
      <c r="H104" s="106"/>
      <c r="I104" s="106"/>
      <c r="J104" s="107">
        <f>J169</f>
        <v>0</v>
      </c>
      <c r="L104" s="104"/>
    </row>
    <row r="105" spans="1:31" s="10" customFormat="1" ht="19.899999999999999" customHeight="1">
      <c r="B105" s="108"/>
      <c r="D105" s="109" t="s">
        <v>95</v>
      </c>
      <c r="E105" s="110"/>
      <c r="F105" s="110"/>
      <c r="G105" s="110"/>
      <c r="H105" s="110"/>
      <c r="I105" s="110"/>
      <c r="J105" s="111">
        <f>J170</f>
        <v>0</v>
      </c>
      <c r="L105" s="108"/>
    </row>
    <row r="106" spans="1:31" s="10" customFormat="1" ht="19.899999999999999" customHeight="1">
      <c r="B106" s="108"/>
      <c r="D106" s="109" t="s">
        <v>96</v>
      </c>
      <c r="E106" s="110"/>
      <c r="F106" s="110"/>
      <c r="G106" s="110"/>
      <c r="H106" s="110"/>
      <c r="I106" s="110"/>
      <c r="J106" s="111">
        <f>J173</f>
        <v>0</v>
      </c>
      <c r="L106" s="108"/>
    </row>
    <row r="107" spans="1:31" s="10" customFormat="1" ht="14.85" customHeight="1">
      <c r="B107" s="108"/>
      <c r="D107" s="109" t="s">
        <v>97</v>
      </c>
      <c r="E107" s="110"/>
      <c r="F107" s="110"/>
      <c r="G107" s="110"/>
      <c r="H107" s="110"/>
      <c r="I107" s="110"/>
      <c r="J107" s="111">
        <f>J181</f>
        <v>0</v>
      </c>
      <c r="L107" s="108"/>
    </row>
    <row r="108" spans="1:31" s="2" customFormat="1" ht="21.7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65" s="2" customFormat="1" ht="6.95" customHeight="1">
      <c r="A113" s="29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24.95" customHeight="1">
      <c r="A114" s="29"/>
      <c r="B114" s="30"/>
      <c r="C114" s="18" t="s">
        <v>98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15</v>
      </c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191" t="str">
        <f>E7</f>
        <v>KREMATÓRIUM</v>
      </c>
      <c r="F117" s="211"/>
      <c r="G117" s="211"/>
      <c r="H117" s="211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F10</f>
        <v xml:space="preserve"> </v>
      </c>
      <c r="G119" s="29"/>
      <c r="H119" s="29"/>
      <c r="I119" s="24" t="s">
        <v>21</v>
      </c>
      <c r="J119" s="52" t="str">
        <f>IF(J10="","",J10)</f>
        <v>16. 7. 2021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23</v>
      </c>
      <c r="D121" s="29"/>
      <c r="E121" s="29"/>
      <c r="F121" s="22" t="str">
        <f>E13</f>
        <v xml:space="preserve"> </v>
      </c>
      <c r="G121" s="29"/>
      <c r="H121" s="29"/>
      <c r="I121" s="24" t="s">
        <v>28</v>
      </c>
      <c r="J121" s="27" t="str">
        <f>E19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26</v>
      </c>
      <c r="D122" s="29"/>
      <c r="E122" s="29"/>
      <c r="F122" s="22" t="str">
        <f>IF(E16="","",E16)</f>
        <v>Vyplň údaj</v>
      </c>
      <c r="G122" s="29"/>
      <c r="H122" s="29"/>
      <c r="I122" s="24" t="s">
        <v>30</v>
      </c>
      <c r="J122" s="27" t="str">
        <f>E22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12"/>
      <c r="B124" s="113"/>
      <c r="C124" s="114" t="s">
        <v>99</v>
      </c>
      <c r="D124" s="115" t="s">
        <v>57</v>
      </c>
      <c r="E124" s="115" t="s">
        <v>53</v>
      </c>
      <c r="F124" s="115" t="s">
        <v>54</v>
      </c>
      <c r="G124" s="115" t="s">
        <v>100</v>
      </c>
      <c r="H124" s="115" t="s">
        <v>101</v>
      </c>
      <c r="I124" s="115" t="s">
        <v>102</v>
      </c>
      <c r="J124" s="116" t="s">
        <v>82</v>
      </c>
      <c r="K124" s="117" t="s">
        <v>103</v>
      </c>
      <c r="L124" s="118"/>
      <c r="M124" s="59" t="s">
        <v>1</v>
      </c>
      <c r="N124" s="60" t="s">
        <v>36</v>
      </c>
      <c r="O124" s="60" t="s">
        <v>104</v>
      </c>
      <c r="P124" s="60" t="s">
        <v>105</v>
      </c>
      <c r="Q124" s="60" t="s">
        <v>106</v>
      </c>
      <c r="R124" s="60" t="s">
        <v>107</v>
      </c>
      <c r="S124" s="60" t="s">
        <v>108</v>
      </c>
      <c r="T124" s="61" t="s">
        <v>109</v>
      </c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</row>
    <row r="125" spans="1:65" s="2" customFormat="1" ht="22.9" customHeight="1">
      <c r="A125" s="29"/>
      <c r="B125" s="30"/>
      <c r="C125" s="66" t="s">
        <v>83</v>
      </c>
      <c r="D125" s="29"/>
      <c r="E125" s="29"/>
      <c r="F125" s="29"/>
      <c r="G125" s="29"/>
      <c r="H125" s="29"/>
      <c r="I125" s="29"/>
      <c r="J125" s="119">
        <f>BK125</f>
        <v>0</v>
      </c>
      <c r="K125" s="29"/>
      <c r="L125" s="30"/>
      <c r="M125" s="62"/>
      <c r="N125" s="53"/>
      <c r="O125" s="63"/>
      <c r="P125" s="120">
        <f>P126+P153+P169</f>
        <v>0</v>
      </c>
      <c r="Q125" s="63"/>
      <c r="R125" s="120">
        <f>R126+R153+R169</f>
        <v>14.726048745200002</v>
      </c>
      <c r="S125" s="63"/>
      <c r="T125" s="121">
        <f>T126+T153+T169</f>
        <v>18.185690000000001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71</v>
      </c>
      <c r="AU125" s="14" t="s">
        <v>84</v>
      </c>
      <c r="BK125" s="122">
        <f>BK126+BK153+BK169</f>
        <v>0</v>
      </c>
    </row>
    <row r="126" spans="1:65" s="12" customFormat="1" ht="25.9" customHeight="1">
      <c r="B126" s="123"/>
      <c r="D126" s="124" t="s">
        <v>71</v>
      </c>
      <c r="E126" s="125" t="s">
        <v>110</v>
      </c>
      <c r="F126" s="125" t="s">
        <v>111</v>
      </c>
      <c r="I126" s="126"/>
      <c r="J126" s="127">
        <f>BK126</f>
        <v>0</v>
      </c>
      <c r="L126" s="123"/>
      <c r="M126" s="128"/>
      <c r="N126" s="129"/>
      <c r="O126" s="129"/>
      <c r="P126" s="130">
        <f>P127+P130+P134+P143</f>
        <v>0</v>
      </c>
      <c r="Q126" s="129"/>
      <c r="R126" s="130">
        <f>R127+R130+R134+R143</f>
        <v>13.152788000000001</v>
      </c>
      <c r="S126" s="129"/>
      <c r="T126" s="131">
        <f>T127+T130+T134+T143</f>
        <v>17.948800000000002</v>
      </c>
      <c r="AR126" s="124" t="s">
        <v>77</v>
      </c>
      <c r="AT126" s="132" t="s">
        <v>71</v>
      </c>
      <c r="AU126" s="132" t="s">
        <v>72</v>
      </c>
      <c r="AY126" s="124" t="s">
        <v>112</v>
      </c>
      <c r="BK126" s="133">
        <f>BK127+BK130+BK134+BK143</f>
        <v>0</v>
      </c>
    </row>
    <row r="127" spans="1:65" s="12" customFormat="1" ht="22.9" customHeight="1">
      <c r="B127" s="123"/>
      <c r="D127" s="124" t="s">
        <v>71</v>
      </c>
      <c r="E127" s="134" t="s">
        <v>113</v>
      </c>
      <c r="F127" s="134" t="s">
        <v>114</v>
      </c>
      <c r="I127" s="126"/>
      <c r="J127" s="135">
        <f>BK127</f>
        <v>0</v>
      </c>
      <c r="L127" s="123"/>
      <c r="M127" s="128"/>
      <c r="N127" s="129"/>
      <c r="O127" s="129"/>
      <c r="P127" s="130">
        <f>SUM(P128:P129)</f>
        <v>0</v>
      </c>
      <c r="Q127" s="129"/>
      <c r="R127" s="130">
        <f>SUM(R128:R129)</f>
        <v>0</v>
      </c>
      <c r="S127" s="129"/>
      <c r="T127" s="131">
        <f>SUM(T128:T129)</f>
        <v>0</v>
      </c>
      <c r="AR127" s="124" t="s">
        <v>77</v>
      </c>
      <c r="AT127" s="132" t="s">
        <v>71</v>
      </c>
      <c r="AU127" s="132" t="s">
        <v>77</v>
      </c>
      <c r="AY127" s="124" t="s">
        <v>112</v>
      </c>
      <c r="BK127" s="133">
        <f>SUM(BK128:BK129)</f>
        <v>0</v>
      </c>
    </row>
    <row r="128" spans="1:65" s="2" customFormat="1" ht="14.45" customHeight="1">
      <c r="A128" s="29"/>
      <c r="B128" s="136"/>
      <c r="C128" s="137" t="s">
        <v>77</v>
      </c>
      <c r="D128" s="137" t="s">
        <v>115</v>
      </c>
      <c r="E128" s="138" t="s">
        <v>116</v>
      </c>
      <c r="F128" s="139" t="s">
        <v>117</v>
      </c>
      <c r="G128" s="140" t="s">
        <v>118</v>
      </c>
      <c r="H128" s="141">
        <v>1.05</v>
      </c>
      <c r="I128" s="142"/>
      <c r="J128" s="143">
        <f>ROUND(I128*H128,2)</f>
        <v>0</v>
      </c>
      <c r="K128" s="144"/>
      <c r="L128" s="30"/>
      <c r="M128" s="145" t="s">
        <v>1</v>
      </c>
      <c r="N128" s="146" t="s">
        <v>38</v>
      </c>
      <c r="O128" s="55"/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9" t="s">
        <v>119</v>
      </c>
      <c r="AT128" s="149" t="s">
        <v>115</v>
      </c>
      <c r="AU128" s="149" t="s">
        <v>113</v>
      </c>
      <c r="AY128" s="14" t="s">
        <v>112</v>
      </c>
      <c r="BE128" s="150">
        <f>IF(N128="základná",J128,0)</f>
        <v>0</v>
      </c>
      <c r="BF128" s="150">
        <f>IF(N128="znížená",J128,0)</f>
        <v>0</v>
      </c>
      <c r="BG128" s="150">
        <f>IF(N128="zákl. prenesená",J128,0)</f>
        <v>0</v>
      </c>
      <c r="BH128" s="150">
        <f>IF(N128="zníž. prenesená",J128,0)</f>
        <v>0</v>
      </c>
      <c r="BI128" s="150">
        <f>IF(N128="nulová",J128,0)</f>
        <v>0</v>
      </c>
      <c r="BJ128" s="14" t="s">
        <v>113</v>
      </c>
      <c r="BK128" s="150">
        <f>ROUND(I128*H128,2)</f>
        <v>0</v>
      </c>
      <c r="BL128" s="14" t="s">
        <v>119</v>
      </c>
      <c r="BM128" s="149" t="s">
        <v>120</v>
      </c>
    </row>
    <row r="129" spans="1:65" s="2" customFormat="1" ht="11.25">
      <c r="A129" s="29"/>
      <c r="B129" s="30"/>
      <c r="C129" s="29"/>
      <c r="D129" s="151" t="s">
        <v>121</v>
      </c>
      <c r="E129" s="29"/>
      <c r="F129" s="152"/>
      <c r="G129" s="29"/>
      <c r="H129" s="29"/>
      <c r="I129" s="153"/>
      <c r="J129" s="29"/>
      <c r="K129" s="29"/>
      <c r="L129" s="30"/>
      <c r="M129" s="154"/>
      <c r="N129" s="155"/>
      <c r="O129" s="55"/>
      <c r="P129" s="55"/>
      <c r="Q129" s="55"/>
      <c r="R129" s="55"/>
      <c r="S129" s="55"/>
      <c r="T129" s="56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121</v>
      </c>
      <c r="AU129" s="14" t="s">
        <v>113</v>
      </c>
    </row>
    <row r="130" spans="1:65" s="12" customFormat="1" ht="22.9" customHeight="1">
      <c r="B130" s="123"/>
      <c r="D130" s="124" t="s">
        <v>71</v>
      </c>
      <c r="E130" s="134" t="s">
        <v>122</v>
      </c>
      <c r="F130" s="134" t="s">
        <v>123</v>
      </c>
      <c r="I130" s="126"/>
      <c r="J130" s="135">
        <f>BK130</f>
        <v>0</v>
      </c>
      <c r="L130" s="123"/>
      <c r="M130" s="128"/>
      <c r="N130" s="129"/>
      <c r="O130" s="129"/>
      <c r="P130" s="130">
        <f>SUM(P131:P133)</f>
        <v>0</v>
      </c>
      <c r="Q130" s="129"/>
      <c r="R130" s="130">
        <f>SUM(R131:R133)</f>
        <v>2.286235</v>
      </c>
      <c r="S130" s="129"/>
      <c r="T130" s="131">
        <f>SUM(T131:T133)</f>
        <v>0</v>
      </c>
      <c r="AR130" s="124" t="s">
        <v>77</v>
      </c>
      <c r="AT130" s="132" t="s">
        <v>71</v>
      </c>
      <c r="AU130" s="132" t="s">
        <v>77</v>
      </c>
      <c r="AY130" s="124" t="s">
        <v>112</v>
      </c>
      <c r="BK130" s="133">
        <f>SUM(BK131:BK133)</f>
        <v>0</v>
      </c>
    </row>
    <row r="131" spans="1:65" s="2" customFormat="1" ht="24.2" customHeight="1">
      <c r="A131" s="29"/>
      <c r="B131" s="136"/>
      <c r="C131" s="137" t="s">
        <v>113</v>
      </c>
      <c r="D131" s="137" t="s">
        <v>115</v>
      </c>
      <c r="E131" s="138" t="s">
        <v>124</v>
      </c>
      <c r="F131" s="139" t="s">
        <v>125</v>
      </c>
      <c r="G131" s="140" t="s">
        <v>126</v>
      </c>
      <c r="H131" s="141">
        <v>1</v>
      </c>
      <c r="I131" s="142"/>
      <c r="J131" s="143">
        <f>ROUND(I131*H131,2)</f>
        <v>0</v>
      </c>
      <c r="K131" s="144"/>
      <c r="L131" s="30"/>
      <c r="M131" s="145" t="s">
        <v>1</v>
      </c>
      <c r="N131" s="146" t="s">
        <v>38</v>
      </c>
      <c r="O131" s="55"/>
      <c r="P131" s="147">
        <f>O131*H131</f>
        <v>0</v>
      </c>
      <c r="Q131" s="147">
        <v>5.4559999999999997E-2</v>
      </c>
      <c r="R131" s="147">
        <f>Q131*H131</f>
        <v>5.4559999999999997E-2</v>
      </c>
      <c r="S131" s="147">
        <v>0</v>
      </c>
      <c r="T131" s="14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9" t="s">
        <v>119</v>
      </c>
      <c r="AT131" s="149" t="s">
        <v>115</v>
      </c>
      <c r="AU131" s="149" t="s">
        <v>113</v>
      </c>
      <c r="AY131" s="14" t="s">
        <v>112</v>
      </c>
      <c r="BE131" s="150">
        <f>IF(N131="základná",J131,0)</f>
        <v>0</v>
      </c>
      <c r="BF131" s="150">
        <f>IF(N131="znížená",J131,0)</f>
        <v>0</v>
      </c>
      <c r="BG131" s="150">
        <f>IF(N131="zákl. prenesená",J131,0)</f>
        <v>0</v>
      </c>
      <c r="BH131" s="150">
        <f>IF(N131="zníž. prenesená",J131,0)</f>
        <v>0</v>
      </c>
      <c r="BI131" s="150">
        <f>IF(N131="nulová",J131,0)</f>
        <v>0</v>
      </c>
      <c r="BJ131" s="14" t="s">
        <v>113</v>
      </c>
      <c r="BK131" s="150">
        <f>ROUND(I131*H131,2)</f>
        <v>0</v>
      </c>
      <c r="BL131" s="14" t="s">
        <v>119</v>
      </c>
      <c r="BM131" s="149" t="s">
        <v>127</v>
      </c>
    </row>
    <row r="132" spans="1:65" s="2" customFormat="1" ht="24.2" customHeight="1">
      <c r="A132" s="29"/>
      <c r="B132" s="136"/>
      <c r="C132" s="137" t="s">
        <v>122</v>
      </c>
      <c r="D132" s="137" t="s">
        <v>115</v>
      </c>
      <c r="E132" s="138" t="s">
        <v>128</v>
      </c>
      <c r="F132" s="139" t="s">
        <v>129</v>
      </c>
      <c r="G132" s="140" t="s">
        <v>126</v>
      </c>
      <c r="H132" s="141">
        <v>1</v>
      </c>
      <c r="I132" s="142"/>
      <c r="J132" s="143">
        <f>ROUND(I132*H132,2)</f>
        <v>0</v>
      </c>
      <c r="K132" s="144"/>
      <c r="L132" s="30"/>
      <c r="M132" s="145" t="s">
        <v>1</v>
      </c>
      <c r="N132" s="146" t="s">
        <v>38</v>
      </c>
      <c r="O132" s="55"/>
      <c r="P132" s="147">
        <f>O132*H132</f>
        <v>0</v>
      </c>
      <c r="Q132" s="147">
        <v>7.3219999999999993E-2</v>
      </c>
      <c r="R132" s="147">
        <f>Q132*H132</f>
        <v>7.3219999999999993E-2</v>
      </c>
      <c r="S132" s="147">
        <v>0</v>
      </c>
      <c r="T132" s="14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9" t="s">
        <v>119</v>
      </c>
      <c r="AT132" s="149" t="s">
        <v>115</v>
      </c>
      <c r="AU132" s="149" t="s">
        <v>113</v>
      </c>
      <c r="AY132" s="14" t="s">
        <v>112</v>
      </c>
      <c r="BE132" s="150">
        <f>IF(N132="základná",J132,0)</f>
        <v>0</v>
      </c>
      <c r="BF132" s="150">
        <f>IF(N132="znížená",J132,0)</f>
        <v>0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4" t="s">
        <v>113</v>
      </c>
      <c r="BK132" s="150">
        <f>ROUND(I132*H132,2)</f>
        <v>0</v>
      </c>
      <c r="BL132" s="14" t="s">
        <v>119</v>
      </c>
      <c r="BM132" s="149" t="s">
        <v>130</v>
      </c>
    </row>
    <row r="133" spans="1:65" s="2" customFormat="1" ht="24.2" customHeight="1">
      <c r="A133" s="29"/>
      <c r="B133" s="136"/>
      <c r="C133" s="137" t="s">
        <v>119</v>
      </c>
      <c r="D133" s="137" t="s">
        <v>115</v>
      </c>
      <c r="E133" s="138" t="s">
        <v>131</v>
      </c>
      <c r="F133" s="139" t="s">
        <v>132</v>
      </c>
      <c r="G133" s="140" t="s">
        <v>133</v>
      </c>
      <c r="H133" s="141">
        <v>19.5</v>
      </c>
      <c r="I133" s="142"/>
      <c r="J133" s="143">
        <f>ROUND(I133*H133,2)</f>
        <v>0</v>
      </c>
      <c r="K133" s="144"/>
      <c r="L133" s="30"/>
      <c r="M133" s="145" t="s">
        <v>1</v>
      </c>
      <c r="N133" s="146" t="s">
        <v>38</v>
      </c>
      <c r="O133" s="55"/>
      <c r="P133" s="147">
        <f>O133*H133</f>
        <v>0</v>
      </c>
      <c r="Q133" s="147">
        <v>0.11069</v>
      </c>
      <c r="R133" s="147">
        <f>Q133*H133</f>
        <v>2.158455</v>
      </c>
      <c r="S133" s="147">
        <v>0</v>
      </c>
      <c r="T133" s="148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9" t="s">
        <v>119</v>
      </c>
      <c r="AT133" s="149" t="s">
        <v>115</v>
      </c>
      <c r="AU133" s="149" t="s">
        <v>113</v>
      </c>
      <c r="AY133" s="14" t="s">
        <v>112</v>
      </c>
      <c r="BE133" s="150">
        <f>IF(N133="základná",J133,0)</f>
        <v>0</v>
      </c>
      <c r="BF133" s="150">
        <f>IF(N133="znížená",J133,0)</f>
        <v>0</v>
      </c>
      <c r="BG133" s="150">
        <f>IF(N133="zákl. prenesená",J133,0)</f>
        <v>0</v>
      </c>
      <c r="BH133" s="150">
        <f>IF(N133="zníž. prenesená",J133,0)</f>
        <v>0</v>
      </c>
      <c r="BI133" s="150">
        <f>IF(N133="nulová",J133,0)</f>
        <v>0</v>
      </c>
      <c r="BJ133" s="14" t="s">
        <v>113</v>
      </c>
      <c r="BK133" s="150">
        <f>ROUND(I133*H133,2)</f>
        <v>0</v>
      </c>
      <c r="BL133" s="14" t="s">
        <v>119</v>
      </c>
      <c r="BM133" s="149" t="s">
        <v>134</v>
      </c>
    </row>
    <row r="134" spans="1:65" s="12" customFormat="1" ht="22.9" customHeight="1">
      <c r="B134" s="123"/>
      <c r="D134" s="124" t="s">
        <v>71</v>
      </c>
      <c r="E134" s="134" t="s">
        <v>135</v>
      </c>
      <c r="F134" s="134" t="s">
        <v>136</v>
      </c>
      <c r="I134" s="126"/>
      <c r="J134" s="135">
        <f>BK134</f>
        <v>0</v>
      </c>
      <c r="L134" s="123"/>
      <c r="M134" s="128"/>
      <c r="N134" s="129"/>
      <c r="O134" s="129"/>
      <c r="P134" s="130">
        <f>SUM(P135:P142)</f>
        <v>0</v>
      </c>
      <c r="Q134" s="129"/>
      <c r="R134" s="130">
        <f>SUM(R135:R142)</f>
        <v>10.866553000000001</v>
      </c>
      <c r="S134" s="129"/>
      <c r="T134" s="131">
        <f>SUM(T135:T142)</f>
        <v>0</v>
      </c>
      <c r="AR134" s="124" t="s">
        <v>77</v>
      </c>
      <c r="AT134" s="132" t="s">
        <v>71</v>
      </c>
      <c r="AU134" s="132" t="s">
        <v>77</v>
      </c>
      <c r="AY134" s="124" t="s">
        <v>112</v>
      </c>
      <c r="BK134" s="133">
        <f>SUM(BK135:BK142)</f>
        <v>0</v>
      </c>
    </row>
    <row r="135" spans="1:65" s="2" customFormat="1" ht="14.45" customHeight="1">
      <c r="A135" s="29"/>
      <c r="B135" s="136"/>
      <c r="C135" s="137" t="s">
        <v>137</v>
      </c>
      <c r="D135" s="137" t="s">
        <v>115</v>
      </c>
      <c r="E135" s="138" t="s">
        <v>138</v>
      </c>
      <c r="F135" s="139" t="s">
        <v>139</v>
      </c>
      <c r="G135" s="140" t="s">
        <v>133</v>
      </c>
      <c r="H135" s="141">
        <v>19.5</v>
      </c>
      <c r="I135" s="142"/>
      <c r="J135" s="143">
        <f t="shared" ref="J135:J142" si="0">ROUND(I135*H135,2)</f>
        <v>0</v>
      </c>
      <c r="K135" s="144"/>
      <c r="L135" s="30"/>
      <c r="M135" s="145" t="s">
        <v>1</v>
      </c>
      <c r="N135" s="146" t="s">
        <v>38</v>
      </c>
      <c r="O135" s="55"/>
      <c r="P135" s="147">
        <f t="shared" ref="P135:P142" si="1">O135*H135</f>
        <v>0</v>
      </c>
      <c r="Q135" s="147">
        <v>4.4670000000000001E-2</v>
      </c>
      <c r="R135" s="147">
        <f t="shared" ref="R135:R142" si="2">Q135*H135</f>
        <v>0.87106499999999998</v>
      </c>
      <c r="S135" s="147">
        <v>0</v>
      </c>
      <c r="T135" s="148">
        <f t="shared" ref="T135:T142" si="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9" t="s">
        <v>119</v>
      </c>
      <c r="AT135" s="149" t="s">
        <v>115</v>
      </c>
      <c r="AU135" s="149" t="s">
        <v>113</v>
      </c>
      <c r="AY135" s="14" t="s">
        <v>112</v>
      </c>
      <c r="BE135" s="150">
        <f t="shared" ref="BE135:BE142" si="4">IF(N135="základná",J135,0)</f>
        <v>0</v>
      </c>
      <c r="BF135" s="150">
        <f t="shared" ref="BF135:BF142" si="5">IF(N135="znížená",J135,0)</f>
        <v>0</v>
      </c>
      <c r="BG135" s="150">
        <f t="shared" ref="BG135:BG142" si="6">IF(N135="zákl. prenesená",J135,0)</f>
        <v>0</v>
      </c>
      <c r="BH135" s="150">
        <f t="shared" ref="BH135:BH142" si="7">IF(N135="zníž. prenesená",J135,0)</f>
        <v>0</v>
      </c>
      <c r="BI135" s="150">
        <f t="shared" ref="BI135:BI142" si="8">IF(N135="nulová",J135,0)</f>
        <v>0</v>
      </c>
      <c r="BJ135" s="14" t="s">
        <v>113</v>
      </c>
      <c r="BK135" s="150">
        <f t="shared" ref="BK135:BK142" si="9">ROUND(I135*H135,2)</f>
        <v>0</v>
      </c>
      <c r="BL135" s="14" t="s">
        <v>119</v>
      </c>
      <c r="BM135" s="149" t="s">
        <v>140</v>
      </c>
    </row>
    <row r="136" spans="1:65" s="2" customFormat="1" ht="24.2" customHeight="1">
      <c r="A136" s="29"/>
      <c r="B136" s="136"/>
      <c r="C136" s="137" t="s">
        <v>135</v>
      </c>
      <c r="D136" s="137" t="s">
        <v>115</v>
      </c>
      <c r="E136" s="138" t="s">
        <v>141</v>
      </c>
      <c r="F136" s="139" t="s">
        <v>142</v>
      </c>
      <c r="G136" s="140" t="s">
        <v>133</v>
      </c>
      <c r="H136" s="141">
        <v>19.5</v>
      </c>
      <c r="I136" s="142"/>
      <c r="J136" s="143">
        <f t="shared" si="0"/>
        <v>0</v>
      </c>
      <c r="K136" s="144"/>
      <c r="L136" s="30"/>
      <c r="M136" s="145" t="s">
        <v>1</v>
      </c>
      <c r="N136" s="146" t="s">
        <v>38</v>
      </c>
      <c r="O136" s="55"/>
      <c r="P136" s="147">
        <f t="shared" si="1"/>
        <v>0</v>
      </c>
      <c r="Q136" s="147">
        <v>4.15E-3</v>
      </c>
      <c r="R136" s="147">
        <f t="shared" si="2"/>
        <v>8.0924999999999997E-2</v>
      </c>
      <c r="S136" s="147">
        <v>0</v>
      </c>
      <c r="T136" s="14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9" t="s">
        <v>119</v>
      </c>
      <c r="AT136" s="149" t="s">
        <v>115</v>
      </c>
      <c r="AU136" s="149" t="s">
        <v>113</v>
      </c>
      <c r="AY136" s="14" t="s">
        <v>112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113</v>
      </c>
      <c r="BK136" s="150">
        <f t="shared" si="9"/>
        <v>0</v>
      </c>
      <c r="BL136" s="14" t="s">
        <v>119</v>
      </c>
      <c r="BM136" s="149" t="s">
        <v>143</v>
      </c>
    </row>
    <row r="137" spans="1:65" s="2" customFormat="1" ht="14.45" customHeight="1">
      <c r="A137" s="29"/>
      <c r="B137" s="136"/>
      <c r="C137" s="137" t="s">
        <v>13</v>
      </c>
      <c r="D137" s="137" t="s">
        <v>115</v>
      </c>
      <c r="E137" s="138" t="s">
        <v>144</v>
      </c>
      <c r="F137" s="139" t="s">
        <v>145</v>
      </c>
      <c r="G137" s="140" t="s">
        <v>146</v>
      </c>
      <c r="H137" s="141">
        <v>161.69999999999999</v>
      </c>
      <c r="I137" s="142"/>
      <c r="J137" s="143">
        <f t="shared" si="0"/>
        <v>0</v>
      </c>
      <c r="K137" s="144"/>
      <c r="L137" s="30"/>
      <c r="M137" s="145" t="s">
        <v>1</v>
      </c>
      <c r="N137" s="146" t="s">
        <v>38</v>
      </c>
      <c r="O137" s="55"/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9" t="s">
        <v>119</v>
      </c>
      <c r="AT137" s="149" t="s">
        <v>115</v>
      </c>
      <c r="AU137" s="149" t="s">
        <v>113</v>
      </c>
      <c r="AY137" s="14" t="s">
        <v>112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113</v>
      </c>
      <c r="BK137" s="150">
        <f t="shared" si="9"/>
        <v>0</v>
      </c>
      <c r="BL137" s="14" t="s">
        <v>119</v>
      </c>
      <c r="BM137" s="149" t="s">
        <v>147</v>
      </c>
    </row>
    <row r="138" spans="1:65" s="2" customFormat="1" ht="24.2" customHeight="1">
      <c r="A138" s="29"/>
      <c r="B138" s="136"/>
      <c r="C138" s="156" t="s">
        <v>148</v>
      </c>
      <c r="D138" s="156" t="s">
        <v>149</v>
      </c>
      <c r="E138" s="157" t="s">
        <v>150</v>
      </c>
      <c r="F138" s="158" t="s">
        <v>151</v>
      </c>
      <c r="G138" s="159" t="s">
        <v>146</v>
      </c>
      <c r="H138" s="160">
        <v>161.69999999999999</v>
      </c>
      <c r="I138" s="161"/>
      <c r="J138" s="162">
        <f t="shared" si="0"/>
        <v>0</v>
      </c>
      <c r="K138" s="163"/>
      <c r="L138" s="164"/>
      <c r="M138" s="165" t="s">
        <v>1</v>
      </c>
      <c r="N138" s="166" t="s">
        <v>38</v>
      </c>
      <c r="O138" s="55"/>
      <c r="P138" s="147">
        <f t="shared" si="1"/>
        <v>0</v>
      </c>
      <c r="Q138" s="147">
        <v>1.2E-4</v>
      </c>
      <c r="R138" s="147">
        <f t="shared" si="2"/>
        <v>1.9403999999999998E-2</v>
      </c>
      <c r="S138" s="147">
        <v>0</v>
      </c>
      <c r="T138" s="14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9" t="s">
        <v>148</v>
      </c>
      <c r="AT138" s="149" t="s">
        <v>149</v>
      </c>
      <c r="AU138" s="149" t="s">
        <v>113</v>
      </c>
      <c r="AY138" s="14" t="s">
        <v>112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113</v>
      </c>
      <c r="BK138" s="150">
        <f t="shared" si="9"/>
        <v>0</v>
      </c>
      <c r="BL138" s="14" t="s">
        <v>119</v>
      </c>
      <c r="BM138" s="149" t="s">
        <v>152</v>
      </c>
    </row>
    <row r="139" spans="1:65" s="2" customFormat="1" ht="24.2" customHeight="1">
      <c r="A139" s="29"/>
      <c r="B139" s="136"/>
      <c r="C139" s="137" t="s">
        <v>153</v>
      </c>
      <c r="D139" s="137" t="s">
        <v>115</v>
      </c>
      <c r="E139" s="138" t="s">
        <v>154</v>
      </c>
      <c r="F139" s="139" t="s">
        <v>155</v>
      </c>
      <c r="G139" s="140" t="s">
        <v>146</v>
      </c>
      <c r="H139" s="141">
        <v>161.69999999999999</v>
      </c>
      <c r="I139" s="142"/>
      <c r="J139" s="143">
        <f t="shared" si="0"/>
        <v>0</v>
      </c>
      <c r="K139" s="144"/>
      <c r="L139" s="30"/>
      <c r="M139" s="145" t="s">
        <v>1</v>
      </c>
      <c r="N139" s="146" t="s">
        <v>38</v>
      </c>
      <c r="O139" s="55"/>
      <c r="P139" s="147">
        <f t="shared" si="1"/>
        <v>0</v>
      </c>
      <c r="Q139" s="147">
        <v>1.91E-3</v>
      </c>
      <c r="R139" s="147">
        <f t="shared" si="2"/>
        <v>0.30884699999999998</v>
      </c>
      <c r="S139" s="147">
        <v>0</v>
      </c>
      <c r="T139" s="14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9" t="s">
        <v>119</v>
      </c>
      <c r="AT139" s="149" t="s">
        <v>115</v>
      </c>
      <c r="AU139" s="149" t="s">
        <v>113</v>
      </c>
      <c r="AY139" s="14" t="s">
        <v>112</v>
      </c>
      <c r="BE139" s="150">
        <f t="shared" si="4"/>
        <v>0</v>
      </c>
      <c r="BF139" s="150">
        <f t="shared" si="5"/>
        <v>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113</v>
      </c>
      <c r="BK139" s="150">
        <f t="shared" si="9"/>
        <v>0</v>
      </c>
      <c r="BL139" s="14" t="s">
        <v>119</v>
      </c>
      <c r="BM139" s="149" t="s">
        <v>156</v>
      </c>
    </row>
    <row r="140" spans="1:65" s="2" customFormat="1" ht="24.2" customHeight="1">
      <c r="A140" s="29"/>
      <c r="B140" s="136"/>
      <c r="C140" s="137" t="s">
        <v>157</v>
      </c>
      <c r="D140" s="137" t="s">
        <v>115</v>
      </c>
      <c r="E140" s="138" t="s">
        <v>158</v>
      </c>
      <c r="F140" s="139" t="s">
        <v>159</v>
      </c>
      <c r="G140" s="140" t="s">
        <v>133</v>
      </c>
      <c r="H140" s="141">
        <v>897.44</v>
      </c>
      <c r="I140" s="142"/>
      <c r="J140" s="143">
        <f t="shared" si="0"/>
        <v>0</v>
      </c>
      <c r="K140" s="144"/>
      <c r="L140" s="30"/>
      <c r="M140" s="145" t="s">
        <v>1</v>
      </c>
      <c r="N140" s="146" t="s">
        <v>38</v>
      </c>
      <c r="O140" s="55"/>
      <c r="P140" s="147">
        <f t="shared" si="1"/>
        <v>0</v>
      </c>
      <c r="Q140" s="147">
        <v>6.4000000000000003E-3</v>
      </c>
      <c r="R140" s="147">
        <f t="shared" si="2"/>
        <v>5.7436160000000003</v>
      </c>
      <c r="S140" s="147">
        <v>0</v>
      </c>
      <c r="T140" s="14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9" t="s">
        <v>119</v>
      </c>
      <c r="AT140" s="149" t="s">
        <v>115</v>
      </c>
      <c r="AU140" s="149" t="s">
        <v>113</v>
      </c>
      <c r="AY140" s="14" t="s">
        <v>112</v>
      </c>
      <c r="BE140" s="150">
        <f t="shared" si="4"/>
        <v>0</v>
      </c>
      <c r="BF140" s="150">
        <f t="shared" si="5"/>
        <v>0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113</v>
      </c>
      <c r="BK140" s="150">
        <f t="shared" si="9"/>
        <v>0</v>
      </c>
      <c r="BL140" s="14" t="s">
        <v>119</v>
      </c>
      <c r="BM140" s="149" t="s">
        <v>160</v>
      </c>
    </row>
    <row r="141" spans="1:65" s="2" customFormat="1" ht="24.2" customHeight="1">
      <c r="A141" s="29"/>
      <c r="B141" s="136"/>
      <c r="C141" s="137" t="s">
        <v>161</v>
      </c>
      <c r="D141" s="137" t="s">
        <v>115</v>
      </c>
      <c r="E141" s="138" t="s">
        <v>162</v>
      </c>
      <c r="F141" s="139" t="s">
        <v>163</v>
      </c>
      <c r="G141" s="140" t="s">
        <v>133</v>
      </c>
      <c r="H141" s="141">
        <v>897.44</v>
      </c>
      <c r="I141" s="142"/>
      <c r="J141" s="143">
        <f t="shared" si="0"/>
        <v>0</v>
      </c>
      <c r="K141" s="144"/>
      <c r="L141" s="30"/>
      <c r="M141" s="145" t="s">
        <v>1</v>
      </c>
      <c r="N141" s="146" t="s">
        <v>38</v>
      </c>
      <c r="O141" s="55"/>
      <c r="P141" s="147">
        <f t="shared" si="1"/>
        <v>0</v>
      </c>
      <c r="Q141" s="147">
        <v>4.15E-3</v>
      </c>
      <c r="R141" s="147">
        <f t="shared" si="2"/>
        <v>3.7243760000000004</v>
      </c>
      <c r="S141" s="147">
        <v>0</v>
      </c>
      <c r="T141" s="14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9" t="s">
        <v>119</v>
      </c>
      <c r="AT141" s="149" t="s">
        <v>115</v>
      </c>
      <c r="AU141" s="149" t="s">
        <v>113</v>
      </c>
      <c r="AY141" s="14" t="s">
        <v>112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113</v>
      </c>
      <c r="BK141" s="150">
        <f t="shared" si="9"/>
        <v>0</v>
      </c>
      <c r="BL141" s="14" t="s">
        <v>119</v>
      </c>
      <c r="BM141" s="149" t="s">
        <v>164</v>
      </c>
    </row>
    <row r="142" spans="1:65" s="2" customFormat="1" ht="24.2" customHeight="1">
      <c r="A142" s="29"/>
      <c r="B142" s="136"/>
      <c r="C142" s="137" t="s">
        <v>165</v>
      </c>
      <c r="D142" s="137" t="s">
        <v>115</v>
      </c>
      <c r="E142" s="138" t="s">
        <v>166</v>
      </c>
      <c r="F142" s="139" t="s">
        <v>167</v>
      </c>
      <c r="G142" s="140" t="s">
        <v>133</v>
      </c>
      <c r="H142" s="141">
        <v>14.5</v>
      </c>
      <c r="I142" s="142"/>
      <c r="J142" s="143">
        <f t="shared" si="0"/>
        <v>0</v>
      </c>
      <c r="K142" s="144"/>
      <c r="L142" s="30"/>
      <c r="M142" s="145" t="s">
        <v>1</v>
      </c>
      <c r="N142" s="146" t="s">
        <v>38</v>
      </c>
      <c r="O142" s="55"/>
      <c r="P142" s="147">
        <f t="shared" si="1"/>
        <v>0</v>
      </c>
      <c r="Q142" s="147">
        <v>8.1600000000000006E-3</v>
      </c>
      <c r="R142" s="147">
        <f t="shared" si="2"/>
        <v>0.11832000000000001</v>
      </c>
      <c r="S142" s="147">
        <v>0</v>
      </c>
      <c r="T142" s="14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9" t="s">
        <v>119</v>
      </c>
      <c r="AT142" s="149" t="s">
        <v>115</v>
      </c>
      <c r="AU142" s="149" t="s">
        <v>113</v>
      </c>
      <c r="AY142" s="14" t="s">
        <v>112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113</v>
      </c>
      <c r="BK142" s="150">
        <f t="shared" si="9"/>
        <v>0</v>
      </c>
      <c r="BL142" s="14" t="s">
        <v>119</v>
      </c>
      <c r="BM142" s="149" t="s">
        <v>168</v>
      </c>
    </row>
    <row r="143" spans="1:65" s="12" customFormat="1" ht="22.9" customHeight="1">
      <c r="B143" s="123"/>
      <c r="D143" s="124" t="s">
        <v>71</v>
      </c>
      <c r="E143" s="134" t="s">
        <v>153</v>
      </c>
      <c r="F143" s="134" t="s">
        <v>169</v>
      </c>
      <c r="I143" s="126"/>
      <c r="J143" s="135">
        <f>BK143</f>
        <v>0</v>
      </c>
      <c r="L143" s="123"/>
      <c r="M143" s="128"/>
      <c r="N143" s="129"/>
      <c r="O143" s="129"/>
      <c r="P143" s="130">
        <f>SUM(P144:P152)</f>
        <v>0</v>
      </c>
      <c r="Q143" s="129"/>
      <c r="R143" s="130">
        <f>SUM(R144:R152)</f>
        <v>0</v>
      </c>
      <c r="S143" s="129"/>
      <c r="T143" s="131">
        <f>SUM(T144:T152)</f>
        <v>17.948800000000002</v>
      </c>
      <c r="AR143" s="124" t="s">
        <v>77</v>
      </c>
      <c r="AT143" s="132" t="s">
        <v>71</v>
      </c>
      <c r="AU143" s="132" t="s">
        <v>77</v>
      </c>
      <c r="AY143" s="124" t="s">
        <v>112</v>
      </c>
      <c r="BK143" s="133">
        <f>SUM(BK144:BK152)</f>
        <v>0</v>
      </c>
    </row>
    <row r="144" spans="1:65" s="2" customFormat="1" ht="14.45" customHeight="1">
      <c r="A144" s="29"/>
      <c r="B144" s="136"/>
      <c r="C144" s="137" t="s">
        <v>170</v>
      </c>
      <c r="D144" s="137" t="s">
        <v>115</v>
      </c>
      <c r="E144" s="138" t="s">
        <v>171</v>
      </c>
      <c r="F144" s="139" t="s">
        <v>172</v>
      </c>
      <c r="G144" s="140" t="s">
        <v>133</v>
      </c>
      <c r="H144" s="141">
        <v>5.76</v>
      </c>
      <c r="I144" s="142"/>
      <c r="J144" s="143">
        <f t="shared" ref="J144:J152" si="10">ROUND(I144*H144,2)</f>
        <v>0</v>
      </c>
      <c r="K144" s="144"/>
      <c r="L144" s="30"/>
      <c r="M144" s="145" t="s">
        <v>1</v>
      </c>
      <c r="N144" s="146" t="s">
        <v>38</v>
      </c>
      <c r="O144" s="55"/>
      <c r="P144" s="147">
        <f t="shared" ref="P144:P152" si="11">O144*H144</f>
        <v>0</v>
      </c>
      <c r="Q144" s="147">
        <v>0</v>
      </c>
      <c r="R144" s="147">
        <f t="shared" ref="R144:R152" si="12">Q144*H144</f>
        <v>0</v>
      </c>
      <c r="S144" s="147">
        <v>0</v>
      </c>
      <c r="T144" s="148">
        <f t="shared" ref="T144:T152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9" t="s">
        <v>119</v>
      </c>
      <c r="AT144" s="149" t="s">
        <v>115</v>
      </c>
      <c r="AU144" s="149" t="s">
        <v>113</v>
      </c>
      <c r="AY144" s="14" t="s">
        <v>112</v>
      </c>
      <c r="BE144" s="150">
        <f t="shared" ref="BE144:BE152" si="14">IF(N144="základná",J144,0)</f>
        <v>0</v>
      </c>
      <c r="BF144" s="150">
        <f t="shared" ref="BF144:BF152" si="15">IF(N144="znížená",J144,0)</f>
        <v>0</v>
      </c>
      <c r="BG144" s="150">
        <f t="shared" ref="BG144:BG152" si="16">IF(N144="zákl. prenesená",J144,0)</f>
        <v>0</v>
      </c>
      <c r="BH144" s="150">
        <f t="shared" ref="BH144:BH152" si="17">IF(N144="zníž. prenesená",J144,0)</f>
        <v>0</v>
      </c>
      <c r="BI144" s="150">
        <f t="shared" ref="BI144:BI152" si="18">IF(N144="nulová",J144,0)</f>
        <v>0</v>
      </c>
      <c r="BJ144" s="14" t="s">
        <v>113</v>
      </c>
      <c r="BK144" s="150">
        <f t="shared" ref="BK144:BK152" si="19">ROUND(I144*H144,2)</f>
        <v>0</v>
      </c>
      <c r="BL144" s="14" t="s">
        <v>119</v>
      </c>
      <c r="BM144" s="149" t="s">
        <v>173</v>
      </c>
    </row>
    <row r="145" spans="1:65" s="2" customFormat="1" ht="24.2" customHeight="1">
      <c r="A145" s="29"/>
      <c r="B145" s="136"/>
      <c r="C145" s="137" t="s">
        <v>174</v>
      </c>
      <c r="D145" s="137" t="s">
        <v>115</v>
      </c>
      <c r="E145" s="138" t="s">
        <v>175</v>
      </c>
      <c r="F145" s="139" t="s">
        <v>176</v>
      </c>
      <c r="G145" s="140" t="s">
        <v>133</v>
      </c>
      <c r="H145" s="141">
        <v>897.44</v>
      </c>
      <c r="I145" s="142"/>
      <c r="J145" s="143">
        <f t="shared" si="10"/>
        <v>0</v>
      </c>
      <c r="K145" s="144"/>
      <c r="L145" s="30"/>
      <c r="M145" s="145" t="s">
        <v>1</v>
      </c>
      <c r="N145" s="146" t="s">
        <v>38</v>
      </c>
      <c r="O145" s="55"/>
      <c r="P145" s="147">
        <f t="shared" si="11"/>
        <v>0</v>
      </c>
      <c r="Q145" s="147">
        <v>0</v>
      </c>
      <c r="R145" s="147">
        <f t="shared" si="12"/>
        <v>0</v>
      </c>
      <c r="S145" s="147">
        <v>0.02</v>
      </c>
      <c r="T145" s="148">
        <f t="shared" si="13"/>
        <v>17.948800000000002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9" t="s">
        <v>119</v>
      </c>
      <c r="AT145" s="149" t="s">
        <v>115</v>
      </c>
      <c r="AU145" s="149" t="s">
        <v>113</v>
      </c>
      <c r="AY145" s="14" t="s">
        <v>112</v>
      </c>
      <c r="BE145" s="150">
        <f t="shared" si="14"/>
        <v>0</v>
      </c>
      <c r="BF145" s="150">
        <f t="shared" si="15"/>
        <v>0</v>
      </c>
      <c r="BG145" s="150">
        <f t="shared" si="16"/>
        <v>0</v>
      </c>
      <c r="BH145" s="150">
        <f t="shared" si="17"/>
        <v>0</v>
      </c>
      <c r="BI145" s="150">
        <f t="shared" si="18"/>
        <v>0</v>
      </c>
      <c r="BJ145" s="14" t="s">
        <v>113</v>
      </c>
      <c r="BK145" s="150">
        <f t="shared" si="19"/>
        <v>0</v>
      </c>
      <c r="BL145" s="14" t="s">
        <v>119</v>
      </c>
      <c r="BM145" s="149" t="s">
        <v>177</v>
      </c>
    </row>
    <row r="146" spans="1:65" s="2" customFormat="1" ht="24.2" customHeight="1">
      <c r="A146" s="29"/>
      <c r="B146" s="136"/>
      <c r="C146" s="137" t="s">
        <v>178</v>
      </c>
      <c r="D146" s="137" t="s">
        <v>115</v>
      </c>
      <c r="E146" s="138" t="s">
        <v>179</v>
      </c>
      <c r="F146" s="139" t="s">
        <v>180</v>
      </c>
      <c r="G146" s="140" t="s">
        <v>133</v>
      </c>
      <c r="H146" s="141">
        <v>129.34</v>
      </c>
      <c r="I146" s="142"/>
      <c r="J146" s="143">
        <f t="shared" si="10"/>
        <v>0</v>
      </c>
      <c r="K146" s="144"/>
      <c r="L146" s="30"/>
      <c r="M146" s="145" t="s">
        <v>1</v>
      </c>
      <c r="N146" s="146" t="s">
        <v>38</v>
      </c>
      <c r="O146" s="55"/>
      <c r="P146" s="147">
        <f t="shared" si="11"/>
        <v>0</v>
      </c>
      <c r="Q146" s="147">
        <v>0</v>
      </c>
      <c r="R146" s="147">
        <f t="shared" si="12"/>
        <v>0</v>
      </c>
      <c r="S146" s="147">
        <v>0</v>
      </c>
      <c r="T146" s="14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9" t="s">
        <v>119</v>
      </c>
      <c r="AT146" s="149" t="s">
        <v>115</v>
      </c>
      <c r="AU146" s="149" t="s">
        <v>113</v>
      </c>
      <c r="AY146" s="14" t="s">
        <v>112</v>
      </c>
      <c r="BE146" s="150">
        <f t="shared" si="14"/>
        <v>0</v>
      </c>
      <c r="BF146" s="150">
        <f t="shared" si="15"/>
        <v>0</v>
      </c>
      <c r="BG146" s="150">
        <f t="shared" si="16"/>
        <v>0</v>
      </c>
      <c r="BH146" s="150">
        <f t="shared" si="17"/>
        <v>0</v>
      </c>
      <c r="BI146" s="150">
        <f t="shared" si="18"/>
        <v>0</v>
      </c>
      <c r="BJ146" s="14" t="s">
        <v>113</v>
      </c>
      <c r="BK146" s="150">
        <f t="shared" si="19"/>
        <v>0</v>
      </c>
      <c r="BL146" s="14" t="s">
        <v>119</v>
      </c>
      <c r="BM146" s="149" t="s">
        <v>181</v>
      </c>
    </row>
    <row r="147" spans="1:65" s="2" customFormat="1" ht="24.2" customHeight="1">
      <c r="A147" s="29"/>
      <c r="B147" s="136"/>
      <c r="C147" s="137" t="s">
        <v>182</v>
      </c>
      <c r="D147" s="137" t="s">
        <v>115</v>
      </c>
      <c r="E147" s="138" t="s">
        <v>183</v>
      </c>
      <c r="F147" s="139" t="s">
        <v>184</v>
      </c>
      <c r="G147" s="140" t="s">
        <v>185</v>
      </c>
      <c r="H147" s="141">
        <v>6.09</v>
      </c>
      <c r="I147" s="142"/>
      <c r="J147" s="143">
        <f t="shared" si="10"/>
        <v>0</v>
      </c>
      <c r="K147" s="144"/>
      <c r="L147" s="30"/>
      <c r="M147" s="145" t="s">
        <v>1</v>
      </c>
      <c r="N147" s="146" t="s">
        <v>38</v>
      </c>
      <c r="O147" s="55"/>
      <c r="P147" s="147">
        <f t="shared" si="11"/>
        <v>0</v>
      </c>
      <c r="Q147" s="147">
        <v>0</v>
      </c>
      <c r="R147" s="147">
        <f t="shared" si="12"/>
        <v>0</v>
      </c>
      <c r="S147" s="147">
        <v>0</v>
      </c>
      <c r="T147" s="14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9" t="s">
        <v>119</v>
      </c>
      <c r="AT147" s="149" t="s">
        <v>115</v>
      </c>
      <c r="AU147" s="149" t="s">
        <v>113</v>
      </c>
      <c r="AY147" s="14" t="s">
        <v>112</v>
      </c>
      <c r="BE147" s="150">
        <f t="shared" si="14"/>
        <v>0</v>
      </c>
      <c r="BF147" s="150">
        <f t="shared" si="15"/>
        <v>0</v>
      </c>
      <c r="BG147" s="150">
        <f t="shared" si="16"/>
        <v>0</v>
      </c>
      <c r="BH147" s="150">
        <f t="shared" si="17"/>
        <v>0</v>
      </c>
      <c r="BI147" s="150">
        <f t="shared" si="18"/>
        <v>0</v>
      </c>
      <c r="BJ147" s="14" t="s">
        <v>113</v>
      </c>
      <c r="BK147" s="150">
        <f t="shared" si="19"/>
        <v>0</v>
      </c>
      <c r="BL147" s="14" t="s">
        <v>119</v>
      </c>
      <c r="BM147" s="149" t="s">
        <v>186</v>
      </c>
    </row>
    <row r="148" spans="1:65" s="2" customFormat="1" ht="14.45" customHeight="1">
      <c r="A148" s="29"/>
      <c r="B148" s="136"/>
      <c r="C148" s="137" t="s">
        <v>187</v>
      </c>
      <c r="D148" s="137" t="s">
        <v>115</v>
      </c>
      <c r="E148" s="138" t="s">
        <v>188</v>
      </c>
      <c r="F148" s="139" t="s">
        <v>189</v>
      </c>
      <c r="G148" s="140" t="s">
        <v>185</v>
      </c>
      <c r="H148" s="141">
        <v>6.09</v>
      </c>
      <c r="I148" s="142"/>
      <c r="J148" s="143">
        <f t="shared" si="10"/>
        <v>0</v>
      </c>
      <c r="K148" s="144"/>
      <c r="L148" s="30"/>
      <c r="M148" s="145" t="s">
        <v>1</v>
      </c>
      <c r="N148" s="146" t="s">
        <v>38</v>
      </c>
      <c r="O148" s="55"/>
      <c r="P148" s="147">
        <f t="shared" si="11"/>
        <v>0</v>
      </c>
      <c r="Q148" s="147">
        <v>0</v>
      </c>
      <c r="R148" s="147">
        <f t="shared" si="12"/>
        <v>0</v>
      </c>
      <c r="S148" s="147">
        <v>0</v>
      </c>
      <c r="T148" s="14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9" t="s">
        <v>119</v>
      </c>
      <c r="AT148" s="149" t="s">
        <v>115</v>
      </c>
      <c r="AU148" s="149" t="s">
        <v>113</v>
      </c>
      <c r="AY148" s="14" t="s">
        <v>112</v>
      </c>
      <c r="BE148" s="150">
        <f t="shared" si="14"/>
        <v>0</v>
      </c>
      <c r="BF148" s="150">
        <f t="shared" si="15"/>
        <v>0</v>
      </c>
      <c r="BG148" s="150">
        <f t="shared" si="16"/>
        <v>0</v>
      </c>
      <c r="BH148" s="150">
        <f t="shared" si="17"/>
        <v>0</v>
      </c>
      <c r="BI148" s="150">
        <f t="shared" si="18"/>
        <v>0</v>
      </c>
      <c r="BJ148" s="14" t="s">
        <v>113</v>
      </c>
      <c r="BK148" s="150">
        <f t="shared" si="19"/>
        <v>0</v>
      </c>
      <c r="BL148" s="14" t="s">
        <v>119</v>
      </c>
      <c r="BM148" s="149" t="s">
        <v>190</v>
      </c>
    </row>
    <row r="149" spans="1:65" s="2" customFormat="1" ht="24.2" customHeight="1">
      <c r="A149" s="29"/>
      <c r="B149" s="136"/>
      <c r="C149" s="137" t="s">
        <v>191</v>
      </c>
      <c r="D149" s="137" t="s">
        <v>115</v>
      </c>
      <c r="E149" s="138" t="s">
        <v>192</v>
      </c>
      <c r="F149" s="139" t="s">
        <v>193</v>
      </c>
      <c r="G149" s="140" t="s">
        <v>185</v>
      </c>
      <c r="H149" s="141">
        <v>6.09</v>
      </c>
      <c r="I149" s="142"/>
      <c r="J149" s="143">
        <f t="shared" si="10"/>
        <v>0</v>
      </c>
      <c r="K149" s="144"/>
      <c r="L149" s="30"/>
      <c r="M149" s="145" t="s">
        <v>1</v>
      </c>
      <c r="N149" s="146" t="s">
        <v>38</v>
      </c>
      <c r="O149" s="55"/>
      <c r="P149" s="147">
        <f t="shared" si="11"/>
        <v>0</v>
      </c>
      <c r="Q149" s="147">
        <v>0</v>
      </c>
      <c r="R149" s="147">
        <f t="shared" si="12"/>
        <v>0</v>
      </c>
      <c r="S149" s="147">
        <v>0</v>
      </c>
      <c r="T149" s="14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9" t="s">
        <v>119</v>
      </c>
      <c r="AT149" s="149" t="s">
        <v>115</v>
      </c>
      <c r="AU149" s="149" t="s">
        <v>113</v>
      </c>
      <c r="AY149" s="14" t="s">
        <v>112</v>
      </c>
      <c r="BE149" s="150">
        <f t="shared" si="14"/>
        <v>0</v>
      </c>
      <c r="BF149" s="150">
        <f t="shared" si="15"/>
        <v>0</v>
      </c>
      <c r="BG149" s="150">
        <f t="shared" si="16"/>
        <v>0</v>
      </c>
      <c r="BH149" s="150">
        <f t="shared" si="17"/>
        <v>0</v>
      </c>
      <c r="BI149" s="150">
        <f t="shared" si="18"/>
        <v>0</v>
      </c>
      <c r="BJ149" s="14" t="s">
        <v>113</v>
      </c>
      <c r="BK149" s="150">
        <f t="shared" si="19"/>
        <v>0</v>
      </c>
      <c r="BL149" s="14" t="s">
        <v>119</v>
      </c>
      <c r="BM149" s="149" t="s">
        <v>194</v>
      </c>
    </row>
    <row r="150" spans="1:65" s="2" customFormat="1" ht="24.2" customHeight="1">
      <c r="A150" s="29"/>
      <c r="B150" s="136"/>
      <c r="C150" s="137" t="s">
        <v>195</v>
      </c>
      <c r="D150" s="137" t="s">
        <v>115</v>
      </c>
      <c r="E150" s="138" t="s">
        <v>196</v>
      </c>
      <c r="F150" s="139" t="s">
        <v>197</v>
      </c>
      <c r="G150" s="140" t="s">
        <v>185</v>
      </c>
      <c r="H150" s="141">
        <v>6.09</v>
      </c>
      <c r="I150" s="142"/>
      <c r="J150" s="143">
        <f t="shared" si="10"/>
        <v>0</v>
      </c>
      <c r="K150" s="144"/>
      <c r="L150" s="30"/>
      <c r="M150" s="145" t="s">
        <v>1</v>
      </c>
      <c r="N150" s="146" t="s">
        <v>38</v>
      </c>
      <c r="O150" s="55"/>
      <c r="P150" s="147">
        <f t="shared" si="11"/>
        <v>0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9" t="s">
        <v>119</v>
      </c>
      <c r="AT150" s="149" t="s">
        <v>115</v>
      </c>
      <c r="AU150" s="149" t="s">
        <v>113</v>
      </c>
      <c r="AY150" s="14" t="s">
        <v>112</v>
      </c>
      <c r="BE150" s="150">
        <f t="shared" si="14"/>
        <v>0</v>
      </c>
      <c r="BF150" s="150">
        <f t="shared" si="15"/>
        <v>0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4" t="s">
        <v>113</v>
      </c>
      <c r="BK150" s="150">
        <f t="shared" si="19"/>
        <v>0</v>
      </c>
      <c r="BL150" s="14" t="s">
        <v>119</v>
      </c>
      <c r="BM150" s="149" t="s">
        <v>198</v>
      </c>
    </row>
    <row r="151" spans="1:65" s="2" customFormat="1" ht="24.2" customHeight="1">
      <c r="A151" s="29"/>
      <c r="B151" s="136"/>
      <c r="C151" s="137" t="s">
        <v>7</v>
      </c>
      <c r="D151" s="137" t="s">
        <v>115</v>
      </c>
      <c r="E151" s="138" t="s">
        <v>199</v>
      </c>
      <c r="F151" s="139" t="s">
        <v>200</v>
      </c>
      <c r="G151" s="140" t="s">
        <v>185</v>
      </c>
      <c r="H151" s="141">
        <v>6.09</v>
      </c>
      <c r="I151" s="142"/>
      <c r="J151" s="143">
        <f t="shared" si="10"/>
        <v>0</v>
      </c>
      <c r="K151" s="144"/>
      <c r="L151" s="30"/>
      <c r="M151" s="145" t="s">
        <v>1</v>
      </c>
      <c r="N151" s="146" t="s">
        <v>38</v>
      </c>
      <c r="O151" s="55"/>
      <c r="P151" s="147">
        <f t="shared" si="11"/>
        <v>0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9" t="s">
        <v>119</v>
      </c>
      <c r="AT151" s="149" t="s">
        <v>115</v>
      </c>
      <c r="AU151" s="149" t="s">
        <v>113</v>
      </c>
      <c r="AY151" s="14" t="s">
        <v>112</v>
      </c>
      <c r="BE151" s="150">
        <f t="shared" si="14"/>
        <v>0</v>
      </c>
      <c r="BF151" s="150">
        <f t="shared" si="15"/>
        <v>0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4" t="s">
        <v>113</v>
      </c>
      <c r="BK151" s="150">
        <f t="shared" si="19"/>
        <v>0</v>
      </c>
      <c r="BL151" s="14" t="s">
        <v>119</v>
      </c>
      <c r="BM151" s="149" t="s">
        <v>201</v>
      </c>
    </row>
    <row r="152" spans="1:65" s="2" customFormat="1" ht="14.45" customHeight="1">
      <c r="A152" s="29"/>
      <c r="B152" s="136"/>
      <c r="C152" s="137" t="s">
        <v>202</v>
      </c>
      <c r="D152" s="137" t="s">
        <v>115</v>
      </c>
      <c r="E152" s="138" t="s">
        <v>203</v>
      </c>
      <c r="F152" s="139" t="s">
        <v>204</v>
      </c>
      <c r="G152" s="140" t="s">
        <v>126</v>
      </c>
      <c r="H152" s="141">
        <v>2</v>
      </c>
      <c r="I152" s="142"/>
      <c r="J152" s="143">
        <f t="shared" si="10"/>
        <v>0</v>
      </c>
      <c r="K152" s="144"/>
      <c r="L152" s="30"/>
      <c r="M152" s="145" t="s">
        <v>1</v>
      </c>
      <c r="N152" s="146" t="s">
        <v>38</v>
      </c>
      <c r="O152" s="55"/>
      <c r="P152" s="147">
        <f t="shared" si="11"/>
        <v>0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9" t="s">
        <v>119</v>
      </c>
      <c r="AT152" s="149" t="s">
        <v>115</v>
      </c>
      <c r="AU152" s="149" t="s">
        <v>113</v>
      </c>
      <c r="AY152" s="14" t="s">
        <v>112</v>
      </c>
      <c r="BE152" s="150">
        <f t="shared" si="14"/>
        <v>0</v>
      </c>
      <c r="BF152" s="150">
        <f t="shared" si="15"/>
        <v>0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4" t="s">
        <v>113</v>
      </c>
      <c r="BK152" s="150">
        <f t="shared" si="19"/>
        <v>0</v>
      </c>
      <c r="BL152" s="14" t="s">
        <v>119</v>
      </c>
      <c r="BM152" s="149" t="s">
        <v>205</v>
      </c>
    </row>
    <row r="153" spans="1:65" s="12" customFormat="1" ht="25.9" customHeight="1">
      <c r="B153" s="123"/>
      <c r="D153" s="124" t="s">
        <v>71</v>
      </c>
      <c r="E153" s="125" t="s">
        <v>206</v>
      </c>
      <c r="F153" s="125" t="s">
        <v>207</v>
      </c>
      <c r="I153" s="126"/>
      <c r="J153" s="127">
        <f>BK153</f>
        <v>0</v>
      </c>
      <c r="L153" s="123"/>
      <c r="M153" s="128"/>
      <c r="N153" s="129"/>
      <c r="O153" s="129"/>
      <c r="P153" s="130">
        <f>P154+P161+P164</f>
        <v>0</v>
      </c>
      <c r="Q153" s="129"/>
      <c r="R153" s="130">
        <f>R154+R161+R164</f>
        <v>1.2486007452000001</v>
      </c>
      <c r="S153" s="129"/>
      <c r="T153" s="131">
        <f>T154+T161+T164</f>
        <v>0.23688999999999999</v>
      </c>
      <c r="AR153" s="124" t="s">
        <v>113</v>
      </c>
      <c r="AT153" s="132" t="s">
        <v>71</v>
      </c>
      <c r="AU153" s="132" t="s">
        <v>72</v>
      </c>
      <c r="AY153" s="124" t="s">
        <v>112</v>
      </c>
      <c r="BK153" s="133">
        <f>BK154+BK161+BK164</f>
        <v>0</v>
      </c>
    </row>
    <row r="154" spans="1:65" s="12" customFormat="1" ht="22.9" customHeight="1">
      <c r="B154" s="123"/>
      <c r="D154" s="124" t="s">
        <v>71</v>
      </c>
      <c r="E154" s="134" t="s">
        <v>208</v>
      </c>
      <c r="F154" s="134" t="s">
        <v>209</v>
      </c>
      <c r="I154" s="126"/>
      <c r="J154" s="135">
        <f>BK154</f>
        <v>0</v>
      </c>
      <c r="L154" s="123"/>
      <c r="M154" s="128"/>
      <c r="N154" s="129"/>
      <c r="O154" s="129"/>
      <c r="P154" s="130">
        <f>SUM(P155:P160)</f>
        <v>0</v>
      </c>
      <c r="Q154" s="129"/>
      <c r="R154" s="130">
        <f>SUM(R155:R160)</f>
        <v>0.13684450000000001</v>
      </c>
      <c r="S154" s="129"/>
      <c r="T154" s="131">
        <f>SUM(T155:T160)</f>
        <v>0.23688999999999999</v>
      </c>
      <c r="AR154" s="124" t="s">
        <v>113</v>
      </c>
      <c r="AT154" s="132" t="s">
        <v>71</v>
      </c>
      <c r="AU154" s="132" t="s">
        <v>77</v>
      </c>
      <c r="AY154" s="124" t="s">
        <v>112</v>
      </c>
      <c r="BK154" s="133">
        <f>SUM(BK155:BK160)</f>
        <v>0</v>
      </c>
    </row>
    <row r="155" spans="1:65" s="2" customFormat="1" ht="14.45" customHeight="1">
      <c r="A155" s="29"/>
      <c r="B155" s="136"/>
      <c r="C155" s="137" t="s">
        <v>210</v>
      </c>
      <c r="D155" s="137" t="s">
        <v>115</v>
      </c>
      <c r="E155" s="138" t="s">
        <v>211</v>
      </c>
      <c r="F155" s="139" t="s">
        <v>212</v>
      </c>
      <c r="G155" s="140" t="s">
        <v>133</v>
      </c>
      <c r="H155" s="141">
        <v>236.89</v>
      </c>
      <c r="I155" s="142"/>
      <c r="J155" s="143">
        <f t="shared" ref="J155:J160" si="20">ROUND(I155*H155,2)</f>
        <v>0</v>
      </c>
      <c r="K155" s="144"/>
      <c r="L155" s="30"/>
      <c r="M155" s="145" t="s">
        <v>1</v>
      </c>
      <c r="N155" s="146" t="s">
        <v>38</v>
      </c>
      <c r="O155" s="55"/>
      <c r="P155" s="147">
        <f t="shared" ref="P155:P160" si="21">O155*H155</f>
        <v>0</v>
      </c>
      <c r="Q155" s="147">
        <v>0</v>
      </c>
      <c r="R155" s="147">
        <f t="shared" ref="R155:R160" si="22">Q155*H155</f>
        <v>0</v>
      </c>
      <c r="S155" s="147">
        <v>0</v>
      </c>
      <c r="T155" s="148">
        <f t="shared" ref="T155:T160" si="2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9" t="s">
        <v>182</v>
      </c>
      <c r="AT155" s="149" t="s">
        <v>115</v>
      </c>
      <c r="AU155" s="149" t="s">
        <v>113</v>
      </c>
      <c r="AY155" s="14" t="s">
        <v>112</v>
      </c>
      <c r="BE155" s="150">
        <f t="shared" ref="BE155:BE160" si="24">IF(N155="základná",J155,0)</f>
        <v>0</v>
      </c>
      <c r="BF155" s="150">
        <f t="shared" ref="BF155:BF160" si="25">IF(N155="znížená",J155,0)</f>
        <v>0</v>
      </c>
      <c r="BG155" s="150">
        <f t="shared" ref="BG155:BG160" si="26">IF(N155="zákl. prenesená",J155,0)</f>
        <v>0</v>
      </c>
      <c r="BH155" s="150">
        <f t="shared" ref="BH155:BH160" si="27">IF(N155="zníž. prenesená",J155,0)</f>
        <v>0</v>
      </c>
      <c r="BI155" s="150">
        <f t="shared" ref="BI155:BI160" si="28">IF(N155="nulová",J155,0)</f>
        <v>0</v>
      </c>
      <c r="BJ155" s="14" t="s">
        <v>113</v>
      </c>
      <c r="BK155" s="150">
        <f t="shared" ref="BK155:BK160" si="29">ROUND(I155*H155,2)</f>
        <v>0</v>
      </c>
      <c r="BL155" s="14" t="s">
        <v>182</v>
      </c>
      <c r="BM155" s="149" t="s">
        <v>213</v>
      </c>
    </row>
    <row r="156" spans="1:65" s="2" customFormat="1" ht="14.45" customHeight="1">
      <c r="A156" s="29"/>
      <c r="B156" s="136"/>
      <c r="C156" s="137" t="s">
        <v>214</v>
      </c>
      <c r="D156" s="137" t="s">
        <v>115</v>
      </c>
      <c r="E156" s="138" t="s">
        <v>215</v>
      </c>
      <c r="F156" s="139" t="s">
        <v>216</v>
      </c>
      <c r="G156" s="140" t="s">
        <v>217</v>
      </c>
      <c r="H156" s="141">
        <v>130</v>
      </c>
      <c r="I156" s="142"/>
      <c r="J156" s="143">
        <f t="shared" si="20"/>
        <v>0</v>
      </c>
      <c r="K156" s="144"/>
      <c r="L156" s="30"/>
      <c r="M156" s="145" t="s">
        <v>1</v>
      </c>
      <c r="N156" s="146" t="s">
        <v>38</v>
      </c>
      <c r="O156" s="55"/>
      <c r="P156" s="147">
        <f t="shared" si="21"/>
        <v>0</v>
      </c>
      <c r="Q156" s="147">
        <v>0</v>
      </c>
      <c r="R156" s="147">
        <f t="shared" si="22"/>
        <v>0</v>
      </c>
      <c r="S156" s="147">
        <v>0</v>
      </c>
      <c r="T156" s="148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9" t="s">
        <v>182</v>
      </c>
      <c r="AT156" s="149" t="s">
        <v>115</v>
      </c>
      <c r="AU156" s="149" t="s">
        <v>113</v>
      </c>
      <c r="AY156" s="14" t="s">
        <v>112</v>
      </c>
      <c r="BE156" s="150">
        <f t="shared" si="24"/>
        <v>0</v>
      </c>
      <c r="BF156" s="150">
        <f t="shared" si="25"/>
        <v>0</v>
      </c>
      <c r="BG156" s="150">
        <f t="shared" si="26"/>
        <v>0</v>
      </c>
      <c r="BH156" s="150">
        <f t="shared" si="27"/>
        <v>0</v>
      </c>
      <c r="BI156" s="150">
        <f t="shared" si="28"/>
        <v>0</v>
      </c>
      <c r="BJ156" s="14" t="s">
        <v>113</v>
      </c>
      <c r="BK156" s="150">
        <f t="shared" si="29"/>
        <v>0</v>
      </c>
      <c r="BL156" s="14" t="s">
        <v>182</v>
      </c>
      <c r="BM156" s="149" t="s">
        <v>218</v>
      </c>
    </row>
    <row r="157" spans="1:65" s="2" customFormat="1" ht="24.2" customHeight="1">
      <c r="A157" s="29"/>
      <c r="B157" s="136"/>
      <c r="C157" s="137" t="s">
        <v>219</v>
      </c>
      <c r="D157" s="137" t="s">
        <v>115</v>
      </c>
      <c r="E157" s="138" t="s">
        <v>220</v>
      </c>
      <c r="F157" s="139" t="s">
        <v>221</v>
      </c>
      <c r="G157" s="140" t="s">
        <v>126</v>
      </c>
      <c r="H157" s="141">
        <v>1</v>
      </c>
      <c r="I157" s="142"/>
      <c r="J157" s="143">
        <f t="shared" si="20"/>
        <v>0</v>
      </c>
      <c r="K157" s="144"/>
      <c r="L157" s="30"/>
      <c r="M157" s="145" t="s">
        <v>1</v>
      </c>
      <c r="N157" s="146" t="s">
        <v>38</v>
      </c>
      <c r="O157" s="55"/>
      <c r="P157" s="147">
        <f t="shared" si="21"/>
        <v>0</v>
      </c>
      <c r="Q157" s="147">
        <v>0</v>
      </c>
      <c r="R157" s="147">
        <f t="shared" si="22"/>
        <v>0</v>
      </c>
      <c r="S157" s="147">
        <v>0</v>
      </c>
      <c r="T157" s="148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9" t="s">
        <v>182</v>
      </c>
      <c r="AT157" s="149" t="s">
        <v>115</v>
      </c>
      <c r="AU157" s="149" t="s">
        <v>113</v>
      </c>
      <c r="AY157" s="14" t="s">
        <v>112</v>
      </c>
      <c r="BE157" s="150">
        <f t="shared" si="24"/>
        <v>0</v>
      </c>
      <c r="BF157" s="150">
        <f t="shared" si="25"/>
        <v>0</v>
      </c>
      <c r="BG157" s="150">
        <f t="shared" si="26"/>
        <v>0</v>
      </c>
      <c r="BH157" s="150">
        <f t="shared" si="27"/>
        <v>0</v>
      </c>
      <c r="BI157" s="150">
        <f t="shared" si="28"/>
        <v>0</v>
      </c>
      <c r="BJ157" s="14" t="s">
        <v>113</v>
      </c>
      <c r="BK157" s="150">
        <f t="shared" si="29"/>
        <v>0</v>
      </c>
      <c r="BL157" s="14" t="s">
        <v>182</v>
      </c>
      <c r="BM157" s="149" t="s">
        <v>222</v>
      </c>
    </row>
    <row r="158" spans="1:65" s="2" customFormat="1" ht="14.45" customHeight="1">
      <c r="A158" s="29"/>
      <c r="B158" s="136"/>
      <c r="C158" s="156" t="s">
        <v>223</v>
      </c>
      <c r="D158" s="156" t="s">
        <v>149</v>
      </c>
      <c r="E158" s="157" t="s">
        <v>224</v>
      </c>
      <c r="F158" s="158" t="s">
        <v>225</v>
      </c>
      <c r="G158" s="159" t="s">
        <v>126</v>
      </c>
      <c r="H158" s="160">
        <v>1</v>
      </c>
      <c r="I158" s="161"/>
      <c r="J158" s="162">
        <f t="shared" si="20"/>
        <v>0</v>
      </c>
      <c r="K158" s="163"/>
      <c r="L158" s="164"/>
      <c r="M158" s="165" t="s">
        <v>1</v>
      </c>
      <c r="N158" s="166" t="s">
        <v>38</v>
      </c>
      <c r="O158" s="55"/>
      <c r="P158" s="147">
        <f t="shared" si="21"/>
        <v>0</v>
      </c>
      <c r="Q158" s="147">
        <v>0.125</v>
      </c>
      <c r="R158" s="147">
        <f t="shared" si="22"/>
        <v>0.125</v>
      </c>
      <c r="S158" s="147">
        <v>0</v>
      </c>
      <c r="T158" s="148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49" t="s">
        <v>226</v>
      </c>
      <c r="AT158" s="149" t="s">
        <v>149</v>
      </c>
      <c r="AU158" s="149" t="s">
        <v>113</v>
      </c>
      <c r="AY158" s="14" t="s">
        <v>112</v>
      </c>
      <c r="BE158" s="150">
        <f t="shared" si="24"/>
        <v>0</v>
      </c>
      <c r="BF158" s="150">
        <f t="shared" si="25"/>
        <v>0</v>
      </c>
      <c r="BG158" s="150">
        <f t="shared" si="26"/>
        <v>0</v>
      </c>
      <c r="BH158" s="150">
        <f t="shared" si="27"/>
        <v>0</v>
      </c>
      <c r="BI158" s="150">
        <f t="shared" si="28"/>
        <v>0</v>
      </c>
      <c r="BJ158" s="14" t="s">
        <v>113</v>
      </c>
      <c r="BK158" s="150">
        <f t="shared" si="29"/>
        <v>0</v>
      </c>
      <c r="BL158" s="14" t="s">
        <v>182</v>
      </c>
      <c r="BM158" s="149" t="s">
        <v>227</v>
      </c>
    </row>
    <row r="159" spans="1:65" s="2" customFormat="1" ht="24.2" customHeight="1">
      <c r="A159" s="29"/>
      <c r="B159" s="136"/>
      <c r="C159" s="137" t="s">
        <v>228</v>
      </c>
      <c r="D159" s="137" t="s">
        <v>115</v>
      </c>
      <c r="E159" s="138" t="s">
        <v>229</v>
      </c>
      <c r="F159" s="139" t="s">
        <v>230</v>
      </c>
      <c r="G159" s="140" t="s">
        <v>126</v>
      </c>
      <c r="H159" s="141">
        <v>1</v>
      </c>
      <c r="I159" s="142"/>
      <c r="J159" s="143">
        <f t="shared" si="20"/>
        <v>0</v>
      </c>
      <c r="K159" s="144"/>
      <c r="L159" s="30"/>
      <c r="M159" s="145" t="s">
        <v>1</v>
      </c>
      <c r="N159" s="146" t="s">
        <v>38</v>
      </c>
      <c r="O159" s="55"/>
      <c r="P159" s="147">
        <f t="shared" si="21"/>
        <v>0</v>
      </c>
      <c r="Q159" s="147">
        <v>0</v>
      </c>
      <c r="R159" s="147">
        <f t="shared" si="22"/>
        <v>0</v>
      </c>
      <c r="S159" s="147">
        <v>0</v>
      </c>
      <c r="T159" s="148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9" t="s">
        <v>182</v>
      </c>
      <c r="AT159" s="149" t="s">
        <v>115</v>
      </c>
      <c r="AU159" s="149" t="s">
        <v>113</v>
      </c>
      <c r="AY159" s="14" t="s">
        <v>112</v>
      </c>
      <c r="BE159" s="150">
        <f t="shared" si="24"/>
        <v>0</v>
      </c>
      <c r="BF159" s="150">
        <f t="shared" si="25"/>
        <v>0</v>
      </c>
      <c r="BG159" s="150">
        <f t="shared" si="26"/>
        <v>0</v>
      </c>
      <c r="BH159" s="150">
        <f t="shared" si="27"/>
        <v>0</v>
      </c>
      <c r="BI159" s="150">
        <f t="shared" si="28"/>
        <v>0</v>
      </c>
      <c r="BJ159" s="14" t="s">
        <v>113</v>
      </c>
      <c r="BK159" s="150">
        <f t="shared" si="29"/>
        <v>0</v>
      </c>
      <c r="BL159" s="14" t="s">
        <v>182</v>
      </c>
      <c r="BM159" s="149" t="s">
        <v>231</v>
      </c>
    </row>
    <row r="160" spans="1:65" s="2" customFormat="1" ht="24.2" customHeight="1">
      <c r="A160" s="29"/>
      <c r="B160" s="136"/>
      <c r="C160" s="137" t="s">
        <v>232</v>
      </c>
      <c r="D160" s="137" t="s">
        <v>115</v>
      </c>
      <c r="E160" s="138" t="s">
        <v>233</v>
      </c>
      <c r="F160" s="139" t="s">
        <v>234</v>
      </c>
      <c r="G160" s="140" t="s">
        <v>133</v>
      </c>
      <c r="H160" s="141">
        <v>236.89</v>
      </c>
      <c r="I160" s="142"/>
      <c r="J160" s="143">
        <f t="shared" si="20"/>
        <v>0</v>
      </c>
      <c r="K160" s="144"/>
      <c r="L160" s="30"/>
      <c r="M160" s="145" t="s">
        <v>1</v>
      </c>
      <c r="N160" s="146" t="s">
        <v>38</v>
      </c>
      <c r="O160" s="55"/>
      <c r="P160" s="147">
        <f t="shared" si="21"/>
        <v>0</v>
      </c>
      <c r="Q160" s="147">
        <v>5.0000000000000002E-5</v>
      </c>
      <c r="R160" s="147">
        <f t="shared" si="22"/>
        <v>1.1844499999999999E-2</v>
      </c>
      <c r="S160" s="147">
        <v>1E-3</v>
      </c>
      <c r="T160" s="148">
        <f t="shared" si="23"/>
        <v>0.23688999999999999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9" t="s">
        <v>182</v>
      </c>
      <c r="AT160" s="149" t="s">
        <v>115</v>
      </c>
      <c r="AU160" s="149" t="s">
        <v>113</v>
      </c>
      <c r="AY160" s="14" t="s">
        <v>112</v>
      </c>
      <c r="BE160" s="150">
        <f t="shared" si="24"/>
        <v>0</v>
      </c>
      <c r="BF160" s="150">
        <f t="shared" si="25"/>
        <v>0</v>
      </c>
      <c r="BG160" s="150">
        <f t="shared" si="26"/>
        <v>0</v>
      </c>
      <c r="BH160" s="150">
        <f t="shared" si="27"/>
        <v>0</v>
      </c>
      <c r="BI160" s="150">
        <f t="shared" si="28"/>
        <v>0</v>
      </c>
      <c r="BJ160" s="14" t="s">
        <v>113</v>
      </c>
      <c r="BK160" s="150">
        <f t="shared" si="29"/>
        <v>0</v>
      </c>
      <c r="BL160" s="14" t="s">
        <v>182</v>
      </c>
      <c r="BM160" s="149" t="s">
        <v>235</v>
      </c>
    </row>
    <row r="161" spans="1:65" s="12" customFormat="1" ht="22.9" customHeight="1">
      <c r="B161" s="123"/>
      <c r="D161" s="124" t="s">
        <v>71</v>
      </c>
      <c r="E161" s="134" t="s">
        <v>236</v>
      </c>
      <c r="F161" s="134" t="s">
        <v>237</v>
      </c>
      <c r="I161" s="126"/>
      <c r="J161" s="135">
        <f>BK161</f>
        <v>0</v>
      </c>
      <c r="L161" s="123"/>
      <c r="M161" s="128"/>
      <c r="N161" s="129"/>
      <c r="O161" s="129"/>
      <c r="P161" s="130">
        <f>SUM(P162:P163)</f>
        <v>0</v>
      </c>
      <c r="Q161" s="129"/>
      <c r="R161" s="130">
        <f>SUM(R162:R163)</f>
        <v>0.1286556452</v>
      </c>
      <c r="S161" s="129"/>
      <c r="T161" s="131">
        <f>SUM(T162:T163)</f>
        <v>0</v>
      </c>
      <c r="AR161" s="124" t="s">
        <v>113</v>
      </c>
      <c r="AT161" s="132" t="s">
        <v>71</v>
      </c>
      <c r="AU161" s="132" t="s">
        <v>77</v>
      </c>
      <c r="AY161" s="124" t="s">
        <v>112</v>
      </c>
      <c r="BK161" s="133">
        <f>SUM(BK162:BK163)</f>
        <v>0</v>
      </c>
    </row>
    <row r="162" spans="1:65" s="2" customFormat="1" ht="14.45" customHeight="1">
      <c r="A162" s="29"/>
      <c r="B162" s="136"/>
      <c r="C162" s="137" t="s">
        <v>238</v>
      </c>
      <c r="D162" s="137" t="s">
        <v>115</v>
      </c>
      <c r="E162" s="138" t="s">
        <v>239</v>
      </c>
      <c r="F162" s="139" t="s">
        <v>240</v>
      </c>
      <c r="G162" s="140" t="s">
        <v>133</v>
      </c>
      <c r="H162" s="141">
        <v>277.73</v>
      </c>
      <c r="I162" s="142"/>
      <c r="J162" s="143">
        <f>ROUND(I162*H162,2)</f>
        <v>0</v>
      </c>
      <c r="K162" s="144"/>
      <c r="L162" s="30"/>
      <c r="M162" s="145" t="s">
        <v>1</v>
      </c>
      <c r="N162" s="146" t="s">
        <v>38</v>
      </c>
      <c r="O162" s="55"/>
      <c r="P162" s="147">
        <f>O162*H162</f>
        <v>0</v>
      </c>
      <c r="Q162" s="147">
        <v>1.7323999999999999E-4</v>
      </c>
      <c r="R162" s="147">
        <f>Q162*H162</f>
        <v>4.8113945200000001E-2</v>
      </c>
      <c r="S162" s="147">
        <v>0</v>
      </c>
      <c r="T162" s="148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9" t="s">
        <v>182</v>
      </c>
      <c r="AT162" s="149" t="s">
        <v>115</v>
      </c>
      <c r="AU162" s="149" t="s">
        <v>113</v>
      </c>
      <c r="AY162" s="14" t="s">
        <v>112</v>
      </c>
      <c r="BE162" s="150">
        <f>IF(N162="základná",J162,0)</f>
        <v>0</v>
      </c>
      <c r="BF162" s="150">
        <f>IF(N162="znížená",J162,0)</f>
        <v>0</v>
      </c>
      <c r="BG162" s="150">
        <f>IF(N162="zákl. prenesená",J162,0)</f>
        <v>0</v>
      </c>
      <c r="BH162" s="150">
        <f>IF(N162="zníž. prenesená",J162,0)</f>
        <v>0</v>
      </c>
      <c r="BI162" s="150">
        <f>IF(N162="nulová",J162,0)</f>
        <v>0</v>
      </c>
      <c r="BJ162" s="14" t="s">
        <v>113</v>
      </c>
      <c r="BK162" s="150">
        <f>ROUND(I162*H162,2)</f>
        <v>0</v>
      </c>
      <c r="BL162" s="14" t="s">
        <v>182</v>
      </c>
      <c r="BM162" s="149" t="s">
        <v>241</v>
      </c>
    </row>
    <row r="163" spans="1:65" s="2" customFormat="1" ht="24.2" customHeight="1">
      <c r="A163" s="29"/>
      <c r="B163" s="136"/>
      <c r="C163" s="137" t="s">
        <v>242</v>
      </c>
      <c r="D163" s="137" t="s">
        <v>115</v>
      </c>
      <c r="E163" s="138" t="s">
        <v>243</v>
      </c>
      <c r="F163" s="139" t="s">
        <v>244</v>
      </c>
      <c r="G163" s="140" t="s">
        <v>133</v>
      </c>
      <c r="H163" s="141">
        <v>277.73</v>
      </c>
      <c r="I163" s="142"/>
      <c r="J163" s="143">
        <f>ROUND(I163*H163,2)</f>
        <v>0</v>
      </c>
      <c r="K163" s="144"/>
      <c r="L163" s="30"/>
      <c r="M163" s="145" t="s">
        <v>1</v>
      </c>
      <c r="N163" s="146" t="s">
        <v>38</v>
      </c>
      <c r="O163" s="55"/>
      <c r="P163" s="147">
        <f>O163*H163</f>
        <v>0</v>
      </c>
      <c r="Q163" s="147">
        <v>2.9E-4</v>
      </c>
      <c r="R163" s="147">
        <f>Q163*H163</f>
        <v>8.0541700000000008E-2</v>
      </c>
      <c r="S163" s="147">
        <v>0</v>
      </c>
      <c r="T163" s="148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49" t="s">
        <v>182</v>
      </c>
      <c r="AT163" s="149" t="s">
        <v>115</v>
      </c>
      <c r="AU163" s="149" t="s">
        <v>113</v>
      </c>
      <c r="AY163" s="14" t="s">
        <v>112</v>
      </c>
      <c r="BE163" s="150">
        <f>IF(N163="základná",J163,0)</f>
        <v>0</v>
      </c>
      <c r="BF163" s="150">
        <f>IF(N163="znížená",J163,0)</f>
        <v>0</v>
      </c>
      <c r="BG163" s="150">
        <f>IF(N163="zákl. prenesená",J163,0)</f>
        <v>0</v>
      </c>
      <c r="BH163" s="150">
        <f>IF(N163="zníž. prenesená",J163,0)</f>
        <v>0</v>
      </c>
      <c r="BI163" s="150">
        <f>IF(N163="nulová",J163,0)</f>
        <v>0</v>
      </c>
      <c r="BJ163" s="14" t="s">
        <v>113</v>
      </c>
      <c r="BK163" s="150">
        <f>ROUND(I163*H163,2)</f>
        <v>0</v>
      </c>
      <c r="BL163" s="14" t="s">
        <v>182</v>
      </c>
      <c r="BM163" s="149" t="s">
        <v>245</v>
      </c>
    </row>
    <row r="164" spans="1:65" s="12" customFormat="1" ht="22.9" customHeight="1">
      <c r="B164" s="123"/>
      <c r="D164" s="124" t="s">
        <v>71</v>
      </c>
      <c r="E164" s="134" t="s">
        <v>246</v>
      </c>
      <c r="F164" s="134" t="s">
        <v>247</v>
      </c>
      <c r="I164" s="126"/>
      <c r="J164" s="135">
        <f>BK164</f>
        <v>0</v>
      </c>
      <c r="L164" s="123"/>
      <c r="M164" s="128"/>
      <c r="N164" s="129"/>
      <c r="O164" s="129"/>
      <c r="P164" s="130">
        <f>SUM(P165:P168)</f>
        <v>0</v>
      </c>
      <c r="Q164" s="129"/>
      <c r="R164" s="130">
        <f>SUM(R165:R168)</f>
        <v>0.9831006000000001</v>
      </c>
      <c r="S164" s="129"/>
      <c r="T164" s="131">
        <f>SUM(T165:T168)</f>
        <v>0</v>
      </c>
      <c r="AR164" s="124" t="s">
        <v>113</v>
      </c>
      <c r="AT164" s="132" t="s">
        <v>71</v>
      </c>
      <c r="AU164" s="132" t="s">
        <v>77</v>
      </c>
      <c r="AY164" s="124" t="s">
        <v>112</v>
      </c>
      <c r="BK164" s="133">
        <f>SUM(BK165:BK168)</f>
        <v>0</v>
      </c>
    </row>
    <row r="165" spans="1:65" s="2" customFormat="1" ht="24.2" customHeight="1">
      <c r="A165" s="29"/>
      <c r="B165" s="136"/>
      <c r="C165" s="137" t="s">
        <v>248</v>
      </c>
      <c r="D165" s="137" t="s">
        <v>115</v>
      </c>
      <c r="E165" s="138" t="s">
        <v>249</v>
      </c>
      <c r="F165" s="139" t="s">
        <v>250</v>
      </c>
      <c r="G165" s="140" t="s">
        <v>133</v>
      </c>
      <c r="H165" s="141">
        <v>380.3</v>
      </c>
      <c r="I165" s="142"/>
      <c r="J165" s="143">
        <f>ROUND(I165*H165,2)</f>
        <v>0</v>
      </c>
      <c r="K165" s="144"/>
      <c r="L165" s="30"/>
      <c r="M165" s="145" t="s">
        <v>1</v>
      </c>
      <c r="N165" s="146" t="s">
        <v>38</v>
      </c>
      <c r="O165" s="55"/>
      <c r="P165" s="147">
        <f>O165*H165</f>
        <v>0</v>
      </c>
      <c r="Q165" s="147">
        <v>1.17E-3</v>
      </c>
      <c r="R165" s="147">
        <f>Q165*H165</f>
        <v>0.44495100000000004</v>
      </c>
      <c r="S165" s="147">
        <v>0</v>
      </c>
      <c r="T165" s="148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9" t="s">
        <v>182</v>
      </c>
      <c r="AT165" s="149" t="s">
        <v>115</v>
      </c>
      <c r="AU165" s="149" t="s">
        <v>113</v>
      </c>
      <c r="AY165" s="14" t="s">
        <v>112</v>
      </c>
      <c r="BE165" s="150">
        <f>IF(N165="základná",J165,0)</f>
        <v>0</v>
      </c>
      <c r="BF165" s="150">
        <f>IF(N165="znížená",J165,0)</f>
        <v>0</v>
      </c>
      <c r="BG165" s="150">
        <f>IF(N165="zákl. prenesená",J165,0)</f>
        <v>0</v>
      </c>
      <c r="BH165" s="150">
        <f>IF(N165="zníž. prenesená",J165,0)</f>
        <v>0</v>
      </c>
      <c r="BI165" s="150">
        <f>IF(N165="nulová",J165,0)</f>
        <v>0</v>
      </c>
      <c r="BJ165" s="14" t="s">
        <v>113</v>
      </c>
      <c r="BK165" s="150">
        <f>ROUND(I165*H165,2)</f>
        <v>0</v>
      </c>
      <c r="BL165" s="14" t="s">
        <v>182</v>
      </c>
      <c r="BM165" s="149" t="s">
        <v>251</v>
      </c>
    </row>
    <row r="166" spans="1:65" s="2" customFormat="1" ht="24.2" customHeight="1">
      <c r="A166" s="29"/>
      <c r="B166" s="136"/>
      <c r="C166" s="137" t="s">
        <v>252</v>
      </c>
      <c r="D166" s="137" t="s">
        <v>115</v>
      </c>
      <c r="E166" s="138" t="s">
        <v>253</v>
      </c>
      <c r="F166" s="139" t="s">
        <v>254</v>
      </c>
      <c r="G166" s="140" t="s">
        <v>133</v>
      </c>
      <c r="H166" s="141">
        <v>1140.9000000000001</v>
      </c>
      <c r="I166" s="142"/>
      <c r="J166" s="143">
        <f>ROUND(I166*H166,2)</f>
        <v>0</v>
      </c>
      <c r="K166" s="144"/>
      <c r="L166" s="30"/>
      <c r="M166" s="145" t="s">
        <v>1</v>
      </c>
      <c r="N166" s="146" t="s">
        <v>38</v>
      </c>
      <c r="O166" s="55"/>
      <c r="P166" s="147">
        <f>O166*H166</f>
        <v>0</v>
      </c>
      <c r="Q166" s="147">
        <v>3.5E-4</v>
      </c>
      <c r="R166" s="147">
        <f>Q166*H166</f>
        <v>0.39931500000000003</v>
      </c>
      <c r="S166" s="147">
        <v>0</v>
      </c>
      <c r="T166" s="148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49" t="s">
        <v>182</v>
      </c>
      <c r="AT166" s="149" t="s">
        <v>115</v>
      </c>
      <c r="AU166" s="149" t="s">
        <v>113</v>
      </c>
      <c r="AY166" s="14" t="s">
        <v>112</v>
      </c>
      <c r="BE166" s="150">
        <f>IF(N166="základná",J166,0)</f>
        <v>0</v>
      </c>
      <c r="BF166" s="150">
        <f>IF(N166="znížená",J166,0)</f>
        <v>0</v>
      </c>
      <c r="BG166" s="150">
        <f>IF(N166="zákl. prenesená",J166,0)</f>
        <v>0</v>
      </c>
      <c r="BH166" s="150">
        <f>IF(N166="zníž. prenesená",J166,0)</f>
        <v>0</v>
      </c>
      <c r="BI166" s="150">
        <f>IF(N166="nulová",J166,0)</f>
        <v>0</v>
      </c>
      <c r="BJ166" s="14" t="s">
        <v>113</v>
      </c>
      <c r="BK166" s="150">
        <f>ROUND(I166*H166,2)</f>
        <v>0</v>
      </c>
      <c r="BL166" s="14" t="s">
        <v>182</v>
      </c>
      <c r="BM166" s="149" t="s">
        <v>255</v>
      </c>
    </row>
    <row r="167" spans="1:65" s="2" customFormat="1" ht="24.2" customHeight="1">
      <c r="A167" s="29"/>
      <c r="B167" s="136"/>
      <c r="C167" s="137" t="s">
        <v>226</v>
      </c>
      <c r="D167" s="137" t="s">
        <v>115</v>
      </c>
      <c r="E167" s="138" t="s">
        <v>256</v>
      </c>
      <c r="F167" s="139" t="s">
        <v>257</v>
      </c>
      <c r="G167" s="140" t="s">
        <v>133</v>
      </c>
      <c r="H167" s="141">
        <v>239.37</v>
      </c>
      <c r="I167" s="142"/>
      <c r="J167" s="143">
        <f>ROUND(I167*H167,2)</f>
        <v>0</v>
      </c>
      <c r="K167" s="144"/>
      <c r="L167" s="30"/>
      <c r="M167" s="145" t="s">
        <v>1</v>
      </c>
      <c r="N167" s="146" t="s">
        <v>38</v>
      </c>
      <c r="O167" s="55"/>
      <c r="P167" s="147">
        <f>O167*H167</f>
        <v>0</v>
      </c>
      <c r="Q167" s="147">
        <v>1E-4</v>
      </c>
      <c r="R167" s="147">
        <f>Q167*H167</f>
        <v>2.3937E-2</v>
      </c>
      <c r="S167" s="147">
        <v>0</v>
      </c>
      <c r="T167" s="148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9" t="s">
        <v>182</v>
      </c>
      <c r="AT167" s="149" t="s">
        <v>115</v>
      </c>
      <c r="AU167" s="149" t="s">
        <v>113</v>
      </c>
      <c r="AY167" s="14" t="s">
        <v>112</v>
      </c>
      <c r="BE167" s="150">
        <f>IF(N167="základná",J167,0)</f>
        <v>0</v>
      </c>
      <c r="BF167" s="150">
        <f>IF(N167="znížená",J167,0)</f>
        <v>0</v>
      </c>
      <c r="BG167" s="150">
        <f>IF(N167="zákl. prenesená",J167,0)</f>
        <v>0</v>
      </c>
      <c r="BH167" s="150">
        <f>IF(N167="zníž. prenesená",J167,0)</f>
        <v>0</v>
      </c>
      <c r="BI167" s="150">
        <f>IF(N167="nulová",J167,0)</f>
        <v>0</v>
      </c>
      <c r="BJ167" s="14" t="s">
        <v>113</v>
      </c>
      <c r="BK167" s="150">
        <f>ROUND(I167*H167,2)</f>
        <v>0</v>
      </c>
      <c r="BL167" s="14" t="s">
        <v>182</v>
      </c>
      <c r="BM167" s="149" t="s">
        <v>258</v>
      </c>
    </row>
    <row r="168" spans="1:65" s="2" customFormat="1" ht="24.2" customHeight="1">
      <c r="A168" s="29"/>
      <c r="B168" s="136"/>
      <c r="C168" s="137" t="s">
        <v>259</v>
      </c>
      <c r="D168" s="137" t="s">
        <v>115</v>
      </c>
      <c r="E168" s="138" t="s">
        <v>260</v>
      </c>
      <c r="F168" s="139" t="s">
        <v>261</v>
      </c>
      <c r="G168" s="140" t="s">
        <v>133</v>
      </c>
      <c r="H168" s="141">
        <v>239.37</v>
      </c>
      <c r="I168" s="142"/>
      <c r="J168" s="143">
        <f>ROUND(I168*H168,2)</f>
        <v>0</v>
      </c>
      <c r="K168" s="144"/>
      <c r="L168" s="30"/>
      <c r="M168" s="145" t="s">
        <v>1</v>
      </c>
      <c r="N168" s="146" t="s">
        <v>38</v>
      </c>
      <c r="O168" s="55"/>
      <c r="P168" s="147">
        <f>O168*H168</f>
        <v>0</v>
      </c>
      <c r="Q168" s="147">
        <v>4.8000000000000001E-4</v>
      </c>
      <c r="R168" s="147">
        <f>Q168*H168</f>
        <v>0.1148976</v>
      </c>
      <c r="S168" s="147">
        <v>0</v>
      </c>
      <c r="T168" s="148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9" t="s">
        <v>182</v>
      </c>
      <c r="AT168" s="149" t="s">
        <v>115</v>
      </c>
      <c r="AU168" s="149" t="s">
        <v>113</v>
      </c>
      <c r="AY168" s="14" t="s">
        <v>112</v>
      </c>
      <c r="BE168" s="150">
        <f>IF(N168="základná",J168,0)</f>
        <v>0</v>
      </c>
      <c r="BF168" s="150">
        <f>IF(N168="znížená",J168,0)</f>
        <v>0</v>
      </c>
      <c r="BG168" s="150">
        <f>IF(N168="zákl. prenesená",J168,0)</f>
        <v>0</v>
      </c>
      <c r="BH168" s="150">
        <f>IF(N168="zníž. prenesená",J168,0)</f>
        <v>0</v>
      </c>
      <c r="BI168" s="150">
        <f>IF(N168="nulová",J168,0)</f>
        <v>0</v>
      </c>
      <c r="BJ168" s="14" t="s">
        <v>113</v>
      </c>
      <c r="BK168" s="150">
        <f>ROUND(I168*H168,2)</f>
        <v>0</v>
      </c>
      <c r="BL168" s="14" t="s">
        <v>182</v>
      </c>
      <c r="BM168" s="149" t="s">
        <v>262</v>
      </c>
    </row>
    <row r="169" spans="1:65" s="12" customFormat="1" ht="25.9" customHeight="1">
      <c r="B169" s="123"/>
      <c r="D169" s="124" t="s">
        <v>71</v>
      </c>
      <c r="E169" s="125" t="s">
        <v>263</v>
      </c>
      <c r="F169" s="125" t="s">
        <v>264</v>
      </c>
      <c r="I169" s="126"/>
      <c r="J169" s="127">
        <f>BK169</f>
        <v>0</v>
      </c>
      <c r="L169" s="123"/>
      <c r="M169" s="128"/>
      <c r="N169" s="129"/>
      <c r="O169" s="129"/>
      <c r="P169" s="130">
        <f>P170+P173</f>
        <v>0</v>
      </c>
      <c r="Q169" s="129"/>
      <c r="R169" s="130">
        <f>R170+R173</f>
        <v>0.32465999999999995</v>
      </c>
      <c r="S169" s="129"/>
      <c r="T169" s="131">
        <f>T170+T173</f>
        <v>0</v>
      </c>
      <c r="AR169" s="124" t="s">
        <v>113</v>
      </c>
      <c r="AT169" s="132" t="s">
        <v>71</v>
      </c>
      <c r="AU169" s="132" t="s">
        <v>72</v>
      </c>
      <c r="AY169" s="124" t="s">
        <v>112</v>
      </c>
      <c r="BK169" s="133">
        <f>BK170+BK173</f>
        <v>0</v>
      </c>
    </row>
    <row r="170" spans="1:65" s="12" customFormat="1" ht="22.9" customHeight="1">
      <c r="B170" s="123"/>
      <c r="D170" s="124" t="s">
        <v>71</v>
      </c>
      <c r="E170" s="134" t="s">
        <v>265</v>
      </c>
      <c r="F170" s="134" t="s">
        <v>266</v>
      </c>
      <c r="I170" s="126"/>
      <c r="J170" s="135">
        <f>BK170</f>
        <v>0</v>
      </c>
      <c r="L170" s="123"/>
      <c r="M170" s="128"/>
      <c r="N170" s="129"/>
      <c r="O170" s="129"/>
      <c r="P170" s="130">
        <f>SUM(P171:P172)</f>
        <v>0</v>
      </c>
      <c r="Q170" s="129"/>
      <c r="R170" s="130">
        <f>SUM(R171:R172)</f>
        <v>0</v>
      </c>
      <c r="S170" s="129"/>
      <c r="T170" s="131">
        <f>SUM(T171:T172)</f>
        <v>0</v>
      </c>
      <c r="AR170" s="124" t="s">
        <v>113</v>
      </c>
      <c r="AT170" s="132" t="s">
        <v>71</v>
      </c>
      <c r="AU170" s="132" t="s">
        <v>77</v>
      </c>
      <c r="AY170" s="124" t="s">
        <v>112</v>
      </c>
      <c r="BK170" s="133">
        <f>SUM(BK171:BK172)</f>
        <v>0</v>
      </c>
    </row>
    <row r="171" spans="1:65" s="2" customFormat="1" ht="24.2" customHeight="1">
      <c r="A171" s="29"/>
      <c r="B171" s="136"/>
      <c r="C171" s="137" t="s">
        <v>267</v>
      </c>
      <c r="D171" s="137" t="s">
        <v>115</v>
      </c>
      <c r="E171" s="138" t="s">
        <v>268</v>
      </c>
      <c r="F171" s="139" t="s">
        <v>269</v>
      </c>
      <c r="G171" s="140" t="s">
        <v>126</v>
      </c>
      <c r="H171" s="141">
        <v>1</v>
      </c>
      <c r="I171" s="142"/>
      <c r="J171" s="143">
        <f>ROUND(I171*H171,2)</f>
        <v>0</v>
      </c>
      <c r="K171" s="144"/>
      <c r="L171" s="30"/>
      <c r="M171" s="145" t="s">
        <v>1</v>
      </c>
      <c r="N171" s="146" t="s">
        <v>38</v>
      </c>
      <c r="O171" s="55"/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9" t="s">
        <v>182</v>
      </c>
      <c r="AT171" s="149" t="s">
        <v>115</v>
      </c>
      <c r="AU171" s="149" t="s">
        <v>113</v>
      </c>
      <c r="AY171" s="14" t="s">
        <v>112</v>
      </c>
      <c r="BE171" s="150">
        <f>IF(N171="základná",J171,0)</f>
        <v>0</v>
      </c>
      <c r="BF171" s="150">
        <f>IF(N171="znížená",J171,0)</f>
        <v>0</v>
      </c>
      <c r="BG171" s="150">
        <f>IF(N171="zákl. prenesená",J171,0)</f>
        <v>0</v>
      </c>
      <c r="BH171" s="150">
        <f>IF(N171="zníž. prenesená",J171,0)</f>
        <v>0</v>
      </c>
      <c r="BI171" s="150">
        <f>IF(N171="nulová",J171,0)</f>
        <v>0</v>
      </c>
      <c r="BJ171" s="14" t="s">
        <v>113</v>
      </c>
      <c r="BK171" s="150">
        <f>ROUND(I171*H171,2)</f>
        <v>0</v>
      </c>
      <c r="BL171" s="14" t="s">
        <v>182</v>
      </c>
      <c r="BM171" s="149" t="s">
        <v>270</v>
      </c>
    </row>
    <row r="172" spans="1:65" s="2" customFormat="1" ht="24.2" customHeight="1">
      <c r="A172" s="29"/>
      <c r="B172" s="136"/>
      <c r="C172" s="156" t="s">
        <v>271</v>
      </c>
      <c r="D172" s="156" t="s">
        <v>149</v>
      </c>
      <c r="E172" s="157" t="s">
        <v>272</v>
      </c>
      <c r="F172" s="158" t="s">
        <v>273</v>
      </c>
      <c r="G172" s="159" t="s">
        <v>126</v>
      </c>
      <c r="H172" s="160">
        <v>1</v>
      </c>
      <c r="I172" s="161"/>
      <c r="J172" s="162">
        <f>ROUND(I172*H172,2)</f>
        <v>0</v>
      </c>
      <c r="K172" s="163"/>
      <c r="L172" s="164"/>
      <c r="M172" s="165" t="s">
        <v>1</v>
      </c>
      <c r="N172" s="166" t="s">
        <v>38</v>
      </c>
      <c r="O172" s="55"/>
      <c r="P172" s="147">
        <f>O172*H172</f>
        <v>0</v>
      </c>
      <c r="Q172" s="147">
        <v>0</v>
      </c>
      <c r="R172" s="147">
        <f>Q172*H172</f>
        <v>0</v>
      </c>
      <c r="S172" s="147">
        <v>0</v>
      </c>
      <c r="T172" s="148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49" t="s">
        <v>226</v>
      </c>
      <c r="AT172" s="149" t="s">
        <v>149</v>
      </c>
      <c r="AU172" s="149" t="s">
        <v>113</v>
      </c>
      <c r="AY172" s="14" t="s">
        <v>112</v>
      </c>
      <c r="BE172" s="150">
        <f>IF(N172="základná",J172,0)</f>
        <v>0</v>
      </c>
      <c r="BF172" s="150">
        <f>IF(N172="znížená",J172,0)</f>
        <v>0</v>
      </c>
      <c r="BG172" s="150">
        <f>IF(N172="zákl. prenesená",J172,0)</f>
        <v>0</v>
      </c>
      <c r="BH172" s="150">
        <f>IF(N172="zníž. prenesená",J172,0)</f>
        <v>0</v>
      </c>
      <c r="BI172" s="150">
        <f>IF(N172="nulová",J172,0)</f>
        <v>0</v>
      </c>
      <c r="BJ172" s="14" t="s">
        <v>113</v>
      </c>
      <c r="BK172" s="150">
        <f>ROUND(I172*H172,2)</f>
        <v>0</v>
      </c>
      <c r="BL172" s="14" t="s">
        <v>182</v>
      </c>
      <c r="BM172" s="149" t="s">
        <v>274</v>
      </c>
    </row>
    <row r="173" spans="1:65" s="12" customFormat="1" ht="22.9" customHeight="1">
      <c r="B173" s="123"/>
      <c r="D173" s="124" t="s">
        <v>71</v>
      </c>
      <c r="E173" s="134" t="s">
        <v>275</v>
      </c>
      <c r="F173" s="134" t="s">
        <v>276</v>
      </c>
      <c r="I173" s="126"/>
      <c r="J173" s="135">
        <f>BK173</f>
        <v>0</v>
      </c>
      <c r="L173" s="123"/>
      <c r="M173" s="128"/>
      <c r="N173" s="129"/>
      <c r="O173" s="129"/>
      <c r="P173" s="130">
        <f>P174+SUM(P175:P181)</f>
        <v>0</v>
      </c>
      <c r="Q173" s="129"/>
      <c r="R173" s="130">
        <f>R174+SUM(R175:R181)</f>
        <v>0.32465999999999995</v>
      </c>
      <c r="S173" s="129"/>
      <c r="T173" s="131">
        <f>T174+SUM(T175:T181)</f>
        <v>0</v>
      </c>
      <c r="AR173" s="124" t="s">
        <v>113</v>
      </c>
      <c r="AT173" s="132" t="s">
        <v>71</v>
      </c>
      <c r="AU173" s="132" t="s">
        <v>77</v>
      </c>
      <c r="AY173" s="124" t="s">
        <v>112</v>
      </c>
      <c r="BK173" s="133">
        <f>BK174+SUM(BK175:BK181)</f>
        <v>0</v>
      </c>
    </row>
    <row r="174" spans="1:65" s="2" customFormat="1" ht="24.2" customHeight="1">
      <c r="A174" s="29"/>
      <c r="B174" s="136"/>
      <c r="C174" s="137" t="s">
        <v>277</v>
      </c>
      <c r="D174" s="137" t="s">
        <v>115</v>
      </c>
      <c r="E174" s="138" t="s">
        <v>278</v>
      </c>
      <c r="F174" s="139" t="s">
        <v>279</v>
      </c>
      <c r="G174" s="140" t="s">
        <v>146</v>
      </c>
      <c r="H174" s="141">
        <v>26.25</v>
      </c>
      <c r="I174" s="142"/>
      <c r="J174" s="143">
        <f t="shared" ref="J174:J180" si="30">ROUND(I174*H174,2)</f>
        <v>0</v>
      </c>
      <c r="K174" s="144"/>
      <c r="L174" s="30"/>
      <c r="M174" s="145" t="s">
        <v>1</v>
      </c>
      <c r="N174" s="146" t="s">
        <v>38</v>
      </c>
      <c r="O174" s="55"/>
      <c r="P174" s="147">
        <f t="shared" ref="P174:P180" si="31">O174*H174</f>
        <v>0</v>
      </c>
      <c r="Q174" s="147">
        <v>0</v>
      </c>
      <c r="R174" s="147">
        <f t="shared" ref="R174:R180" si="32">Q174*H174</f>
        <v>0</v>
      </c>
      <c r="S174" s="147">
        <v>0</v>
      </c>
      <c r="T174" s="148">
        <f t="shared" ref="T174:T180" si="3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49" t="s">
        <v>182</v>
      </c>
      <c r="AT174" s="149" t="s">
        <v>115</v>
      </c>
      <c r="AU174" s="149" t="s">
        <v>113</v>
      </c>
      <c r="AY174" s="14" t="s">
        <v>112</v>
      </c>
      <c r="BE174" s="150">
        <f t="shared" ref="BE174:BE180" si="34">IF(N174="základná",J174,0)</f>
        <v>0</v>
      </c>
      <c r="BF174" s="150">
        <f t="shared" ref="BF174:BF180" si="35">IF(N174="znížená",J174,0)</f>
        <v>0</v>
      </c>
      <c r="BG174" s="150">
        <f t="shared" ref="BG174:BG180" si="36">IF(N174="zákl. prenesená",J174,0)</f>
        <v>0</v>
      </c>
      <c r="BH174" s="150">
        <f t="shared" ref="BH174:BH180" si="37">IF(N174="zníž. prenesená",J174,0)</f>
        <v>0</v>
      </c>
      <c r="BI174" s="150">
        <f t="shared" ref="BI174:BI180" si="38">IF(N174="nulová",J174,0)</f>
        <v>0</v>
      </c>
      <c r="BJ174" s="14" t="s">
        <v>113</v>
      </c>
      <c r="BK174" s="150">
        <f t="shared" ref="BK174:BK180" si="39">ROUND(I174*H174,2)</f>
        <v>0</v>
      </c>
      <c r="BL174" s="14" t="s">
        <v>182</v>
      </c>
      <c r="BM174" s="149" t="s">
        <v>280</v>
      </c>
    </row>
    <row r="175" spans="1:65" s="2" customFormat="1" ht="24.2" customHeight="1">
      <c r="A175" s="29"/>
      <c r="B175" s="136"/>
      <c r="C175" s="137" t="s">
        <v>281</v>
      </c>
      <c r="D175" s="137" t="s">
        <v>115</v>
      </c>
      <c r="E175" s="138" t="s">
        <v>282</v>
      </c>
      <c r="F175" s="139" t="s">
        <v>283</v>
      </c>
      <c r="G175" s="140" t="s">
        <v>133</v>
      </c>
      <c r="H175" s="141">
        <v>16.3</v>
      </c>
      <c r="I175" s="142"/>
      <c r="J175" s="143">
        <f t="shared" si="30"/>
        <v>0</v>
      </c>
      <c r="K175" s="144"/>
      <c r="L175" s="30"/>
      <c r="M175" s="145" t="s">
        <v>1</v>
      </c>
      <c r="N175" s="146" t="s">
        <v>38</v>
      </c>
      <c r="O175" s="55"/>
      <c r="P175" s="147">
        <f t="shared" si="31"/>
        <v>0</v>
      </c>
      <c r="Q175" s="147">
        <v>0</v>
      </c>
      <c r="R175" s="147">
        <f t="shared" si="32"/>
        <v>0</v>
      </c>
      <c r="S175" s="147">
        <v>0</v>
      </c>
      <c r="T175" s="148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49" t="s">
        <v>182</v>
      </c>
      <c r="AT175" s="149" t="s">
        <v>115</v>
      </c>
      <c r="AU175" s="149" t="s">
        <v>113</v>
      </c>
      <c r="AY175" s="14" t="s">
        <v>112</v>
      </c>
      <c r="BE175" s="150">
        <f t="shared" si="34"/>
        <v>0</v>
      </c>
      <c r="BF175" s="150">
        <f t="shared" si="35"/>
        <v>0</v>
      </c>
      <c r="BG175" s="150">
        <f t="shared" si="36"/>
        <v>0</v>
      </c>
      <c r="BH175" s="150">
        <f t="shared" si="37"/>
        <v>0</v>
      </c>
      <c r="BI175" s="150">
        <f t="shared" si="38"/>
        <v>0</v>
      </c>
      <c r="BJ175" s="14" t="s">
        <v>113</v>
      </c>
      <c r="BK175" s="150">
        <f t="shared" si="39"/>
        <v>0</v>
      </c>
      <c r="BL175" s="14" t="s">
        <v>182</v>
      </c>
      <c r="BM175" s="149" t="s">
        <v>284</v>
      </c>
    </row>
    <row r="176" spans="1:65" s="2" customFormat="1" ht="24.2" customHeight="1">
      <c r="A176" s="29"/>
      <c r="B176" s="136"/>
      <c r="C176" s="156" t="s">
        <v>285</v>
      </c>
      <c r="D176" s="156" t="s">
        <v>149</v>
      </c>
      <c r="E176" s="157" t="s">
        <v>286</v>
      </c>
      <c r="F176" s="158" t="s">
        <v>287</v>
      </c>
      <c r="G176" s="159" t="s">
        <v>133</v>
      </c>
      <c r="H176" s="160">
        <v>16.3</v>
      </c>
      <c r="I176" s="161"/>
      <c r="J176" s="162">
        <f t="shared" si="30"/>
        <v>0</v>
      </c>
      <c r="K176" s="163"/>
      <c r="L176" s="164"/>
      <c r="M176" s="165" t="s">
        <v>1</v>
      </c>
      <c r="N176" s="166" t="s">
        <v>38</v>
      </c>
      <c r="O176" s="55"/>
      <c r="P176" s="147">
        <f t="shared" si="31"/>
        <v>0</v>
      </c>
      <c r="Q176" s="147">
        <v>1.9199999999999998E-2</v>
      </c>
      <c r="R176" s="147">
        <f t="shared" si="32"/>
        <v>0.31295999999999996</v>
      </c>
      <c r="S176" s="147">
        <v>0</v>
      </c>
      <c r="T176" s="148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49" t="s">
        <v>226</v>
      </c>
      <c r="AT176" s="149" t="s">
        <v>149</v>
      </c>
      <c r="AU176" s="149" t="s">
        <v>113</v>
      </c>
      <c r="AY176" s="14" t="s">
        <v>112</v>
      </c>
      <c r="BE176" s="150">
        <f t="shared" si="34"/>
        <v>0</v>
      </c>
      <c r="BF176" s="150">
        <f t="shared" si="35"/>
        <v>0</v>
      </c>
      <c r="BG176" s="150">
        <f t="shared" si="36"/>
        <v>0</v>
      </c>
      <c r="BH176" s="150">
        <f t="shared" si="37"/>
        <v>0</v>
      </c>
      <c r="BI176" s="150">
        <f t="shared" si="38"/>
        <v>0</v>
      </c>
      <c r="BJ176" s="14" t="s">
        <v>113</v>
      </c>
      <c r="BK176" s="150">
        <f t="shared" si="39"/>
        <v>0</v>
      </c>
      <c r="BL176" s="14" t="s">
        <v>182</v>
      </c>
      <c r="BM176" s="149" t="s">
        <v>288</v>
      </c>
    </row>
    <row r="177" spans="1:65" s="2" customFormat="1" ht="24.2" customHeight="1">
      <c r="A177" s="29"/>
      <c r="B177" s="136"/>
      <c r="C177" s="137" t="s">
        <v>289</v>
      </c>
      <c r="D177" s="137" t="s">
        <v>115</v>
      </c>
      <c r="E177" s="138" t="s">
        <v>290</v>
      </c>
      <c r="F177" s="139" t="s">
        <v>291</v>
      </c>
      <c r="G177" s="140" t="s">
        <v>133</v>
      </c>
      <c r="H177" s="141">
        <v>16.3</v>
      </c>
      <c r="I177" s="142"/>
      <c r="J177" s="143">
        <f t="shared" si="30"/>
        <v>0</v>
      </c>
      <c r="K177" s="144"/>
      <c r="L177" s="30"/>
      <c r="M177" s="145" t="s">
        <v>1</v>
      </c>
      <c r="N177" s="146" t="s">
        <v>38</v>
      </c>
      <c r="O177" s="55"/>
      <c r="P177" s="147">
        <f t="shared" si="31"/>
        <v>0</v>
      </c>
      <c r="Q177" s="147">
        <v>0</v>
      </c>
      <c r="R177" s="147">
        <f t="shared" si="32"/>
        <v>0</v>
      </c>
      <c r="S177" s="147">
        <v>0</v>
      </c>
      <c r="T177" s="148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49" t="s">
        <v>182</v>
      </c>
      <c r="AT177" s="149" t="s">
        <v>115</v>
      </c>
      <c r="AU177" s="149" t="s">
        <v>113</v>
      </c>
      <c r="AY177" s="14" t="s">
        <v>112</v>
      </c>
      <c r="BE177" s="150">
        <f t="shared" si="34"/>
        <v>0</v>
      </c>
      <c r="BF177" s="150">
        <f t="shared" si="35"/>
        <v>0</v>
      </c>
      <c r="BG177" s="150">
        <f t="shared" si="36"/>
        <v>0</v>
      </c>
      <c r="BH177" s="150">
        <f t="shared" si="37"/>
        <v>0</v>
      </c>
      <c r="BI177" s="150">
        <f t="shared" si="38"/>
        <v>0</v>
      </c>
      <c r="BJ177" s="14" t="s">
        <v>113</v>
      </c>
      <c r="BK177" s="150">
        <f t="shared" si="39"/>
        <v>0</v>
      </c>
      <c r="BL177" s="14" t="s">
        <v>182</v>
      </c>
      <c r="BM177" s="149" t="s">
        <v>292</v>
      </c>
    </row>
    <row r="178" spans="1:65" s="2" customFormat="1" ht="24.2" customHeight="1">
      <c r="A178" s="29"/>
      <c r="B178" s="136"/>
      <c r="C178" s="137" t="s">
        <v>293</v>
      </c>
      <c r="D178" s="137" t="s">
        <v>115</v>
      </c>
      <c r="E178" s="138" t="s">
        <v>294</v>
      </c>
      <c r="F178" s="139" t="s">
        <v>295</v>
      </c>
      <c r="G178" s="140" t="s">
        <v>146</v>
      </c>
      <c r="H178" s="141">
        <v>30</v>
      </c>
      <c r="I178" s="142"/>
      <c r="J178" s="143">
        <f t="shared" si="30"/>
        <v>0</v>
      </c>
      <c r="K178" s="144"/>
      <c r="L178" s="30"/>
      <c r="M178" s="145" t="s">
        <v>1</v>
      </c>
      <c r="N178" s="146" t="s">
        <v>38</v>
      </c>
      <c r="O178" s="55"/>
      <c r="P178" s="147">
        <f t="shared" si="31"/>
        <v>0</v>
      </c>
      <c r="Q178" s="147">
        <v>0</v>
      </c>
      <c r="R178" s="147">
        <f t="shared" si="32"/>
        <v>0</v>
      </c>
      <c r="S178" s="147">
        <v>0</v>
      </c>
      <c r="T178" s="148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49" t="s">
        <v>182</v>
      </c>
      <c r="AT178" s="149" t="s">
        <v>115</v>
      </c>
      <c r="AU178" s="149" t="s">
        <v>113</v>
      </c>
      <c r="AY178" s="14" t="s">
        <v>112</v>
      </c>
      <c r="BE178" s="150">
        <f t="shared" si="34"/>
        <v>0</v>
      </c>
      <c r="BF178" s="150">
        <f t="shared" si="35"/>
        <v>0</v>
      </c>
      <c r="BG178" s="150">
        <f t="shared" si="36"/>
        <v>0</v>
      </c>
      <c r="BH178" s="150">
        <f t="shared" si="37"/>
        <v>0</v>
      </c>
      <c r="BI178" s="150">
        <f t="shared" si="38"/>
        <v>0</v>
      </c>
      <c r="BJ178" s="14" t="s">
        <v>113</v>
      </c>
      <c r="BK178" s="150">
        <f t="shared" si="39"/>
        <v>0</v>
      </c>
      <c r="BL178" s="14" t="s">
        <v>182</v>
      </c>
      <c r="BM178" s="149" t="s">
        <v>296</v>
      </c>
    </row>
    <row r="179" spans="1:65" s="2" customFormat="1" ht="14.45" customHeight="1">
      <c r="A179" s="29"/>
      <c r="B179" s="136"/>
      <c r="C179" s="156" t="s">
        <v>297</v>
      </c>
      <c r="D179" s="156" t="s">
        <v>149</v>
      </c>
      <c r="E179" s="157" t="s">
        <v>298</v>
      </c>
      <c r="F179" s="158" t="s">
        <v>299</v>
      </c>
      <c r="G179" s="159" t="s">
        <v>217</v>
      </c>
      <c r="H179" s="160">
        <v>10</v>
      </c>
      <c r="I179" s="161"/>
      <c r="J179" s="162">
        <f t="shared" si="30"/>
        <v>0</v>
      </c>
      <c r="K179" s="163"/>
      <c r="L179" s="164"/>
      <c r="M179" s="165" t="s">
        <v>1</v>
      </c>
      <c r="N179" s="166" t="s">
        <v>38</v>
      </c>
      <c r="O179" s="55"/>
      <c r="P179" s="147">
        <f t="shared" si="31"/>
        <v>0</v>
      </c>
      <c r="Q179" s="147">
        <v>0</v>
      </c>
      <c r="R179" s="147">
        <f t="shared" si="32"/>
        <v>0</v>
      </c>
      <c r="S179" s="147">
        <v>0</v>
      </c>
      <c r="T179" s="148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49" t="s">
        <v>226</v>
      </c>
      <c r="AT179" s="149" t="s">
        <v>149</v>
      </c>
      <c r="AU179" s="149" t="s">
        <v>113</v>
      </c>
      <c r="AY179" s="14" t="s">
        <v>112</v>
      </c>
      <c r="BE179" s="150">
        <f t="shared" si="34"/>
        <v>0</v>
      </c>
      <c r="BF179" s="150">
        <f t="shared" si="35"/>
        <v>0</v>
      </c>
      <c r="BG179" s="150">
        <f t="shared" si="36"/>
        <v>0</v>
      </c>
      <c r="BH179" s="150">
        <f t="shared" si="37"/>
        <v>0</v>
      </c>
      <c r="BI179" s="150">
        <f t="shared" si="38"/>
        <v>0</v>
      </c>
      <c r="BJ179" s="14" t="s">
        <v>113</v>
      </c>
      <c r="BK179" s="150">
        <f t="shared" si="39"/>
        <v>0</v>
      </c>
      <c r="BL179" s="14" t="s">
        <v>182</v>
      </c>
      <c r="BM179" s="149" t="s">
        <v>300</v>
      </c>
    </row>
    <row r="180" spans="1:65" s="2" customFormat="1" ht="24.2" customHeight="1">
      <c r="A180" s="29"/>
      <c r="B180" s="136"/>
      <c r="C180" s="137" t="s">
        <v>301</v>
      </c>
      <c r="D180" s="137" t="s">
        <v>115</v>
      </c>
      <c r="E180" s="138" t="s">
        <v>302</v>
      </c>
      <c r="F180" s="139" t="s">
        <v>303</v>
      </c>
      <c r="G180" s="140" t="s">
        <v>185</v>
      </c>
      <c r="H180" s="141">
        <v>0.4</v>
      </c>
      <c r="I180" s="142"/>
      <c r="J180" s="143">
        <f t="shared" si="30"/>
        <v>0</v>
      </c>
      <c r="K180" s="144"/>
      <c r="L180" s="30"/>
      <c r="M180" s="145" t="s">
        <v>1</v>
      </c>
      <c r="N180" s="146" t="s">
        <v>38</v>
      </c>
      <c r="O180" s="55"/>
      <c r="P180" s="147">
        <f t="shared" si="31"/>
        <v>0</v>
      </c>
      <c r="Q180" s="147">
        <v>0</v>
      </c>
      <c r="R180" s="147">
        <f t="shared" si="32"/>
        <v>0</v>
      </c>
      <c r="S180" s="147">
        <v>0</v>
      </c>
      <c r="T180" s="148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49" t="s">
        <v>182</v>
      </c>
      <c r="AT180" s="149" t="s">
        <v>115</v>
      </c>
      <c r="AU180" s="149" t="s">
        <v>113</v>
      </c>
      <c r="AY180" s="14" t="s">
        <v>112</v>
      </c>
      <c r="BE180" s="150">
        <f t="shared" si="34"/>
        <v>0</v>
      </c>
      <c r="BF180" s="150">
        <f t="shared" si="35"/>
        <v>0</v>
      </c>
      <c r="BG180" s="150">
        <f t="shared" si="36"/>
        <v>0</v>
      </c>
      <c r="BH180" s="150">
        <f t="shared" si="37"/>
        <v>0</v>
      </c>
      <c r="BI180" s="150">
        <f t="shared" si="38"/>
        <v>0</v>
      </c>
      <c r="BJ180" s="14" t="s">
        <v>113</v>
      </c>
      <c r="BK180" s="150">
        <f t="shared" si="39"/>
        <v>0</v>
      </c>
      <c r="BL180" s="14" t="s">
        <v>182</v>
      </c>
      <c r="BM180" s="149" t="s">
        <v>304</v>
      </c>
    </row>
    <row r="181" spans="1:65" s="12" customFormat="1" ht="20.85" customHeight="1">
      <c r="B181" s="123"/>
      <c r="D181" s="124" t="s">
        <v>71</v>
      </c>
      <c r="E181" s="134" t="s">
        <v>305</v>
      </c>
      <c r="F181" s="134" t="s">
        <v>306</v>
      </c>
      <c r="I181" s="126"/>
      <c r="J181" s="135">
        <f>BK181</f>
        <v>0</v>
      </c>
      <c r="L181" s="123"/>
      <c r="M181" s="128"/>
      <c r="N181" s="129"/>
      <c r="O181" s="129"/>
      <c r="P181" s="130">
        <f>SUM(P182:P193)</f>
        <v>0</v>
      </c>
      <c r="Q181" s="129"/>
      <c r="R181" s="130">
        <f>SUM(R182:R193)</f>
        <v>1.1699999999999999E-2</v>
      </c>
      <c r="S181" s="129"/>
      <c r="T181" s="131">
        <f>SUM(T182:T193)</f>
        <v>0</v>
      </c>
      <c r="AR181" s="124" t="s">
        <v>77</v>
      </c>
      <c r="AT181" s="132" t="s">
        <v>71</v>
      </c>
      <c r="AU181" s="132" t="s">
        <v>113</v>
      </c>
      <c r="AY181" s="124" t="s">
        <v>112</v>
      </c>
      <c r="BK181" s="133">
        <f>SUM(BK182:BK193)</f>
        <v>0</v>
      </c>
    </row>
    <row r="182" spans="1:65" s="2" customFormat="1" ht="24.2" customHeight="1">
      <c r="A182" s="29"/>
      <c r="B182" s="136"/>
      <c r="C182" s="156" t="s">
        <v>307</v>
      </c>
      <c r="D182" s="156" t="s">
        <v>149</v>
      </c>
      <c r="E182" s="157" t="s">
        <v>308</v>
      </c>
      <c r="F182" s="158" t="s">
        <v>309</v>
      </c>
      <c r="G182" s="159" t="s">
        <v>126</v>
      </c>
      <c r="H182" s="160">
        <v>4</v>
      </c>
      <c r="I182" s="161"/>
      <c r="J182" s="162">
        <f t="shared" ref="J182:J187" si="40">ROUND(I182*H182,2)</f>
        <v>0</v>
      </c>
      <c r="K182" s="163"/>
      <c r="L182" s="164"/>
      <c r="M182" s="165" t="s">
        <v>1</v>
      </c>
      <c r="N182" s="166" t="s">
        <v>38</v>
      </c>
      <c r="O182" s="55"/>
      <c r="P182" s="147">
        <f t="shared" ref="P182:P187" si="41">O182*H182</f>
        <v>0</v>
      </c>
      <c r="Q182" s="147">
        <v>0</v>
      </c>
      <c r="R182" s="147">
        <f t="shared" ref="R182:R187" si="42">Q182*H182</f>
        <v>0</v>
      </c>
      <c r="S182" s="147">
        <v>0</v>
      </c>
      <c r="T182" s="148">
        <f t="shared" ref="T182:T187" si="43"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49" t="s">
        <v>148</v>
      </c>
      <c r="AT182" s="149" t="s">
        <v>149</v>
      </c>
      <c r="AU182" s="149" t="s">
        <v>122</v>
      </c>
      <c r="AY182" s="14" t="s">
        <v>112</v>
      </c>
      <c r="BE182" s="150">
        <f t="shared" ref="BE182:BE187" si="44">IF(N182="základná",J182,0)</f>
        <v>0</v>
      </c>
      <c r="BF182" s="150">
        <f t="shared" ref="BF182:BF187" si="45">IF(N182="znížená",J182,0)</f>
        <v>0</v>
      </c>
      <c r="BG182" s="150">
        <f t="shared" ref="BG182:BG187" si="46">IF(N182="zákl. prenesená",J182,0)</f>
        <v>0</v>
      </c>
      <c r="BH182" s="150">
        <f t="shared" ref="BH182:BH187" si="47">IF(N182="zníž. prenesená",J182,0)</f>
        <v>0</v>
      </c>
      <c r="BI182" s="150">
        <f t="shared" ref="BI182:BI187" si="48">IF(N182="nulová",J182,0)</f>
        <v>0</v>
      </c>
      <c r="BJ182" s="14" t="s">
        <v>113</v>
      </c>
      <c r="BK182" s="150">
        <f t="shared" ref="BK182:BK187" si="49">ROUND(I182*H182,2)</f>
        <v>0</v>
      </c>
      <c r="BL182" s="14" t="s">
        <v>119</v>
      </c>
      <c r="BM182" s="149" t="s">
        <v>310</v>
      </c>
    </row>
    <row r="183" spans="1:65" s="2" customFormat="1" ht="14.45" customHeight="1">
      <c r="A183" s="29"/>
      <c r="B183" s="136"/>
      <c r="C183" s="156" t="s">
        <v>311</v>
      </c>
      <c r="D183" s="156" t="s">
        <v>149</v>
      </c>
      <c r="E183" s="157" t="s">
        <v>312</v>
      </c>
      <c r="F183" s="158" t="s">
        <v>313</v>
      </c>
      <c r="G183" s="159" t="s">
        <v>126</v>
      </c>
      <c r="H183" s="160">
        <v>4</v>
      </c>
      <c r="I183" s="161"/>
      <c r="J183" s="162">
        <f t="shared" si="40"/>
        <v>0</v>
      </c>
      <c r="K183" s="163"/>
      <c r="L183" s="164"/>
      <c r="M183" s="165" t="s">
        <v>1</v>
      </c>
      <c r="N183" s="166" t="s">
        <v>38</v>
      </c>
      <c r="O183" s="55"/>
      <c r="P183" s="147">
        <f t="shared" si="41"/>
        <v>0</v>
      </c>
      <c r="Q183" s="147">
        <v>0</v>
      </c>
      <c r="R183" s="147">
        <f t="shared" si="42"/>
        <v>0</v>
      </c>
      <c r="S183" s="147">
        <v>0</v>
      </c>
      <c r="T183" s="148">
        <f t="shared" si="4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49" t="s">
        <v>148</v>
      </c>
      <c r="AT183" s="149" t="s">
        <v>149</v>
      </c>
      <c r="AU183" s="149" t="s">
        <v>122</v>
      </c>
      <c r="AY183" s="14" t="s">
        <v>112</v>
      </c>
      <c r="BE183" s="150">
        <f t="shared" si="44"/>
        <v>0</v>
      </c>
      <c r="BF183" s="150">
        <f t="shared" si="45"/>
        <v>0</v>
      </c>
      <c r="BG183" s="150">
        <f t="shared" si="46"/>
        <v>0</v>
      </c>
      <c r="BH183" s="150">
        <f t="shared" si="47"/>
        <v>0</v>
      </c>
      <c r="BI183" s="150">
        <f t="shared" si="48"/>
        <v>0</v>
      </c>
      <c r="BJ183" s="14" t="s">
        <v>113</v>
      </c>
      <c r="BK183" s="150">
        <f t="shared" si="49"/>
        <v>0</v>
      </c>
      <c r="BL183" s="14" t="s">
        <v>119</v>
      </c>
      <c r="BM183" s="149" t="s">
        <v>314</v>
      </c>
    </row>
    <row r="184" spans="1:65" s="2" customFormat="1" ht="14.45" customHeight="1">
      <c r="A184" s="29"/>
      <c r="B184" s="136"/>
      <c r="C184" s="156" t="s">
        <v>315</v>
      </c>
      <c r="D184" s="156" t="s">
        <v>149</v>
      </c>
      <c r="E184" s="157" t="s">
        <v>316</v>
      </c>
      <c r="F184" s="158" t="s">
        <v>317</v>
      </c>
      <c r="G184" s="159" t="s">
        <v>146</v>
      </c>
      <c r="H184" s="160">
        <v>60</v>
      </c>
      <c r="I184" s="161"/>
      <c r="J184" s="162">
        <f t="shared" si="40"/>
        <v>0</v>
      </c>
      <c r="K184" s="163"/>
      <c r="L184" s="164"/>
      <c r="M184" s="165" t="s">
        <v>1</v>
      </c>
      <c r="N184" s="166" t="s">
        <v>38</v>
      </c>
      <c r="O184" s="55"/>
      <c r="P184" s="147">
        <f t="shared" si="41"/>
        <v>0</v>
      </c>
      <c r="Q184" s="147">
        <v>0</v>
      </c>
      <c r="R184" s="147">
        <f t="shared" si="42"/>
        <v>0</v>
      </c>
      <c r="S184" s="147">
        <v>0</v>
      </c>
      <c r="T184" s="148">
        <f t="shared" si="4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49" t="s">
        <v>148</v>
      </c>
      <c r="AT184" s="149" t="s">
        <v>149</v>
      </c>
      <c r="AU184" s="149" t="s">
        <v>122</v>
      </c>
      <c r="AY184" s="14" t="s">
        <v>112</v>
      </c>
      <c r="BE184" s="150">
        <f t="shared" si="44"/>
        <v>0</v>
      </c>
      <c r="BF184" s="150">
        <f t="shared" si="45"/>
        <v>0</v>
      </c>
      <c r="BG184" s="150">
        <f t="shared" si="46"/>
        <v>0</v>
      </c>
      <c r="BH184" s="150">
        <f t="shared" si="47"/>
        <v>0</v>
      </c>
      <c r="BI184" s="150">
        <f t="shared" si="48"/>
        <v>0</v>
      </c>
      <c r="BJ184" s="14" t="s">
        <v>113</v>
      </c>
      <c r="BK184" s="150">
        <f t="shared" si="49"/>
        <v>0</v>
      </c>
      <c r="BL184" s="14" t="s">
        <v>119</v>
      </c>
      <c r="BM184" s="149" t="s">
        <v>318</v>
      </c>
    </row>
    <row r="185" spans="1:65" s="2" customFormat="1" ht="14.45" customHeight="1">
      <c r="A185" s="29"/>
      <c r="B185" s="136"/>
      <c r="C185" s="156" t="s">
        <v>319</v>
      </c>
      <c r="D185" s="156" t="s">
        <v>149</v>
      </c>
      <c r="E185" s="157" t="s">
        <v>320</v>
      </c>
      <c r="F185" s="158" t="s">
        <v>321</v>
      </c>
      <c r="G185" s="159" t="s">
        <v>126</v>
      </c>
      <c r="H185" s="160">
        <v>10</v>
      </c>
      <c r="I185" s="161"/>
      <c r="J185" s="162">
        <f t="shared" si="40"/>
        <v>0</v>
      </c>
      <c r="K185" s="163"/>
      <c r="L185" s="164"/>
      <c r="M185" s="165" t="s">
        <v>1</v>
      </c>
      <c r="N185" s="166" t="s">
        <v>38</v>
      </c>
      <c r="O185" s="55"/>
      <c r="P185" s="147">
        <f t="shared" si="41"/>
        <v>0</v>
      </c>
      <c r="Q185" s="147">
        <v>0</v>
      </c>
      <c r="R185" s="147">
        <f t="shared" si="42"/>
        <v>0</v>
      </c>
      <c r="S185" s="147">
        <v>0</v>
      </c>
      <c r="T185" s="148">
        <f t="shared" si="4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49" t="s">
        <v>148</v>
      </c>
      <c r="AT185" s="149" t="s">
        <v>149</v>
      </c>
      <c r="AU185" s="149" t="s">
        <v>122</v>
      </c>
      <c r="AY185" s="14" t="s">
        <v>112</v>
      </c>
      <c r="BE185" s="150">
        <f t="shared" si="44"/>
        <v>0</v>
      </c>
      <c r="BF185" s="150">
        <f t="shared" si="45"/>
        <v>0</v>
      </c>
      <c r="BG185" s="150">
        <f t="shared" si="46"/>
        <v>0</v>
      </c>
      <c r="BH185" s="150">
        <f t="shared" si="47"/>
        <v>0</v>
      </c>
      <c r="BI185" s="150">
        <f t="shared" si="48"/>
        <v>0</v>
      </c>
      <c r="BJ185" s="14" t="s">
        <v>113</v>
      </c>
      <c r="BK185" s="150">
        <f t="shared" si="49"/>
        <v>0</v>
      </c>
      <c r="BL185" s="14" t="s">
        <v>119</v>
      </c>
      <c r="BM185" s="149" t="s">
        <v>322</v>
      </c>
    </row>
    <row r="186" spans="1:65" s="2" customFormat="1" ht="24.2" customHeight="1">
      <c r="A186" s="29"/>
      <c r="B186" s="136"/>
      <c r="C186" s="156" t="s">
        <v>323</v>
      </c>
      <c r="D186" s="156" t="s">
        <v>149</v>
      </c>
      <c r="E186" s="157" t="s">
        <v>324</v>
      </c>
      <c r="F186" s="158" t="s">
        <v>325</v>
      </c>
      <c r="G186" s="159" t="s">
        <v>126</v>
      </c>
      <c r="H186" s="160">
        <v>8</v>
      </c>
      <c r="I186" s="161"/>
      <c r="J186" s="162">
        <f t="shared" si="40"/>
        <v>0</v>
      </c>
      <c r="K186" s="163"/>
      <c r="L186" s="164"/>
      <c r="M186" s="165" t="s">
        <v>1</v>
      </c>
      <c r="N186" s="166" t="s">
        <v>38</v>
      </c>
      <c r="O186" s="55"/>
      <c r="P186" s="147">
        <f t="shared" si="41"/>
        <v>0</v>
      </c>
      <c r="Q186" s="147">
        <v>8.0000000000000007E-5</v>
      </c>
      <c r="R186" s="147">
        <f t="shared" si="42"/>
        <v>6.4000000000000005E-4</v>
      </c>
      <c r="S186" s="147">
        <v>0</v>
      </c>
      <c r="T186" s="148">
        <f t="shared" si="4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49" t="s">
        <v>148</v>
      </c>
      <c r="AT186" s="149" t="s">
        <v>149</v>
      </c>
      <c r="AU186" s="149" t="s">
        <v>122</v>
      </c>
      <c r="AY186" s="14" t="s">
        <v>112</v>
      </c>
      <c r="BE186" s="150">
        <f t="shared" si="44"/>
        <v>0</v>
      </c>
      <c r="BF186" s="150">
        <f t="shared" si="45"/>
        <v>0</v>
      </c>
      <c r="BG186" s="150">
        <f t="shared" si="46"/>
        <v>0</v>
      </c>
      <c r="BH186" s="150">
        <f t="shared" si="47"/>
        <v>0</v>
      </c>
      <c r="BI186" s="150">
        <f t="shared" si="48"/>
        <v>0</v>
      </c>
      <c r="BJ186" s="14" t="s">
        <v>113</v>
      </c>
      <c r="BK186" s="150">
        <f t="shared" si="49"/>
        <v>0</v>
      </c>
      <c r="BL186" s="14" t="s">
        <v>119</v>
      </c>
      <c r="BM186" s="149" t="s">
        <v>326</v>
      </c>
    </row>
    <row r="187" spans="1:65" s="2" customFormat="1" ht="14.45" customHeight="1">
      <c r="A187" s="29"/>
      <c r="B187" s="136"/>
      <c r="C187" s="156" t="s">
        <v>327</v>
      </c>
      <c r="D187" s="156" t="s">
        <v>149</v>
      </c>
      <c r="E187" s="157" t="s">
        <v>328</v>
      </c>
      <c r="F187" s="158" t="s">
        <v>329</v>
      </c>
      <c r="G187" s="159" t="s">
        <v>330</v>
      </c>
      <c r="H187" s="160">
        <v>1</v>
      </c>
      <c r="I187" s="161"/>
      <c r="J187" s="162">
        <f t="shared" si="40"/>
        <v>0</v>
      </c>
      <c r="K187" s="163"/>
      <c r="L187" s="164"/>
      <c r="M187" s="165" t="s">
        <v>1</v>
      </c>
      <c r="N187" s="166" t="s">
        <v>38</v>
      </c>
      <c r="O187" s="55"/>
      <c r="P187" s="147">
        <f t="shared" si="41"/>
        <v>0</v>
      </c>
      <c r="Q187" s="147">
        <v>1.0999999999999999E-2</v>
      </c>
      <c r="R187" s="147">
        <f t="shared" si="42"/>
        <v>1.0999999999999999E-2</v>
      </c>
      <c r="S187" s="147">
        <v>0</v>
      </c>
      <c r="T187" s="148">
        <f t="shared" si="4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49" t="s">
        <v>148</v>
      </c>
      <c r="AT187" s="149" t="s">
        <v>149</v>
      </c>
      <c r="AU187" s="149" t="s">
        <v>122</v>
      </c>
      <c r="AY187" s="14" t="s">
        <v>112</v>
      </c>
      <c r="BE187" s="150">
        <f t="shared" si="44"/>
        <v>0</v>
      </c>
      <c r="BF187" s="150">
        <f t="shared" si="45"/>
        <v>0</v>
      </c>
      <c r="BG187" s="150">
        <f t="shared" si="46"/>
        <v>0</v>
      </c>
      <c r="BH187" s="150">
        <f t="shared" si="47"/>
        <v>0</v>
      </c>
      <c r="BI187" s="150">
        <f t="shared" si="48"/>
        <v>0</v>
      </c>
      <c r="BJ187" s="14" t="s">
        <v>113</v>
      </c>
      <c r="BK187" s="150">
        <f t="shared" si="49"/>
        <v>0</v>
      </c>
      <c r="BL187" s="14" t="s">
        <v>119</v>
      </c>
      <c r="BM187" s="149" t="s">
        <v>331</v>
      </c>
    </row>
    <row r="188" spans="1:65" s="2" customFormat="1" ht="29.25">
      <c r="A188" s="29"/>
      <c r="B188" s="30"/>
      <c r="C188" s="29"/>
      <c r="D188" s="151" t="s">
        <v>121</v>
      </c>
      <c r="E188" s="29"/>
      <c r="F188" s="152" t="s">
        <v>332</v>
      </c>
      <c r="G188" s="29"/>
      <c r="H188" s="29"/>
      <c r="I188" s="153"/>
      <c r="J188" s="29"/>
      <c r="K188" s="29"/>
      <c r="L188" s="30"/>
      <c r="M188" s="154"/>
      <c r="N188" s="155"/>
      <c r="O188" s="55"/>
      <c r="P188" s="55"/>
      <c r="Q188" s="55"/>
      <c r="R188" s="55"/>
      <c r="S188" s="55"/>
      <c r="T188" s="56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T188" s="14" t="s">
        <v>121</v>
      </c>
      <c r="AU188" s="14" t="s">
        <v>122</v>
      </c>
    </row>
    <row r="189" spans="1:65" s="2" customFormat="1" ht="24.2" customHeight="1">
      <c r="A189" s="29"/>
      <c r="B189" s="136"/>
      <c r="C189" s="156" t="s">
        <v>333</v>
      </c>
      <c r="D189" s="156" t="s">
        <v>149</v>
      </c>
      <c r="E189" s="157" t="s">
        <v>334</v>
      </c>
      <c r="F189" s="158" t="s">
        <v>335</v>
      </c>
      <c r="G189" s="159" t="s">
        <v>126</v>
      </c>
      <c r="H189" s="160">
        <v>2</v>
      </c>
      <c r="I189" s="161"/>
      <c r="J189" s="162">
        <f>ROUND(I189*H189,2)</f>
        <v>0</v>
      </c>
      <c r="K189" s="163"/>
      <c r="L189" s="164"/>
      <c r="M189" s="165" t="s">
        <v>1</v>
      </c>
      <c r="N189" s="166" t="s">
        <v>38</v>
      </c>
      <c r="O189" s="55"/>
      <c r="P189" s="147">
        <f>O189*H189</f>
        <v>0</v>
      </c>
      <c r="Q189" s="147">
        <v>3.0000000000000001E-5</v>
      </c>
      <c r="R189" s="147">
        <f>Q189*H189</f>
        <v>6.0000000000000002E-5</v>
      </c>
      <c r="S189" s="147">
        <v>0</v>
      </c>
      <c r="T189" s="148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49" t="s">
        <v>148</v>
      </c>
      <c r="AT189" s="149" t="s">
        <v>149</v>
      </c>
      <c r="AU189" s="149" t="s">
        <v>122</v>
      </c>
      <c r="AY189" s="14" t="s">
        <v>112</v>
      </c>
      <c r="BE189" s="150">
        <f>IF(N189="základná",J189,0)</f>
        <v>0</v>
      </c>
      <c r="BF189" s="150">
        <f>IF(N189="znížená",J189,0)</f>
        <v>0</v>
      </c>
      <c r="BG189" s="150">
        <f>IF(N189="zákl. prenesená",J189,0)</f>
        <v>0</v>
      </c>
      <c r="BH189" s="150">
        <f>IF(N189="zníž. prenesená",J189,0)</f>
        <v>0</v>
      </c>
      <c r="BI189" s="150">
        <f>IF(N189="nulová",J189,0)</f>
        <v>0</v>
      </c>
      <c r="BJ189" s="14" t="s">
        <v>113</v>
      </c>
      <c r="BK189" s="150">
        <f>ROUND(I189*H189,2)</f>
        <v>0</v>
      </c>
      <c r="BL189" s="14" t="s">
        <v>119</v>
      </c>
      <c r="BM189" s="149" t="s">
        <v>336</v>
      </c>
    </row>
    <row r="190" spans="1:65" s="2" customFormat="1" ht="14.45" customHeight="1">
      <c r="A190" s="29"/>
      <c r="B190" s="136"/>
      <c r="C190" s="137" t="s">
        <v>337</v>
      </c>
      <c r="D190" s="137" t="s">
        <v>115</v>
      </c>
      <c r="E190" s="138" t="s">
        <v>338</v>
      </c>
      <c r="F190" s="139" t="s">
        <v>339</v>
      </c>
      <c r="G190" s="140" t="s">
        <v>340</v>
      </c>
      <c r="H190" s="141">
        <v>60</v>
      </c>
      <c r="I190" s="142"/>
      <c r="J190" s="143">
        <f>ROUND(I190*H190,2)</f>
        <v>0</v>
      </c>
      <c r="K190" s="144"/>
      <c r="L190" s="30"/>
      <c r="M190" s="145" t="s">
        <v>1</v>
      </c>
      <c r="N190" s="146" t="s">
        <v>38</v>
      </c>
      <c r="O190" s="55"/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49" t="s">
        <v>119</v>
      </c>
      <c r="AT190" s="149" t="s">
        <v>115</v>
      </c>
      <c r="AU190" s="149" t="s">
        <v>122</v>
      </c>
      <c r="AY190" s="14" t="s">
        <v>112</v>
      </c>
      <c r="BE190" s="150">
        <f>IF(N190="základná",J190,0)</f>
        <v>0</v>
      </c>
      <c r="BF190" s="150">
        <f>IF(N190="znížená",J190,0)</f>
        <v>0</v>
      </c>
      <c r="BG190" s="150">
        <f>IF(N190="zákl. prenesená",J190,0)</f>
        <v>0</v>
      </c>
      <c r="BH190" s="150">
        <f>IF(N190="zníž. prenesená",J190,0)</f>
        <v>0</v>
      </c>
      <c r="BI190" s="150">
        <f>IF(N190="nulová",J190,0)</f>
        <v>0</v>
      </c>
      <c r="BJ190" s="14" t="s">
        <v>113</v>
      </c>
      <c r="BK190" s="150">
        <f>ROUND(I190*H190,2)</f>
        <v>0</v>
      </c>
      <c r="BL190" s="14" t="s">
        <v>119</v>
      </c>
      <c r="BM190" s="149" t="s">
        <v>341</v>
      </c>
    </row>
    <row r="191" spans="1:65" s="2" customFormat="1" ht="14.45" customHeight="1">
      <c r="A191" s="29"/>
      <c r="B191" s="136"/>
      <c r="C191" s="137" t="s">
        <v>342</v>
      </c>
      <c r="D191" s="137" t="s">
        <v>115</v>
      </c>
      <c r="E191" s="138" t="s">
        <v>343</v>
      </c>
      <c r="F191" s="139" t="s">
        <v>344</v>
      </c>
      <c r="G191" s="140" t="s">
        <v>345</v>
      </c>
      <c r="H191" s="141">
        <v>1</v>
      </c>
      <c r="I191" s="142"/>
      <c r="J191" s="143">
        <f>ROUND(I191*H191,2)</f>
        <v>0</v>
      </c>
      <c r="K191" s="144"/>
      <c r="L191" s="30"/>
      <c r="M191" s="145" t="s">
        <v>1</v>
      </c>
      <c r="N191" s="146" t="s">
        <v>38</v>
      </c>
      <c r="O191" s="55"/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49" t="s">
        <v>119</v>
      </c>
      <c r="AT191" s="149" t="s">
        <v>115</v>
      </c>
      <c r="AU191" s="149" t="s">
        <v>122</v>
      </c>
      <c r="AY191" s="14" t="s">
        <v>112</v>
      </c>
      <c r="BE191" s="150">
        <f>IF(N191="základná",J191,0)</f>
        <v>0</v>
      </c>
      <c r="BF191" s="150">
        <f>IF(N191="znížená",J191,0)</f>
        <v>0</v>
      </c>
      <c r="BG191" s="150">
        <f>IF(N191="zákl. prenesená",J191,0)</f>
        <v>0</v>
      </c>
      <c r="BH191" s="150">
        <f>IF(N191="zníž. prenesená",J191,0)</f>
        <v>0</v>
      </c>
      <c r="BI191" s="150">
        <f>IF(N191="nulová",J191,0)</f>
        <v>0</v>
      </c>
      <c r="BJ191" s="14" t="s">
        <v>113</v>
      </c>
      <c r="BK191" s="150">
        <f>ROUND(I191*H191,2)</f>
        <v>0</v>
      </c>
      <c r="BL191" s="14" t="s">
        <v>119</v>
      </c>
      <c r="BM191" s="149" t="s">
        <v>346</v>
      </c>
    </row>
    <row r="192" spans="1:65" s="2" customFormat="1" ht="14.45" customHeight="1">
      <c r="A192" s="29"/>
      <c r="B192" s="136"/>
      <c r="C192" s="137" t="s">
        <v>347</v>
      </c>
      <c r="D192" s="137" t="s">
        <v>115</v>
      </c>
      <c r="E192" s="138" t="s">
        <v>348</v>
      </c>
      <c r="F192" s="139" t="s">
        <v>349</v>
      </c>
      <c r="G192" s="140" t="s">
        <v>345</v>
      </c>
      <c r="H192" s="141">
        <v>1</v>
      </c>
      <c r="I192" s="142"/>
      <c r="J192" s="143">
        <f>ROUND(I192*H192,2)</f>
        <v>0</v>
      </c>
      <c r="K192" s="144"/>
      <c r="L192" s="30"/>
      <c r="M192" s="145" t="s">
        <v>1</v>
      </c>
      <c r="N192" s="146" t="s">
        <v>38</v>
      </c>
      <c r="O192" s="55"/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49" t="s">
        <v>119</v>
      </c>
      <c r="AT192" s="149" t="s">
        <v>115</v>
      </c>
      <c r="AU192" s="149" t="s">
        <v>122</v>
      </c>
      <c r="AY192" s="14" t="s">
        <v>112</v>
      </c>
      <c r="BE192" s="150">
        <f>IF(N192="základná",J192,0)</f>
        <v>0</v>
      </c>
      <c r="BF192" s="150">
        <f>IF(N192="znížená",J192,0)</f>
        <v>0</v>
      </c>
      <c r="BG192" s="150">
        <f>IF(N192="zákl. prenesená",J192,0)</f>
        <v>0</v>
      </c>
      <c r="BH192" s="150">
        <f>IF(N192="zníž. prenesená",J192,0)</f>
        <v>0</v>
      </c>
      <c r="BI192" s="150">
        <f>IF(N192="nulová",J192,0)</f>
        <v>0</v>
      </c>
      <c r="BJ192" s="14" t="s">
        <v>113</v>
      </c>
      <c r="BK192" s="150">
        <f>ROUND(I192*H192,2)</f>
        <v>0</v>
      </c>
      <c r="BL192" s="14" t="s">
        <v>119</v>
      </c>
      <c r="BM192" s="149" t="s">
        <v>350</v>
      </c>
    </row>
    <row r="193" spans="1:65" s="2" customFormat="1" ht="14.45" customHeight="1">
      <c r="A193" s="29"/>
      <c r="B193" s="136"/>
      <c r="C193" s="137" t="s">
        <v>351</v>
      </c>
      <c r="D193" s="137" t="s">
        <v>115</v>
      </c>
      <c r="E193" s="138" t="s">
        <v>352</v>
      </c>
      <c r="F193" s="139" t="s">
        <v>353</v>
      </c>
      <c r="G193" s="140" t="s">
        <v>126</v>
      </c>
      <c r="H193" s="141">
        <v>1</v>
      </c>
      <c r="I193" s="142"/>
      <c r="J193" s="143">
        <f>ROUND(I193*H193,2)</f>
        <v>0</v>
      </c>
      <c r="K193" s="144"/>
      <c r="L193" s="30"/>
      <c r="M193" s="167" t="s">
        <v>1</v>
      </c>
      <c r="N193" s="168" t="s">
        <v>38</v>
      </c>
      <c r="O193" s="169"/>
      <c r="P193" s="170">
        <f>O193*H193</f>
        <v>0</v>
      </c>
      <c r="Q193" s="170">
        <v>0</v>
      </c>
      <c r="R193" s="170">
        <f>Q193*H193</f>
        <v>0</v>
      </c>
      <c r="S193" s="170">
        <v>0</v>
      </c>
      <c r="T193" s="171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49" t="s">
        <v>119</v>
      </c>
      <c r="AT193" s="149" t="s">
        <v>115</v>
      </c>
      <c r="AU193" s="149" t="s">
        <v>122</v>
      </c>
      <c r="AY193" s="14" t="s">
        <v>112</v>
      </c>
      <c r="BE193" s="150">
        <f>IF(N193="základná",J193,0)</f>
        <v>0</v>
      </c>
      <c r="BF193" s="150">
        <f>IF(N193="znížená",J193,0)</f>
        <v>0</v>
      </c>
      <c r="BG193" s="150">
        <f>IF(N193="zákl. prenesená",J193,0)</f>
        <v>0</v>
      </c>
      <c r="BH193" s="150">
        <f>IF(N193="zníž. prenesená",J193,0)</f>
        <v>0</v>
      </c>
      <c r="BI193" s="150">
        <f>IF(N193="nulová",J193,0)</f>
        <v>0</v>
      </c>
      <c r="BJ193" s="14" t="s">
        <v>113</v>
      </c>
      <c r="BK193" s="150">
        <f>ROUND(I193*H193,2)</f>
        <v>0</v>
      </c>
      <c r="BL193" s="14" t="s">
        <v>119</v>
      </c>
      <c r="BM193" s="149" t="s">
        <v>354</v>
      </c>
    </row>
    <row r="194" spans="1:65" s="2" customFormat="1" ht="6.95" customHeight="1">
      <c r="A194" s="29"/>
      <c r="B194" s="44"/>
      <c r="C194" s="45"/>
      <c r="D194" s="45"/>
      <c r="E194" s="45"/>
      <c r="F194" s="45"/>
      <c r="G194" s="45"/>
      <c r="H194" s="45"/>
      <c r="I194" s="45"/>
      <c r="J194" s="45"/>
      <c r="K194" s="45"/>
      <c r="L194" s="30"/>
      <c r="M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</sheetData>
  <autoFilter ref="C124:K193"/>
  <mergeCells count="6">
    <mergeCell ref="L2:V2"/>
    <mergeCell ref="E7:H7"/>
    <mergeCell ref="E16:H16"/>
    <mergeCell ref="E25:H25"/>
    <mergeCell ref="E85:H85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7 - KREMATÓRIUM</vt:lpstr>
      <vt:lpstr>'7 - KREMATÓRIUM'!Názvy_tlače</vt:lpstr>
      <vt:lpstr>'Rekapitulácia stavby'!Názvy_tlače</vt:lpstr>
      <vt:lpstr>'7 - KREMATÓRIUM'!Oblasť_tlače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DESKTOP-TNAV08T\Admin</dc:creator>
  <cp:lastModifiedBy>Admin</cp:lastModifiedBy>
  <dcterms:created xsi:type="dcterms:W3CDTF">2021-07-21T08:07:34Z</dcterms:created>
  <dcterms:modified xsi:type="dcterms:W3CDTF">2021-07-21T08:08:18Z</dcterms:modified>
</cp:coreProperties>
</file>