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TB\Desktop\Vlastné\Rozpočty\Zadania\"/>
    </mc:Choice>
  </mc:AlternateContent>
  <bookViews>
    <workbookView xWindow="0" yWindow="0" windowWidth="17256" windowHeight="5772" firstSheet="1" activeTab="1"/>
  </bookViews>
  <sheets>
    <sheet name="Rekapitulácia stavby" sheetId="1" state="veryHidden" r:id="rId1"/>
    <sheet name="03001 - Oprava chodníkov" sheetId="2" r:id="rId2"/>
  </sheets>
  <definedNames>
    <definedName name="_xlnm._FilterDatabase" localSheetId="1" hidden="1">'03001 - Oprava chodníkov'!$C$121:$K$171</definedName>
    <definedName name="_xlnm.Print_Titles" localSheetId="1">'03001 - Oprava chodníkov'!$121:$121</definedName>
    <definedName name="_xlnm.Print_Titles" localSheetId="0">'Rekapitulácia stavby'!$92:$92</definedName>
    <definedName name="_xlnm.Print_Area" localSheetId="1">'03001 - Oprava chodníkov'!$C$4:$J$76,'03001 - Oprava chodníkov'!$C$82:$J$105,'03001 - Oprava chodníkov'!$C$111:$J$171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71" i="2"/>
  <c r="BH171" i="2"/>
  <c r="BG171" i="2"/>
  <c r="BE171" i="2"/>
  <c r="BK171" i="2"/>
  <c r="J171" i="2" s="1"/>
  <c r="BF171" i="2" s="1"/>
  <c r="BI170" i="2"/>
  <c r="BH170" i="2"/>
  <c r="BG170" i="2"/>
  <c r="BE170" i="2"/>
  <c r="BK170" i="2"/>
  <c r="J170" i="2"/>
  <c r="BF170" i="2"/>
  <c r="BI169" i="2"/>
  <c r="BH169" i="2"/>
  <c r="BG169" i="2"/>
  <c r="BE169" i="2"/>
  <c r="BK169" i="2"/>
  <c r="J169" i="2" s="1"/>
  <c r="BF169" i="2" s="1"/>
  <c r="BI168" i="2"/>
  <c r="BH168" i="2"/>
  <c r="BG168" i="2"/>
  <c r="BE168" i="2"/>
  <c r="BK168" i="2"/>
  <c r="J168" i="2"/>
  <c r="BF168" i="2" s="1"/>
  <c r="BI167" i="2"/>
  <c r="BH167" i="2"/>
  <c r="BG167" i="2"/>
  <c r="BE167" i="2"/>
  <c r="BK167" i="2"/>
  <c r="J167" i="2"/>
  <c r="BF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T156" i="2" s="1"/>
  <c r="R157" i="2"/>
  <c r="R156" i="2" s="1"/>
  <c r="P157" i="2"/>
  <c r="P156" i="2" s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8" i="2"/>
  <c r="F116" i="2"/>
  <c r="E114" i="2"/>
  <c r="F89" i="2"/>
  <c r="F87" i="2"/>
  <c r="E85" i="2"/>
  <c r="J22" i="2"/>
  <c r="E22" i="2"/>
  <c r="J119" i="2" s="1"/>
  <c r="J21" i="2"/>
  <c r="J19" i="2"/>
  <c r="E19" i="2"/>
  <c r="J89" i="2" s="1"/>
  <c r="J18" i="2"/>
  <c r="J16" i="2"/>
  <c r="E16" i="2"/>
  <c r="F119" i="2" s="1"/>
  <c r="J15" i="2"/>
  <c r="J116" i="2"/>
  <c r="L90" i="1"/>
  <c r="AM90" i="1"/>
  <c r="AM89" i="1"/>
  <c r="L89" i="1"/>
  <c r="AM87" i="1"/>
  <c r="L87" i="1"/>
  <c r="L85" i="1"/>
  <c r="L84" i="1"/>
  <c r="BK157" i="2"/>
  <c r="BK153" i="2"/>
  <c r="J141" i="2"/>
  <c r="AS94" i="1"/>
  <c r="J157" i="2"/>
  <c r="BK151" i="2"/>
  <c r="J147" i="2"/>
  <c r="J140" i="2"/>
  <c r="J131" i="2"/>
  <c r="J126" i="2"/>
  <c r="J160" i="2"/>
  <c r="J153" i="2"/>
  <c r="J143" i="2"/>
  <c r="J137" i="2"/>
  <c r="BK132" i="2"/>
  <c r="J128" i="2"/>
  <c r="BK165" i="2"/>
  <c r="BK148" i="2"/>
  <c r="BK137" i="2"/>
  <c r="J164" i="2"/>
  <c r="J155" i="2"/>
  <c r="J150" i="2"/>
  <c r="BK146" i="2"/>
  <c r="BK144" i="2"/>
  <c r="BK135" i="2"/>
  <c r="BK129" i="2"/>
  <c r="BK161" i="2"/>
  <c r="BK152" i="2"/>
  <c r="BK147" i="2"/>
  <c r="J139" i="2"/>
  <c r="J133" i="2"/>
  <c r="J129" i="2"/>
  <c r="BK125" i="2"/>
  <c r="BK164" i="2"/>
  <c r="J144" i="2"/>
  <c r="BK126" i="2"/>
  <c r="J161" i="2"/>
  <c r="J152" i="2"/>
  <c r="J148" i="2"/>
  <c r="J145" i="2"/>
  <c r="BK139" i="2"/>
  <c r="BK133" i="2"/>
  <c r="BK128" i="2"/>
  <c r="J165" i="2"/>
  <c r="BK155" i="2"/>
  <c r="BK150" i="2"/>
  <c r="BK145" i="2"/>
  <c r="BK140" i="2"/>
  <c r="J135" i="2"/>
  <c r="BK130" i="2"/>
  <c r="J127" i="2"/>
  <c r="BK160" i="2"/>
  <c r="J146" i="2"/>
  <c r="J132" i="2"/>
  <c r="BK162" i="2"/>
  <c r="J154" i="2"/>
  <c r="BK149" i="2"/>
  <c r="BK143" i="2"/>
  <c r="J136" i="2"/>
  <c r="J130" i="2"/>
  <c r="J125" i="2"/>
  <c r="J162" i="2"/>
  <c r="BK154" i="2"/>
  <c r="J151" i="2"/>
  <c r="J149" i="2"/>
  <c r="BK141" i="2"/>
  <c r="BK136" i="2"/>
  <c r="BK131" i="2"/>
  <c r="BK127" i="2"/>
  <c r="R124" i="2" l="1"/>
  <c r="R134" i="2"/>
  <c r="BK142" i="2"/>
  <c r="J142" i="2"/>
  <c r="J99" i="2" s="1"/>
  <c r="P124" i="2"/>
  <c r="P134" i="2"/>
  <c r="R142" i="2"/>
  <c r="BK124" i="2"/>
  <c r="J124" i="2" s="1"/>
  <c r="J96" i="2" s="1"/>
  <c r="BK134" i="2"/>
  <c r="J134" i="2" s="1"/>
  <c r="J97" i="2" s="1"/>
  <c r="T134" i="2"/>
  <c r="P138" i="2"/>
  <c r="T138" i="2"/>
  <c r="T142" i="2"/>
  <c r="BK159" i="2"/>
  <c r="J159" i="2"/>
  <c r="J102" i="2" s="1"/>
  <c r="R159" i="2"/>
  <c r="R158" i="2"/>
  <c r="BK163" i="2"/>
  <c r="J163" i="2" s="1"/>
  <c r="J103" i="2" s="1"/>
  <c r="T163" i="2"/>
  <c r="T124" i="2"/>
  <c r="BK138" i="2"/>
  <c r="J138" i="2"/>
  <c r="J98" i="2" s="1"/>
  <c r="R138" i="2"/>
  <c r="P142" i="2"/>
  <c r="P159" i="2"/>
  <c r="P158" i="2" s="1"/>
  <c r="T159" i="2"/>
  <c r="T158" i="2" s="1"/>
  <c r="P163" i="2"/>
  <c r="R163" i="2"/>
  <c r="BK166" i="2"/>
  <c r="J166" i="2" s="1"/>
  <c r="J104" i="2" s="1"/>
  <c r="BK156" i="2"/>
  <c r="J156" i="2"/>
  <c r="J100" i="2" s="1"/>
  <c r="J87" i="2"/>
  <c r="F90" i="2"/>
  <c r="BF126" i="2"/>
  <c r="BF127" i="2"/>
  <c r="BF129" i="2"/>
  <c r="BF130" i="2"/>
  <c r="BF135" i="2"/>
  <c r="BF137" i="2"/>
  <c r="BF139" i="2"/>
  <c r="BF140" i="2"/>
  <c r="BF144" i="2"/>
  <c r="BF146" i="2"/>
  <c r="BF149" i="2"/>
  <c r="BF155" i="2"/>
  <c r="BF162" i="2"/>
  <c r="BF165" i="2"/>
  <c r="J90" i="2"/>
  <c r="J118" i="2"/>
  <c r="BF125" i="2"/>
  <c r="BF128" i="2"/>
  <c r="BF132" i="2"/>
  <c r="BF133" i="2"/>
  <c r="BF141" i="2"/>
  <c r="BF143" i="2"/>
  <c r="BF148" i="2"/>
  <c r="BF153" i="2"/>
  <c r="BF157" i="2"/>
  <c r="BF131" i="2"/>
  <c r="BF136" i="2"/>
  <c r="BF145" i="2"/>
  <c r="BF147" i="2"/>
  <c r="BF150" i="2"/>
  <c r="BF151" i="2"/>
  <c r="BF152" i="2"/>
  <c r="BF154" i="2"/>
  <c r="BF160" i="2"/>
  <c r="BF161" i="2"/>
  <c r="BF164" i="2"/>
  <c r="F33" i="2"/>
  <c r="BB95" i="1" s="1"/>
  <c r="BB94" i="1" s="1"/>
  <c r="W31" i="1" s="1"/>
  <c r="F35" i="2"/>
  <c r="BD95" i="1" s="1"/>
  <c r="BD94" i="1" s="1"/>
  <c r="W33" i="1" s="1"/>
  <c r="F34" i="2"/>
  <c r="BC95" i="1" s="1"/>
  <c r="BC94" i="1" s="1"/>
  <c r="W32" i="1" s="1"/>
  <c r="J31" i="2"/>
  <c r="AV95" i="1" s="1"/>
  <c r="F31" i="2"/>
  <c r="AZ95" i="1" s="1"/>
  <c r="AZ94" i="1" s="1"/>
  <c r="W29" i="1" s="1"/>
  <c r="T123" i="2" l="1"/>
  <c r="T122" i="2"/>
  <c r="P123" i="2"/>
  <c r="P122" i="2"/>
  <c r="AU95" i="1" s="1"/>
  <c r="AU94" i="1" s="1"/>
  <c r="R123" i="2"/>
  <c r="R122" i="2" s="1"/>
  <c r="BK123" i="2"/>
  <c r="J123" i="2" s="1"/>
  <c r="J95" i="2" s="1"/>
  <c r="BK158" i="2"/>
  <c r="J158" i="2"/>
  <c r="J101" i="2" s="1"/>
  <c r="F32" i="2"/>
  <c r="BA95" i="1" s="1"/>
  <c r="BA94" i="1" s="1"/>
  <c r="W30" i="1" s="1"/>
  <c r="AX94" i="1"/>
  <c r="AY94" i="1"/>
  <c r="J32" i="2"/>
  <c r="AW95" i="1" s="1"/>
  <c r="AT95" i="1" s="1"/>
  <c r="AV94" i="1"/>
  <c r="AK29" i="1" s="1"/>
  <c r="BK122" i="2" l="1"/>
  <c r="J122" i="2" s="1"/>
  <c r="J94" i="2" s="1"/>
  <c r="AW94" i="1"/>
  <c r="AK30" i="1" s="1"/>
  <c r="J28" i="2" l="1"/>
  <c r="AG95" i="1" s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<sst xmlns="http://schemas.openxmlformats.org/spreadsheetml/2006/main" count="845" uniqueCount="271">
  <si>
    <t>Export Komplet</t>
  </si>
  <si>
    <t/>
  </si>
  <si>
    <t>2.0</t>
  </si>
  <si>
    <t>ZAMOK</t>
  </si>
  <si>
    <t>False</t>
  </si>
  <si>
    <t>{e0aaf9a9-4f34-4168-ba0b-aa3bf365d418}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</si>
  <si>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</si>
  <si>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</si>
  <si>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</si>
  <si>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</si>
  <si>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</si>
  <si>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</si>
  <si>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</si>
  <si>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</si>
  <si>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</si>
  <si>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</si>
  <si>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chodníkov</t>
  </si>
  <si>
    <t>JKSO:</t>
  </si>
  <si>
    <t>KS:</t>
  </si>
  <si>
    <t>Miesto:</t>
  </si>
  <si>
    <t>Cintorín, Vrakuňa</t>
  </si>
  <si>
    <t>Dátum:</t>
  </si>
  <si>
    <t>27. 7. 2021</t>
  </si>
  <si>
    <t>Objednávateľ:</t>
  </si>
  <si>
    <t>IČO:</t>
  </si>
  <si>
    <t>MARIANUM - Pohrebníctvo mesta Bratislavy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</si>
  <si>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</si>
  <si>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</si>
  <si>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</si>
  <si>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</si>
  <si>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</si>
  <si>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</si>
  <si>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</si>
  <si>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</si>
  <si>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</si>
  <si>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</si>
  <si>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</si>
  <si>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</si>
  <si>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</si>
  <si>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</si>
  <si>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</si>
  <si>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</si>
  <si>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</si>
  <si>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</si>
  <si>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</si>
  <si>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</si>
  <si>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</si>
  <si>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</si>
  <si>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</si>
  <si>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</si>
  <si>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</si>
  <si>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</si>
  <si>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</si>
  <si>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</si>
  <si>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</si>
  <si>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</si>
  <si>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</si>
  <si>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</si>
  <si>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</si>
  <si>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</si>
  <si>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</si>
  <si>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</si>
  <si>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</si>
  <si>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</si>
  <si>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</si>
  <si>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</si>
  <si>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</si>
  <si>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</si>
  <si>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</si>
  <si>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</si>
  <si>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</si>
  <si>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</si>
  <si>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</si>
  <si>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</si>
  <si>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</si>
  <si>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</si>
  <si>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</si>
  <si>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</si>
  <si>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</si>
  <si>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</si>
  <si>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</si>
  <si>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</si>
  <si>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</si>
  <si>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</si>
  <si>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</si>
  <si>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</si>
  <si>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</si>
  <si>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</si>
  <si>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</si>
  <si>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</si>
  <si>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</si>
  <si>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</si>
  <si>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</si>
  <si>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</si>
  <si>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</si>
  <si>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VRN - Investičné náklady neobsiahnuté v cenách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</si>
  <si>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</si>
  <si>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</si>
  <si>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</si>
  <si>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</si>
  <si>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</si>
  <si>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</si>
  <si>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</si>
  <si>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</si>
  <si>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</si>
  <si>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</si>
  <si>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</si>
  <si>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</si>
  <si>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</si>
  <si>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</si>
  <si>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</si>
  <si>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</si>
  <si>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</si>
  <si>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</si>
  <si>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</si>
  <si>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 xml:space="preserve">Odstránenie krytu v ploche do 200 m2 z betónu prostého, hr. vrstvy do 150 mm,  -0,22500t </t>
  </si>
  <si>
    <t>m2</t>
  </si>
  <si>
    <t>4</t>
  </si>
  <si>
    <t>2</t>
  </si>
  <si>
    <t>1491249770</t>
  </si>
  <si>
    <t>122202201.S</t>
  </si>
  <si>
    <t>Odkopávka a prekopávka nezapažená pre cesty, v hornine 3 do 100 m3 - ručný výkop</t>
  </si>
  <si>
    <t>m3</t>
  </si>
  <si>
    <t>-1520963528</t>
  </si>
  <si>
    <t>3</t>
  </si>
  <si>
    <t>122202209.S</t>
  </si>
  <si>
    <t>Odkopávky a prekopávky nezapažené pre cesty. Príplatok za lepivosť horniny 3</t>
  </si>
  <si>
    <t>-1079209808</t>
  </si>
  <si>
    <t>162201102.S</t>
  </si>
  <si>
    <t>Vodorovné premiestnenie výkopku z horniny 1-4 nad 20-50m</t>
  </si>
  <si>
    <t>-1270200900</t>
  </si>
  <si>
    <t>5</t>
  </si>
  <si>
    <t>162301102.S</t>
  </si>
  <si>
    <t>Vodorovné premiestnenie výkopku po spevnenej ceste z horniny tr.1-4, do 100 m3 na vzdialenosť do 1000 m</t>
  </si>
  <si>
    <t>184983178</t>
  </si>
  <si>
    <t>6</t>
  </si>
  <si>
    <t>162501105.S</t>
  </si>
  <si>
    <t>Vodorovné premiestnenie výkopku po spevnenej ceste z horniny tr.1-4, do 100 m3, príplatok k cene za každých ďalšich a začatých 1000 m</t>
  </si>
  <si>
    <t>-1222232960</t>
  </si>
  <si>
    <t>7</t>
  </si>
  <si>
    <t>167101100.S</t>
  </si>
  <si>
    <t>Nakladanie výkopku tr.1-4 ručne</t>
  </si>
  <si>
    <t>-464659622</t>
  </si>
  <si>
    <t>8</t>
  </si>
  <si>
    <t>171201201.S</t>
  </si>
  <si>
    <t>Uloženie sypaniny na skládky do 100 m3</t>
  </si>
  <si>
    <t>570097118</t>
  </si>
  <si>
    <t>9</t>
  </si>
  <si>
    <t>171209002.S</t>
  </si>
  <si>
    <t>Poplatok za skladovanie - zemina a kamenivo (17 05) ostatné</t>
  </si>
  <si>
    <t>t</t>
  </si>
  <si>
    <t>233491573</t>
  </si>
  <si>
    <t>Zakladanie</t>
  </si>
  <si>
    <t>10</t>
  </si>
  <si>
    <t>273351217.S</t>
  </si>
  <si>
    <t>Debnenie stien základových dosiek, zhotovenie-tradičné</t>
  </si>
  <si>
    <t>-80680952</t>
  </si>
  <si>
    <t>11</t>
  </si>
  <si>
    <t>273351218.S</t>
  </si>
  <si>
    <t>Debnenie stien základových dosiek, odstránenie-tradičné</t>
  </si>
  <si>
    <t>1776214768</t>
  </si>
  <si>
    <t>12</t>
  </si>
  <si>
    <t>M</t>
  </si>
  <si>
    <t>605110010300.S</t>
  </si>
  <si>
    <t>Dosky a fošne zo smreku neopracované omietané akosť II hr. 18-22 mm, š. 250-300 mm</t>
  </si>
  <si>
    <t>621173105</t>
  </si>
  <si>
    <t>Komunikácie</t>
  </si>
  <si>
    <t>13</t>
  </si>
  <si>
    <t>566902161.S</t>
  </si>
  <si>
    <t>Vyspravenie podkladu po odstránení poškodených častí do 15 m2 podkladovým betónom PB I tr. C 20/25 hr. 100 mm</t>
  </si>
  <si>
    <t>-1368463859</t>
  </si>
  <si>
    <t>14</t>
  </si>
  <si>
    <t>569551111.S</t>
  </si>
  <si>
    <t>Spevnenie krajníc alebo komun. pre peších s rozpr. a zhutnením, prehodenou zeminou hr. 150 mm</t>
  </si>
  <si>
    <t>2126923551</t>
  </si>
  <si>
    <t>15</t>
  </si>
  <si>
    <t>581140315.S</t>
  </si>
  <si>
    <t>Kryt cementobetónový cestných komunikácií skupiny CB III pre TDZ IV, V a VI, hr. 250 mm</t>
  </si>
  <si>
    <t>733234916</t>
  </si>
  <si>
    <t>Ostatné konštrukcie a práce-búranie</t>
  </si>
  <si>
    <t>16</t>
  </si>
  <si>
    <t>919716111.S</t>
  </si>
  <si>
    <t>Oceľová výstuž cementobet. krytu TEVYCED letis. plôch zo zvar. sietí KARI hmotnosť do 7,5 kg/m2</t>
  </si>
  <si>
    <t>-116523388</t>
  </si>
  <si>
    <t>17</t>
  </si>
  <si>
    <t>919726135.S</t>
  </si>
  <si>
    <t>Rezanie priečnych alebo pozdĺžnych dilatačných škár bet. plôch pre vytvor. komôrky pre zálievku, š. 10 mm, hĺ. 25 mm</t>
  </si>
  <si>
    <t>m</t>
  </si>
  <si>
    <t>2106859495</t>
  </si>
  <si>
    <t>18</t>
  </si>
  <si>
    <t>919726512.S</t>
  </si>
  <si>
    <t>Tesnenie dilatačných škár zálievkou za studena pre komôrku s tesniacim profilom š. 10 mm hl. 25 mm</t>
  </si>
  <si>
    <t>385403285</t>
  </si>
  <si>
    <t>19</t>
  </si>
  <si>
    <t>919741111.S</t>
  </si>
  <si>
    <t>Ošetrenie cementobetónovej plochy vodou</t>
  </si>
  <si>
    <t>-542633486</t>
  </si>
  <si>
    <t>919748111.S</t>
  </si>
  <si>
    <t>Vykonanie postreku, príp. zdrsnenie povrchu ochrannou emulziou - adhézny mostík</t>
  </si>
  <si>
    <t>-1084090290</t>
  </si>
  <si>
    <t>21</t>
  </si>
  <si>
    <t>585870000600.S</t>
  </si>
  <si>
    <t>Adhézny mostík s hydraulickým spojivom pri sanácii betónových konštrukcií do exteriéru</t>
  </si>
  <si>
    <t>kg</t>
  </si>
  <si>
    <t>1864651787</t>
  </si>
  <si>
    <t>22</t>
  </si>
  <si>
    <t>938902071.S</t>
  </si>
  <si>
    <t>Očistenie povrchu betónových konštrukcií tlakovou vodou</t>
  </si>
  <si>
    <t>-683806630</t>
  </si>
  <si>
    <t>23</t>
  </si>
  <si>
    <t>979082111.S</t>
  </si>
  <si>
    <t>Vnútrostavenisková doprava sutiny a vybúraných hmôt do 10 m</t>
  </si>
  <si>
    <t>1399671616</t>
  </si>
  <si>
    <t>24</t>
  </si>
  <si>
    <t>979082121.S</t>
  </si>
  <si>
    <t>Vnútrostavenisková doprava sutiny a vybúraných hmôt za každých ďalších 5 m</t>
  </si>
  <si>
    <t>2103158416</t>
  </si>
  <si>
    <t>25</t>
  </si>
  <si>
    <t>979083112.S</t>
  </si>
  <si>
    <t>Vodorovné premiestnenie sutiny na skládku s naložením a zložením nad 100 do 1000 m</t>
  </si>
  <si>
    <t>1944502820</t>
  </si>
  <si>
    <t>26</t>
  </si>
  <si>
    <t>979083191.S</t>
  </si>
  <si>
    <t>Príplatok za každých ďalších i začatých 1000 m po spevnenej ceste pre vodorovné premiestnenie sutiny</t>
  </si>
  <si>
    <t>635713204</t>
  </si>
  <si>
    <t>27</t>
  </si>
  <si>
    <t>979089012.S</t>
  </si>
  <si>
    <t>Poplatok za skladovanie - betón, tehly, dlaždice (17 01) ostatné</t>
  </si>
  <si>
    <t>1925664006</t>
  </si>
  <si>
    <t>28</t>
  </si>
  <si>
    <t>979093111.S</t>
  </si>
  <si>
    <t>Uloženie sutiny na skládku s hrubým urovnaním bez zhutnenia</t>
  </si>
  <si>
    <t>-2124584969</t>
  </si>
  <si>
    <t>99</t>
  </si>
  <si>
    <t>Presun hmôt HSV</t>
  </si>
  <si>
    <t>29</t>
  </si>
  <si>
    <t>998224111.S</t>
  </si>
  <si>
    <t>Presun hmôt pre pozemné komunikácie s krytom monolitickým betónovým akejkoľvek dĺžky objektu</t>
  </si>
  <si>
    <t>-330664457</t>
  </si>
  <si>
    <t>PSV</t>
  </si>
  <si>
    <t>Práce a dodávky PSV</t>
  </si>
  <si>
    <t>767</t>
  </si>
  <si>
    <t>Konštrukcie doplnkové kovové</t>
  </si>
  <si>
    <t>30</t>
  </si>
  <si>
    <t>273362512.S</t>
  </si>
  <si>
    <t>Dodatočné vystužovanie betónových konštrukcií betonárskou oceľovou chemickou injektážnou kotvou VME, D 12 mm -0.00001t - spojovacie tŕne</t>
  </si>
  <si>
    <t>cm</t>
  </si>
  <si>
    <t>890004461</t>
  </si>
  <si>
    <t>31</t>
  </si>
  <si>
    <t>971045802.S</t>
  </si>
  <si>
    <t>Vrty príklepovým vrtákom do D 12 mm do stien alebo smerom dole do betónu -0.00001t</t>
  </si>
  <si>
    <t>-1541742919</t>
  </si>
  <si>
    <t>32</t>
  </si>
  <si>
    <t>589510002400.S</t>
  </si>
  <si>
    <t>Výstuž do betónu z ocele 10 505 (B500) D 12 mm - spojovacie tŕne</t>
  </si>
  <si>
    <t>-735275653</t>
  </si>
  <si>
    <t>VRN</t>
  </si>
  <si>
    <t>Investičné náklady neobsiahnuté v cenách</t>
  </si>
  <si>
    <t>33</t>
  </si>
  <si>
    <t>000600031.S</t>
  </si>
  <si>
    <t>Zariadenie staveniska</t>
  </si>
  <si>
    <t>%</t>
  </si>
  <si>
    <t>1024</t>
  </si>
  <si>
    <t>357050852</t>
  </si>
  <si>
    <t>34</t>
  </si>
  <si>
    <t>000700023.S</t>
  </si>
  <si>
    <t>Dopravné náklady - sťažené dopravné podmienky čerpanie betónu na vzdialenosť do 200 m</t>
  </si>
  <si>
    <t>2028992325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</si>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</sst>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/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57" t="s">
        <v>13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19"/>
      <c r="AQ5" s="19"/>
      <c r="AR5" s="17"/>
      <c r="BE5" s="254" t="s">
        <v>14</v>
      </c>
      <c r="BS5" s="14" t="s">
        <v>6</v>
      </c>
    </row>
    <row r="6" spans="1:74" s="1" customFormat="1" ht="36.9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59" t="s">
        <v>16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19"/>
      <c r="AQ6" s="19"/>
      <c r="AR6" s="17"/>
      <c r="BE6" s="255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55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55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5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55"/>
      <c r="BS10" s="14" t="s">
        <v>6</v>
      </c>
    </row>
    <row r="11" spans="1:74" s="1" customFormat="1" ht="18.45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55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55"/>
      <c r="BS13" s="14" t="s">
        <v>6</v>
      </c>
    </row>
    <row r="14" spans="1:74" ht="13.2">
      <c r="B14" s="18"/>
      <c r="C14" s="19"/>
      <c r="D14" s="19"/>
      <c r="E14" s="260" t="s">
        <v>28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55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55"/>
      <c r="BS16" s="14" t="s">
        <v>4</v>
      </c>
    </row>
    <row r="17" spans="1:71" s="1" customFormat="1" ht="18.45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55"/>
      <c r="BS17" s="14" t="s">
        <v>31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55"/>
      <c r="BS19" s="14" t="s">
        <v>6</v>
      </c>
    </row>
    <row r="20" spans="1:71" s="1" customFormat="1" ht="18.45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55"/>
      <c r="BS20" s="14" t="s">
        <v>31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5"/>
    </row>
    <row r="23" spans="1:71" s="1" customFormat="1" ht="16.5" customHeight="1">
      <c r="B23" s="18"/>
      <c r="C23" s="19"/>
      <c r="D23" s="19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19"/>
      <c r="AP23" s="19"/>
      <c r="AQ23" s="19"/>
      <c r="AR23" s="17"/>
      <c r="BE23" s="255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5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55"/>
    </row>
    <row r="26" spans="1:71" s="2" customFormat="1" ht="25.95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3">
        <f>ROUND(AG94,2)</f>
        <v>0</v>
      </c>
      <c r="AL26" s="264"/>
      <c r="AM26" s="264"/>
      <c r="AN26" s="264"/>
      <c r="AO26" s="264"/>
      <c r="AP26" s="33"/>
      <c r="AQ26" s="33"/>
      <c r="AR26" s="36"/>
      <c r="BE26" s="255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55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65" t="s">
        <v>35</v>
      </c>
      <c r="M28" s="265"/>
      <c r="N28" s="265"/>
      <c r="O28" s="265"/>
      <c r="P28" s="265"/>
      <c r="Q28" s="33"/>
      <c r="R28" s="33"/>
      <c r="S28" s="33"/>
      <c r="T28" s="33"/>
      <c r="U28" s="33"/>
      <c r="V28" s="33"/>
      <c r="W28" s="265" t="s">
        <v>36</v>
      </c>
      <c r="X28" s="265"/>
      <c r="Y28" s="265"/>
      <c r="Z28" s="265"/>
      <c r="AA28" s="265"/>
      <c r="AB28" s="265"/>
      <c r="AC28" s="265"/>
      <c r="AD28" s="265"/>
      <c r="AE28" s="265"/>
      <c r="AF28" s="33"/>
      <c r="AG28" s="33"/>
      <c r="AH28" s="33"/>
      <c r="AI28" s="33"/>
      <c r="AJ28" s="33"/>
      <c r="AK28" s="265" t="s">
        <v>37</v>
      </c>
      <c r="AL28" s="265"/>
      <c r="AM28" s="265"/>
      <c r="AN28" s="265"/>
      <c r="AO28" s="265"/>
      <c r="AP28" s="33"/>
      <c r="AQ28" s="33"/>
      <c r="AR28" s="36"/>
      <c r="BE28" s="255"/>
    </row>
    <row r="29" spans="1:71" s="3" customFormat="1" ht="14.4" customHeight="1">
      <c r="B29" s="37"/>
      <c r="C29" s="38"/>
      <c r="D29" s="26" t="s">
        <v>38</v>
      </c>
      <c r="E29" s="38"/>
      <c r="F29" s="39" t="s">
        <v>39</v>
      </c>
      <c r="G29" s="38"/>
      <c r="H29" s="38"/>
      <c r="I29" s="38"/>
      <c r="J29" s="38"/>
      <c r="K29" s="38"/>
      <c r="L29" s="249">
        <v>0.2</v>
      </c>
      <c r="M29" s="248"/>
      <c r="N29" s="248"/>
      <c r="O29" s="248"/>
      <c r="P29" s="248"/>
      <c r="Q29" s="38"/>
      <c r="R29" s="38"/>
      <c r="S29" s="38"/>
      <c r="T29" s="38"/>
      <c r="U29" s="38"/>
      <c r="V29" s="38"/>
      <c r="W29" s="247">
        <f>ROUND(AZ94, 2)</f>
        <v>0</v>
      </c>
      <c r="X29" s="248"/>
      <c r="Y29" s="248"/>
      <c r="Z29" s="248"/>
      <c r="AA29" s="248"/>
      <c r="AB29" s="248"/>
      <c r="AC29" s="248"/>
      <c r="AD29" s="248"/>
      <c r="AE29" s="248"/>
      <c r="AF29" s="38"/>
      <c r="AG29" s="38"/>
      <c r="AH29" s="38"/>
      <c r="AI29" s="38"/>
      <c r="AJ29" s="38"/>
      <c r="AK29" s="247">
        <f>ROUND(AV94, 2)</f>
        <v>0</v>
      </c>
      <c r="AL29" s="248"/>
      <c r="AM29" s="248"/>
      <c r="AN29" s="248"/>
      <c r="AO29" s="248"/>
      <c r="AP29" s="38"/>
      <c r="AQ29" s="38"/>
      <c r="AR29" s="40"/>
      <c r="BE29" s="256"/>
    </row>
    <row r="30" spans="1:71" s="3" customFormat="1" ht="14.4" customHeight="1">
      <c r="B30" s="37"/>
      <c r="C30" s="38"/>
      <c r="D30" s="38"/>
      <c r="E30" s="38"/>
      <c r="F30" s="39" t="s">
        <v>40</v>
      </c>
      <c r="G30" s="38"/>
      <c r="H30" s="38"/>
      <c r="I30" s="38"/>
      <c r="J30" s="38"/>
      <c r="K30" s="38"/>
      <c r="L30" s="249">
        <v>0.2</v>
      </c>
      <c r="M30" s="248"/>
      <c r="N30" s="248"/>
      <c r="O30" s="248"/>
      <c r="P30" s="248"/>
      <c r="Q30" s="38"/>
      <c r="R30" s="38"/>
      <c r="S30" s="38"/>
      <c r="T30" s="38"/>
      <c r="U30" s="38"/>
      <c r="V30" s="38"/>
      <c r="W30" s="247">
        <f>ROUND(BA94, 2)</f>
        <v>0</v>
      </c>
      <c r="X30" s="248"/>
      <c r="Y30" s="248"/>
      <c r="Z30" s="248"/>
      <c r="AA30" s="248"/>
      <c r="AB30" s="248"/>
      <c r="AC30" s="248"/>
      <c r="AD30" s="248"/>
      <c r="AE30" s="248"/>
      <c r="AF30" s="38"/>
      <c r="AG30" s="38"/>
      <c r="AH30" s="38"/>
      <c r="AI30" s="38"/>
      <c r="AJ30" s="38"/>
      <c r="AK30" s="247">
        <f>ROUND(AW94, 2)</f>
        <v>0</v>
      </c>
      <c r="AL30" s="248"/>
      <c r="AM30" s="248"/>
      <c r="AN30" s="248"/>
      <c r="AO30" s="248"/>
      <c r="AP30" s="38"/>
      <c r="AQ30" s="38"/>
      <c r="AR30" s="40"/>
      <c r="BE30" s="256"/>
    </row>
    <row r="31" spans="1:71" s="3" customFormat="1" ht="14.4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49">
        <v>0.2</v>
      </c>
      <c r="M31" s="248"/>
      <c r="N31" s="248"/>
      <c r="O31" s="248"/>
      <c r="P31" s="248"/>
      <c r="Q31" s="38"/>
      <c r="R31" s="38"/>
      <c r="S31" s="38"/>
      <c r="T31" s="38"/>
      <c r="U31" s="38"/>
      <c r="V31" s="38"/>
      <c r="W31" s="247">
        <f>ROUND(BB94, 2)</f>
        <v>0</v>
      </c>
      <c r="X31" s="248"/>
      <c r="Y31" s="248"/>
      <c r="Z31" s="248"/>
      <c r="AA31" s="248"/>
      <c r="AB31" s="248"/>
      <c r="AC31" s="248"/>
      <c r="AD31" s="248"/>
      <c r="AE31" s="248"/>
      <c r="AF31" s="38"/>
      <c r="AG31" s="38"/>
      <c r="AH31" s="38"/>
      <c r="AI31" s="38"/>
      <c r="AJ31" s="38"/>
      <c r="AK31" s="247">
        <v>0</v>
      </c>
      <c r="AL31" s="248"/>
      <c r="AM31" s="248"/>
      <c r="AN31" s="248"/>
      <c r="AO31" s="248"/>
      <c r="AP31" s="38"/>
      <c r="AQ31" s="38"/>
      <c r="AR31" s="40"/>
      <c r="BE31" s="256"/>
    </row>
    <row r="32" spans="1:71" s="3" customFormat="1" ht="14.4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49">
        <v>0.2</v>
      </c>
      <c r="M32" s="248"/>
      <c r="N32" s="248"/>
      <c r="O32" s="248"/>
      <c r="P32" s="248"/>
      <c r="Q32" s="38"/>
      <c r="R32" s="38"/>
      <c r="S32" s="38"/>
      <c r="T32" s="38"/>
      <c r="U32" s="38"/>
      <c r="V32" s="38"/>
      <c r="W32" s="247">
        <f>ROUND(BC94, 2)</f>
        <v>0</v>
      </c>
      <c r="X32" s="248"/>
      <c r="Y32" s="248"/>
      <c r="Z32" s="248"/>
      <c r="AA32" s="248"/>
      <c r="AB32" s="248"/>
      <c r="AC32" s="248"/>
      <c r="AD32" s="248"/>
      <c r="AE32" s="248"/>
      <c r="AF32" s="38"/>
      <c r="AG32" s="38"/>
      <c r="AH32" s="38"/>
      <c r="AI32" s="38"/>
      <c r="AJ32" s="38"/>
      <c r="AK32" s="247">
        <v>0</v>
      </c>
      <c r="AL32" s="248"/>
      <c r="AM32" s="248"/>
      <c r="AN32" s="248"/>
      <c r="AO32" s="248"/>
      <c r="AP32" s="38"/>
      <c r="AQ32" s="38"/>
      <c r="AR32" s="40"/>
      <c r="BE32" s="256"/>
    </row>
    <row r="33" spans="1:57" s="3" customFormat="1" ht="14.4" hidden="1" customHeight="1">
      <c r="B33" s="37"/>
      <c r="C33" s="38"/>
      <c r="D33" s="38"/>
      <c r="E33" s="38"/>
      <c r="F33" s="39" t="s">
        <v>43</v>
      </c>
      <c r="G33" s="38"/>
      <c r="H33" s="38"/>
      <c r="I33" s="38"/>
      <c r="J33" s="38"/>
      <c r="K33" s="38"/>
      <c r="L33" s="249">
        <v>0</v>
      </c>
      <c r="M33" s="248"/>
      <c r="N33" s="248"/>
      <c r="O33" s="248"/>
      <c r="P33" s="248"/>
      <c r="Q33" s="38"/>
      <c r="R33" s="38"/>
      <c r="S33" s="38"/>
      <c r="T33" s="38"/>
      <c r="U33" s="38"/>
      <c r="V33" s="38"/>
      <c r="W33" s="247">
        <f>ROUND(BD94, 2)</f>
        <v>0</v>
      </c>
      <c r="X33" s="248"/>
      <c r="Y33" s="248"/>
      <c r="Z33" s="248"/>
      <c r="AA33" s="248"/>
      <c r="AB33" s="248"/>
      <c r="AC33" s="248"/>
      <c r="AD33" s="248"/>
      <c r="AE33" s="248"/>
      <c r="AF33" s="38"/>
      <c r="AG33" s="38"/>
      <c r="AH33" s="38"/>
      <c r="AI33" s="38"/>
      <c r="AJ33" s="38"/>
      <c r="AK33" s="247">
        <v>0</v>
      </c>
      <c r="AL33" s="248"/>
      <c r="AM33" s="248"/>
      <c r="AN33" s="248"/>
      <c r="AO33" s="248"/>
      <c r="AP33" s="38"/>
      <c r="AQ33" s="38"/>
      <c r="AR33" s="40"/>
      <c r="BE33" s="256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55"/>
    </row>
    <row r="35" spans="1:57" s="2" customFormat="1" ht="25.95" customHeight="1">
      <c r="A35" s="31"/>
      <c r="B35" s="32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50" t="s">
        <v>46</v>
      </c>
      <c r="Y35" s="251"/>
      <c r="Z35" s="251"/>
      <c r="AA35" s="251"/>
      <c r="AB35" s="251"/>
      <c r="AC35" s="43"/>
      <c r="AD35" s="43"/>
      <c r="AE35" s="43"/>
      <c r="AF35" s="43"/>
      <c r="AG35" s="43"/>
      <c r="AH35" s="43"/>
      <c r="AI35" s="43"/>
      <c r="AJ35" s="43"/>
      <c r="AK35" s="252">
        <f>SUM(AK26:AK33)</f>
        <v>0</v>
      </c>
      <c r="AL35" s="251"/>
      <c r="AM35" s="251"/>
      <c r="AN35" s="251"/>
      <c r="AO35" s="253"/>
      <c r="AP35" s="41"/>
      <c r="AQ35" s="41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50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0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0" t="s">
        <v>49</v>
      </c>
      <c r="AI60" s="35"/>
      <c r="AJ60" s="35"/>
      <c r="AK60" s="35"/>
      <c r="AL60" s="35"/>
      <c r="AM60" s="50" t="s">
        <v>50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50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0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0" t="s">
        <v>49</v>
      </c>
      <c r="AI75" s="35"/>
      <c r="AJ75" s="35"/>
      <c r="AK75" s="35"/>
      <c r="AL75" s="35"/>
      <c r="AM75" s="50" t="s">
        <v>50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6"/>
      <c r="BE77" s="31"/>
    </row>
    <row r="81" spans="1:90" s="2" customFormat="1" ht="6.9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6"/>
      <c r="BE81" s="31"/>
    </row>
    <row r="82" spans="1:90" s="2" customFormat="1" ht="24.9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6"/>
      <c r="C84" s="26" t="s">
        <v>12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03001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6.9" customHeight="1">
      <c r="B85" s="59"/>
      <c r="C85" s="60" t="s">
        <v>15</v>
      </c>
      <c r="D85" s="61"/>
      <c r="E85" s="61"/>
      <c r="F85" s="61"/>
      <c r="G85" s="61"/>
      <c r="H85" s="61"/>
      <c r="I85" s="61"/>
      <c r="J85" s="61"/>
      <c r="K85" s="61"/>
      <c r="L85" s="236" t="str">
        <f>K6</f>
        <v>Oprava chodníkov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61"/>
      <c r="AQ85" s="61"/>
      <c r="AR85" s="62"/>
    </row>
    <row r="86" spans="1:90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3" t="str">
        <f>IF(K8="","",K8)</f>
        <v>Cintorín, Vrakuňa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38" t="str">
        <f>IF(AN8= "","",AN8)</f>
        <v>27. 7. 2021</v>
      </c>
      <c r="AN87" s="238"/>
      <c r="AO87" s="33"/>
      <c r="AP87" s="33"/>
      <c r="AQ87" s="33"/>
      <c r="AR87" s="36"/>
      <c r="BE87" s="31"/>
    </row>
    <row r="88" spans="1:90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15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7" t="str">
        <f>IF(E11= "","",E11)</f>
        <v>MARIANUM - Pohrebníctvo mesta Bratislavy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39" t="str">
        <f>IF(E17="","",E17)</f>
        <v xml:space="preserve"> </v>
      </c>
      <c r="AN89" s="240"/>
      <c r="AO89" s="240"/>
      <c r="AP89" s="240"/>
      <c r="AQ89" s="33"/>
      <c r="AR89" s="36"/>
      <c r="AS89" s="241" t="s">
        <v>54</v>
      </c>
      <c r="AT89" s="242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1"/>
    </row>
    <row r="90" spans="1:90" s="2" customFormat="1" ht="15.15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7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9" t="str">
        <f>IF(E20="","",E20)</f>
        <v xml:space="preserve"> </v>
      </c>
      <c r="AN90" s="240"/>
      <c r="AO90" s="240"/>
      <c r="AP90" s="240"/>
      <c r="AQ90" s="33"/>
      <c r="AR90" s="36"/>
      <c r="AS90" s="243"/>
      <c r="AT90" s="244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1"/>
    </row>
    <row r="91" spans="1:90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5"/>
      <c r="AT91" s="246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1"/>
    </row>
    <row r="92" spans="1:90" s="2" customFormat="1" ht="29.25" customHeight="1">
      <c r="A92" s="31"/>
      <c r="B92" s="32"/>
      <c r="C92" s="226" t="s">
        <v>55</v>
      </c>
      <c r="D92" s="227"/>
      <c r="E92" s="227"/>
      <c r="F92" s="227"/>
      <c r="G92" s="227"/>
      <c r="H92" s="71"/>
      <c r="I92" s="228" t="s">
        <v>56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57</v>
      </c>
      <c r="AH92" s="227"/>
      <c r="AI92" s="227"/>
      <c r="AJ92" s="227"/>
      <c r="AK92" s="227"/>
      <c r="AL92" s="227"/>
      <c r="AM92" s="227"/>
      <c r="AN92" s="228" t="s">
        <v>58</v>
      </c>
      <c r="AO92" s="227"/>
      <c r="AP92" s="230"/>
      <c r="AQ92" s="72" t="s">
        <v>59</v>
      </c>
      <c r="AR92" s="36"/>
      <c r="AS92" s="73" t="s">
        <v>60</v>
      </c>
      <c r="AT92" s="74" t="s">
        <v>61</v>
      </c>
      <c r="AU92" s="74" t="s">
        <v>62</v>
      </c>
      <c r="AV92" s="74" t="s">
        <v>63</v>
      </c>
      <c r="AW92" s="74" t="s">
        <v>64</v>
      </c>
      <c r="AX92" s="74" t="s">
        <v>65</v>
      </c>
      <c r="AY92" s="74" t="s">
        <v>66</v>
      </c>
      <c r="AZ92" s="74" t="s">
        <v>67</v>
      </c>
      <c r="BA92" s="74" t="s">
        <v>68</v>
      </c>
      <c r="BB92" s="74" t="s">
        <v>69</v>
      </c>
      <c r="BC92" s="74" t="s">
        <v>70</v>
      </c>
      <c r="BD92" s="75" t="s">
        <v>71</v>
      </c>
      <c r="BE92" s="31"/>
    </row>
    <row r="93" spans="1:90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1"/>
    </row>
    <row r="94" spans="1:90" s="6" customFormat="1" ht="32.4" customHeight="1">
      <c r="B94" s="79"/>
      <c r="C94" s="80" t="s">
        <v>72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34">
        <f>ROUND(AG95,2)</f>
        <v>0</v>
      </c>
      <c r="AH94" s="234"/>
      <c r="AI94" s="234"/>
      <c r="AJ94" s="234"/>
      <c r="AK94" s="234"/>
      <c r="AL94" s="234"/>
      <c r="AM94" s="234"/>
      <c r="AN94" s="235">
        <f>SUM(AG94,AT94)</f>
        <v>0</v>
      </c>
      <c r="AO94" s="235"/>
      <c r="AP94" s="235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73</v>
      </c>
      <c r="BT94" s="89" t="s">
        <v>74</v>
      </c>
      <c r="BV94" s="89" t="s">
        <v>75</v>
      </c>
      <c r="BW94" s="89" t="s">
        <v>5</v>
      </c>
      <c r="BX94" s="89" t="s">
        <v>76</v>
      </c>
      <c r="CL94" s="89" t="s">
        <v>1</v>
      </c>
    </row>
    <row r="95" spans="1:90" s="7" customFormat="1" ht="16.5" customHeight="1">
      <c r="A95" s="90" t="s">
        <v>77</v>
      </c>
      <c r="B95" s="91"/>
      <c r="C95" s="92"/>
      <c r="D95" s="233" t="s">
        <v>13</v>
      </c>
      <c r="E95" s="233"/>
      <c r="F95" s="233"/>
      <c r="G95" s="233"/>
      <c r="H95" s="233"/>
      <c r="I95" s="93"/>
      <c r="J95" s="233" t="s">
        <v>16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'03001 - Oprava chodníkov'!J28</f>
        <v>0</v>
      </c>
      <c r="AH95" s="232"/>
      <c r="AI95" s="232"/>
      <c r="AJ95" s="232"/>
      <c r="AK95" s="232"/>
      <c r="AL95" s="232"/>
      <c r="AM95" s="232"/>
      <c r="AN95" s="231">
        <f>SUM(AG95,AT95)</f>
        <v>0</v>
      </c>
      <c r="AO95" s="232"/>
      <c r="AP95" s="232"/>
      <c r="AQ95" s="94" t="s">
        <v>78</v>
      </c>
      <c r="AR95" s="95"/>
      <c r="AS95" s="96">
        <v>0</v>
      </c>
      <c r="AT95" s="97">
        <f>ROUND(SUM(AV95:AW95),2)</f>
        <v>0</v>
      </c>
      <c r="AU95" s="98">
        <f>'03001 - Oprava chodníkov'!P122</f>
        <v>0</v>
      </c>
      <c r="AV95" s="97">
        <f>'03001 - Oprava chodníkov'!J31</f>
        <v>0</v>
      </c>
      <c r="AW95" s="97">
        <f>'03001 - Oprava chodníkov'!J32</f>
        <v>0</v>
      </c>
      <c r="AX95" s="97">
        <f>'03001 - Oprava chodníkov'!J33</f>
        <v>0</v>
      </c>
      <c r="AY95" s="97">
        <f>'03001 - Oprava chodníkov'!J34</f>
        <v>0</v>
      </c>
      <c r="AZ95" s="97">
        <f>'03001 - Oprava chodníkov'!F31</f>
        <v>0</v>
      </c>
      <c r="BA95" s="97">
        <f>'03001 - Oprava chodníkov'!F32</f>
        <v>0</v>
      </c>
      <c r="BB95" s="97">
        <f>'03001 - Oprava chodníkov'!F33</f>
        <v>0</v>
      </c>
      <c r="BC95" s="97">
        <f>'03001 - Oprava chodníkov'!F34</f>
        <v>0</v>
      </c>
      <c r="BD95" s="99">
        <f>'03001 - Oprava chodníkov'!F35</f>
        <v>0</v>
      </c>
      <c r="BT95" s="100" t="s">
        <v>79</v>
      </c>
      <c r="BU95" s="100" t="s">
        <v>80</v>
      </c>
      <c r="BV95" s="100" t="s">
        <v>75</v>
      </c>
      <c r="BW95" s="100" t="s">
        <v>5</v>
      </c>
      <c r="BX95" s="100" t="s">
        <v>76</v>
      </c>
      <c r="CL95" s="100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G9aSIEvN50qgkigvCe11uYFgh63qY8mDTwkya+s/dJti1VjsfU1kU9FOXcT/Z6olQlDcc+YTG13vama02EQFYw==" saltValue="hjxsw8fsvi4BClGP+apC2pFGRL4NWQQflMGWK2H/eYw2ipZSM+wGKhVqsdEZS5qm5D8VSx5TgBe5nduyl6gFDQ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3001 - Oprava chodníkov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tabSelected="1" topLeftCell="A105" workbookViewId="0">
      <selection activeCell="I125" sqref="I12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4" t="s">
        <v>5</v>
      </c>
    </row>
    <row r="3" spans="1:46" s="1" customFormat="1" ht="6.9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7"/>
      <c r="AT3" s="14" t="s">
        <v>74</v>
      </c>
    </row>
    <row r="4" spans="1:46" s="1" customFormat="1" ht="24.9" customHeight="1">
      <c r="B4" s="17"/>
      <c r="D4" s="103" t="s">
        <v>81</v>
      </c>
      <c r="L4" s="17"/>
      <c r="M4" s="104" t="s">
        <v>9</v>
      </c>
      <c r="AT4" s="14" t="s">
        <v>4</v>
      </c>
    </row>
    <row r="5" spans="1:46" s="1" customFormat="1" ht="6.9" customHeight="1">
      <c r="B5" s="17"/>
      <c r="L5" s="17"/>
    </row>
    <row r="6" spans="1:46" s="2" customFormat="1" ht="12" customHeight="1">
      <c r="A6" s="31"/>
      <c r="B6" s="36"/>
      <c r="C6" s="31"/>
      <c r="D6" s="105" t="s">
        <v>15</v>
      </c>
      <c r="E6" s="31"/>
      <c r="F6" s="31"/>
      <c r="G6" s="31"/>
      <c r="H6" s="31"/>
      <c r="I6" s="31"/>
      <c r="J6" s="31"/>
      <c r="K6" s="31"/>
      <c r="L6" s="49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6"/>
      <c r="C7" s="31"/>
      <c r="D7" s="31"/>
      <c r="E7" s="266" t="s">
        <v>16</v>
      </c>
      <c r="F7" s="267"/>
      <c r="G7" s="267"/>
      <c r="H7" s="267"/>
      <c r="I7" s="31"/>
      <c r="J7" s="31"/>
      <c r="K7" s="31"/>
      <c r="L7" s="49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5" t="s">
        <v>17</v>
      </c>
      <c r="E9" s="31"/>
      <c r="F9" s="106" t="s">
        <v>1</v>
      </c>
      <c r="G9" s="31"/>
      <c r="H9" s="31"/>
      <c r="I9" s="105" t="s">
        <v>18</v>
      </c>
      <c r="J9" s="106" t="s">
        <v>1</v>
      </c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5" t="s">
        <v>19</v>
      </c>
      <c r="E10" s="31"/>
      <c r="F10" s="106" t="s">
        <v>20</v>
      </c>
      <c r="G10" s="31"/>
      <c r="H10" s="31"/>
      <c r="I10" s="105" t="s">
        <v>21</v>
      </c>
      <c r="J10" s="107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8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5" t="s">
        <v>23</v>
      </c>
      <c r="E12" s="31"/>
      <c r="F12" s="31"/>
      <c r="G12" s="31"/>
      <c r="H12" s="31"/>
      <c r="I12" s="105" t="s">
        <v>24</v>
      </c>
      <c r="J12" s="106" t="s">
        <v>1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6" t="s">
        <v>25</v>
      </c>
      <c r="F13" s="31"/>
      <c r="G13" s="31"/>
      <c r="H13" s="31"/>
      <c r="I13" s="105" t="s">
        <v>26</v>
      </c>
      <c r="J13" s="106" t="s">
        <v>1</v>
      </c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5" t="s">
        <v>27</v>
      </c>
      <c r="E15" s="31"/>
      <c r="F15" s="31"/>
      <c r="G15" s="31"/>
      <c r="H15" s="31"/>
      <c r="I15" s="105" t="s">
        <v>24</v>
      </c>
      <c r="J15" s="27" t="str">
        <f>'Rekapitulácia stavby'!AN13</f>
        <v>Vyplň údaj</v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68" t="str">
        <f>'Rekapitulácia stavby'!E14</f>
        <v>Vyplň údaj</v>
      </c>
      <c r="F16" s="269"/>
      <c r="G16" s="269"/>
      <c r="H16" s="269"/>
      <c r="I16" s="105" t="s">
        <v>26</v>
      </c>
      <c r="J16" s="27" t="str">
        <f>'Rekapitulácia stavby'!AN14</f>
        <v>Vyplň údaj</v>
      </c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52" s="2" customFormat="1" ht="6.9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52" s="2" customFormat="1" ht="12" customHeight="1">
      <c r="A18" s="31"/>
      <c r="B18" s="36"/>
      <c r="C18" s="31"/>
      <c r="D18" s="105" t="s">
        <v>29</v>
      </c>
      <c r="E18" s="31"/>
      <c r="F18" s="31"/>
      <c r="G18" s="31"/>
      <c r="H18" s="31"/>
      <c r="I18" s="105" t="s">
        <v>24</v>
      </c>
      <c r="J18" s="106" t="str">
        <f>IF('Rekapitulácia stavby'!AN16="","",'Rekapitulácia stavby'!AN16)</f>
        <v/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52" s="2" customFormat="1" ht="18" customHeight="1">
      <c r="A19" s="31"/>
      <c r="B19" s="36"/>
      <c r="C19" s="31"/>
      <c r="D19" s="31"/>
      <c r="E19" s="106" t="str">
        <f>IF('Rekapitulácia stavby'!E17="","",'Rekapitulácia stavby'!E17)</f>
        <v xml:space="preserve"> </v>
      </c>
      <c r="F19" s="31"/>
      <c r="G19" s="31"/>
      <c r="H19" s="31"/>
      <c r="I19" s="105" t="s">
        <v>26</v>
      </c>
      <c r="J19" s="106" t="str">
        <f>IF('Rekapitulácia stavby'!AN17="","",'Rekapitulácia stavby'!AN17)</f>
        <v/>
      </c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52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52" s="2" customFormat="1" ht="12" customHeight="1">
      <c r="A21" s="31"/>
      <c r="B21" s="36"/>
      <c r="C21" s="31"/>
      <c r="D21" s="105" t="s">
        <v>32</v>
      </c>
      <c r="E21" s="31"/>
      <c r="F21" s="31"/>
      <c r="G21" s="31"/>
      <c r="H21" s="31"/>
      <c r="I21" s="105" t="s">
        <v>24</v>
      </c>
      <c r="J21" s="106" t="str">
        <f>IF('Rekapitulácia stavby'!AN19="","",'Rekapitulácia stavby'!AN19)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52" s="2" customFormat="1" ht="18" customHeight="1">
      <c r="A22" s="31"/>
      <c r="B22" s="36"/>
      <c r="C22" s="31"/>
      <c r="D22" s="31"/>
      <c r="E22" s="106" t="str">
        <f>IF('Rekapitulácia stavby'!E20="","",'Rekapitulácia stavby'!E20)</f>
        <v xml:space="preserve"> </v>
      </c>
      <c r="F22" s="31"/>
      <c r="G22" s="31"/>
      <c r="H22" s="31"/>
      <c r="I22" s="105" t="s">
        <v>26</v>
      </c>
      <c r="J22" s="106" t="str">
        <f>IF('Rekapitulácia stavby'!AN20="","",'Rekapitulácia stavby'!AN20)</f>
        <v/>
      </c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52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52" s="2" customFormat="1" ht="12" customHeight="1">
      <c r="A24" s="31"/>
      <c r="B24" s="36"/>
      <c r="C24" s="31"/>
      <c r="D24" s="105" t="s">
        <v>33</v>
      </c>
      <c r="E24" s="31"/>
      <c r="F24" s="31"/>
      <c r="G24" s="31"/>
      <c r="H24" s="31"/>
      <c r="I24" s="31"/>
      <c r="J24" s="31"/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52" s="8" customFormat="1" ht="16.5" customHeight="1">
      <c r="A25" s="108"/>
      <c r="B25" s="109"/>
      <c r="C25" s="108"/>
      <c r="D25" s="108"/>
      <c r="E25" s="270" t="s">
        <v>1</v>
      </c>
      <c r="F25" s="270"/>
      <c r="G25" s="270"/>
      <c r="H25" s="270"/>
      <c r="I25" s="108"/>
      <c r="J25" s="108"/>
      <c r="K25" s="108"/>
      <c r="L25" s="110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52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2" s="2" customFormat="1" ht="6.9" customHeight="1">
      <c r="A27" s="31"/>
      <c r="B27" s="36"/>
      <c r="C27" s="31"/>
      <c r="D27" s="111"/>
      <c r="E27" s="111"/>
      <c r="F27" s="111"/>
      <c r="G27" s="111"/>
      <c r="H27" s="111"/>
      <c r="I27" s="111"/>
      <c r="J27" s="111"/>
      <c r="K27" s="111"/>
      <c r="L27" s="49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52" s="2" customFormat="1" ht="25.35" customHeight="1">
      <c r="A28" s="31"/>
      <c r="B28" s="36"/>
      <c r="C28" s="31"/>
      <c r="D28" s="112" t="s">
        <v>34</v>
      </c>
      <c r="E28" s="31"/>
      <c r="F28" s="31"/>
      <c r="G28" s="31"/>
      <c r="H28" s="31"/>
      <c r="I28" s="31"/>
      <c r="J28" s="113">
        <f>ROUND(J122, 2)</f>
        <v>0</v>
      </c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2" s="2" customFormat="1" ht="6.9" customHeight="1">
      <c r="A29" s="31"/>
      <c r="B29" s="36"/>
      <c r="C29" s="31"/>
      <c r="D29" s="111"/>
      <c r="E29" s="111"/>
      <c r="F29" s="111"/>
      <c r="G29" s="111"/>
      <c r="H29" s="111"/>
      <c r="I29" s="111"/>
      <c r="J29" s="111"/>
      <c r="K29" s="111"/>
      <c r="L29" s="114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</row>
    <row r="30" spans="1:52" s="2" customFormat="1" ht="14.4" customHeight="1">
      <c r="A30" s="31"/>
      <c r="B30" s="36"/>
      <c r="C30" s="31"/>
      <c r="D30" s="31"/>
      <c r="E30" s="31"/>
      <c r="F30" s="116" t="s">
        <v>36</v>
      </c>
      <c r="G30" s="31"/>
      <c r="H30" s="31"/>
      <c r="I30" s="116" t="s">
        <v>35</v>
      </c>
      <c r="J30" s="116" t="s">
        <v>37</v>
      </c>
      <c r="K30" s="31"/>
      <c r="L30" s="114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</row>
    <row r="31" spans="1:52" s="2" customFormat="1" ht="14.4" customHeight="1">
      <c r="A31" s="31"/>
      <c r="B31" s="36"/>
      <c r="C31" s="31"/>
      <c r="D31" s="117" t="s">
        <v>38</v>
      </c>
      <c r="E31" s="118" t="s">
        <v>39</v>
      </c>
      <c r="F31" s="119">
        <f>ROUND((ROUND((SUM(BE122:BE165)),  2) + SUM(BE167:BE171)), 2)</f>
        <v>0</v>
      </c>
      <c r="G31" s="115"/>
      <c r="H31" s="115"/>
      <c r="I31" s="120">
        <v>0.2</v>
      </c>
      <c r="J31" s="119">
        <f>ROUND((ROUND(((SUM(BE122:BE165))*I31),  2) + (SUM(BE167:BE171)*I31)), 2)</f>
        <v>0</v>
      </c>
      <c r="K31" s="31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52" s="2" customFormat="1" ht="14.4" customHeight="1">
      <c r="A32" s="31"/>
      <c r="B32" s="36"/>
      <c r="C32" s="31"/>
      <c r="D32" s="31"/>
      <c r="E32" s="118" t="s">
        <v>40</v>
      </c>
      <c r="F32" s="119">
        <f>ROUND((ROUND((SUM(BF122:BF165)),  2) + SUM(BF167:BF171)), 2)</f>
        <v>0</v>
      </c>
      <c r="G32" s="115"/>
      <c r="H32" s="115"/>
      <c r="I32" s="120">
        <v>0.2</v>
      </c>
      <c r="J32" s="119">
        <f>ROUND((ROUND(((SUM(BF122:BF165))*I32),  2) + (SUM(BF167:BF171)*I32)), 2)</f>
        <v>0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52" s="2" customFormat="1" ht="14.4" hidden="1" customHeight="1">
      <c r="A33" s="31"/>
      <c r="B33" s="36"/>
      <c r="C33" s="31"/>
      <c r="D33" s="31"/>
      <c r="E33" s="105" t="s">
        <v>41</v>
      </c>
      <c r="F33" s="121">
        <f>ROUND((ROUND((SUM(BG122:BG165)),  2) + SUM(BG167:BG171)), 2)</f>
        <v>0</v>
      </c>
      <c r="G33" s="31"/>
      <c r="H33" s="31"/>
      <c r="I33" s="122">
        <v>0.2</v>
      </c>
      <c r="J33" s="121">
        <f>0</f>
        <v>0</v>
      </c>
      <c r="K33" s="31"/>
      <c r="L33" s="114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</row>
    <row r="34" spans="1:52" s="2" customFormat="1" ht="14.4" hidden="1" customHeight="1">
      <c r="A34" s="31"/>
      <c r="B34" s="36"/>
      <c r="C34" s="31"/>
      <c r="D34" s="31"/>
      <c r="E34" s="105" t="s">
        <v>42</v>
      </c>
      <c r="F34" s="121">
        <f>ROUND((ROUND((SUM(BH122:BH165)),  2) + SUM(BH167:BH171)), 2)</f>
        <v>0</v>
      </c>
      <c r="G34" s="31"/>
      <c r="H34" s="31"/>
      <c r="I34" s="122">
        <v>0.2</v>
      </c>
      <c r="J34" s="121">
        <f>0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52" s="2" customFormat="1" ht="14.4" hidden="1" customHeight="1">
      <c r="A35" s="31"/>
      <c r="B35" s="36"/>
      <c r="C35" s="31"/>
      <c r="D35" s="31"/>
      <c r="E35" s="118" t="s">
        <v>43</v>
      </c>
      <c r="F35" s="119">
        <f>ROUND((ROUND((SUM(BI122:BI165)),  2) + SUM(BI167:BI171)), 2)</f>
        <v>0</v>
      </c>
      <c r="G35" s="115"/>
      <c r="H35" s="115"/>
      <c r="I35" s="120">
        <v>0</v>
      </c>
      <c r="J35" s="119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52" s="2" customFormat="1" ht="6.9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52" s="2" customFormat="1" ht="25.35" customHeight="1">
      <c r="A37" s="31"/>
      <c r="B37" s="36"/>
      <c r="C37" s="123"/>
      <c r="D37" s="124" t="s">
        <v>44</v>
      </c>
      <c r="E37" s="125"/>
      <c r="F37" s="125"/>
      <c r="G37" s="126" t="s">
        <v>45</v>
      </c>
      <c r="H37" s="127" t="s">
        <v>46</v>
      </c>
      <c r="I37" s="125"/>
      <c r="J37" s="128">
        <f>SUM(J28:J35)</f>
        <v>0</v>
      </c>
      <c r="K37" s="129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52" s="2" customFormat="1" ht="14.4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52" s="1" customFormat="1" ht="14.4" customHeight="1">
      <c r="B39" s="17"/>
      <c r="L39" s="17"/>
    </row>
    <row r="40" spans="1:52" s="1" customFormat="1" ht="14.4" customHeight="1">
      <c r="B40" s="17"/>
      <c r="L40" s="17"/>
    </row>
    <row r="41" spans="1:52" s="1" customFormat="1" ht="14.4" customHeight="1">
      <c r="B41" s="17"/>
      <c r="L41" s="17"/>
    </row>
    <row r="42" spans="1:52" s="1" customFormat="1" ht="14.4" customHeight="1">
      <c r="B42" s="17"/>
      <c r="L42" s="17"/>
    </row>
    <row r="43" spans="1:52" s="1" customFormat="1" ht="14.4" customHeight="1">
      <c r="B43" s="17"/>
      <c r="L43" s="17"/>
    </row>
    <row r="44" spans="1:52" s="1" customFormat="1" ht="14.4" customHeight="1">
      <c r="B44" s="17"/>
      <c r="L44" s="17"/>
    </row>
    <row r="45" spans="1:52" s="1" customFormat="1" ht="14.4" customHeight="1">
      <c r="B45" s="17"/>
      <c r="L45" s="17"/>
    </row>
    <row r="46" spans="1:52" s="1" customFormat="1" ht="14.4" customHeight="1">
      <c r="B46" s="17"/>
      <c r="L46" s="17"/>
    </row>
    <row r="47" spans="1:52" s="1" customFormat="1" ht="14.4" customHeight="1">
      <c r="B47" s="17"/>
      <c r="L47" s="17"/>
    </row>
    <row r="48" spans="1:52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9"/>
      <c r="D50" s="130" t="s">
        <v>47</v>
      </c>
      <c r="E50" s="131"/>
      <c r="F50" s="131"/>
      <c r="G50" s="130" t="s">
        <v>48</v>
      </c>
      <c r="H50" s="131"/>
      <c r="I50" s="131"/>
      <c r="J50" s="131"/>
      <c r="K50" s="131"/>
      <c r="L50" s="4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2" t="s">
        <v>49</v>
      </c>
      <c r="E61" s="133"/>
      <c r="F61" s="134" t="s">
        <v>50</v>
      </c>
      <c r="G61" s="132" t="s">
        <v>49</v>
      </c>
      <c r="H61" s="133"/>
      <c r="I61" s="133"/>
      <c r="J61" s="135" t="s">
        <v>50</v>
      </c>
      <c r="K61" s="133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30" t="s">
        <v>51</v>
      </c>
      <c r="E65" s="136"/>
      <c r="F65" s="136"/>
      <c r="G65" s="130" t="s">
        <v>52</v>
      </c>
      <c r="H65" s="136"/>
      <c r="I65" s="136"/>
      <c r="J65" s="136"/>
      <c r="K65" s="136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2" t="s">
        <v>49</v>
      </c>
      <c r="E76" s="133"/>
      <c r="F76" s="134" t="s">
        <v>50</v>
      </c>
      <c r="G76" s="132" t="s">
        <v>49</v>
      </c>
      <c r="H76" s="133"/>
      <c r="I76" s="133"/>
      <c r="J76" s="135" t="s">
        <v>50</v>
      </c>
      <c r="K76" s="133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82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36" t="str">
        <f>E7</f>
        <v>Oprava chodníkov</v>
      </c>
      <c r="F85" s="271"/>
      <c r="G85" s="271"/>
      <c r="H85" s="271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19</v>
      </c>
      <c r="D87" s="33"/>
      <c r="E87" s="33"/>
      <c r="F87" s="24" t="str">
        <f>F10</f>
        <v>Cintorín, Vrakuňa</v>
      </c>
      <c r="G87" s="33"/>
      <c r="H87" s="33"/>
      <c r="I87" s="26" t="s">
        <v>21</v>
      </c>
      <c r="J87" s="64" t="str">
        <f>IF(J10="","",J10)</f>
        <v/>
      </c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15" customHeight="1">
      <c r="A89" s="31"/>
      <c r="B89" s="32"/>
      <c r="C89" s="26" t="s">
        <v>23</v>
      </c>
      <c r="D89" s="33"/>
      <c r="E89" s="33"/>
      <c r="F89" s="24" t="str">
        <f>E13</f>
        <v>MARIANUM - Pohrebníctvo mesta Bratislavy</v>
      </c>
      <c r="G89" s="33"/>
      <c r="H89" s="33"/>
      <c r="I89" s="26" t="s">
        <v>29</v>
      </c>
      <c r="J89" s="29" t="str">
        <f>E19</f>
        <v xml:space="preserve"> 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15" customHeight="1">
      <c r="A90" s="31"/>
      <c r="B90" s="32"/>
      <c r="C90" s="26" t="s">
        <v>27</v>
      </c>
      <c r="D90" s="33"/>
      <c r="E90" s="33"/>
      <c r="F90" s="24" t="str">
        <f>IF(E16="","",E16)</f>
        <v>Vyplň údaj</v>
      </c>
      <c r="G90" s="33"/>
      <c r="H90" s="33"/>
      <c r="I90" s="26" t="s">
        <v>32</v>
      </c>
      <c r="J90" s="29" t="str">
        <f>E22</f>
        <v xml:space="preserve"> </v>
      </c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41" t="s">
        <v>83</v>
      </c>
      <c r="D92" s="142"/>
      <c r="E92" s="142"/>
      <c r="F92" s="142"/>
      <c r="G92" s="142"/>
      <c r="H92" s="142"/>
      <c r="I92" s="142"/>
      <c r="J92" s="143" t="s">
        <v>84</v>
      </c>
      <c r="K92" s="142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8" customHeight="1">
      <c r="A94" s="31"/>
      <c r="B94" s="32"/>
      <c r="C94" s="144" t="s">
        <v>85</v>
      </c>
      <c r="D94" s="33"/>
      <c r="E94" s="33"/>
      <c r="F94" s="33"/>
      <c r="G94" s="33"/>
      <c r="H94" s="33"/>
      <c r="I94" s="33"/>
      <c r="J94" s="82">
        <f>J122</f>
        <v>0</v>
      </c>
      <c r="K94" s="33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86</v>
      </c>
    </row>
    <row r="95" spans="1:47" s="9" customFormat="1" ht="24.9" customHeight="1">
      <c r="B95" s="145"/>
      <c r="C95" s="146"/>
      <c r="D95" s="147" t="s">
        <v>87</v>
      </c>
      <c r="E95" s="148"/>
      <c r="F95" s="148"/>
      <c r="G95" s="148"/>
      <c r="H95" s="148"/>
      <c r="I95" s="148"/>
      <c r="J95" s="149">
        <f>J123</f>
        <v>0</v>
      </c>
      <c r="K95" s="146"/>
      <c r="L95" s="150"/>
    </row>
    <row r="96" spans="1:47" s="10" customFormat="1" ht="19.95" customHeight="1">
      <c r="B96" s="151"/>
      <c r="C96" s="152"/>
      <c r="D96" s="153" t="s">
        <v>88</v>
      </c>
      <c r="E96" s="154"/>
      <c r="F96" s="154"/>
      <c r="G96" s="154"/>
      <c r="H96" s="154"/>
      <c r="I96" s="154"/>
      <c r="J96" s="155">
        <f>J124</f>
        <v>0</v>
      </c>
      <c r="K96" s="152"/>
      <c r="L96" s="156"/>
    </row>
    <row r="97" spans="1:31" s="10" customFormat="1" ht="19.95" customHeight="1">
      <c r="B97" s="151"/>
      <c r="C97" s="152"/>
      <c r="D97" s="153" t="s">
        <v>89</v>
      </c>
      <c r="E97" s="154"/>
      <c r="F97" s="154"/>
      <c r="G97" s="154"/>
      <c r="H97" s="154"/>
      <c r="I97" s="154"/>
      <c r="J97" s="155">
        <f>J134</f>
        <v>0</v>
      </c>
      <c r="K97" s="152"/>
      <c r="L97" s="156"/>
    </row>
    <row r="98" spans="1:31" s="10" customFormat="1" ht="19.95" customHeight="1">
      <c r="B98" s="151"/>
      <c r="C98" s="152"/>
      <c r="D98" s="153" t="s">
        <v>90</v>
      </c>
      <c r="E98" s="154"/>
      <c r="F98" s="154"/>
      <c r="G98" s="154"/>
      <c r="H98" s="154"/>
      <c r="I98" s="154"/>
      <c r="J98" s="155">
        <f>J138</f>
        <v>0</v>
      </c>
      <c r="K98" s="152"/>
      <c r="L98" s="156"/>
    </row>
    <row r="99" spans="1:31" s="10" customFormat="1" ht="19.95" customHeight="1">
      <c r="B99" s="151"/>
      <c r="C99" s="152"/>
      <c r="D99" s="153" t="s">
        <v>91</v>
      </c>
      <c r="E99" s="154"/>
      <c r="F99" s="154"/>
      <c r="G99" s="154"/>
      <c r="H99" s="154"/>
      <c r="I99" s="154"/>
      <c r="J99" s="155">
        <f>J142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92</v>
      </c>
      <c r="E100" s="154"/>
      <c r="F100" s="154"/>
      <c r="G100" s="154"/>
      <c r="H100" s="154"/>
      <c r="I100" s="154"/>
      <c r="J100" s="155">
        <f>J156</f>
        <v>0</v>
      </c>
      <c r="K100" s="152"/>
      <c r="L100" s="156"/>
    </row>
    <row r="101" spans="1:31" s="9" customFormat="1" ht="24.9" customHeight="1">
      <c r="B101" s="145"/>
      <c r="C101" s="146"/>
      <c r="D101" s="147" t="s">
        <v>93</v>
      </c>
      <c r="E101" s="148"/>
      <c r="F101" s="148"/>
      <c r="G101" s="148"/>
      <c r="H101" s="148"/>
      <c r="I101" s="148"/>
      <c r="J101" s="149">
        <f>J158</f>
        <v>0</v>
      </c>
      <c r="K101" s="146"/>
      <c r="L101" s="150"/>
    </row>
    <row r="102" spans="1:31" s="10" customFormat="1" ht="19.95" customHeight="1">
      <c r="B102" s="151"/>
      <c r="C102" s="152"/>
      <c r="D102" s="153" t="s">
        <v>94</v>
      </c>
      <c r="E102" s="154"/>
      <c r="F102" s="154"/>
      <c r="G102" s="154"/>
      <c r="H102" s="154"/>
      <c r="I102" s="154"/>
      <c r="J102" s="155">
        <f>J159</f>
        <v>0</v>
      </c>
      <c r="K102" s="152"/>
      <c r="L102" s="156"/>
    </row>
    <row r="103" spans="1:31" s="9" customFormat="1" ht="24.9" customHeight="1">
      <c r="B103" s="145"/>
      <c r="C103" s="146"/>
      <c r="D103" s="147" t="s">
        <v>95</v>
      </c>
      <c r="E103" s="148"/>
      <c r="F103" s="148"/>
      <c r="G103" s="148"/>
      <c r="H103" s="148"/>
      <c r="I103" s="148"/>
      <c r="J103" s="149">
        <f>J163</f>
        <v>0</v>
      </c>
      <c r="K103" s="146"/>
      <c r="L103" s="150"/>
    </row>
    <row r="104" spans="1:31" s="9" customFormat="1" ht="21.75" customHeight="1">
      <c r="B104" s="145"/>
      <c r="C104" s="146"/>
      <c r="D104" s="157" t="s">
        <v>96</v>
      </c>
      <c r="E104" s="146"/>
      <c r="F104" s="146"/>
      <c r="G104" s="146"/>
      <c r="H104" s="146"/>
      <c r="I104" s="146"/>
      <c r="J104" s="158">
        <f>J166</f>
        <v>0</v>
      </c>
      <c r="K104" s="146"/>
      <c r="L104" s="150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9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" customHeight="1">
      <c r="A106" s="31"/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49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" customHeight="1">
      <c r="A110" s="31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49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" customHeight="1">
      <c r="A111" s="31"/>
      <c r="B111" s="32"/>
      <c r="C111" s="20" t="s">
        <v>97</v>
      </c>
      <c r="D111" s="33"/>
      <c r="E111" s="33"/>
      <c r="F111" s="33"/>
      <c r="G111" s="33"/>
      <c r="H111" s="33"/>
      <c r="I111" s="33"/>
      <c r="J111" s="33"/>
      <c r="K111" s="33"/>
      <c r="L111" s="49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9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15</v>
      </c>
      <c r="D113" s="33"/>
      <c r="E113" s="33"/>
      <c r="F113" s="33"/>
      <c r="G113" s="33"/>
      <c r="H113" s="33"/>
      <c r="I113" s="33"/>
      <c r="J113" s="33"/>
      <c r="K113" s="33"/>
      <c r="L113" s="49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36" t="str">
        <f>E7</f>
        <v>Oprava chodníkov</v>
      </c>
      <c r="F114" s="271"/>
      <c r="G114" s="271"/>
      <c r="H114" s="271"/>
      <c r="I114" s="33"/>
      <c r="J114" s="33"/>
      <c r="K114" s="33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F10</f>
        <v>Cintorín, Vrakuňa</v>
      </c>
      <c r="G116" s="33"/>
      <c r="H116" s="33"/>
      <c r="I116" s="26" t="s">
        <v>21</v>
      </c>
      <c r="J116" s="64" t="str">
        <f>IF(J10="","",J10)</f>
        <v/>
      </c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15" customHeight="1">
      <c r="A118" s="31"/>
      <c r="B118" s="32"/>
      <c r="C118" s="26" t="s">
        <v>23</v>
      </c>
      <c r="D118" s="33"/>
      <c r="E118" s="33"/>
      <c r="F118" s="24" t="str">
        <f>E13</f>
        <v>MARIANUM - Pohrebníctvo mesta Bratislavy</v>
      </c>
      <c r="G118" s="33"/>
      <c r="H118" s="33"/>
      <c r="I118" s="26" t="s">
        <v>29</v>
      </c>
      <c r="J118" s="29" t="str">
        <f>E19</f>
        <v xml:space="preserve"> </v>
      </c>
      <c r="K118" s="3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15" customHeight="1">
      <c r="A119" s="31"/>
      <c r="B119" s="32"/>
      <c r="C119" s="26" t="s">
        <v>27</v>
      </c>
      <c r="D119" s="33"/>
      <c r="E119" s="33"/>
      <c r="F119" s="24" t="str">
        <f>IF(E16="","",E16)</f>
        <v>Vyplň údaj</v>
      </c>
      <c r="G119" s="33"/>
      <c r="H119" s="33"/>
      <c r="I119" s="26" t="s">
        <v>32</v>
      </c>
      <c r="J119" s="29" t="str">
        <f>E22</f>
        <v xml:space="preserve"> </v>
      </c>
      <c r="K119" s="33"/>
      <c r="L119" s="49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9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59"/>
      <c r="B121" s="160"/>
      <c r="C121" s="161" t="s">
        <v>98</v>
      </c>
      <c r="D121" s="162" t="s">
        <v>59</v>
      </c>
      <c r="E121" s="162" t="s">
        <v>55</v>
      </c>
      <c r="F121" s="162" t="s">
        <v>56</v>
      </c>
      <c r="G121" s="162" t="s">
        <v>99</v>
      </c>
      <c r="H121" s="162" t="s">
        <v>100</v>
      </c>
      <c r="I121" s="162" t="s">
        <v>101</v>
      </c>
      <c r="J121" s="163" t="s">
        <v>84</v>
      </c>
      <c r="K121" s="164" t="s">
        <v>102</v>
      </c>
      <c r="L121" s="165"/>
      <c r="M121" s="73" t="s">
        <v>1</v>
      </c>
      <c r="N121" s="74" t="s">
        <v>38</v>
      </c>
      <c r="O121" s="74" t="s">
        <v>103</v>
      </c>
      <c r="P121" s="74" t="s">
        <v>104</v>
      </c>
      <c r="Q121" s="74" t="s">
        <v>105</v>
      </c>
      <c r="R121" s="74" t="s">
        <v>106</v>
      </c>
      <c r="S121" s="74" t="s">
        <v>107</v>
      </c>
      <c r="T121" s="75" t="s">
        <v>108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8" customHeight="1">
      <c r="A122" s="31"/>
      <c r="B122" s="32"/>
      <c r="C122" s="80" t="s">
        <v>85</v>
      </c>
      <c r="D122" s="33"/>
      <c r="E122" s="33"/>
      <c r="F122" s="33"/>
      <c r="G122" s="33"/>
      <c r="H122" s="33"/>
      <c r="I122" s="33"/>
      <c r="J122" s="166">
        <f>BK122</f>
        <v>0</v>
      </c>
      <c r="K122" s="33"/>
      <c r="L122" s="36"/>
      <c r="M122" s="76"/>
      <c r="N122" s="167"/>
      <c r="O122" s="77"/>
      <c r="P122" s="168">
        <f>P123+P158+P163+P166</f>
        <v>0</v>
      </c>
      <c r="Q122" s="77"/>
      <c r="R122" s="168">
        <f>R123+R158+R163+R166</f>
        <v>317.8576491</v>
      </c>
      <c r="S122" s="77"/>
      <c r="T122" s="169">
        <f>T123+T158+T163+T166</f>
        <v>19.5578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73</v>
      </c>
      <c r="AU122" s="14" t="s">
        <v>86</v>
      </c>
      <c r="BK122" s="170">
        <f>BK123+BK158+BK163+BK166</f>
        <v>0</v>
      </c>
    </row>
    <row r="123" spans="1:65" s="12" customFormat="1" ht="25.95" customHeight="1">
      <c r="B123" s="171"/>
      <c r="C123" s="172"/>
      <c r="D123" s="173" t="s">
        <v>73</v>
      </c>
      <c r="E123" s="174" t="s">
        <v>109</v>
      </c>
      <c r="F123" s="174" t="s">
        <v>110</v>
      </c>
      <c r="G123" s="172"/>
      <c r="H123" s="172"/>
      <c r="I123" s="175"/>
      <c r="J123" s="158">
        <f>BK123</f>
        <v>0</v>
      </c>
      <c r="K123" s="172"/>
      <c r="L123" s="176"/>
      <c r="M123" s="177"/>
      <c r="N123" s="178"/>
      <c r="O123" s="178"/>
      <c r="P123" s="179">
        <f>P124+P134+P138+P142+P156</f>
        <v>0</v>
      </c>
      <c r="Q123" s="178"/>
      <c r="R123" s="179">
        <f>R124+R134+R138+R142+R156</f>
        <v>316.12604909999999</v>
      </c>
      <c r="S123" s="178"/>
      <c r="T123" s="180">
        <f>T124+T134+T138+T142+T156</f>
        <v>19.125</v>
      </c>
      <c r="AR123" s="181" t="s">
        <v>79</v>
      </c>
      <c r="AT123" s="182" t="s">
        <v>73</v>
      </c>
      <c r="AU123" s="182" t="s">
        <v>74</v>
      </c>
      <c r="AY123" s="181" t="s">
        <v>111</v>
      </c>
      <c r="BK123" s="183">
        <f>BK124+BK134+BK138+BK142+BK156</f>
        <v>0</v>
      </c>
    </row>
    <row r="124" spans="1:65" s="12" customFormat="1" ht="22.8" customHeight="1">
      <c r="B124" s="171"/>
      <c r="C124" s="172"/>
      <c r="D124" s="173" t="s">
        <v>73</v>
      </c>
      <c r="E124" s="184" t="s">
        <v>79</v>
      </c>
      <c r="F124" s="184" t="s">
        <v>112</v>
      </c>
      <c r="G124" s="172"/>
      <c r="H124" s="172"/>
      <c r="I124" s="175"/>
      <c r="J124" s="185">
        <f>BK124</f>
        <v>0</v>
      </c>
      <c r="K124" s="172"/>
      <c r="L124" s="176"/>
      <c r="M124" s="177"/>
      <c r="N124" s="178"/>
      <c r="O124" s="178"/>
      <c r="P124" s="179">
        <f>SUM(P125:P133)</f>
        <v>0</v>
      </c>
      <c r="Q124" s="178"/>
      <c r="R124" s="179">
        <f>SUM(R125:R133)</f>
        <v>0</v>
      </c>
      <c r="S124" s="178"/>
      <c r="T124" s="180">
        <f>SUM(T125:T133)</f>
        <v>19.125</v>
      </c>
      <c r="AR124" s="181" t="s">
        <v>79</v>
      </c>
      <c r="AT124" s="182" t="s">
        <v>73</v>
      </c>
      <c r="AU124" s="182" t="s">
        <v>79</v>
      </c>
      <c r="AY124" s="181" t="s">
        <v>111</v>
      </c>
      <c r="BK124" s="183">
        <f>SUM(BK125:BK133)</f>
        <v>0</v>
      </c>
    </row>
    <row r="125" spans="1:65" s="2" customFormat="1" ht="33" customHeight="1">
      <c r="A125" s="31"/>
      <c r="B125" s="32"/>
      <c r="C125" s="186" t="s">
        <v>79</v>
      </c>
      <c r="D125" s="186" t="s">
        <v>113</v>
      </c>
      <c r="E125" s="187" t="s">
        <v>114</v>
      </c>
      <c r="F125" s="188" t="s">
        <v>115</v>
      </c>
      <c r="G125" s="189" t="s">
        <v>116</v>
      </c>
      <c r="H125" s="190">
        <v>85</v>
      </c>
      <c r="I125" s="191"/>
      <c r="J125" s="192">
        <f t="shared" ref="J125:J133" si="0">ROUND(I125*H125,2)</f>
        <v>0</v>
      </c>
      <c r="K125" s="193"/>
      <c r="L125" s="36"/>
      <c r="M125" s="194" t="s">
        <v>1</v>
      </c>
      <c r="N125" s="195" t="s">
        <v>40</v>
      </c>
      <c r="O125" s="69"/>
      <c r="P125" s="196">
        <f t="shared" ref="P125:P133" si="1">O125*H125</f>
        <v>0</v>
      </c>
      <c r="Q125" s="196">
        <v>0</v>
      </c>
      <c r="R125" s="196">
        <f t="shared" ref="R125:R133" si="2">Q125*H125</f>
        <v>0</v>
      </c>
      <c r="S125" s="196">
        <v>0.22500000000000001</v>
      </c>
      <c r="T125" s="197">
        <f t="shared" ref="T125:T133" si="3">S125*H125</f>
        <v>19.125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8" t="s">
        <v>117</v>
      </c>
      <c r="AT125" s="198" t="s">
        <v>113</v>
      </c>
      <c r="AU125" s="198" t="s">
        <v>118</v>
      </c>
      <c r="AY125" s="14" t="s">
        <v>111</v>
      </c>
      <c r="BE125" s="199">
        <f t="shared" ref="BE125:BE133" si="4">IF(N125="základná",J125,0)</f>
        <v>0</v>
      </c>
      <c r="BF125" s="199">
        <f t="shared" ref="BF125:BF133" si="5">IF(N125="znížená",J125,0)</f>
        <v>0</v>
      </c>
      <c r="BG125" s="199">
        <f t="shared" ref="BG125:BG133" si="6">IF(N125="zákl. prenesená",J125,0)</f>
        <v>0</v>
      </c>
      <c r="BH125" s="199">
        <f t="shared" ref="BH125:BH133" si="7">IF(N125="zníž. prenesená",J125,0)</f>
        <v>0</v>
      </c>
      <c r="BI125" s="199">
        <f t="shared" ref="BI125:BI133" si="8">IF(N125="nulová",J125,0)</f>
        <v>0</v>
      </c>
      <c r="BJ125" s="14" t="s">
        <v>118</v>
      </c>
      <c r="BK125" s="199">
        <f t="shared" ref="BK125:BK133" si="9">ROUND(I125*H125,2)</f>
        <v>0</v>
      </c>
      <c r="BL125" s="14" t="s">
        <v>117</v>
      </c>
      <c r="BM125" s="198" t="s">
        <v>119</v>
      </c>
    </row>
    <row r="126" spans="1:65" s="2" customFormat="1" ht="24.15" customHeight="1">
      <c r="A126" s="31"/>
      <c r="B126" s="32"/>
      <c r="C126" s="186" t="s">
        <v>118</v>
      </c>
      <c r="D126" s="186" t="s">
        <v>113</v>
      </c>
      <c r="E126" s="187" t="s">
        <v>120</v>
      </c>
      <c r="F126" s="188" t="s">
        <v>121</v>
      </c>
      <c r="G126" s="189" t="s">
        <v>122</v>
      </c>
      <c r="H126" s="190">
        <v>25.5</v>
      </c>
      <c r="I126" s="191"/>
      <c r="J126" s="192">
        <f t="shared" si="0"/>
        <v>0</v>
      </c>
      <c r="K126" s="193"/>
      <c r="L126" s="36"/>
      <c r="M126" s="194" t="s">
        <v>1</v>
      </c>
      <c r="N126" s="195" t="s">
        <v>40</v>
      </c>
      <c r="O126" s="69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8" t="s">
        <v>117</v>
      </c>
      <c r="AT126" s="198" t="s">
        <v>113</v>
      </c>
      <c r="AU126" s="198" t="s">
        <v>118</v>
      </c>
      <c r="AY126" s="14" t="s">
        <v>111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4" t="s">
        <v>118</v>
      </c>
      <c r="BK126" s="199">
        <f t="shared" si="9"/>
        <v>0</v>
      </c>
      <c r="BL126" s="14" t="s">
        <v>117</v>
      </c>
      <c r="BM126" s="198" t="s">
        <v>123</v>
      </c>
    </row>
    <row r="127" spans="1:65" s="2" customFormat="1" ht="24.15" customHeight="1">
      <c r="A127" s="31"/>
      <c r="B127" s="32"/>
      <c r="C127" s="186" t="s">
        <v>124</v>
      </c>
      <c r="D127" s="186" t="s">
        <v>113</v>
      </c>
      <c r="E127" s="187" t="s">
        <v>125</v>
      </c>
      <c r="F127" s="188" t="s">
        <v>126</v>
      </c>
      <c r="G127" s="189" t="s">
        <v>122</v>
      </c>
      <c r="H127" s="190">
        <v>25.5</v>
      </c>
      <c r="I127" s="191"/>
      <c r="J127" s="192">
        <f t="shared" si="0"/>
        <v>0</v>
      </c>
      <c r="K127" s="193"/>
      <c r="L127" s="36"/>
      <c r="M127" s="194" t="s">
        <v>1</v>
      </c>
      <c r="N127" s="195" t="s">
        <v>40</v>
      </c>
      <c r="O127" s="69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8" t="s">
        <v>117</v>
      </c>
      <c r="AT127" s="198" t="s">
        <v>113</v>
      </c>
      <c r="AU127" s="198" t="s">
        <v>118</v>
      </c>
      <c r="AY127" s="14" t="s">
        <v>111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4" t="s">
        <v>118</v>
      </c>
      <c r="BK127" s="199">
        <f t="shared" si="9"/>
        <v>0</v>
      </c>
      <c r="BL127" s="14" t="s">
        <v>117</v>
      </c>
      <c r="BM127" s="198" t="s">
        <v>127</v>
      </c>
    </row>
    <row r="128" spans="1:65" s="2" customFormat="1" ht="24.15" customHeight="1">
      <c r="A128" s="31"/>
      <c r="B128" s="32"/>
      <c r="C128" s="186" t="s">
        <v>117</v>
      </c>
      <c r="D128" s="186" t="s">
        <v>113</v>
      </c>
      <c r="E128" s="187" t="s">
        <v>128</v>
      </c>
      <c r="F128" s="188" t="s">
        <v>129</v>
      </c>
      <c r="G128" s="189" t="s">
        <v>122</v>
      </c>
      <c r="H128" s="190">
        <v>25.5</v>
      </c>
      <c r="I128" s="191"/>
      <c r="J128" s="192">
        <f t="shared" si="0"/>
        <v>0</v>
      </c>
      <c r="K128" s="193"/>
      <c r="L128" s="36"/>
      <c r="M128" s="194" t="s">
        <v>1</v>
      </c>
      <c r="N128" s="195" t="s">
        <v>40</v>
      </c>
      <c r="O128" s="69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8" t="s">
        <v>117</v>
      </c>
      <c r="AT128" s="198" t="s">
        <v>113</v>
      </c>
      <c r="AU128" s="198" t="s">
        <v>118</v>
      </c>
      <c r="AY128" s="14" t="s">
        <v>111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4" t="s">
        <v>118</v>
      </c>
      <c r="BK128" s="199">
        <f t="shared" si="9"/>
        <v>0</v>
      </c>
      <c r="BL128" s="14" t="s">
        <v>117</v>
      </c>
      <c r="BM128" s="198" t="s">
        <v>130</v>
      </c>
    </row>
    <row r="129" spans="1:65" s="2" customFormat="1" ht="33" customHeight="1">
      <c r="A129" s="31"/>
      <c r="B129" s="32"/>
      <c r="C129" s="186" t="s">
        <v>131</v>
      </c>
      <c r="D129" s="186" t="s">
        <v>113</v>
      </c>
      <c r="E129" s="187" t="s">
        <v>132</v>
      </c>
      <c r="F129" s="188" t="s">
        <v>133</v>
      </c>
      <c r="G129" s="189" t="s">
        <v>122</v>
      </c>
      <c r="H129" s="190">
        <v>25.5</v>
      </c>
      <c r="I129" s="191"/>
      <c r="J129" s="192">
        <f t="shared" si="0"/>
        <v>0</v>
      </c>
      <c r="K129" s="193"/>
      <c r="L129" s="36"/>
      <c r="M129" s="194" t="s">
        <v>1</v>
      </c>
      <c r="N129" s="195" t="s">
        <v>40</v>
      </c>
      <c r="O129" s="69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8" t="s">
        <v>117</v>
      </c>
      <c r="AT129" s="198" t="s">
        <v>113</v>
      </c>
      <c r="AU129" s="198" t="s">
        <v>118</v>
      </c>
      <c r="AY129" s="14" t="s">
        <v>111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4" t="s">
        <v>118</v>
      </c>
      <c r="BK129" s="199">
        <f t="shared" si="9"/>
        <v>0</v>
      </c>
      <c r="BL129" s="14" t="s">
        <v>117</v>
      </c>
      <c r="BM129" s="198" t="s">
        <v>134</v>
      </c>
    </row>
    <row r="130" spans="1:65" s="2" customFormat="1" ht="37.799999999999997" customHeight="1">
      <c r="A130" s="31"/>
      <c r="B130" s="32"/>
      <c r="C130" s="186" t="s">
        <v>135</v>
      </c>
      <c r="D130" s="186" t="s">
        <v>113</v>
      </c>
      <c r="E130" s="187" t="s">
        <v>136</v>
      </c>
      <c r="F130" s="188" t="s">
        <v>137</v>
      </c>
      <c r="G130" s="189" t="s">
        <v>122</v>
      </c>
      <c r="H130" s="190">
        <v>484.5</v>
      </c>
      <c r="I130" s="191"/>
      <c r="J130" s="192">
        <f t="shared" si="0"/>
        <v>0</v>
      </c>
      <c r="K130" s="193"/>
      <c r="L130" s="36"/>
      <c r="M130" s="194" t="s">
        <v>1</v>
      </c>
      <c r="N130" s="195" t="s">
        <v>40</v>
      </c>
      <c r="O130" s="69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8" t="s">
        <v>117</v>
      </c>
      <c r="AT130" s="198" t="s">
        <v>113</v>
      </c>
      <c r="AU130" s="198" t="s">
        <v>118</v>
      </c>
      <c r="AY130" s="14" t="s">
        <v>111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4" t="s">
        <v>118</v>
      </c>
      <c r="BK130" s="199">
        <f t="shared" si="9"/>
        <v>0</v>
      </c>
      <c r="BL130" s="14" t="s">
        <v>117</v>
      </c>
      <c r="BM130" s="198" t="s">
        <v>138</v>
      </c>
    </row>
    <row r="131" spans="1:65" s="2" customFormat="1" ht="16.5" customHeight="1">
      <c r="A131" s="31"/>
      <c r="B131" s="32"/>
      <c r="C131" s="186" t="s">
        <v>139</v>
      </c>
      <c r="D131" s="186" t="s">
        <v>113</v>
      </c>
      <c r="E131" s="187" t="s">
        <v>140</v>
      </c>
      <c r="F131" s="188" t="s">
        <v>141</v>
      </c>
      <c r="G131" s="189" t="s">
        <v>122</v>
      </c>
      <c r="H131" s="190">
        <v>25.5</v>
      </c>
      <c r="I131" s="191"/>
      <c r="J131" s="192">
        <f t="shared" si="0"/>
        <v>0</v>
      </c>
      <c r="K131" s="193"/>
      <c r="L131" s="36"/>
      <c r="M131" s="194" t="s">
        <v>1</v>
      </c>
      <c r="N131" s="195" t="s">
        <v>40</v>
      </c>
      <c r="O131" s="69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8" t="s">
        <v>117</v>
      </c>
      <c r="AT131" s="198" t="s">
        <v>113</v>
      </c>
      <c r="AU131" s="198" t="s">
        <v>118</v>
      </c>
      <c r="AY131" s="14" t="s">
        <v>111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4" t="s">
        <v>118</v>
      </c>
      <c r="BK131" s="199">
        <f t="shared" si="9"/>
        <v>0</v>
      </c>
      <c r="BL131" s="14" t="s">
        <v>117</v>
      </c>
      <c r="BM131" s="198" t="s">
        <v>142</v>
      </c>
    </row>
    <row r="132" spans="1:65" s="2" customFormat="1" ht="16.5" customHeight="1">
      <c r="A132" s="31"/>
      <c r="B132" s="32"/>
      <c r="C132" s="186" t="s">
        <v>143</v>
      </c>
      <c r="D132" s="186" t="s">
        <v>113</v>
      </c>
      <c r="E132" s="187" t="s">
        <v>144</v>
      </c>
      <c r="F132" s="188" t="s">
        <v>145</v>
      </c>
      <c r="G132" s="189" t="s">
        <v>122</v>
      </c>
      <c r="H132" s="190">
        <v>25.5</v>
      </c>
      <c r="I132" s="191"/>
      <c r="J132" s="192">
        <f t="shared" si="0"/>
        <v>0</v>
      </c>
      <c r="K132" s="193"/>
      <c r="L132" s="36"/>
      <c r="M132" s="194" t="s">
        <v>1</v>
      </c>
      <c r="N132" s="195" t="s">
        <v>40</v>
      </c>
      <c r="O132" s="69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8" t="s">
        <v>117</v>
      </c>
      <c r="AT132" s="198" t="s">
        <v>113</v>
      </c>
      <c r="AU132" s="198" t="s">
        <v>118</v>
      </c>
      <c r="AY132" s="14" t="s">
        <v>111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4" t="s">
        <v>118</v>
      </c>
      <c r="BK132" s="199">
        <f t="shared" si="9"/>
        <v>0</v>
      </c>
      <c r="BL132" s="14" t="s">
        <v>117</v>
      </c>
      <c r="BM132" s="198" t="s">
        <v>146</v>
      </c>
    </row>
    <row r="133" spans="1:65" s="2" customFormat="1" ht="24.15" customHeight="1">
      <c r="A133" s="31"/>
      <c r="B133" s="32"/>
      <c r="C133" s="186" t="s">
        <v>147</v>
      </c>
      <c r="D133" s="186" t="s">
        <v>113</v>
      </c>
      <c r="E133" s="187" t="s">
        <v>148</v>
      </c>
      <c r="F133" s="188" t="s">
        <v>149</v>
      </c>
      <c r="G133" s="189" t="s">
        <v>150</v>
      </c>
      <c r="H133" s="190">
        <v>45.9</v>
      </c>
      <c r="I133" s="191"/>
      <c r="J133" s="192">
        <f t="shared" si="0"/>
        <v>0</v>
      </c>
      <c r="K133" s="193"/>
      <c r="L133" s="36"/>
      <c r="M133" s="194" t="s">
        <v>1</v>
      </c>
      <c r="N133" s="195" t="s">
        <v>40</v>
      </c>
      <c r="O133" s="69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8" t="s">
        <v>117</v>
      </c>
      <c r="AT133" s="198" t="s">
        <v>113</v>
      </c>
      <c r="AU133" s="198" t="s">
        <v>118</v>
      </c>
      <c r="AY133" s="14" t="s">
        <v>111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4" t="s">
        <v>118</v>
      </c>
      <c r="BK133" s="199">
        <f t="shared" si="9"/>
        <v>0</v>
      </c>
      <c r="BL133" s="14" t="s">
        <v>117</v>
      </c>
      <c r="BM133" s="198" t="s">
        <v>151</v>
      </c>
    </row>
    <row r="134" spans="1:65" s="12" customFormat="1" ht="22.8" customHeight="1">
      <c r="B134" s="171"/>
      <c r="C134" s="172"/>
      <c r="D134" s="173" t="s">
        <v>73</v>
      </c>
      <c r="E134" s="184" t="s">
        <v>118</v>
      </c>
      <c r="F134" s="184" t="s">
        <v>152</v>
      </c>
      <c r="G134" s="172"/>
      <c r="H134" s="172"/>
      <c r="I134" s="175"/>
      <c r="J134" s="185">
        <f>BK134</f>
        <v>0</v>
      </c>
      <c r="K134" s="172"/>
      <c r="L134" s="176"/>
      <c r="M134" s="177"/>
      <c r="N134" s="178"/>
      <c r="O134" s="178"/>
      <c r="P134" s="179">
        <f>SUM(P135:P137)</f>
        <v>0</v>
      </c>
      <c r="Q134" s="178"/>
      <c r="R134" s="179">
        <f>SUM(R135:R137)</f>
        <v>2.5086655000000002</v>
      </c>
      <c r="S134" s="178"/>
      <c r="T134" s="180">
        <f>SUM(T135:T137)</f>
        <v>0</v>
      </c>
      <c r="AR134" s="181" t="s">
        <v>79</v>
      </c>
      <c r="AT134" s="182" t="s">
        <v>73</v>
      </c>
      <c r="AU134" s="182" t="s">
        <v>79</v>
      </c>
      <c r="AY134" s="181" t="s">
        <v>111</v>
      </c>
      <c r="BK134" s="183">
        <f>SUM(BK135:BK137)</f>
        <v>0</v>
      </c>
    </row>
    <row r="135" spans="1:65" s="2" customFormat="1" ht="24.15" customHeight="1">
      <c r="A135" s="31"/>
      <c r="B135" s="32"/>
      <c r="C135" s="186" t="s">
        <v>153</v>
      </c>
      <c r="D135" s="186" t="s">
        <v>113</v>
      </c>
      <c r="E135" s="187" t="s">
        <v>154</v>
      </c>
      <c r="F135" s="188" t="s">
        <v>155</v>
      </c>
      <c r="G135" s="189" t="s">
        <v>116</v>
      </c>
      <c r="H135" s="190">
        <v>156.65</v>
      </c>
      <c r="I135" s="191"/>
      <c r="J135" s="192">
        <f>ROUND(I135*H135,2)</f>
        <v>0</v>
      </c>
      <c r="K135" s="193"/>
      <c r="L135" s="36"/>
      <c r="M135" s="194" t="s">
        <v>1</v>
      </c>
      <c r="N135" s="195" t="s">
        <v>40</v>
      </c>
      <c r="O135" s="69"/>
      <c r="P135" s="196">
        <f>O135*H135</f>
        <v>0</v>
      </c>
      <c r="Q135" s="196">
        <v>4.0699999999999998E-3</v>
      </c>
      <c r="R135" s="196">
        <f>Q135*H135</f>
        <v>0.63756550000000001</v>
      </c>
      <c r="S135" s="196">
        <v>0</v>
      </c>
      <c r="T135" s="197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8" t="s">
        <v>117</v>
      </c>
      <c r="AT135" s="198" t="s">
        <v>113</v>
      </c>
      <c r="AU135" s="198" t="s">
        <v>118</v>
      </c>
      <c r="AY135" s="14" t="s">
        <v>111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4" t="s">
        <v>118</v>
      </c>
      <c r="BK135" s="199">
        <f>ROUND(I135*H135,2)</f>
        <v>0</v>
      </c>
      <c r="BL135" s="14" t="s">
        <v>117</v>
      </c>
      <c r="BM135" s="198" t="s">
        <v>156</v>
      </c>
    </row>
    <row r="136" spans="1:65" s="2" customFormat="1" ht="24.15" customHeight="1">
      <c r="A136" s="31"/>
      <c r="B136" s="32"/>
      <c r="C136" s="186" t="s">
        <v>157</v>
      </c>
      <c r="D136" s="186" t="s">
        <v>113</v>
      </c>
      <c r="E136" s="187" t="s">
        <v>158</v>
      </c>
      <c r="F136" s="188" t="s">
        <v>159</v>
      </c>
      <c r="G136" s="189" t="s">
        <v>116</v>
      </c>
      <c r="H136" s="190">
        <v>156.65</v>
      </c>
      <c r="I136" s="191"/>
      <c r="J136" s="192">
        <f>ROUND(I136*H136,2)</f>
        <v>0</v>
      </c>
      <c r="K136" s="193"/>
      <c r="L136" s="36"/>
      <c r="M136" s="194" t="s">
        <v>1</v>
      </c>
      <c r="N136" s="195" t="s">
        <v>40</v>
      </c>
      <c r="O136" s="69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8" t="s">
        <v>117</v>
      </c>
      <c r="AT136" s="198" t="s">
        <v>113</v>
      </c>
      <c r="AU136" s="198" t="s">
        <v>118</v>
      </c>
      <c r="AY136" s="14" t="s">
        <v>111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4" t="s">
        <v>118</v>
      </c>
      <c r="BK136" s="199">
        <f>ROUND(I136*H136,2)</f>
        <v>0</v>
      </c>
      <c r="BL136" s="14" t="s">
        <v>117</v>
      </c>
      <c r="BM136" s="198" t="s">
        <v>160</v>
      </c>
    </row>
    <row r="137" spans="1:65" s="2" customFormat="1" ht="33" customHeight="1">
      <c r="A137" s="31"/>
      <c r="B137" s="32"/>
      <c r="C137" s="200" t="s">
        <v>161</v>
      </c>
      <c r="D137" s="200" t="s">
        <v>162</v>
      </c>
      <c r="E137" s="201" t="s">
        <v>163</v>
      </c>
      <c r="F137" s="202" t="s">
        <v>164</v>
      </c>
      <c r="G137" s="203" t="s">
        <v>122</v>
      </c>
      <c r="H137" s="204">
        <v>3.4020000000000001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40</v>
      </c>
      <c r="O137" s="69"/>
      <c r="P137" s="196">
        <f>O137*H137</f>
        <v>0</v>
      </c>
      <c r="Q137" s="196">
        <v>0.55000000000000004</v>
      </c>
      <c r="R137" s="196">
        <f>Q137*H137</f>
        <v>1.8711000000000002</v>
      </c>
      <c r="S137" s="196">
        <v>0</v>
      </c>
      <c r="T137" s="197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8" t="s">
        <v>143</v>
      </c>
      <c r="AT137" s="198" t="s">
        <v>162</v>
      </c>
      <c r="AU137" s="198" t="s">
        <v>118</v>
      </c>
      <c r="AY137" s="14" t="s">
        <v>111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4" t="s">
        <v>118</v>
      </c>
      <c r="BK137" s="199">
        <f>ROUND(I137*H137,2)</f>
        <v>0</v>
      </c>
      <c r="BL137" s="14" t="s">
        <v>117</v>
      </c>
      <c r="BM137" s="198" t="s">
        <v>165</v>
      </c>
    </row>
    <row r="138" spans="1:65" s="12" customFormat="1" ht="22.8" customHeight="1">
      <c r="B138" s="171"/>
      <c r="C138" s="172"/>
      <c r="D138" s="173" t="s">
        <v>73</v>
      </c>
      <c r="E138" s="184" t="s">
        <v>131</v>
      </c>
      <c r="F138" s="184" t="s">
        <v>166</v>
      </c>
      <c r="G138" s="172"/>
      <c r="H138" s="172"/>
      <c r="I138" s="175"/>
      <c r="J138" s="185">
        <f>BK138</f>
        <v>0</v>
      </c>
      <c r="K138" s="172"/>
      <c r="L138" s="176"/>
      <c r="M138" s="177"/>
      <c r="N138" s="178"/>
      <c r="O138" s="178"/>
      <c r="P138" s="179">
        <f>SUM(P139:P141)</f>
        <v>0</v>
      </c>
      <c r="Q138" s="178"/>
      <c r="R138" s="179">
        <f>SUM(R139:R141)</f>
        <v>311.33702999999997</v>
      </c>
      <c r="S138" s="178"/>
      <c r="T138" s="180">
        <f>SUM(T139:T141)</f>
        <v>0</v>
      </c>
      <c r="AR138" s="181" t="s">
        <v>79</v>
      </c>
      <c r="AT138" s="182" t="s">
        <v>73</v>
      </c>
      <c r="AU138" s="182" t="s">
        <v>79</v>
      </c>
      <c r="AY138" s="181" t="s">
        <v>111</v>
      </c>
      <c r="BK138" s="183">
        <f>SUM(BK139:BK141)</f>
        <v>0</v>
      </c>
    </row>
    <row r="139" spans="1:65" s="2" customFormat="1" ht="37.799999999999997" customHeight="1">
      <c r="A139" s="31"/>
      <c r="B139" s="32"/>
      <c r="C139" s="186" t="s">
        <v>167</v>
      </c>
      <c r="D139" s="186" t="s">
        <v>113</v>
      </c>
      <c r="E139" s="187" t="s">
        <v>168</v>
      </c>
      <c r="F139" s="188" t="s">
        <v>169</v>
      </c>
      <c r="G139" s="189" t="s">
        <v>116</v>
      </c>
      <c r="H139" s="190">
        <v>85</v>
      </c>
      <c r="I139" s="191"/>
      <c r="J139" s="192">
        <f>ROUND(I139*H139,2)</f>
        <v>0</v>
      </c>
      <c r="K139" s="193"/>
      <c r="L139" s="36"/>
      <c r="M139" s="194" t="s">
        <v>1</v>
      </c>
      <c r="N139" s="195" t="s">
        <v>40</v>
      </c>
      <c r="O139" s="69"/>
      <c r="P139" s="196">
        <f>O139*H139</f>
        <v>0</v>
      </c>
      <c r="Q139" s="196">
        <v>0.22763</v>
      </c>
      <c r="R139" s="196">
        <f>Q139*H139</f>
        <v>19.348549999999999</v>
      </c>
      <c r="S139" s="196">
        <v>0</v>
      </c>
      <c r="T139" s="197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8" t="s">
        <v>117</v>
      </c>
      <c r="AT139" s="198" t="s">
        <v>113</v>
      </c>
      <c r="AU139" s="198" t="s">
        <v>118</v>
      </c>
      <c r="AY139" s="14" t="s">
        <v>111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4" t="s">
        <v>118</v>
      </c>
      <c r="BK139" s="199">
        <f>ROUND(I139*H139,2)</f>
        <v>0</v>
      </c>
      <c r="BL139" s="14" t="s">
        <v>117</v>
      </c>
      <c r="BM139" s="198" t="s">
        <v>170</v>
      </c>
    </row>
    <row r="140" spans="1:65" s="2" customFormat="1" ht="33" customHeight="1">
      <c r="A140" s="31"/>
      <c r="B140" s="32"/>
      <c r="C140" s="186" t="s">
        <v>171</v>
      </c>
      <c r="D140" s="186" t="s">
        <v>113</v>
      </c>
      <c r="E140" s="187" t="s">
        <v>172</v>
      </c>
      <c r="F140" s="188" t="s">
        <v>173</v>
      </c>
      <c r="G140" s="189" t="s">
        <v>116</v>
      </c>
      <c r="H140" s="190">
        <v>397.65</v>
      </c>
      <c r="I140" s="191"/>
      <c r="J140" s="192">
        <f>ROUND(I140*H140,2)</f>
        <v>0</v>
      </c>
      <c r="K140" s="193"/>
      <c r="L140" s="36"/>
      <c r="M140" s="194" t="s">
        <v>1</v>
      </c>
      <c r="N140" s="195" t="s">
        <v>40</v>
      </c>
      <c r="O140" s="69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8" t="s">
        <v>117</v>
      </c>
      <c r="AT140" s="198" t="s">
        <v>113</v>
      </c>
      <c r="AU140" s="198" t="s">
        <v>118</v>
      </c>
      <c r="AY140" s="14" t="s">
        <v>111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4" t="s">
        <v>118</v>
      </c>
      <c r="BK140" s="199">
        <f>ROUND(I140*H140,2)</f>
        <v>0</v>
      </c>
      <c r="BL140" s="14" t="s">
        <v>117</v>
      </c>
      <c r="BM140" s="198" t="s">
        <v>174</v>
      </c>
    </row>
    <row r="141" spans="1:65" s="2" customFormat="1" ht="33" customHeight="1">
      <c r="A141" s="31"/>
      <c r="B141" s="32"/>
      <c r="C141" s="186" t="s">
        <v>175</v>
      </c>
      <c r="D141" s="186" t="s">
        <v>113</v>
      </c>
      <c r="E141" s="187" t="s">
        <v>176</v>
      </c>
      <c r="F141" s="188" t="s">
        <v>177</v>
      </c>
      <c r="G141" s="189" t="s">
        <v>116</v>
      </c>
      <c r="H141" s="190">
        <v>512</v>
      </c>
      <c r="I141" s="191"/>
      <c r="J141" s="192">
        <f>ROUND(I141*H141,2)</f>
        <v>0</v>
      </c>
      <c r="K141" s="193"/>
      <c r="L141" s="36"/>
      <c r="M141" s="194" t="s">
        <v>1</v>
      </c>
      <c r="N141" s="195" t="s">
        <v>40</v>
      </c>
      <c r="O141" s="69"/>
      <c r="P141" s="196">
        <f>O141*H141</f>
        <v>0</v>
      </c>
      <c r="Q141" s="196">
        <v>0.57028999999999996</v>
      </c>
      <c r="R141" s="196">
        <f>Q141*H141</f>
        <v>291.98847999999998</v>
      </c>
      <c r="S141" s="196">
        <v>0</v>
      </c>
      <c r="T141" s="197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8" t="s">
        <v>117</v>
      </c>
      <c r="AT141" s="198" t="s">
        <v>113</v>
      </c>
      <c r="AU141" s="198" t="s">
        <v>118</v>
      </c>
      <c r="AY141" s="14" t="s">
        <v>111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4" t="s">
        <v>118</v>
      </c>
      <c r="BK141" s="199">
        <f>ROUND(I141*H141,2)</f>
        <v>0</v>
      </c>
      <c r="BL141" s="14" t="s">
        <v>117</v>
      </c>
      <c r="BM141" s="198" t="s">
        <v>178</v>
      </c>
    </row>
    <row r="142" spans="1:65" s="12" customFormat="1" ht="22.8" customHeight="1">
      <c r="B142" s="171"/>
      <c r="C142" s="172"/>
      <c r="D142" s="173" t="s">
        <v>73</v>
      </c>
      <c r="E142" s="184" t="s">
        <v>147</v>
      </c>
      <c r="F142" s="184" t="s">
        <v>179</v>
      </c>
      <c r="G142" s="172"/>
      <c r="H142" s="172"/>
      <c r="I142" s="175"/>
      <c r="J142" s="185">
        <f>BK142</f>
        <v>0</v>
      </c>
      <c r="K142" s="172"/>
      <c r="L142" s="176"/>
      <c r="M142" s="177"/>
      <c r="N142" s="178"/>
      <c r="O142" s="178"/>
      <c r="P142" s="179">
        <f>SUM(P143:P155)</f>
        <v>0</v>
      </c>
      <c r="Q142" s="178"/>
      <c r="R142" s="179">
        <f>SUM(R143:R155)</f>
        <v>2.2803536000000002</v>
      </c>
      <c r="S142" s="178"/>
      <c r="T142" s="180">
        <f>SUM(T143:T155)</f>
        <v>0</v>
      </c>
      <c r="AR142" s="181" t="s">
        <v>79</v>
      </c>
      <c r="AT142" s="182" t="s">
        <v>73</v>
      </c>
      <c r="AU142" s="182" t="s">
        <v>79</v>
      </c>
      <c r="AY142" s="181" t="s">
        <v>111</v>
      </c>
      <c r="BK142" s="183">
        <f>SUM(BK143:BK155)</f>
        <v>0</v>
      </c>
    </row>
    <row r="143" spans="1:65" s="2" customFormat="1" ht="33" customHeight="1">
      <c r="A143" s="31"/>
      <c r="B143" s="32"/>
      <c r="C143" s="186" t="s">
        <v>180</v>
      </c>
      <c r="D143" s="186" t="s">
        <v>113</v>
      </c>
      <c r="E143" s="187" t="s">
        <v>181</v>
      </c>
      <c r="F143" s="188" t="s">
        <v>182</v>
      </c>
      <c r="G143" s="189" t="s">
        <v>150</v>
      </c>
      <c r="H143" s="190">
        <v>1.968</v>
      </c>
      <c r="I143" s="191"/>
      <c r="J143" s="192">
        <f t="shared" ref="J143:J155" si="10">ROUND(I143*H143,2)</f>
        <v>0</v>
      </c>
      <c r="K143" s="193"/>
      <c r="L143" s="36"/>
      <c r="M143" s="194" t="s">
        <v>1</v>
      </c>
      <c r="N143" s="195" t="s">
        <v>40</v>
      </c>
      <c r="O143" s="69"/>
      <c r="P143" s="196">
        <f t="shared" ref="P143:P155" si="11">O143*H143</f>
        <v>0</v>
      </c>
      <c r="Q143" s="196">
        <v>1.0264500000000001</v>
      </c>
      <c r="R143" s="196">
        <f t="shared" ref="R143:R155" si="12">Q143*H143</f>
        <v>2.0200536000000002</v>
      </c>
      <c r="S143" s="196">
        <v>0</v>
      </c>
      <c r="T143" s="197">
        <f t="shared" ref="T143:T155" si="1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8" t="s">
        <v>117</v>
      </c>
      <c r="AT143" s="198" t="s">
        <v>113</v>
      </c>
      <c r="AU143" s="198" t="s">
        <v>118</v>
      </c>
      <c r="AY143" s="14" t="s">
        <v>111</v>
      </c>
      <c r="BE143" s="199">
        <f t="shared" ref="BE143:BE155" si="14">IF(N143="základná",J143,0)</f>
        <v>0</v>
      </c>
      <c r="BF143" s="199">
        <f t="shared" ref="BF143:BF155" si="15">IF(N143="znížená",J143,0)</f>
        <v>0</v>
      </c>
      <c r="BG143" s="199">
        <f t="shared" ref="BG143:BG155" si="16">IF(N143="zákl. prenesená",J143,0)</f>
        <v>0</v>
      </c>
      <c r="BH143" s="199">
        <f t="shared" ref="BH143:BH155" si="17">IF(N143="zníž. prenesená",J143,0)</f>
        <v>0</v>
      </c>
      <c r="BI143" s="199">
        <f t="shared" ref="BI143:BI155" si="18">IF(N143="nulová",J143,0)</f>
        <v>0</v>
      </c>
      <c r="BJ143" s="14" t="s">
        <v>118</v>
      </c>
      <c r="BK143" s="199">
        <f t="shared" ref="BK143:BK155" si="19">ROUND(I143*H143,2)</f>
        <v>0</v>
      </c>
      <c r="BL143" s="14" t="s">
        <v>117</v>
      </c>
      <c r="BM143" s="198" t="s">
        <v>183</v>
      </c>
    </row>
    <row r="144" spans="1:65" s="2" customFormat="1" ht="37.799999999999997" customHeight="1">
      <c r="A144" s="31"/>
      <c r="B144" s="32"/>
      <c r="C144" s="186" t="s">
        <v>184</v>
      </c>
      <c r="D144" s="186" t="s">
        <v>113</v>
      </c>
      <c r="E144" s="187" t="s">
        <v>185</v>
      </c>
      <c r="F144" s="188" t="s">
        <v>186</v>
      </c>
      <c r="G144" s="189" t="s">
        <v>187</v>
      </c>
      <c r="H144" s="190">
        <v>485</v>
      </c>
      <c r="I144" s="191"/>
      <c r="J144" s="192">
        <f t="shared" si="10"/>
        <v>0</v>
      </c>
      <c r="K144" s="193"/>
      <c r="L144" s="36"/>
      <c r="M144" s="194" t="s">
        <v>1</v>
      </c>
      <c r="N144" s="195" t="s">
        <v>40</v>
      </c>
      <c r="O144" s="69"/>
      <c r="P144" s="196">
        <f t="shared" si="11"/>
        <v>0</v>
      </c>
      <c r="Q144" s="196">
        <v>1.0000000000000001E-5</v>
      </c>
      <c r="R144" s="196">
        <f t="shared" si="12"/>
        <v>4.8500000000000001E-3</v>
      </c>
      <c r="S144" s="196">
        <v>0</v>
      </c>
      <c r="T144" s="197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8" t="s">
        <v>117</v>
      </c>
      <c r="AT144" s="198" t="s">
        <v>113</v>
      </c>
      <c r="AU144" s="198" t="s">
        <v>118</v>
      </c>
      <c r="AY144" s="14" t="s">
        <v>111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4" t="s">
        <v>118</v>
      </c>
      <c r="BK144" s="199">
        <f t="shared" si="19"/>
        <v>0</v>
      </c>
      <c r="BL144" s="14" t="s">
        <v>117</v>
      </c>
      <c r="BM144" s="198" t="s">
        <v>188</v>
      </c>
    </row>
    <row r="145" spans="1:65" s="2" customFormat="1" ht="33" customHeight="1">
      <c r="A145" s="31"/>
      <c r="B145" s="32"/>
      <c r="C145" s="186" t="s">
        <v>189</v>
      </c>
      <c r="D145" s="186" t="s">
        <v>113</v>
      </c>
      <c r="E145" s="187" t="s">
        <v>190</v>
      </c>
      <c r="F145" s="188" t="s">
        <v>191</v>
      </c>
      <c r="G145" s="189" t="s">
        <v>187</v>
      </c>
      <c r="H145" s="190">
        <v>485</v>
      </c>
      <c r="I145" s="191"/>
      <c r="J145" s="192">
        <f t="shared" si="10"/>
        <v>0</v>
      </c>
      <c r="K145" s="193"/>
      <c r="L145" s="36"/>
      <c r="M145" s="194" t="s">
        <v>1</v>
      </c>
      <c r="N145" s="195" t="s">
        <v>40</v>
      </c>
      <c r="O145" s="69"/>
      <c r="P145" s="196">
        <f t="shared" si="11"/>
        <v>0</v>
      </c>
      <c r="Q145" s="196">
        <v>2.1000000000000001E-4</v>
      </c>
      <c r="R145" s="196">
        <f t="shared" si="12"/>
        <v>0.10185000000000001</v>
      </c>
      <c r="S145" s="196">
        <v>0</v>
      </c>
      <c r="T145" s="197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8" t="s">
        <v>117</v>
      </c>
      <c r="AT145" s="198" t="s">
        <v>113</v>
      </c>
      <c r="AU145" s="198" t="s">
        <v>118</v>
      </c>
      <c r="AY145" s="14" t="s">
        <v>111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4" t="s">
        <v>118</v>
      </c>
      <c r="BK145" s="199">
        <f t="shared" si="19"/>
        <v>0</v>
      </c>
      <c r="BL145" s="14" t="s">
        <v>117</v>
      </c>
      <c r="BM145" s="198" t="s">
        <v>192</v>
      </c>
    </row>
    <row r="146" spans="1:65" s="2" customFormat="1" ht="16.5" customHeight="1">
      <c r="A146" s="31"/>
      <c r="B146" s="32"/>
      <c r="C146" s="186" t="s">
        <v>193</v>
      </c>
      <c r="D146" s="186" t="s">
        <v>113</v>
      </c>
      <c r="E146" s="187" t="s">
        <v>194</v>
      </c>
      <c r="F146" s="188" t="s">
        <v>195</v>
      </c>
      <c r="G146" s="189" t="s">
        <v>116</v>
      </c>
      <c r="H146" s="190">
        <v>512</v>
      </c>
      <c r="I146" s="191"/>
      <c r="J146" s="192">
        <f t="shared" si="10"/>
        <v>0</v>
      </c>
      <c r="K146" s="193"/>
      <c r="L146" s="36"/>
      <c r="M146" s="194" t="s">
        <v>1</v>
      </c>
      <c r="N146" s="195" t="s">
        <v>40</v>
      </c>
      <c r="O146" s="69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8" t="s">
        <v>117</v>
      </c>
      <c r="AT146" s="198" t="s">
        <v>113</v>
      </c>
      <c r="AU146" s="198" t="s">
        <v>118</v>
      </c>
      <c r="AY146" s="14" t="s">
        <v>111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4" t="s">
        <v>118</v>
      </c>
      <c r="BK146" s="199">
        <f t="shared" si="19"/>
        <v>0</v>
      </c>
      <c r="BL146" s="14" t="s">
        <v>117</v>
      </c>
      <c r="BM146" s="198" t="s">
        <v>196</v>
      </c>
    </row>
    <row r="147" spans="1:65" s="2" customFormat="1" ht="24.15" customHeight="1">
      <c r="A147" s="31"/>
      <c r="B147" s="32"/>
      <c r="C147" s="186" t="s">
        <v>7</v>
      </c>
      <c r="D147" s="186" t="s">
        <v>113</v>
      </c>
      <c r="E147" s="187" t="s">
        <v>197</v>
      </c>
      <c r="F147" s="188" t="s">
        <v>198</v>
      </c>
      <c r="G147" s="189" t="s">
        <v>116</v>
      </c>
      <c r="H147" s="190">
        <v>512</v>
      </c>
      <c r="I147" s="191"/>
      <c r="J147" s="192">
        <f t="shared" si="10"/>
        <v>0</v>
      </c>
      <c r="K147" s="193"/>
      <c r="L147" s="36"/>
      <c r="M147" s="194" t="s">
        <v>1</v>
      </c>
      <c r="N147" s="195" t="s">
        <v>40</v>
      </c>
      <c r="O147" s="69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8" t="s">
        <v>117</v>
      </c>
      <c r="AT147" s="198" t="s">
        <v>113</v>
      </c>
      <c r="AU147" s="198" t="s">
        <v>118</v>
      </c>
      <c r="AY147" s="14" t="s">
        <v>111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4" t="s">
        <v>118</v>
      </c>
      <c r="BK147" s="199">
        <f t="shared" si="19"/>
        <v>0</v>
      </c>
      <c r="BL147" s="14" t="s">
        <v>117</v>
      </c>
      <c r="BM147" s="198" t="s">
        <v>199</v>
      </c>
    </row>
    <row r="148" spans="1:65" s="2" customFormat="1" ht="24.15" customHeight="1">
      <c r="A148" s="31"/>
      <c r="B148" s="32"/>
      <c r="C148" s="200" t="s">
        <v>200</v>
      </c>
      <c r="D148" s="200" t="s">
        <v>162</v>
      </c>
      <c r="E148" s="201" t="s">
        <v>201</v>
      </c>
      <c r="F148" s="202" t="s">
        <v>202</v>
      </c>
      <c r="G148" s="203" t="s">
        <v>203</v>
      </c>
      <c r="H148" s="204">
        <v>153.6</v>
      </c>
      <c r="I148" s="205"/>
      <c r="J148" s="206">
        <f t="shared" si="10"/>
        <v>0</v>
      </c>
      <c r="K148" s="207"/>
      <c r="L148" s="208"/>
      <c r="M148" s="209" t="s">
        <v>1</v>
      </c>
      <c r="N148" s="210" t="s">
        <v>40</v>
      </c>
      <c r="O148" s="69"/>
      <c r="P148" s="196">
        <f t="shared" si="11"/>
        <v>0</v>
      </c>
      <c r="Q148" s="196">
        <v>1E-3</v>
      </c>
      <c r="R148" s="196">
        <f t="shared" si="12"/>
        <v>0.15359999999999999</v>
      </c>
      <c r="S148" s="196">
        <v>0</v>
      </c>
      <c r="T148" s="197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8" t="s">
        <v>143</v>
      </c>
      <c r="AT148" s="198" t="s">
        <v>162</v>
      </c>
      <c r="AU148" s="198" t="s">
        <v>118</v>
      </c>
      <c r="AY148" s="14" t="s">
        <v>111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4" t="s">
        <v>118</v>
      </c>
      <c r="BK148" s="199">
        <f t="shared" si="19"/>
        <v>0</v>
      </c>
      <c r="BL148" s="14" t="s">
        <v>117</v>
      </c>
      <c r="BM148" s="198" t="s">
        <v>204</v>
      </c>
    </row>
    <row r="149" spans="1:65" s="2" customFormat="1" ht="24.15" customHeight="1">
      <c r="A149" s="31"/>
      <c r="B149" s="32"/>
      <c r="C149" s="186" t="s">
        <v>205</v>
      </c>
      <c r="D149" s="186" t="s">
        <v>113</v>
      </c>
      <c r="E149" s="187" t="s">
        <v>206</v>
      </c>
      <c r="F149" s="188" t="s">
        <v>207</v>
      </c>
      <c r="G149" s="189" t="s">
        <v>116</v>
      </c>
      <c r="H149" s="190">
        <v>607</v>
      </c>
      <c r="I149" s="191"/>
      <c r="J149" s="192">
        <f t="shared" si="10"/>
        <v>0</v>
      </c>
      <c r="K149" s="193"/>
      <c r="L149" s="36"/>
      <c r="M149" s="194" t="s">
        <v>1</v>
      </c>
      <c r="N149" s="195" t="s">
        <v>40</v>
      </c>
      <c r="O149" s="69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8" t="s">
        <v>117</v>
      </c>
      <c r="AT149" s="198" t="s">
        <v>113</v>
      </c>
      <c r="AU149" s="198" t="s">
        <v>118</v>
      </c>
      <c r="AY149" s="14" t="s">
        <v>111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4" t="s">
        <v>118</v>
      </c>
      <c r="BK149" s="199">
        <f t="shared" si="19"/>
        <v>0</v>
      </c>
      <c r="BL149" s="14" t="s">
        <v>117</v>
      </c>
      <c r="BM149" s="198" t="s">
        <v>208</v>
      </c>
    </row>
    <row r="150" spans="1:65" s="2" customFormat="1" ht="24.15" customHeight="1">
      <c r="A150" s="31"/>
      <c r="B150" s="32"/>
      <c r="C150" s="186" t="s">
        <v>209</v>
      </c>
      <c r="D150" s="186" t="s">
        <v>113</v>
      </c>
      <c r="E150" s="187" t="s">
        <v>210</v>
      </c>
      <c r="F150" s="188" t="s">
        <v>211</v>
      </c>
      <c r="G150" s="189" t="s">
        <v>150</v>
      </c>
      <c r="H150" s="190">
        <v>19.558</v>
      </c>
      <c r="I150" s="191"/>
      <c r="J150" s="192">
        <f t="shared" si="10"/>
        <v>0</v>
      </c>
      <c r="K150" s="193"/>
      <c r="L150" s="36"/>
      <c r="M150" s="194" t="s">
        <v>1</v>
      </c>
      <c r="N150" s="195" t="s">
        <v>40</v>
      </c>
      <c r="O150" s="69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8" t="s">
        <v>180</v>
      </c>
      <c r="AT150" s="198" t="s">
        <v>113</v>
      </c>
      <c r="AU150" s="198" t="s">
        <v>118</v>
      </c>
      <c r="AY150" s="14" t="s">
        <v>111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4" t="s">
        <v>118</v>
      </c>
      <c r="BK150" s="199">
        <f t="shared" si="19"/>
        <v>0</v>
      </c>
      <c r="BL150" s="14" t="s">
        <v>180</v>
      </c>
      <c r="BM150" s="198" t="s">
        <v>212</v>
      </c>
    </row>
    <row r="151" spans="1:65" s="2" customFormat="1" ht="24.15" customHeight="1">
      <c r="A151" s="31"/>
      <c r="B151" s="32"/>
      <c r="C151" s="186" t="s">
        <v>213</v>
      </c>
      <c r="D151" s="186" t="s">
        <v>113</v>
      </c>
      <c r="E151" s="187" t="s">
        <v>214</v>
      </c>
      <c r="F151" s="188" t="s">
        <v>215</v>
      </c>
      <c r="G151" s="189" t="s">
        <v>150</v>
      </c>
      <c r="H151" s="190">
        <v>58.673999999999999</v>
      </c>
      <c r="I151" s="191"/>
      <c r="J151" s="192">
        <f t="shared" si="10"/>
        <v>0</v>
      </c>
      <c r="K151" s="193"/>
      <c r="L151" s="36"/>
      <c r="M151" s="194" t="s">
        <v>1</v>
      </c>
      <c r="N151" s="195" t="s">
        <v>40</v>
      </c>
      <c r="O151" s="69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8" t="s">
        <v>117</v>
      </c>
      <c r="AT151" s="198" t="s">
        <v>113</v>
      </c>
      <c r="AU151" s="198" t="s">
        <v>118</v>
      </c>
      <c r="AY151" s="14" t="s">
        <v>111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4" t="s">
        <v>118</v>
      </c>
      <c r="BK151" s="199">
        <f t="shared" si="19"/>
        <v>0</v>
      </c>
      <c r="BL151" s="14" t="s">
        <v>117</v>
      </c>
      <c r="BM151" s="198" t="s">
        <v>216</v>
      </c>
    </row>
    <row r="152" spans="1:65" s="2" customFormat="1" ht="24.15" customHeight="1">
      <c r="A152" s="31"/>
      <c r="B152" s="32"/>
      <c r="C152" s="186" t="s">
        <v>217</v>
      </c>
      <c r="D152" s="186" t="s">
        <v>113</v>
      </c>
      <c r="E152" s="187" t="s">
        <v>218</v>
      </c>
      <c r="F152" s="188" t="s">
        <v>219</v>
      </c>
      <c r="G152" s="189" t="s">
        <v>150</v>
      </c>
      <c r="H152" s="190">
        <v>19.558</v>
      </c>
      <c r="I152" s="191"/>
      <c r="J152" s="192">
        <f t="shared" si="10"/>
        <v>0</v>
      </c>
      <c r="K152" s="193"/>
      <c r="L152" s="36"/>
      <c r="M152" s="194" t="s">
        <v>1</v>
      </c>
      <c r="N152" s="195" t="s">
        <v>40</v>
      </c>
      <c r="O152" s="69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8" t="s">
        <v>117</v>
      </c>
      <c r="AT152" s="198" t="s">
        <v>113</v>
      </c>
      <c r="AU152" s="198" t="s">
        <v>118</v>
      </c>
      <c r="AY152" s="14" t="s">
        <v>111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4" t="s">
        <v>118</v>
      </c>
      <c r="BK152" s="199">
        <f t="shared" si="19"/>
        <v>0</v>
      </c>
      <c r="BL152" s="14" t="s">
        <v>117</v>
      </c>
      <c r="BM152" s="198" t="s">
        <v>220</v>
      </c>
    </row>
    <row r="153" spans="1:65" s="2" customFormat="1" ht="33" customHeight="1">
      <c r="A153" s="31"/>
      <c r="B153" s="32"/>
      <c r="C153" s="186" t="s">
        <v>221</v>
      </c>
      <c r="D153" s="186" t="s">
        <v>113</v>
      </c>
      <c r="E153" s="187" t="s">
        <v>222</v>
      </c>
      <c r="F153" s="188" t="s">
        <v>223</v>
      </c>
      <c r="G153" s="189" t="s">
        <v>150</v>
      </c>
      <c r="H153" s="190">
        <v>371.60199999999998</v>
      </c>
      <c r="I153" s="191"/>
      <c r="J153" s="192">
        <f t="shared" si="10"/>
        <v>0</v>
      </c>
      <c r="K153" s="193"/>
      <c r="L153" s="36"/>
      <c r="M153" s="194" t="s">
        <v>1</v>
      </c>
      <c r="N153" s="195" t="s">
        <v>40</v>
      </c>
      <c r="O153" s="69"/>
      <c r="P153" s="196">
        <f t="shared" si="11"/>
        <v>0</v>
      </c>
      <c r="Q153" s="196">
        <v>0</v>
      </c>
      <c r="R153" s="196">
        <f t="shared" si="12"/>
        <v>0</v>
      </c>
      <c r="S153" s="196">
        <v>0</v>
      </c>
      <c r="T153" s="197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8" t="s">
        <v>117</v>
      </c>
      <c r="AT153" s="198" t="s">
        <v>113</v>
      </c>
      <c r="AU153" s="198" t="s">
        <v>118</v>
      </c>
      <c r="AY153" s="14" t="s">
        <v>111</v>
      </c>
      <c r="BE153" s="199">
        <f t="shared" si="14"/>
        <v>0</v>
      </c>
      <c r="BF153" s="199">
        <f t="shared" si="15"/>
        <v>0</v>
      </c>
      <c r="BG153" s="199">
        <f t="shared" si="16"/>
        <v>0</v>
      </c>
      <c r="BH153" s="199">
        <f t="shared" si="17"/>
        <v>0</v>
      </c>
      <c r="BI153" s="199">
        <f t="shared" si="18"/>
        <v>0</v>
      </c>
      <c r="BJ153" s="14" t="s">
        <v>118</v>
      </c>
      <c r="BK153" s="199">
        <f t="shared" si="19"/>
        <v>0</v>
      </c>
      <c r="BL153" s="14" t="s">
        <v>117</v>
      </c>
      <c r="BM153" s="198" t="s">
        <v>224</v>
      </c>
    </row>
    <row r="154" spans="1:65" s="2" customFormat="1" ht="24.15" customHeight="1">
      <c r="A154" s="31"/>
      <c r="B154" s="32"/>
      <c r="C154" s="186" t="s">
        <v>225</v>
      </c>
      <c r="D154" s="186" t="s">
        <v>113</v>
      </c>
      <c r="E154" s="187" t="s">
        <v>226</v>
      </c>
      <c r="F154" s="188" t="s">
        <v>227</v>
      </c>
      <c r="G154" s="189" t="s">
        <v>150</v>
      </c>
      <c r="H154" s="190">
        <v>44.982999999999997</v>
      </c>
      <c r="I154" s="191"/>
      <c r="J154" s="192">
        <f t="shared" si="10"/>
        <v>0</v>
      </c>
      <c r="K154" s="193"/>
      <c r="L154" s="36"/>
      <c r="M154" s="194" t="s">
        <v>1</v>
      </c>
      <c r="N154" s="195" t="s">
        <v>40</v>
      </c>
      <c r="O154" s="69"/>
      <c r="P154" s="196">
        <f t="shared" si="11"/>
        <v>0</v>
      </c>
      <c r="Q154" s="196">
        <v>0</v>
      </c>
      <c r="R154" s="196">
        <f t="shared" si="12"/>
        <v>0</v>
      </c>
      <c r="S154" s="196">
        <v>0</v>
      </c>
      <c r="T154" s="197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8" t="s">
        <v>117</v>
      </c>
      <c r="AT154" s="198" t="s">
        <v>113</v>
      </c>
      <c r="AU154" s="198" t="s">
        <v>118</v>
      </c>
      <c r="AY154" s="14" t="s">
        <v>111</v>
      </c>
      <c r="BE154" s="199">
        <f t="shared" si="14"/>
        <v>0</v>
      </c>
      <c r="BF154" s="199">
        <f t="shared" si="15"/>
        <v>0</v>
      </c>
      <c r="BG154" s="199">
        <f t="shared" si="16"/>
        <v>0</v>
      </c>
      <c r="BH154" s="199">
        <f t="shared" si="17"/>
        <v>0</v>
      </c>
      <c r="BI154" s="199">
        <f t="shared" si="18"/>
        <v>0</v>
      </c>
      <c r="BJ154" s="14" t="s">
        <v>118</v>
      </c>
      <c r="BK154" s="199">
        <f t="shared" si="19"/>
        <v>0</v>
      </c>
      <c r="BL154" s="14" t="s">
        <v>117</v>
      </c>
      <c r="BM154" s="198" t="s">
        <v>228</v>
      </c>
    </row>
    <row r="155" spans="1:65" s="2" customFormat="1" ht="24.15" customHeight="1">
      <c r="A155" s="31"/>
      <c r="B155" s="32"/>
      <c r="C155" s="186" t="s">
        <v>229</v>
      </c>
      <c r="D155" s="186" t="s">
        <v>113</v>
      </c>
      <c r="E155" s="187" t="s">
        <v>230</v>
      </c>
      <c r="F155" s="188" t="s">
        <v>231</v>
      </c>
      <c r="G155" s="189" t="s">
        <v>150</v>
      </c>
      <c r="H155" s="190">
        <v>44.982999999999997</v>
      </c>
      <c r="I155" s="191"/>
      <c r="J155" s="192">
        <f t="shared" si="10"/>
        <v>0</v>
      </c>
      <c r="K155" s="193"/>
      <c r="L155" s="36"/>
      <c r="M155" s="194" t="s">
        <v>1</v>
      </c>
      <c r="N155" s="195" t="s">
        <v>40</v>
      </c>
      <c r="O155" s="69"/>
      <c r="P155" s="196">
        <f t="shared" si="11"/>
        <v>0</v>
      </c>
      <c r="Q155" s="196">
        <v>0</v>
      </c>
      <c r="R155" s="196">
        <f t="shared" si="12"/>
        <v>0</v>
      </c>
      <c r="S155" s="196">
        <v>0</v>
      </c>
      <c r="T155" s="197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8" t="s">
        <v>117</v>
      </c>
      <c r="AT155" s="198" t="s">
        <v>113</v>
      </c>
      <c r="AU155" s="198" t="s">
        <v>118</v>
      </c>
      <c r="AY155" s="14" t="s">
        <v>111</v>
      </c>
      <c r="BE155" s="199">
        <f t="shared" si="14"/>
        <v>0</v>
      </c>
      <c r="BF155" s="199">
        <f t="shared" si="15"/>
        <v>0</v>
      </c>
      <c r="BG155" s="199">
        <f t="shared" si="16"/>
        <v>0</v>
      </c>
      <c r="BH155" s="199">
        <f t="shared" si="17"/>
        <v>0</v>
      </c>
      <c r="BI155" s="199">
        <f t="shared" si="18"/>
        <v>0</v>
      </c>
      <c r="BJ155" s="14" t="s">
        <v>118</v>
      </c>
      <c r="BK155" s="199">
        <f t="shared" si="19"/>
        <v>0</v>
      </c>
      <c r="BL155" s="14" t="s">
        <v>117</v>
      </c>
      <c r="BM155" s="198" t="s">
        <v>232</v>
      </c>
    </row>
    <row r="156" spans="1:65" s="12" customFormat="1" ht="22.8" customHeight="1">
      <c r="B156" s="171"/>
      <c r="C156" s="172"/>
      <c r="D156" s="173" t="s">
        <v>73</v>
      </c>
      <c r="E156" s="184" t="s">
        <v>233</v>
      </c>
      <c r="F156" s="184" t="s">
        <v>234</v>
      </c>
      <c r="G156" s="172"/>
      <c r="H156" s="172"/>
      <c r="I156" s="175"/>
      <c r="J156" s="185">
        <f>BK156</f>
        <v>0</v>
      </c>
      <c r="K156" s="172"/>
      <c r="L156" s="176"/>
      <c r="M156" s="177"/>
      <c r="N156" s="178"/>
      <c r="O156" s="178"/>
      <c r="P156" s="179">
        <f>P157</f>
        <v>0</v>
      </c>
      <c r="Q156" s="178"/>
      <c r="R156" s="179">
        <f>R157</f>
        <v>0</v>
      </c>
      <c r="S156" s="178"/>
      <c r="T156" s="180">
        <f>T157</f>
        <v>0</v>
      </c>
      <c r="AR156" s="181" t="s">
        <v>79</v>
      </c>
      <c r="AT156" s="182" t="s">
        <v>73</v>
      </c>
      <c r="AU156" s="182" t="s">
        <v>79</v>
      </c>
      <c r="AY156" s="181" t="s">
        <v>111</v>
      </c>
      <c r="BK156" s="183">
        <f>BK157</f>
        <v>0</v>
      </c>
    </row>
    <row r="157" spans="1:65" s="2" customFormat="1" ht="33" customHeight="1">
      <c r="A157" s="31"/>
      <c r="B157" s="32"/>
      <c r="C157" s="186" t="s">
        <v>235</v>
      </c>
      <c r="D157" s="186" t="s">
        <v>113</v>
      </c>
      <c r="E157" s="187" t="s">
        <v>236</v>
      </c>
      <c r="F157" s="188" t="s">
        <v>237</v>
      </c>
      <c r="G157" s="189" t="s">
        <v>150</v>
      </c>
      <c r="H157" s="190">
        <v>349.64400000000001</v>
      </c>
      <c r="I157" s="191"/>
      <c r="J157" s="192">
        <f>ROUND(I157*H157,2)</f>
        <v>0</v>
      </c>
      <c r="K157" s="193"/>
      <c r="L157" s="36"/>
      <c r="M157" s="194" t="s">
        <v>1</v>
      </c>
      <c r="N157" s="195" t="s">
        <v>40</v>
      </c>
      <c r="O157" s="69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8" t="s">
        <v>117</v>
      </c>
      <c r="AT157" s="198" t="s">
        <v>113</v>
      </c>
      <c r="AU157" s="198" t="s">
        <v>118</v>
      </c>
      <c r="AY157" s="14" t="s">
        <v>111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4" t="s">
        <v>118</v>
      </c>
      <c r="BK157" s="199">
        <f>ROUND(I157*H157,2)</f>
        <v>0</v>
      </c>
      <c r="BL157" s="14" t="s">
        <v>117</v>
      </c>
      <c r="BM157" s="198" t="s">
        <v>238</v>
      </c>
    </row>
    <row r="158" spans="1:65" s="12" customFormat="1" ht="25.95" customHeight="1">
      <c r="B158" s="171"/>
      <c r="C158" s="172"/>
      <c r="D158" s="173" t="s">
        <v>73</v>
      </c>
      <c r="E158" s="174" t="s">
        <v>239</v>
      </c>
      <c r="F158" s="174" t="s">
        <v>240</v>
      </c>
      <c r="G158" s="172"/>
      <c r="H158" s="172"/>
      <c r="I158" s="175"/>
      <c r="J158" s="158">
        <f>BK158</f>
        <v>0</v>
      </c>
      <c r="K158" s="172"/>
      <c r="L158" s="176"/>
      <c r="M158" s="177"/>
      <c r="N158" s="178"/>
      <c r="O158" s="178"/>
      <c r="P158" s="179">
        <f>P159</f>
        <v>0</v>
      </c>
      <c r="Q158" s="178"/>
      <c r="R158" s="179">
        <f>R159</f>
        <v>1.7316</v>
      </c>
      <c r="S158" s="178"/>
      <c r="T158" s="180">
        <f>T159</f>
        <v>0.43280000000000002</v>
      </c>
      <c r="AR158" s="181" t="s">
        <v>118</v>
      </c>
      <c r="AT158" s="182" t="s">
        <v>73</v>
      </c>
      <c r="AU158" s="182" t="s">
        <v>74</v>
      </c>
      <c r="AY158" s="181" t="s">
        <v>111</v>
      </c>
      <c r="BK158" s="183">
        <f>BK159</f>
        <v>0</v>
      </c>
    </row>
    <row r="159" spans="1:65" s="12" customFormat="1" ht="22.8" customHeight="1">
      <c r="B159" s="171"/>
      <c r="C159" s="172"/>
      <c r="D159" s="173" t="s">
        <v>73</v>
      </c>
      <c r="E159" s="184" t="s">
        <v>241</v>
      </c>
      <c r="F159" s="184" t="s">
        <v>242</v>
      </c>
      <c r="G159" s="172"/>
      <c r="H159" s="172"/>
      <c r="I159" s="175"/>
      <c r="J159" s="185">
        <f>BK159</f>
        <v>0</v>
      </c>
      <c r="K159" s="172"/>
      <c r="L159" s="176"/>
      <c r="M159" s="177"/>
      <c r="N159" s="178"/>
      <c r="O159" s="178"/>
      <c r="P159" s="179">
        <f>SUM(P160:P162)</f>
        <v>0</v>
      </c>
      <c r="Q159" s="178"/>
      <c r="R159" s="179">
        <f>SUM(R160:R162)</f>
        <v>1.7316</v>
      </c>
      <c r="S159" s="178"/>
      <c r="T159" s="180">
        <f>SUM(T160:T162)</f>
        <v>0.43280000000000002</v>
      </c>
      <c r="AR159" s="181" t="s">
        <v>118</v>
      </c>
      <c r="AT159" s="182" t="s">
        <v>73</v>
      </c>
      <c r="AU159" s="182" t="s">
        <v>79</v>
      </c>
      <c r="AY159" s="181" t="s">
        <v>111</v>
      </c>
      <c r="BK159" s="183">
        <f>SUM(BK160:BK162)</f>
        <v>0</v>
      </c>
    </row>
    <row r="160" spans="1:65" s="2" customFormat="1" ht="44.25" customHeight="1">
      <c r="A160" s="31"/>
      <c r="B160" s="32"/>
      <c r="C160" s="186" t="s">
        <v>243</v>
      </c>
      <c r="D160" s="186" t="s">
        <v>113</v>
      </c>
      <c r="E160" s="187" t="s">
        <v>244</v>
      </c>
      <c r="F160" s="188" t="s">
        <v>245</v>
      </c>
      <c r="G160" s="189" t="s">
        <v>246</v>
      </c>
      <c r="H160" s="190">
        <v>43280</v>
      </c>
      <c r="I160" s="191"/>
      <c r="J160" s="192">
        <f>ROUND(I160*H160,2)</f>
        <v>0</v>
      </c>
      <c r="K160" s="193"/>
      <c r="L160" s="36"/>
      <c r="M160" s="194" t="s">
        <v>1</v>
      </c>
      <c r="N160" s="195" t="s">
        <v>40</v>
      </c>
      <c r="O160" s="69"/>
      <c r="P160" s="196">
        <f>O160*H160</f>
        <v>0</v>
      </c>
      <c r="Q160" s="196">
        <v>2.0000000000000002E-5</v>
      </c>
      <c r="R160" s="196">
        <f>Q160*H160</f>
        <v>0.86560000000000004</v>
      </c>
      <c r="S160" s="196">
        <v>0</v>
      </c>
      <c r="T160" s="197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8" t="s">
        <v>117</v>
      </c>
      <c r="AT160" s="198" t="s">
        <v>113</v>
      </c>
      <c r="AU160" s="198" t="s">
        <v>118</v>
      </c>
      <c r="AY160" s="14" t="s">
        <v>111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4" t="s">
        <v>118</v>
      </c>
      <c r="BK160" s="199">
        <f>ROUND(I160*H160,2)</f>
        <v>0</v>
      </c>
      <c r="BL160" s="14" t="s">
        <v>117</v>
      </c>
      <c r="BM160" s="198" t="s">
        <v>247</v>
      </c>
    </row>
    <row r="161" spans="1:65" s="2" customFormat="1" ht="24.15" customHeight="1">
      <c r="A161" s="31"/>
      <c r="B161" s="32"/>
      <c r="C161" s="186" t="s">
        <v>248</v>
      </c>
      <c r="D161" s="186" t="s">
        <v>113</v>
      </c>
      <c r="E161" s="187" t="s">
        <v>249</v>
      </c>
      <c r="F161" s="188" t="s">
        <v>250</v>
      </c>
      <c r="G161" s="189" t="s">
        <v>246</v>
      </c>
      <c r="H161" s="190">
        <v>43280</v>
      </c>
      <c r="I161" s="191"/>
      <c r="J161" s="192">
        <f>ROUND(I161*H161,2)</f>
        <v>0</v>
      </c>
      <c r="K161" s="193"/>
      <c r="L161" s="36"/>
      <c r="M161" s="194" t="s">
        <v>1</v>
      </c>
      <c r="N161" s="195" t="s">
        <v>40</v>
      </c>
      <c r="O161" s="69"/>
      <c r="P161" s="196">
        <f>O161*H161</f>
        <v>0</v>
      </c>
      <c r="Q161" s="196">
        <v>0</v>
      </c>
      <c r="R161" s="196">
        <f>Q161*H161</f>
        <v>0</v>
      </c>
      <c r="S161" s="196">
        <v>1.0000000000000001E-5</v>
      </c>
      <c r="T161" s="197">
        <f>S161*H161</f>
        <v>0.43280000000000002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8" t="s">
        <v>117</v>
      </c>
      <c r="AT161" s="198" t="s">
        <v>113</v>
      </c>
      <c r="AU161" s="198" t="s">
        <v>118</v>
      </c>
      <c r="AY161" s="14" t="s">
        <v>111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4" t="s">
        <v>118</v>
      </c>
      <c r="BK161" s="199">
        <f>ROUND(I161*H161,2)</f>
        <v>0</v>
      </c>
      <c r="BL161" s="14" t="s">
        <v>117</v>
      </c>
      <c r="BM161" s="198" t="s">
        <v>251</v>
      </c>
    </row>
    <row r="162" spans="1:65" s="2" customFormat="1" ht="24.15" customHeight="1">
      <c r="A162" s="31"/>
      <c r="B162" s="32"/>
      <c r="C162" s="200" t="s">
        <v>252</v>
      </c>
      <c r="D162" s="200" t="s">
        <v>162</v>
      </c>
      <c r="E162" s="201" t="s">
        <v>253</v>
      </c>
      <c r="F162" s="202" t="s">
        <v>254</v>
      </c>
      <c r="G162" s="203" t="s">
        <v>150</v>
      </c>
      <c r="H162" s="204">
        <v>0.86599999999999999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40</v>
      </c>
      <c r="O162" s="69"/>
      <c r="P162" s="196">
        <f>O162*H162</f>
        <v>0</v>
      </c>
      <c r="Q162" s="196">
        <v>1</v>
      </c>
      <c r="R162" s="196">
        <f>Q162*H162</f>
        <v>0.86599999999999999</v>
      </c>
      <c r="S162" s="196">
        <v>0</v>
      </c>
      <c r="T162" s="197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8" t="s">
        <v>143</v>
      </c>
      <c r="AT162" s="198" t="s">
        <v>162</v>
      </c>
      <c r="AU162" s="198" t="s">
        <v>118</v>
      </c>
      <c r="AY162" s="14" t="s">
        <v>111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4" t="s">
        <v>118</v>
      </c>
      <c r="BK162" s="199">
        <f>ROUND(I162*H162,2)</f>
        <v>0</v>
      </c>
      <c r="BL162" s="14" t="s">
        <v>117</v>
      </c>
      <c r="BM162" s="198" t="s">
        <v>255</v>
      </c>
    </row>
    <row r="163" spans="1:65" s="12" customFormat="1" ht="25.95" customHeight="1">
      <c r="B163" s="171"/>
      <c r="C163" s="172"/>
      <c r="D163" s="173" t="s">
        <v>73</v>
      </c>
      <c r="E163" s="174" t="s">
        <v>256</v>
      </c>
      <c r="F163" s="174" t="s">
        <v>257</v>
      </c>
      <c r="G163" s="172"/>
      <c r="H163" s="172"/>
      <c r="I163" s="175"/>
      <c r="J163" s="158">
        <f>BK163</f>
        <v>0</v>
      </c>
      <c r="K163" s="172"/>
      <c r="L163" s="176"/>
      <c r="M163" s="177"/>
      <c r="N163" s="178"/>
      <c r="O163" s="178"/>
      <c r="P163" s="179">
        <f>SUM(P164:P165)</f>
        <v>0</v>
      </c>
      <c r="Q163" s="178"/>
      <c r="R163" s="179">
        <f>SUM(R164:R165)</f>
        <v>0</v>
      </c>
      <c r="S163" s="178"/>
      <c r="T163" s="180">
        <f>SUM(T164:T165)</f>
        <v>0</v>
      </c>
      <c r="AR163" s="181" t="s">
        <v>131</v>
      </c>
      <c r="AT163" s="182" t="s">
        <v>73</v>
      </c>
      <c r="AU163" s="182" t="s">
        <v>74</v>
      </c>
      <c r="AY163" s="181" t="s">
        <v>111</v>
      </c>
      <c r="BK163" s="183">
        <f>SUM(BK164:BK165)</f>
        <v>0</v>
      </c>
    </row>
    <row r="164" spans="1:65" s="2" customFormat="1" ht="16.5" customHeight="1">
      <c r="A164" s="31"/>
      <c r="B164" s="32"/>
      <c r="C164" s="186" t="s">
        <v>258</v>
      </c>
      <c r="D164" s="186" t="s">
        <v>113</v>
      </c>
      <c r="E164" s="187" t="s">
        <v>259</v>
      </c>
      <c r="F164" s="188" t="s">
        <v>260</v>
      </c>
      <c r="G164" s="189" t="s">
        <v>261</v>
      </c>
      <c r="H164" s="211">
        <v>5772.5</v>
      </c>
      <c r="I164" s="191"/>
      <c r="J164" s="192">
        <f>ROUND(I164*H164,2)</f>
        <v>0</v>
      </c>
      <c r="K164" s="193"/>
      <c r="L164" s="36"/>
      <c r="M164" s="194" t="s">
        <v>1</v>
      </c>
      <c r="N164" s="195" t="s">
        <v>40</v>
      </c>
      <c r="O164" s="69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8" t="s">
        <v>262</v>
      </c>
      <c r="AT164" s="198" t="s">
        <v>113</v>
      </c>
      <c r="AU164" s="198" t="s">
        <v>79</v>
      </c>
      <c r="AY164" s="14" t="s">
        <v>111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4" t="s">
        <v>118</v>
      </c>
      <c r="BK164" s="199">
        <f>ROUND(I164*H164,2)</f>
        <v>0</v>
      </c>
      <c r="BL164" s="14" t="s">
        <v>262</v>
      </c>
      <c r="BM164" s="198" t="s">
        <v>263</v>
      </c>
    </row>
    <row r="165" spans="1:65" s="2" customFormat="1" ht="24.15" customHeight="1">
      <c r="A165" s="31"/>
      <c r="B165" s="32"/>
      <c r="C165" s="186" t="s">
        <v>264</v>
      </c>
      <c r="D165" s="186" t="s">
        <v>113</v>
      </c>
      <c r="E165" s="187" t="s">
        <v>265</v>
      </c>
      <c r="F165" s="188" t="s">
        <v>266</v>
      </c>
      <c r="G165" s="189" t="s">
        <v>122</v>
      </c>
      <c r="H165" s="190">
        <v>128</v>
      </c>
      <c r="I165" s="191"/>
      <c r="J165" s="192">
        <f>ROUND(I165*H165,2)</f>
        <v>0</v>
      </c>
      <c r="K165" s="193"/>
      <c r="L165" s="36"/>
      <c r="M165" s="194" t="s">
        <v>1</v>
      </c>
      <c r="N165" s="195" t="s">
        <v>40</v>
      </c>
      <c r="O165" s="69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8" t="s">
        <v>262</v>
      </c>
      <c r="AT165" s="198" t="s">
        <v>113</v>
      </c>
      <c r="AU165" s="198" t="s">
        <v>79</v>
      </c>
      <c r="AY165" s="14" t="s">
        <v>111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4" t="s">
        <v>118</v>
      </c>
      <c r="BK165" s="199">
        <f>ROUND(I165*H165,2)</f>
        <v>0</v>
      </c>
      <c r="BL165" s="14" t="s">
        <v>262</v>
      </c>
      <c r="BM165" s="198" t="s">
        <v>267</v>
      </c>
    </row>
    <row r="166" spans="1:65" s="2" customFormat="1" ht="49.95" customHeight="1">
      <c r="A166" s="31"/>
      <c r="B166" s="32"/>
      <c r="C166" s="33"/>
      <c r="D166" s="33"/>
      <c r="E166" s="174" t="s">
        <v>268</v>
      </c>
      <c r="F166" s="174" t="s">
        <v>269</v>
      </c>
      <c r="G166" s="33"/>
      <c r="H166" s="33"/>
      <c r="I166" s="33"/>
      <c r="J166" s="158">
        <f t="shared" ref="J166:J171" si="20">BK166</f>
        <v>0</v>
      </c>
      <c r="K166" s="33"/>
      <c r="L166" s="36"/>
      <c r="M166" s="212"/>
      <c r="N166" s="213"/>
      <c r="O166" s="69"/>
      <c r="P166" s="69"/>
      <c r="Q166" s="69"/>
      <c r="R166" s="69"/>
      <c r="S166" s="69"/>
      <c r="T166" s="70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4" t="s">
        <v>73</v>
      </c>
      <c r="AU166" s="14" t="s">
        <v>74</v>
      </c>
      <c r="AY166" s="14" t="s">
        <v>270</v>
      </c>
      <c r="BK166" s="199">
        <f>SUM(BK167:BK171)</f>
        <v>0</v>
      </c>
    </row>
    <row r="167" spans="1:65" s="2" customFormat="1" ht="16.350000000000001" customHeight="1">
      <c r="A167" s="31"/>
      <c r="B167" s="32"/>
      <c r="C167" s="214" t="s">
        <v>1</v>
      </c>
      <c r="D167" s="214" t="s">
        <v>113</v>
      </c>
      <c r="E167" s="215" t="s">
        <v>1</v>
      </c>
      <c r="F167" s="216" t="s">
        <v>1</v>
      </c>
      <c r="G167" s="217" t="s">
        <v>1</v>
      </c>
      <c r="H167" s="218"/>
      <c r="I167" s="219"/>
      <c r="J167" s="220">
        <f t="shared" si="20"/>
        <v>0</v>
      </c>
      <c r="K167" s="193"/>
      <c r="L167" s="36"/>
      <c r="M167" s="221" t="s">
        <v>1</v>
      </c>
      <c r="N167" s="222" t="s">
        <v>40</v>
      </c>
      <c r="O167" s="69"/>
      <c r="P167" s="69"/>
      <c r="Q167" s="69"/>
      <c r="R167" s="69"/>
      <c r="S167" s="69"/>
      <c r="T167" s="70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270</v>
      </c>
      <c r="AU167" s="14" t="s">
        <v>79</v>
      </c>
      <c r="AY167" s="14" t="s">
        <v>270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4" t="s">
        <v>118</v>
      </c>
      <c r="BK167" s="199">
        <f>I167*H167</f>
        <v>0</v>
      </c>
    </row>
    <row r="168" spans="1:65" s="2" customFormat="1" ht="16.350000000000001" customHeight="1">
      <c r="A168" s="31"/>
      <c r="B168" s="32"/>
      <c r="C168" s="214" t="s">
        <v>1</v>
      </c>
      <c r="D168" s="214" t="s">
        <v>113</v>
      </c>
      <c r="E168" s="215" t="s">
        <v>1</v>
      </c>
      <c r="F168" s="216" t="s">
        <v>1</v>
      </c>
      <c r="G168" s="217" t="s">
        <v>1</v>
      </c>
      <c r="H168" s="218"/>
      <c r="I168" s="219"/>
      <c r="J168" s="220">
        <f t="shared" si="20"/>
        <v>0</v>
      </c>
      <c r="K168" s="193"/>
      <c r="L168" s="36"/>
      <c r="M168" s="221" t="s">
        <v>1</v>
      </c>
      <c r="N168" s="222" t="s">
        <v>40</v>
      </c>
      <c r="O168" s="69"/>
      <c r="P168" s="69"/>
      <c r="Q168" s="69"/>
      <c r="R168" s="69"/>
      <c r="S168" s="69"/>
      <c r="T168" s="70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270</v>
      </c>
      <c r="AU168" s="14" t="s">
        <v>79</v>
      </c>
      <c r="AY168" s="14" t="s">
        <v>270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4" t="s">
        <v>118</v>
      </c>
      <c r="BK168" s="199">
        <f>I168*H168</f>
        <v>0</v>
      </c>
    </row>
    <row r="169" spans="1:65" s="2" customFormat="1" ht="16.350000000000001" customHeight="1">
      <c r="A169" s="31"/>
      <c r="B169" s="32"/>
      <c r="C169" s="214" t="s">
        <v>1</v>
      </c>
      <c r="D169" s="214" t="s">
        <v>113</v>
      </c>
      <c r="E169" s="215" t="s">
        <v>1</v>
      </c>
      <c r="F169" s="216" t="s">
        <v>1</v>
      </c>
      <c r="G169" s="217" t="s">
        <v>1</v>
      </c>
      <c r="H169" s="218"/>
      <c r="I169" s="219"/>
      <c r="J169" s="220">
        <f t="shared" si="20"/>
        <v>0</v>
      </c>
      <c r="K169" s="193"/>
      <c r="L169" s="36"/>
      <c r="M169" s="221" t="s">
        <v>1</v>
      </c>
      <c r="N169" s="222" t="s">
        <v>40</v>
      </c>
      <c r="O169" s="69"/>
      <c r="P169" s="69"/>
      <c r="Q169" s="69"/>
      <c r="R169" s="69"/>
      <c r="S169" s="69"/>
      <c r="T169" s="70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270</v>
      </c>
      <c r="AU169" s="14" t="s">
        <v>79</v>
      </c>
      <c r="AY169" s="14" t="s">
        <v>270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4" t="s">
        <v>118</v>
      </c>
      <c r="BK169" s="199">
        <f>I169*H169</f>
        <v>0</v>
      </c>
    </row>
    <row r="170" spans="1:65" s="2" customFormat="1" ht="16.350000000000001" customHeight="1">
      <c r="A170" s="31"/>
      <c r="B170" s="32"/>
      <c r="C170" s="214" t="s">
        <v>1</v>
      </c>
      <c r="D170" s="214" t="s">
        <v>113</v>
      </c>
      <c r="E170" s="215" t="s">
        <v>1</v>
      </c>
      <c r="F170" s="216" t="s">
        <v>1</v>
      </c>
      <c r="G170" s="217" t="s">
        <v>1</v>
      </c>
      <c r="H170" s="218"/>
      <c r="I170" s="219"/>
      <c r="J170" s="220">
        <f t="shared" si="20"/>
        <v>0</v>
      </c>
      <c r="K170" s="193"/>
      <c r="L170" s="36"/>
      <c r="M170" s="221" t="s">
        <v>1</v>
      </c>
      <c r="N170" s="222" t="s">
        <v>40</v>
      </c>
      <c r="O170" s="69"/>
      <c r="P170" s="69"/>
      <c r="Q170" s="69"/>
      <c r="R170" s="69"/>
      <c r="S170" s="69"/>
      <c r="T170" s="70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270</v>
      </c>
      <c r="AU170" s="14" t="s">
        <v>79</v>
      </c>
      <c r="AY170" s="14" t="s">
        <v>270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4" t="s">
        <v>118</v>
      </c>
      <c r="BK170" s="199">
        <f>I170*H170</f>
        <v>0</v>
      </c>
    </row>
    <row r="171" spans="1:65" s="2" customFormat="1" ht="16.350000000000001" customHeight="1">
      <c r="A171" s="31"/>
      <c r="B171" s="32"/>
      <c r="C171" s="214" t="s">
        <v>1</v>
      </c>
      <c r="D171" s="214" t="s">
        <v>113</v>
      </c>
      <c r="E171" s="215" t="s">
        <v>1</v>
      </c>
      <c r="F171" s="216" t="s">
        <v>1</v>
      </c>
      <c r="G171" s="217" t="s">
        <v>1</v>
      </c>
      <c r="H171" s="218"/>
      <c r="I171" s="219"/>
      <c r="J171" s="220">
        <f t="shared" si="20"/>
        <v>0</v>
      </c>
      <c r="K171" s="193"/>
      <c r="L171" s="36"/>
      <c r="M171" s="221" t="s">
        <v>1</v>
      </c>
      <c r="N171" s="222" t="s">
        <v>40</v>
      </c>
      <c r="O171" s="223"/>
      <c r="P171" s="223"/>
      <c r="Q171" s="223"/>
      <c r="R171" s="223"/>
      <c r="S171" s="223"/>
      <c r="T171" s="22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270</v>
      </c>
      <c r="AU171" s="14" t="s">
        <v>79</v>
      </c>
      <c r="AY171" s="14" t="s">
        <v>270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4" t="s">
        <v>118</v>
      </c>
      <c r="BK171" s="199">
        <f>I171*H171</f>
        <v>0</v>
      </c>
    </row>
    <row r="172" spans="1:65" s="2" customFormat="1" ht="6.9" customHeight="1">
      <c r="A172" s="31"/>
      <c r="B172" s="52"/>
      <c r="C172" s="53"/>
      <c r="D172" s="53"/>
      <c r="E172" s="53"/>
      <c r="F172" s="53"/>
      <c r="G172" s="53"/>
      <c r="H172" s="53"/>
      <c r="I172" s="53"/>
      <c r="J172" s="53"/>
      <c r="K172" s="53"/>
      <c r="L172" s="36"/>
      <c r="M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</row>
  </sheetData>
  <sheetProtection algorithmName="SHA-512" hashValue="1r99WtWto/wNwwPQ9BRLswzF744m9RF1F47RHLaM1e/rOuvoNw4icOEFO5vKi4Hc+RlwhHW97vQnKi1tkbX3Xg==" saltValue="h6AG2nQRp1jglVN+s1Khcw==" spinCount="100000" sheet="1" objects="1" scenarios="1" formatColumns="0" formatRows="0" autoFilter="0"/>
  <autoFilter ref="C121:K171"/>
  <mergeCells count="6">
    <mergeCell ref="E114:H114"/>
    <mergeCell ref="L2:V2"/>
    <mergeCell ref="E7:H7"/>
    <mergeCell ref="E16:H16"/>
    <mergeCell ref="E25:H25"/>
    <mergeCell ref="E85:H85"/>
  </mergeCells>
  <dataValidations count="2">
    <dataValidation type="list" allowBlank="1" showInputMessage="1" showErrorMessage="1" error="Povolené sú hodnoty K, M." sqref="D167:D172">
      <formula1>"K, M"</formula1>
    </dataValidation>
    <dataValidation type="list" allowBlank="1" showInputMessage="1" showErrorMessage="1" error="Povolené sú hodnoty základná, znížená, nulová." sqref="N167:N172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03001 - Oprava chodníkov</vt:lpstr>
      <vt:lpstr>'03001 - Oprava chodníkov'!Názvy_tlače</vt:lpstr>
      <vt:lpstr>'Rekapitulácia stavby'!Názvy_tlače</vt:lpstr>
      <vt:lpstr>'03001 - Oprava chodníkov'!Oblasť_tlače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DESKTOP-F82E4L4\NTB</dc:creator>
  <cp:lastModifiedBy>NTB</cp:lastModifiedBy>
  <dcterms:created xsi:type="dcterms:W3CDTF">2021-07-27T11:46:27Z</dcterms:created>
  <dcterms:modified xsi:type="dcterms:W3CDTF">2021-07-27T12:22:14Z</dcterms:modified>
</cp:coreProperties>
</file>