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lgaš\Desktop\ACER\Vranov ELI + plyn\Elektrina\E mail\"/>
    </mc:Choice>
  </mc:AlternateContent>
  <bookViews>
    <workbookView xWindow="0" yWindow="0" windowWidth="28800" windowHeight="12225"/>
  </bookViews>
  <sheets>
    <sheet name="Hárok1" sheetId="3" r:id="rId1"/>
  </sheets>
  <calcPr calcId="152511"/>
</workbook>
</file>

<file path=xl/calcChain.xml><?xml version="1.0" encoding="utf-8"?>
<calcChain xmlns="http://schemas.openxmlformats.org/spreadsheetml/2006/main">
  <c r="F56" i="3" l="1"/>
  <c r="H55" i="3"/>
  <c r="G55" i="3"/>
  <c r="F54" i="3"/>
  <c r="H53" i="3"/>
  <c r="G53" i="3"/>
  <c r="F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F42" i="3"/>
  <c r="H41" i="3"/>
  <c r="G41" i="3"/>
  <c r="H40" i="3"/>
  <c r="G40" i="3"/>
  <c r="G39" i="3"/>
  <c r="F38" i="3"/>
  <c r="H37" i="3"/>
  <c r="G37" i="3"/>
  <c r="H36" i="3"/>
  <c r="G36" i="3"/>
  <c r="F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F27" i="3"/>
  <c r="F26" i="3"/>
  <c r="F25" i="3"/>
  <c r="H24" i="3"/>
  <c r="G24" i="3"/>
  <c r="F23" i="3"/>
  <c r="H22" i="3"/>
  <c r="G22" i="3"/>
  <c r="F21" i="3"/>
  <c r="F20" i="3"/>
  <c r="F19" i="3"/>
  <c r="H18" i="3"/>
  <c r="G18" i="3"/>
  <c r="F17" i="3"/>
  <c r="H16" i="3"/>
  <c r="G16" i="3"/>
  <c r="H15" i="3"/>
  <c r="G15" i="3"/>
  <c r="H14" i="3"/>
  <c r="G14" i="3"/>
  <c r="F13" i="3"/>
  <c r="F12" i="3"/>
  <c r="F11" i="3"/>
  <c r="F10" i="3"/>
  <c r="F8" i="3"/>
  <c r="F7" i="3"/>
  <c r="H6" i="3"/>
  <c r="G6" i="3"/>
  <c r="F5" i="3"/>
  <c r="H4" i="3"/>
  <c r="G4" i="3"/>
  <c r="F3" i="3"/>
  <c r="H2" i="3"/>
  <c r="G2" i="3"/>
  <c r="G58" i="3" l="1"/>
  <c r="H58" i="3"/>
  <c r="F58" i="3"/>
  <c r="F59" i="3" l="1"/>
</calcChain>
</file>

<file path=xl/sharedStrings.xml><?xml version="1.0" encoding="utf-8"?>
<sst xmlns="http://schemas.openxmlformats.org/spreadsheetml/2006/main" count="340" uniqueCount="184">
  <si>
    <t>EIC</t>
  </si>
  <si>
    <t>Distribučná sadzba</t>
  </si>
  <si>
    <t>24ZVS0000074877U</t>
  </si>
  <si>
    <t>Centrum voľného času</t>
  </si>
  <si>
    <t>X3-C2 VSD (firma) 1T</t>
  </si>
  <si>
    <t>24ZVS0000026974F</t>
  </si>
  <si>
    <t>X3-C2 VSD (firma) 3T profil</t>
  </si>
  <si>
    <t>24ZVS0000074910L</t>
  </si>
  <si>
    <t>24ZVS00000819485</t>
  </si>
  <si>
    <t>Mesto Vranov nad Topľou</t>
  </si>
  <si>
    <t>24ZVS00006227539</t>
  </si>
  <si>
    <t>24ZVS0000079924M</t>
  </si>
  <si>
    <t>24ZVS00006227563</t>
  </si>
  <si>
    <t>24ZVS0000080754N</t>
  </si>
  <si>
    <t>24ZVS00000809498</t>
  </si>
  <si>
    <t>24ZVS0000622750F</t>
  </si>
  <si>
    <t>24ZVS00000086328</t>
  </si>
  <si>
    <t>24ZVS0000020828J</t>
  </si>
  <si>
    <t>X3-C2 VSD (firma) 1T profil</t>
  </si>
  <si>
    <t>24ZVS0000021025F</t>
  </si>
  <si>
    <t>24ZVS0000025578S</t>
  </si>
  <si>
    <t>24ZVS00006716130</t>
  </si>
  <si>
    <t>24ZVS00000272199</t>
  </si>
  <si>
    <t>24ZVS0000028098R</t>
  </si>
  <si>
    <t>24ZVS00006716114</t>
  </si>
  <si>
    <t>24ZVS0000671590N</t>
  </si>
  <si>
    <t>24ZVS0000029374O</t>
  </si>
  <si>
    <t>24ZVS0000653850P</t>
  </si>
  <si>
    <t>24ZVS0000041607I</t>
  </si>
  <si>
    <t>24ZVS00000450828</t>
  </si>
  <si>
    <t>24ZVS0000045150H</t>
  </si>
  <si>
    <t>X3-C2 VSD (firma) 2T</t>
  </si>
  <si>
    <t>24ZVS00000455226</t>
  </si>
  <si>
    <t>24ZVS0000046337X</t>
  </si>
  <si>
    <t>24ZVS0000047827B</t>
  </si>
  <si>
    <t>24ZVS0000051630H</t>
  </si>
  <si>
    <t>24ZVS0000052261H</t>
  </si>
  <si>
    <t>24ZVS0000055861F</t>
  </si>
  <si>
    <t>24ZVS0000058545A</t>
  </si>
  <si>
    <t>24ZVS00000587088</t>
  </si>
  <si>
    <t>24ZVS0000059324L</t>
  </si>
  <si>
    <t>24ZVS0000059352G</t>
  </si>
  <si>
    <t>24ZVS0000059525B</t>
  </si>
  <si>
    <t>24ZVS00000595293</t>
  </si>
  <si>
    <t>24ZVS0000070271C</t>
  </si>
  <si>
    <t>24ZVS00006503927</t>
  </si>
  <si>
    <t>24ZVS0000076082M</t>
  </si>
  <si>
    <t>X3-C2 VSD (firma) 2T profil</t>
  </si>
  <si>
    <t>24ZVS0000078932S</t>
  </si>
  <si>
    <t>24ZVS0000014138U</t>
  </si>
  <si>
    <t>Mestský dom kultúry, príspevková organizácia</t>
  </si>
  <si>
    <t>24ZVS00000142410</t>
  </si>
  <si>
    <t>24ZVS0000014270U</t>
  </si>
  <si>
    <t>24ZVS0000014177K</t>
  </si>
  <si>
    <t>24ZVS0000025363C</t>
  </si>
  <si>
    <t>24ZVS0000020647N</t>
  </si>
  <si>
    <t>Základná škola Lúčna Vranov nad Topľou</t>
  </si>
  <si>
    <t>24ZVS0000020478K</t>
  </si>
  <si>
    <t>24ZVS0000028402D</t>
  </si>
  <si>
    <t>Základná škola Sídl. II 1336,Vranov nad Topľou</t>
  </si>
  <si>
    <t>24ZVS0000074194L</t>
  </si>
  <si>
    <t>Základná škola, Juh 1054, Vranov nad Topľou</t>
  </si>
  <si>
    <t>24ZVS0000028661Q</t>
  </si>
  <si>
    <t>24ZVS0000080751T</t>
  </si>
  <si>
    <t>24ZVS0000029462R</t>
  </si>
  <si>
    <t>Základná umelecká škola</t>
  </si>
  <si>
    <t>24ZVS0000026993B</t>
  </si>
  <si>
    <t>24ZVS00006871814</t>
  </si>
  <si>
    <t>Zariadenie pre seniorov Vranov nad Topľou</t>
  </si>
  <si>
    <t>VN VSDS 3T</t>
  </si>
  <si>
    <t>adresa</t>
  </si>
  <si>
    <t>budova</t>
  </si>
  <si>
    <t>M.R.Štefánika 870</t>
  </si>
  <si>
    <t>Slovenská kajňa 9028</t>
  </si>
  <si>
    <t>Slovenská kajňa 9029</t>
  </si>
  <si>
    <t>hodnota ističa</t>
  </si>
  <si>
    <t>100A</t>
  </si>
  <si>
    <t>30A</t>
  </si>
  <si>
    <t>25A</t>
  </si>
  <si>
    <t>32A</t>
  </si>
  <si>
    <t>50A</t>
  </si>
  <si>
    <t>MS Kukučínova</t>
  </si>
  <si>
    <t>MŠ Kukučínova</t>
  </si>
  <si>
    <t>125A</t>
  </si>
  <si>
    <t>MŠ JUH 1015</t>
  </si>
  <si>
    <t>MŠ JUH</t>
  </si>
  <si>
    <t>200A</t>
  </si>
  <si>
    <t>MŠ Dlhá 559</t>
  </si>
  <si>
    <t>MŠ Vajanského, Lomniva 670</t>
  </si>
  <si>
    <t>MŠ Vajanského, lomnica 670</t>
  </si>
  <si>
    <t>40A</t>
  </si>
  <si>
    <t>MŠ Ul. 1. mája 1227</t>
  </si>
  <si>
    <t>120A</t>
  </si>
  <si>
    <t>MŠ Okulka 9018</t>
  </si>
  <si>
    <t>250A</t>
  </si>
  <si>
    <t>ZŠ Lomnica 620</t>
  </si>
  <si>
    <t>plavecká učebňa, bernolákova</t>
  </si>
  <si>
    <t>ZS bernolakova 1061, plavecká učebňa</t>
  </si>
  <si>
    <t>145A</t>
  </si>
  <si>
    <t>Zariadenie pre seniorov</t>
  </si>
  <si>
    <t>Sídl. 1. mája 73</t>
  </si>
  <si>
    <t>Mlynská 1480</t>
  </si>
  <si>
    <t>administratívna budova - MsBP</t>
  </si>
  <si>
    <t>fontána</t>
  </si>
  <si>
    <t>Námestie slobody</t>
  </si>
  <si>
    <t>pódium</t>
  </si>
  <si>
    <t>zvonica</t>
  </si>
  <si>
    <t>PČS Staničná 1253</t>
  </si>
  <si>
    <t>PČS Mlynská 1340</t>
  </si>
  <si>
    <t>PČS Janka krála 0</t>
  </si>
  <si>
    <t>PČS, M. R. Štefánika 876A</t>
  </si>
  <si>
    <t>Obchodná 546</t>
  </si>
  <si>
    <t>prenosný antoník</t>
  </si>
  <si>
    <t>Priemyselný park</t>
  </si>
  <si>
    <t>MŠH</t>
  </si>
  <si>
    <t>Dr. C. Daxnera 86</t>
  </si>
  <si>
    <t>Dom smútku</t>
  </si>
  <si>
    <t>Cintorínska 370</t>
  </si>
  <si>
    <t>mlynská 1481</t>
  </si>
  <si>
    <t>Lomnica 898</t>
  </si>
  <si>
    <t>mestský úrad</t>
  </si>
  <si>
    <t>Dr. C. Daxnera 87/1</t>
  </si>
  <si>
    <t>obradná sieň</t>
  </si>
  <si>
    <t>Námestie slobody 4</t>
  </si>
  <si>
    <t>mestský úrad - OA</t>
  </si>
  <si>
    <t>Toplianska 1040</t>
  </si>
  <si>
    <t>Mestskú úrad - úrad práce</t>
  </si>
  <si>
    <t>prenosný antonik</t>
  </si>
  <si>
    <t>Vranov</t>
  </si>
  <si>
    <t>Na vršku</t>
  </si>
  <si>
    <t>námestie slobody</t>
  </si>
  <si>
    <t>PČS, B. Nemcovej 990</t>
  </si>
  <si>
    <t>ZŠ JUH</t>
  </si>
  <si>
    <t>ZŠ II.</t>
  </si>
  <si>
    <t>ZŠ Kukučínova</t>
  </si>
  <si>
    <t>ZŠ Bernolákova</t>
  </si>
  <si>
    <t>Základná škola Bernolákova</t>
  </si>
  <si>
    <t>nebytový priestor -lúčna 819 V</t>
  </si>
  <si>
    <t>42,5A</t>
  </si>
  <si>
    <t>nebytový priestor -lúčna 819 SP</t>
  </si>
  <si>
    <t>48A</t>
  </si>
  <si>
    <t>75A</t>
  </si>
  <si>
    <t>nebytový priestor Daxnera 87</t>
  </si>
  <si>
    <t>p.č.</t>
  </si>
  <si>
    <t>60A</t>
  </si>
  <si>
    <t>24,7A</t>
  </si>
  <si>
    <t>315A</t>
  </si>
  <si>
    <t>Základná škola, Kukučínova ul.106, Vranov nad Topľou</t>
  </si>
  <si>
    <t>MŠ Domašská, Hencovce 657</t>
  </si>
  <si>
    <t>nebytový priestor - lúčna 819 SP</t>
  </si>
  <si>
    <t>CSS- Centrum soc. služieb</t>
  </si>
  <si>
    <t>M.R.Štefánika 875/200</t>
  </si>
  <si>
    <t>400A</t>
  </si>
  <si>
    <t>A. Dubčeka 880</t>
  </si>
  <si>
    <t>Námestie slobody 965</t>
  </si>
  <si>
    <t>ZS lucna - kotolňa</t>
  </si>
  <si>
    <t>ZS lucna</t>
  </si>
  <si>
    <t>ZŠ Lúčna 827</t>
  </si>
  <si>
    <t>PŠH - pretlaková špotová hala</t>
  </si>
  <si>
    <t>ZŠ Juh 1054</t>
  </si>
  <si>
    <t>ZŠ Bernolákova 1061</t>
  </si>
  <si>
    <t>ZŠ Sídl. II. 1336</t>
  </si>
  <si>
    <t>MŠ Sídl. 1. mája 68</t>
  </si>
  <si>
    <t>nebytový priestor -Daxnera 86 /MŠK/</t>
  </si>
  <si>
    <t>nebytový priestor -Daxnera 86/MŠK/</t>
  </si>
  <si>
    <t>63A</t>
  </si>
  <si>
    <t>80A</t>
  </si>
  <si>
    <t>20,1A</t>
  </si>
  <si>
    <t>24ZVS00007028386</t>
  </si>
  <si>
    <t>Sídl Juh 1054</t>
  </si>
  <si>
    <t>X3-C2 VSD3T</t>
  </si>
  <si>
    <t>230A</t>
  </si>
  <si>
    <t>500A</t>
  </si>
  <si>
    <t>Toplianska, PP</t>
  </si>
  <si>
    <t>MsDK</t>
  </si>
  <si>
    <t>nekrytá ľadová plocha</t>
  </si>
  <si>
    <t>Právny subjekt</t>
  </si>
  <si>
    <t>Slovenská Kajňa 9029</t>
  </si>
  <si>
    <t>Slovenská Kajňa 9028</t>
  </si>
  <si>
    <t>Spolu MWh</t>
  </si>
  <si>
    <t>Množstvo 1T/MWh</t>
  </si>
  <si>
    <t>Množstvo  VT/MWh</t>
  </si>
  <si>
    <t>Množstvo  NT/MWh</t>
  </si>
  <si>
    <t>Spolu za tarify v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</si>
</sst>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</font>
    <font>
      <b/>
      <sz val="11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1">
    <xf numFmtId="0" fontId="0" fillId="0" borderId="0" xfId="0" applyNumberFormat="1" applyFont="1"/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5" borderId="0" xfId="0" applyNumberFormat="1" applyFont="1" applyFill="1"/>
    <xf numFmtId="0" fontId="5" fillId="0" borderId="0" xfId="0" applyNumberFormat="1" applyFont="1"/>
    <xf numFmtId="0" fontId="6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3" fillId="0" borderId="5" xfId="0" applyNumberFormat="1" applyFont="1" applyBorder="1" applyAlignment="1">
      <alignment horizontal="center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2" borderId="1" xfId="1" applyNumberForma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</cellXfs>
  <cellStyles count="2">
    <cellStyle name="Normálne" xfId="0" builtinId="0"/>
    <cellStyle name="Zvýraznenie5" xfId="1" builtin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16" workbookViewId="0">
      <selection activeCell="I58" sqref="I58"/>
    </sheetView>
  </sheetViews>
  <sheetFormatPr defaultRowHeight="15" x14ac:dyDescent="0.25"/>
  <cols>
    <col min="1" max="1" width="3.5703125" bestFit="1" customWidth="1"/>
    <col min="2" max="2" width="18.28515625" style="18" bestFit="1" customWidth="1"/>
    <col min="3" max="3" width="14.5703125" style="2" customWidth="1"/>
    <col min="4" max="4" width="16.42578125" style="2" customWidth="1"/>
    <col min="5" max="5" width="15.85546875" style="18" customWidth="1"/>
    <col min="6" max="6" width="9.85546875" style="18" customWidth="1"/>
    <col min="7" max="7" width="9.5703125" style="18" bestFit="1" customWidth="1"/>
    <col min="8" max="8" width="9" style="18" bestFit="1" customWidth="1"/>
    <col min="9" max="9" width="24.7109375" style="1" bestFit="1" customWidth="1"/>
    <col min="10" max="10" width="8.42578125" style="1" bestFit="1" customWidth="1"/>
  </cols>
  <sheetData>
    <row r="1" spans="1:10" ht="45" x14ac:dyDescent="0.25">
      <c r="A1" s="23" t="s">
        <v>143</v>
      </c>
      <c r="B1" s="24" t="s">
        <v>0</v>
      </c>
      <c r="C1" s="24" t="s">
        <v>71</v>
      </c>
      <c r="D1" s="24" t="s">
        <v>70</v>
      </c>
      <c r="E1" s="25" t="s">
        <v>176</v>
      </c>
      <c r="F1" s="26" t="s">
        <v>180</v>
      </c>
      <c r="G1" s="26" t="s">
        <v>181</v>
      </c>
      <c r="H1" s="26" t="s">
        <v>182</v>
      </c>
      <c r="I1" s="24" t="s">
        <v>1</v>
      </c>
      <c r="J1" s="24" t="s">
        <v>75</v>
      </c>
    </row>
    <row r="2" spans="1:10" ht="30" x14ac:dyDescent="0.25">
      <c r="A2" s="27">
        <v>1</v>
      </c>
      <c r="B2" s="8" t="s">
        <v>8</v>
      </c>
      <c r="C2" s="9" t="s">
        <v>162</v>
      </c>
      <c r="D2" s="9" t="s">
        <v>162</v>
      </c>
      <c r="E2" s="8" t="s">
        <v>9</v>
      </c>
      <c r="F2" s="8"/>
      <c r="G2" s="8">
        <f>2*18.498</f>
        <v>36.996000000000002</v>
      </c>
      <c r="H2" s="8">
        <f>2*3.726</f>
        <v>7.452</v>
      </c>
      <c r="I2" s="8" t="s">
        <v>6</v>
      </c>
      <c r="J2" s="9" t="s">
        <v>86</v>
      </c>
    </row>
    <row r="3" spans="1:10" ht="30" x14ac:dyDescent="0.25">
      <c r="A3" s="27">
        <v>2</v>
      </c>
      <c r="B3" s="8" t="s">
        <v>10</v>
      </c>
      <c r="C3" s="9" t="s">
        <v>127</v>
      </c>
      <c r="D3" s="9" t="s">
        <v>128</v>
      </c>
      <c r="E3" s="8" t="s">
        <v>9</v>
      </c>
      <c r="F3" s="8">
        <f>2*0.339</f>
        <v>0.67800000000000005</v>
      </c>
      <c r="G3" s="8"/>
      <c r="H3" s="8"/>
      <c r="I3" s="8" t="s">
        <v>4</v>
      </c>
      <c r="J3" s="9" t="s">
        <v>166</v>
      </c>
    </row>
    <row r="4" spans="1:10" ht="45" x14ac:dyDescent="0.25">
      <c r="A4" s="27">
        <v>3</v>
      </c>
      <c r="B4" s="8" t="s">
        <v>11</v>
      </c>
      <c r="C4" s="9" t="s">
        <v>96</v>
      </c>
      <c r="D4" s="9" t="s">
        <v>97</v>
      </c>
      <c r="E4" s="8" t="s">
        <v>9</v>
      </c>
      <c r="F4" s="8"/>
      <c r="G4" s="8">
        <f>2*41.593</f>
        <v>83.186000000000007</v>
      </c>
      <c r="H4" s="8">
        <f>2*19.869</f>
        <v>39.738</v>
      </c>
      <c r="I4" s="8" t="s">
        <v>6</v>
      </c>
      <c r="J4" s="9" t="s">
        <v>98</v>
      </c>
    </row>
    <row r="5" spans="1:10" ht="30" x14ac:dyDescent="0.25">
      <c r="A5" s="27">
        <v>4</v>
      </c>
      <c r="B5" s="8" t="s">
        <v>12</v>
      </c>
      <c r="C5" s="9" t="s">
        <v>112</v>
      </c>
      <c r="D5" s="9" t="s">
        <v>128</v>
      </c>
      <c r="E5" s="8" t="s">
        <v>9</v>
      </c>
      <c r="F5" s="8">
        <f>2*0.212</f>
        <v>0.42399999999999999</v>
      </c>
      <c r="G5" s="8"/>
      <c r="H5" s="8"/>
      <c r="I5" s="8" t="s">
        <v>4</v>
      </c>
      <c r="J5" s="9" t="s">
        <v>165</v>
      </c>
    </row>
    <row r="6" spans="1:10" ht="30" x14ac:dyDescent="0.25">
      <c r="A6" s="27">
        <v>5</v>
      </c>
      <c r="B6" s="8" t="s">
        <v>13</v>
      </c>
      <c r="C6" s="9" t="s">
        <v>81</v>
      </c>
      <c r="D6" s="9" t="s">
        <v>82</v>
      </c>
      <c r="E6" s="8" t="s">
        <v>9</v>
      </c>
      <c r="F6" s="8"/>
      <c r="G6" s="8">
        <f>2*40.668</f>
        <v>81.335999999999999</v>
      </c>
      <c r="H6" s="8">
        <f>2*6.969</f>
        <v>13.938000000000001</v>
      </c>
      <c r="I6" s="8" t="s">
        <v>6</v>
      </c>
      <c r="J6" s="9" t="s">
        <v>83</v>
      </c>
    </row>
    <row r="7" spans="1:10" ht="30" x14ac:dyDescent="0.25">
      <c r="A7" s="27">
        <v>6</v>
      </c>
      <c r="B7" s="8" t="s">
        <v>14</v>
      </c>
      <c r="C7" s="9" t="s">
        <v>108</v>
      </c>
      <c r="D7" s="9" t="s">
        <v>108</v>
      </c>
      <c r="E7" s="8" t="s">
        <v>9</v>
      </c>
      <c r="F7" s="8">
        <f>2*0.406</f>
        <v>0.81200000000000006</v>
      </c>
      <c r="G7" s="8"/>
      <c r="H7" s="8"/>
      <c r="I7" s="8" t="s">
        <v>4</v>
      </c>
      <c r="J7" s="9" t="s">
        <v>78</v>
      </c>
    </row>
    <row r="8" spans="1:10" ht="30" x14ac:dyDescent="0.25">
      <c r="A8" s="27">
        <v>7</v>
      </c>
      <c r="B8" s="8" t="s">
        <v>15</v>
      </c>
      <c r="C8" s="9" t="s">
        <v>127</v>
      </c>
      <c r="D8" s="9" t="s">
        <v>128</v>
      </c>
      <c r="E8" s="8" t="s">
        <v>9</v>
      </c>
      <c r="F8" s="8">
        <f>2*0.186</f>
        <v>0.372</v>
      </c>
      <c r="G8" s="8"/>
      <c r="H8" s="8"/>
      <c r="I8" s="8" t="s">
        <v>4</v>
      </c>
      <c r="J8" s="9" t="s">
        <v>165</v>
      </c>
    </row>
    <row r="9" spans="1:10" s="4" customFormat="1" ht="45" x14ac:dyDescent="0.25">
      <c r="A9" s="23">
        <v>8</v>
      </c>
      <c r="B9" s="10" t="s">
        <v>16</v>
      </c>
      <c r="C9" s="10" t="s">
        <v>137</v>
      </c>
      <c r="D9" s="10" t="s">
        <v>137</v>
      </c>
      <c r="E9" s="10" t="s">
        <v>9</v>
      </c>
      <c r="F9" s="10">
        <v>0</v>
      </c>
      <c r="G9" s="10"/>
      <c r="H9" s="10"/>
      <c r="I9" s="10" t="s">
        <v>4</v>
      </c>
      <c r="J9" s="10" t="s">
        <v>138</v>
      </c>
    </row>
    <row r="10" spans="1:10" ht="30" x14ac:dyDescent="0.25">
      <c r="A10" s="27">
        <v>9</v>
      </c>
      <c r="B10" s="8" t="s">
        <v>17</v>
      </c>
      <c r="C10" s="9" t="s">
        <v>116</v>
      </c>
      <c r="D10" s="9" t="s">
        <v>118</v>
      </c>
      <c r="E10" s="8" t="s">
        <v>9</v>
      </c>
      <c r="F10" s="8">
        <f>2*10.832</f>
        <v>21.664000000000001</v>
      </c>
      <c r="G10" s="8"/>
      <c r="H10" s="8"/>
      <c r="I10" s="8" t="s">
        <v>18</v>
      </c>
      <c r="J10" s="10" t="s">
        <v>90</v>
      </c>
    </row>
    <row r="11" spans="1:10" ht="45" x14ac:dyDescent="0.25">
      <c r="A11" s="23">
        <v>10</v>
      </c>
      <c r="B11" s="10" t="s">
        <v>19</v>
      </c>
      <c r="C11" s="10" t="s">
        <v>142</v>
      </c>
      <c r="D11" s="10" t="s">
        <v>142</v>
      </c>
      <c r="E11" s="10" t="s">
        <v>9</v>
      </c>
      <c r="F11" s="10">
        <f>2*0.35</f>
        <v>0.7</v>
      </c>
      <c r="G11" s="10"/>
      <c r="H11" s="10"/>
      <c r="I11" s="10" t="s">
        <v>4</v>
      </c>
      <c r="J11" s="10" t="s">
        <v>90</v>
      </c>
    </row>
    <row r="12" spans="1:10" ht="30" x14ac:dyDescent="0.25">
      <c r="A12" s="27">
        <v>11</v>
      </c>
      <c r="B12" s="8" t="s">
        <v>20</v>
      </c>
      <c r="C12" s="9" t="s">
        <v>87</v>
      </c>
      <c r="D12" s="9" t="s">
        <v>87</v>
      </c>
      <c r="E12" s="8" t="s">
        <v>9</v>
      </c>
      <c r="F12" s="8">
        <f>2*1.57</f>
        <v>3.14</v>
      </c>
      <c r="G12" s="8"/>
      <c r="H12" s="8"/>
      <c r="I12" s="8" t="s">
        <v>4</v>
      </c>
      <c r="J12" s="9" t="s">
        <v>78</v>
      </c>
    </row>
    <row r="13" spans="1:10" ht="30" x14ac:dyDescent="0.25">
      <c r="A13" s="27">
        <v>12</v>
      </c>
      <c r="B13" s="8" t="s">
        <v>21</v>
      </c>
      <c r="C13" s="9" t="s">
        <v>103</v>
      </c>
      <c r="D13" s="9" t="s">
        <v>104</v>
      </c>
      <c r="E13" s="8" t="s">
        <v>9</v>
      </c>
      <c r="F13" s="8">
        <f>2*20.275</f>
        <v>40.549999999999997</v>
      </c>
      <c r="G13" s="8"/>
      <c r="H13" s="8"/>
      <c r="I13" s="8" t="s">
        <v>18</v>
      </c>
      <c r="J13" s="9" t="s">
        <v>78</v>
      </c>
    </row>
    <row r="14" spans="1:10" ht="45" x14ac:dyDescent="0.25">
      <c r="A14" s="27">
        <v>13</v>
      </c>
      <c r="B14" s="8" t="s">
        <v>22</v>
      </c>
      <c r="C14" s="9" t="s">
        <v>102</v>
      </c>
      <c r="D14" s="9" t="s">
        <v>101</v>
      </c>
      <c r="E14" s="8" t="s">
        <v>9</v>
      </c>
      <c r="F14" s="8"/>
      <c r="G14" s="8">
        <f>2*4.418</f>
        <v>8.8360000000000003</v>
      </c>
      <c r="H14" s="8">
        <f>2*1.914</f>
        <v>3.8279999999999998</v>
      </c>
      <c r="I14" s="8" t="s">
        <v>6</v>
      </c>
      <c r="J14" s="9" t="s">
        <v>92</v>
      </c>
    </row>
    <row r="15" spans="1:10" ht="30" x14ac:dyDescent="0.25">
      <c r="A15" s="27">
        <v>14</v>
      </c>
      <c r="B15" s="8" t="s">
        <v>23</v>
      </c>
      <c r="C15" s="9" t="s">
        <v>91</v>
      </c>
      <c r="D15" s="9" t="s">
        <v>91</v>
      </c>
      <c r="E15" s="8" t="s">
        <v>9</v>
      </c>
      <c r="F15" s="8"/>
      <c r="G15" s="8">
        <f>2*39.372</f>
        <v>78.744</v>
      </c>
      <c r="H15" s="8">
        <f>2*7.146</f>
        <v>14.292</v>
      </c>
      <c r="I15" s="8" t="s">
        <v>6</v>
      </c>
      <c r="J15" s="9" t="s">
        <v>92</v>
      </c>
    </row>
    <row r="16" spans="1:10" ht="30" x14ac:dyDescent="0.25">
      <c r="A16" s="27">
        <v>15</v>
      </c>
      <c r="B16" s="8" t="s">
        <v>24</v>
      </c>
      <c r="C16" s="10" t="s">
        <v>105</v>
      </c>
      <c r="D16" s="9" t="s">
        <v>130</v>
      </c>
      <c r="E16" s="8" t="s">
        <v>9</v>
      </c>
      <c r="F16" s="8"/>
      <c r="G16" s="8">
        <f>2*1.501</f>
        <v>3.0019999999999998</v>
      </c>
      <c r="H16" s="8">
        <f>2*0.58</f>
        <v>1.1599999999999999</v>
      </c>
      <c r="I16" s="8" t="s">
        <v>6</v>
      </c>
      <c r="J16" s="9" t="s">
        <v>76</v>
      </c>
    </row>
    <row r="17" spans="1:10" ht="30" x14ac:dyDescent="0.25">
      <c r="A17" s="27">
        <v>16</v>
      </c>
      <c r="B17" s="8" t="s">
        <v>25</v>
      </c>
      <c r="C17" s="9" t="s">
        <v>109</v>
      </c>
      <c r="D17" s="9" t="s">
        <v>109</v>
      </c>
      <c r="E17" s="8" t="s">
        <v>9</v>
      </c>
      <c r="F17" s="8">
        <f>2*0.042</f>
        <v>8.4000000000000005E-2</v>
      </c>
      <c r="G17" s="8"/>
      <c r="H17" s="8"/>
      <c r="I17" s="8" t="s">
        <v>4</v>
      </c>
      <c r="J17" s="9" t="s">
        <v>79</v>
      </c>
    </row>
    <row r="18" spans="1:10" ht="30" x14ac:dyDescent="0.25">
      <c r="A18" s="27">
        <v>17</v>
      </c>
      <c r="B18" s="8" t="s">
        <v>26</v>
      </c>
      <c r="C18" s="9" t="s">
        <v>84</v>
      </c>
      <c r="D18" s="9" t="s">
        <v>85</v>
      </c>
      <c r="E18" s="8" t="s">
        <v>9</v>
      </c>
      <c r="F18" s="8"/>
      <c r="G18" s="8">
        <f>2*23.79</f>
        <v>47.58</v>
      </c>
      <c r="H18" s="8">
        <f>2*4.35</f>
        <v>8.6999999999999993</v>
      </c>
      <c r="I18" s="8" t="s">
        <v>6</v>
      </c>
      <c r="J18" s="9" t="s">
        <v>86</v>
      </c>
    </row>
    <row r="19" spans="1:10" ht="30" x14ac:dyDescent="0.25">
      <c r="A19" s="27">
        <v>18</v>
      </c>
      <c r="B19" s="8" t="s">
        <v>27</v>
      </c>
      <c r="C19" s="9" t="s">
        <v>131</v>
      </c>
      <c r="D19" s="9" t="s">
        <v>131</v>
      </c>
      <c r="E19" s="8" t="s">
        <v>9</v>
      </c>
      <c r="F19" s="8">
        <f>2*0.602</f>
        <v>1.204</v>
      </c>
      <c r="G19" s="8"/>
      <c r="H19" s="8"/>
      <c r="I19" s="8" t="s">
        <v>4</v>
      </c>
      <c r="J19" s="9" t="s">
        <v>80</v>
      </c>
    </row>
    <row r="20" spans="1:10" ht="30" x14ac:dyDescent="0.25">
      <c r="A20" s="27">
        <v>19</v>
      </c>
      <c r="B20" s="8" t="s">
        <v>28</v>
      </c>
      <c r="C20" s="9" t="s">
        <v>126</v>
      </c>
      <c r="D20" s="9" t="s">
        <v>121</v>
      </c>
      <c r="E20" s="8" t="s">
        <v>9</v>
      </c>
      <c r="F20" s="8">
        <f>2*0.179</f>
        <v>0.35799999999999998</v>
      </c>
      <c r="G20" s="8"/>
      <c r="H20" s="8"/>
      <c r="I20" s="8" t="s">
        <v>4</v>
      </c>
      <c r="J20" s="9" t="s">
        <v>80</v>
      </c>
    </row>
    <row r="21" spans="1:10" ht="30" x14ac:dyDescent="0.25">
      <c r="A21" s="27">
        <v>20</v>
      </c>
      <c r="B21" s="8" t="s">
        <v>29</v>
      </c>
      <c r="C21" s="9" t="s">
        <v>116</v>
      </c>
      <c r="D21" s="9" t="s">
        <v>129</v>
      </c>
      <c r="E21" s="8" t="s">
        <v>9</v>
      </c>
      <c r="F21" s="8">
        <f>2*5.325</f>
        <v>10.65</v>
      </c>
      <c r="G21" s="8"/>
      <c r="H21" s="8"/>
      <c r="I21" s="8" t="s">
        <v>4</v>
      </c>
      <c r="J21" s="10" t="s">
        <v>90</v>
      </c>
    </row>
    <row r="22" spans="1:10" ht="45" x14ac:dyDescent="0.25">
      <c r="A22" s="27">
        <v>21</v>
      </c>
      <c r="B22" s="8" t="s">
        <v>30</v>
      </c>
      <c r="C22" s="9" t="s">
        <v>89</v>
      </c>
      <c r="D22" s="9" t="s">
        <v>88</v>
      </c>
      <c r="E22" s="8" t="s">
        <v>9</v>
      </c>
      <c r="F22" s="8"/>
      <c r="G22" s="8">
        <f>2*1.666</f>
        <v>3.3319999999999999</v>
      </c>
      <c r="H22" s="8">
        <f>2*1.107</f>
        <v>2.214</v>
      </c>
      <c r="I22" s="8" t="s">
        <v>31</v>
      </c>
      <c r="J22" s="9" t="s">
        <v>90</v>
      </c>
    </row>
    <row r="23" spans="1:10" ht="30" x14ac:dyDescent="0.25">
      <c r="A23" s="27">
        <v>22</v>
      </c>
      <c r="B23" s="8" t="s">
        <v>32</v>
      </c>
      <c r="C23" s="9" t="s">
        <v>110</v>
      </c>
      <c r="D23" s="9" t="s">
        <v>110</v>
      </c>
      <c r="E23" s="8" t="s">
        <v>9</v>
      </c>
      <c r="F23" s="8">
        <f>2*0.371</f>
        <v>0.74199999999999999</v>
      </c>
      <c r="G23" s="8"/>
      <c r="H23" s="8"/>
      <c r="I23" s="8" t="s">
        <v>4</v>
      </c>
      <c r="J23" s="9" t="s">
        <v>78</v>
      </c>
    </row>
    <row r="24" spans="1:10" ht="30" x14ac:dyDescent="0.25">
      <c r="A24" s="27">
        <v>23</v>
      </c>
      <c r="B24" s="8" t="s">
        <v>33</v>
      </c>
      <c r="C24" s="9" t="s">
        <v>95</v>
      </c>
      <c r="D24" s="9" t="s">
        <v>95</v>
      </c>
      <c r="E24" s="8" t="s">
        <v>9</v>
      </c>
      <c r="F24" s="8"/>
      <c r="G24" s="8">
        <f>2*10.26</f>
        <v>20.52</v>
      </c>
      <c r="H24" s="8">
        <f>2*4.945</f>
        <v>9.89</v>
      </c>
      <c r="I24" s="8" t="s">
        <v>6</v>
      </c>
      <c r="J24" s="8">
        <v>85.9</v>
      </c>
    </row>
    <row r="25" spans="1:10" ht="30" x14ac:dyDescent="0.25">
      <c r="A25" s="27">
        <v>24</v>
      </c>
      <c r="B25" s="8" t="s">
        <v>34</v>
      </c>
      <c r="C25" s="9" t="s">
        <v>116</v>
      </c>
      <c r="D25" s="9" t="s">
        <v>117</v>
      </c>
      <c r="E25" s="8" t="s">
        <v>9</v>
      </c>
      <c r="F25" s="8">
        <f>2*3.228</f>
        <v>6.4560000000000004</v>
      </c>
      <c r="G25" s="8"/>
      <c r="H25" s="8"/>
      <c r="I25" s="8" t="s">
        <v>4</v>
      </c>
      <c r="J25" s="10" t="s">
        <v>144</v>
      </c>
    </row>
    <row r="26" spans="1:10" ht="30" x14ac:dyDescent="0.25">
      <c r="A26" s="27">
        <v>25</v>
      </c>
      <c r="B26" s="8" t="s">
        <v>35</v>
      </c>
      <c r="C26" s="9" t="s">
        <v>150</v>
      </c>
      <c r="D26" s="9" t="s">
        <v>125</v>
      </c>
      <c r="E26" s="8" t="s">
        <v>9</v>
      </c>
      <c r="F26" s="8">
        <f>2*10.675</f>
        <v>21.35</v>
      </c>
      <c r="G26" s="8"/>
      <c r="H26" s="8"/>
      <c r="I26" s="8" t="s">
        <v>18</v>
      </c>
      <c r="J26" s="9" t="s">
        <v>145</v>
      </c>
    </row>
    <row r="27" spans="1:10" ht="30" x14ac:dyDescent="0.25">
      <c r="A27" s="27">
        <v>26</v>
      </c>
      <c r="B27" s="8" t="s">
        <v>36</v>
      </c>
      <c r="C27" s="9" t="s">
        <v>107</v>
      </c>
      <c r="D27" s="9" t="s">
        <v>107</v>
      </c>
      <c r="E27" s="8" t="s">
        <v>9</v>
      </c>
      <c r="F27" s="8">
        <f>2*0.027</f>
        <v>5.3999999999999999E-2</v>
      </c>
      <c r="G27" s="8"/>
      <c r="H27" s="8"/>
      <c r="I27" s="8" t="s">
        <v>4</v>
      </c>
      <c r="J27" s="9" t="s">
        <v>78</v>
      </c>
    </row>
    <row r="28" spans="1:10" ht="30" x14ac:dyDescent="0.25">
      <c r="A28" s="27">
        <v>27</v>
      </c>
      <c r="B28" s="8" t="s">
        <v>37</v>
      </c>
      <c r="C28" s="9" t="s">
        <v>114</v>
      </c>
      <c r="D28" s="9" t="s">
        <v>115</v>
      </c>
      <c r="E28" s="8" t="s">
        <v>9</v>
      </c>
      <c r="F28" s="8"/>
      <c r="G28" s="8">
        <f>2*13.874</f>
        <v>27.748000000000001</v>
      </c>
      <c r="H28" s="8">
        <f>2*4.679</f>
        <v>9.3580000000000005</v>
      </c>
      <c r="I28" s="8" t="s">
        <v>6</v>
      </c>
      <c r="J28" s="10" t="s">
        <v>141</v>
      </c>
    </row>
    <row r="29" spans="1:10" ht="30" x14ac:dyDescent="0.25">
      <c r="A29" s="27">
        <v>28</v>
      </c>
      <c r="B29" s="8" t="s">
        <v>38</v>
      </c>
      <c r="C29" s="9" t="s">
        <v>93</v>
      </c>
      <c r="D29" s="9" t="s">
        <v>93</v>
      </c>
      <c r="E29" s="8" t="s">
        <v>9</v>
      </c>
      <c r="F29" s="8"/>
      <c r="G29" s="8">
        <f>2*25.02</f>
        <v>50.04</v>
      </c>
      <c r="H29" s="8">
        <f>2*11.457</f>
        <v>22.914000000000001</v>
      </c>
      <c r="I29" s="8" t="s">
        <v>6</v>
      </c>
      <c r="J29" s="9" t="s">
        <v>94</v>
      </c>
    </row>
    <row r="30" spans="1:10" ht="30" x14ac:dyDescent="0.25">
      <c r="A30" s="27">
        <v>29</v>
      </c>
      <c r="B30" s="8" t="s">
        <v>39</v>
      </c>
      <c r="C30" s="9" t="s">
        <v>116</v>
      </c>
      <c r="D30" s="9" t="s">
        <v>119</v>
      </c>
      <c r="E30" s="8" t="s">
        <v>9</v>
      </c>
      <c r="F30" s="8"/>
      <c r="G30" s="10">
        <f>2*4.1</f>
        <v>8.1999999999999993</v>
      </c>
      <c r="H30" s="10">
        <f>2*3.1</f>
        <v>6.2</v>
      </c>
      <c r="I30" s="8" t="s">
        <v>31</v>
      </c>
      <c r="J30" s="10" t="s">
        <v>78</v>
      </c>
    </row>
    <row r="31" spans="1:10" ht="30" x14ac:dyDescent="0.25">
      <c r="A31" s="27">
        <v>30</v>
      </c>
      <c r="B31" s="8" t="s">
        <v>40</v>
      </c>
      <c r="C31" s="9" t="s">
        <v>120</v>
      </c>
      <c r="D31" s="9" t="s">
        <v>121</v>
      </c>
      <c r="E31" s="8" t="s">
        <v>9</v>
      </c>
      <c r="F31" s="8"/>
      <c r="G31" s="8">
        <f>2*42.468</f>
        <v>84.936000000000007</v>
      </c>
      <c r="H31" s="8">
        <f>2*16.986</f>
        <v>33.972000000000001</v>
      </c>
      <c r="I31" s="8" t="s">
        <v>6</v>
      </c>
      <c r="J31" s="9" t="s">
        <v>144</v>
      </c>
    </row>
    <row r="32" spans="1:10" ht="30" x14ac:dyDescent="0.25">
      <c r="A32" s="27">
        <v>31</v>
      </c>
      <c r="B32" s="8" t="s">
        <v>41</v>
      </c>
      <c r="C32" s="9" t="s">
        <v>124</v>
      </c>
      <c r="D32" s="9" t="s">
        <v>121</v>
      </c>
      <c r="E32" s="8" t="s">
        <v>9</v>
      </c>
      <c r="F32" s="8"/>
      <c r="G32" s="8">
        <f>2*5.277</f>
        <v>10.554</v>
      </c>
      <c r="H32" s="8">
        <f>2*1.771</f>
        <v>3.5419999999999998</v>
      </c>
      <c r="I32" s="8" t="s">
        <v>6</v>
      </c>
      <c r="J32" s="9" t="s">
        <v>80</v>
      </c>
    </row>
    <row r="33" spans="1:10" ht="60" x14ac:dyDescent="0.25">
      <c r="A33" s="23">
        <v>32</v>
      </c>
      <c r="B33" s="10" t="s">
        <v>42</v>
      </c>
      <c r="C33" s="10" t="s">
        <v>163</v>
      </c>
      <c r="D33" s="10" t="s">
        <v>164</v>
      </c>
      <c r="E33" s="10" t="s">
        <v>9</v>
      </c>
      <c r="F33" s="10"/>
      <c r="G33" s="10">
        <f>2*5.524</f>
        <v>11.048</v>
      </c>
      <c r="H33" s="10">
        <f>2*2.075</f>
        <v>4.1500000000000004</v>
      </c>
      <c r="I33" s="10" t="s">
        <v>6</v>
      </c>
      <c r="J33" s="10" t="s">
        <v>141</v>
      </c>
    </row>
    <row r="34" spans="1:10" ht="30" x14ac:dyDescent="0.25">
      <c r="A34" s="27">
        <v>33</v>
      </c>
      <c r="B34" s="8" t="s">
        <v>43</v>
      </c>
      <c r="C34" s="9" t="s">
        <v>122</v>
      </c>
      <c r="D34" s="9" t="s">
        <v>123</v>
      </c>
      <c r="E34" s="8" t="s">
        <v>9</v>
      </c>
      <c r="F34" s="8"/>
      <c r="G34" s="8">
        <f>2*5.071</f>
        <v>10.141999999999999</v>
      </c>
      <c r="H34" s="8">
        <f>2*1.467</f>
        <v>2.9340000000000002</v>
      </c>
      <c r="I34" s="8" t="s">
        <v>6</v>
      </c>
      <c r="J34" s="9" t="s">
        <v>80</v>
      </c>
    </row>
    <row r="35" spans="1:10" ht="30" x14ac:dyDescent="0.25">
      <c r="A35" s="27">
        <v>34</v>
      </c>
      <c r="B35" s="8" t="s">
        <v>44</v>
      </c>
      <c r="C35" s="9" t="s">
        <v>106</v>
      </c>
      <c r="D35" s="9" t="s">
        <v>111</v>
      </c>
      <c r="E35" s="8" t="s">
        <v>9</v>
      </c>
      <c r="F35" s="8">
        <f>2*0.1</f>
        <v>0.2</v>
      </c>
      <c r="G35" s="8"/>
      <c r="H35" s="8"/>
      <c r="I35" s="8" t="s">
        <v>4</v>
      </c>
      <c r="J35" s="10" t="s">
        <v>167</v>
      </c>
    </row>
    <row r="36" spans="1:10" ht="30" x14ac:dyDescent="0.25">
      <c r="A36" s="27">
        <v>35</v>
      </c>
      <c r="B36" s="8" t="s">
        <v>45</v>
      </c>
      <c r="C36" s="9" t="s">
        <v>113</v>
      </c>
      <c r="D36" s="10" t="s">
        <v>173</v>
      </c>
      <c r="E36" s="8" t="s">
        <v>9</v>
      </c>
      <c r="F36" s="8"/>
      <c r="G36" s="10">
        <f>2*0.8</f>
        <v>1.6</v>
      </c>
      <c r="H36" s="10">
        <f>2*0.9</f>
        <v>1.8</v>
      </c>
      <c r="I36" s="8" t="s">
        <v>69</v>
      </c>
      <c r="J36" s="16"/>
    </row>
    <row r="37" spans="1:10" ht="30" x14ac:dyDescent="0.25">
      <c r="A37" s="27">
        <v>36</v>
      </c>
      <c r="B37" s="8" t="s">
        <v>46</v>
      </c>
      <c r="C37" s="10" t="s">
        <v>148</v>
      </c>
      <c r="D37" s="10" t="s">
        <v>148</v>
      </c>
      <c r="E37" s="10" t="s">
        <v>9</v>
      </c>
      <c r="F37" s="8"/>
      <c r="G37" s="8">
        <f>2*6.876</f>
        <v>13.752000000000001</v>
      </c>
      <c r="H37" s="8">
        <f>2*3.441</f>
        <v>6.8819999999999997</v>
      </c>
      <c r="I37" s="8" t="s">
        <v>47</v>
      </c>
      <c r="J37" s="9" t="s">
        <v>90</v>
      </c>
    </row>
    <row r="38" spans="1:10" s="4" customFormat="1" ht="45" x14ac:dyDescent="0.25">
      <c r="A38" s="23">
        <v>37</v>
      </c>
      <c r="B38" s="10" t="s">
        <v>48</v>
      </c>
      <c r="C38" s="10" t="s">
        <v>149</v>
      </c>
      <c r="D38" s="10" t="s">
        <v>139</v>
      </c>
      <c r="E38" s="10" t="s">
        <v>9</v>
      </c>
      <c r="F38" s="10">
        <f>0.1</f>
        <v>0.1</v>
      </c>
      <c r="G38" s="10"/>
      <c r="H38" s="10"/>
      <c r="I38" s="10" t="s">
        <v>4</v>
      </c>
      <c r="J38" s="10" t="s">
        <v>140</v>
      </c>
    </row>
    <row r="39" spans="1:10" s="4" customFormat="1" ht="30" x14ac:dyDescent="0.25">
      <c r="A39" s="27">
        <v>38</v>
      </c>
      <c r="B39" s="10" t="s">
        <v>168</v>
      </c>
      <c r="C39" s="10" t="s">
        <v>175</v>
      </c>
      <c r="D39" s="10" t="s">
        <v>169</v>
      </c>
      <c r="E39" s="10" t="s">
        <v>9</v>
      </c>
      <c r="F39" s="10"/>
      <c r="G39" s="10">
        <f>2*30</f>
        <v>60</v>
      </c>
      <c r="H39" s="10"/>
      <c r="I39" s="10" t="s">
        <v>170</v>
      </c>
      <c r="J39" s="17" t="s">
        <v>92</v>
      </c>
    </row>
    <row r="40" spans="1:10" ht="60" x14ac:dyDescent="0.25">
      <c r="A40" s="27">
        <v>39</v>
      </c>
      <c r="B40" s="11" t="s">
        <v>49</v>
      </c>
      <c r="C40" s="12" t="s">
        <v>174</v>
      </c>
      <c r="D40" s="12" t="s">
        <v>151</v>
      </c>
      <c r="E40" s="13" t="s">
        <v>50</v>
      </c>
      <c r="F40" s="11"/>
      <c r="G40" s="11">
        <f>2*5.997</f>
        <v>11.994</v>
      </c>
      <c r="H40" s="11">
        <f>2*2.102</f>
        <v>4.2039999999999997</v>
      </c>
      <c r="I40" s="11" t="s">
        <v>6</v>
      </c>
      <c r="J40" s="12" t="s">
        <v>76</v>
      </c>
    </row>
    <row r="41" spans="1:10" ht="60" x14ac:dyDescent="0.25">
      <c r="A41" s="27">
        <v>40</v>
      </c>
      <c r="B41" s="11" t="s">
        <v>51</v>
      </c>
      <c r="C41" s="12" t="s">
        <v>174</v>
      </c>
      <c r="D41" s="12" t="s">
        <v>151</v>
      </c>
      <c r="E41" s="11" t="s">
        <v>50</v>
      </c>
      <c r="F41" s="11"/>
      <c r="G41" s="13">
        <f>2*4.983</f>
        <v>9.9659999999999993</v>
      </c>
      <c r="H41" s="11">
        <f>2*0.915</f>
        <v>1.83</v>
      </c>
      <c r="I41" s="11" t="s">
        <v>6</v>
      </c>
      <c r="J41" s="12" t="s">
        <v>152</v>
      </c>
    </row>
    <row r="42" spans="1:10" s="3" customFormat="1" ht="60" x14ac:dyDescent="0.25">
      <c r="A42" s="27">
        <v>41</v>
      </c>
      <c r="B42" s="14" t="s">
        <v>52</v>
      </c>
      <c r="C42" s="15" t="s">
        <v>174</v>
      </c>
      <c r="D42" s="15" t="s">
        <v>151</v>
      </c>
      <c r="E42" s="14" t="s">
        <v>50</v>
      </c>
      <c r="F42" s="14">
        <f>2*0.903</f>
        <v>1.806</v>
      </c>
      <c r="G42" s="14"/>
      <c r="H42" s="14"/>
      <c r="I42" s="14" t="s">
        <v>4</v>
      </c>
      <c r="J42" s="15" t="s">
        <v>144</v>
      </c>
    </row>
    <row r="43" spans="1:10" ht="60" x14ac:dyDescent="0.25">
      <c r="A43" s="27">
        <v>42</v>
      </c>
      <c r="B43" s="11" t="s">
        <v>53</v>
      </c>
      <c r="C43" s="12" t="s">
        <v>174</v>
      </c>
      <c r="D43" s="12" t="s">
        <v>151</v>
      </c>
      <c r="E43" s="11" t="s">
        <v>50</v>
      </c>
      <c r="F43" s="11"/>
      <c r="G43" s="11">
        <f>2*50.914</f>
        <v>101.828</v>
      </c>
      <c r="H43" s="11">
        <f>2*10.706</f>
        <v>21.411999999999999</v>
      </c>
      <c r="I43" s="11" t="s">
        <v>6</v>
      </c>
      <c r="J43" s="12" t="s">
        <v>86</v>
      </c>
    </row>
    <row r="44" spans="1:10" ht="30" x14ac:dyDescent="0.25">
      <c r="A44" s="27">
        <v>43</v>
      </c>
      <c r="B44" s="8" t="s">
        <v>54</v>
      </c>
      <c r="C44" s="9" t="s">
        <v>135</v>
      </c>
      <c r="D44" s="9" t="s">
        <v>160</v>
      </c>
      <c r="E44" s="10" t="s">
        <v>136</v>
      </c>
      <c r="F44" s="8"/>
      <c r="G44" s="8">
        <f>2*62.302</f>
        <v>124.604</v>
      </c>
      <c r="H44" s="8">
        <f>2*15.616</f>
        <v>31.231999999999999</v>
      </c>
      <c r="I44" s="8" t="s">
        <v>6</v>
      </c>
      <c r="J44" s="9" t="s">
        <v>146</v>
      </c>
    </row>
    <row r="45" spans="1:10" ht="45" x14ac:dyDescent="0.25">
      <c r="A45" s="27">
        <v>44</v>
      </c>
      <c r="B45" s="11" t="s">
        <v>55</v>
      </c>
      <c r="C45" s="12" t="s">
        <v>155</v>
      </c>
      <c r="D45" s="12" t="s">
        <v>157</v>
      </c>
      <c r="E45" s="13" t="s">
        <v>56</v>
      </c>
      <c r="F45" s="11"/>
      <c r="G45" s="11">
        <f>2*9.53</f>
        <v>19.059999999999999</v>
      </c>
      <c r="H45" s="11">
        <f>2*4.062</f>
        <v>8.1240000000000006</v>
      </c>
      <c r="I45" s="11" t="s">
        <v>6</v>
      </c>
      <c r="J45" s="13" t="s">
        <v>165</v>
      </c>
    </row>
    <row r="46" spans="1:10" ht="45" x14ac:dyDescent="0.25">
      <c r="A46" s="27">
        <v>45</v>
      </c>
      <c r="B46" s="11" t="s">
        <v>57</v>
      </c>
      <c r="C46" s="12" t="s">
        <v>156</v>
      </c>
      <c r="D46" s="12" t="s">
        <v>157</v>
      </c>
      <c r="E46" s="11" t="s">
        <v>56</v>
      </c>
      <c r="F46" s="11"/>
      <c r="G46" s="11">
        <f>2*74.559</f>
        <v>149.11799999999999</v>
      </c>
      <c r="H46" s="11">
        <f>2*11.721</f>
        <v>23.442</v>
      </c>
      <c r="I46" s="11" t="s">
        <v>6</v>
      </c>
      <c r="J46" s="13" t="s">
        <v>171</v>
      </c>
    </row>
    <row r="47" spans="1:10" ht="60" x14ac:dyDescent="0.25">
      <c r="A47" s="27">
        <v>46</v>
      </c>
      <c r="B47" s="8" t="s">
        <v>58</v>
      </c>
      <c r="C47" s="9" t="s">
        <v>133</v>
      </c>
      <c r="D47" s="9" t="s">
        <v>161</v>
      </c>
      <c r="E47" s="10" t="s">
        <v>59</v>
      </c>
      <c r="F47" s="8"/>
      <c r="G47" s="8">
        <f>2*82.268</f>
        <v>164.536</v>
      </c>
      <c r="H47" s="8">
        <f>2*12.246</f>
        <v>24.492000000000001</v>
      </c>
      <c r="I47" s="8" t="s">
        <v>6</v>
      </c>
      <c r="J47" s="10" t="s">
        <v>86</v>
      </c>
    </row>
    <row r="48" spans="1:10" ht="45" x14ac:dyDescent="0.25">
      <c r="A48" s="27">
        <v>47</v>
      </c>
      <c r="B48" s="11" t="s">
        <v>60</v>
      </c>
      <c r="C48" s="12" t="s">
        <v>158</v>
      </c>
      <c r="D48" s="12" t="s">
        <v>159</v>
      </c>
      <c r="E48" s="13" t="s">
        <v>61</v>
      </c>
      <c r="F48" s="11"/>
      <c r="G48" s="11">
        <f>2*41.273</f>
        <v>82.546000000000006</v>
      </c>
      <c r="H48" s="11">
        <f>2*16.867</f>
        <v>33.734000000000002</v>
      </c>
      <c r="I48" s="11" t="s">
        <v>6</v>
      </c>
      <c r="J48" s="13" t="s">
        <v>165</v>
      </c>
    </row>
    <row r="49" spans="1:10" ht="45" x14ac:dyDescent="0.25">
      <c r="A49" s="27">
        <v>48</v>
      </c>
      <c r="B49" s="11" t="s">
        <v>62</v>
      </c>
      <c r="C49" s="12" t="s">
        <v>132</v>
      </c>
      <c r="D49" s="12" t="s">
        <v>159</v>
      </c>
      <c r="E49" s="11" t="s">
        <v>61</v>
      </c>
      <c r="F49" s="11"/>
      <c r="G49" s="11">
        <f>2*62.322</f>
        <v>124.64400000000001</v>
      </c>
      <c r="H49" s="11">
        <f>2*13.8</f>
        <v>27.6</v>
      </c>
      <c r="I49" s="11" t="s">
        <v>6</v>
      </c>
      <c r="J49" s="13" t="s">
        <v>172</v>
      </c>
    </row>
    <row r="50" spans="1:10" ht="60" x14ac:dyDescent="0.25">
      <c r="A50" s="27">
        <v>49</v>
      </c>
      <c r="B50" s="8" t="s">
        <v>63</v>
      </c>
      <c r="C50" s="10" t="s">
        <v>134</v>
      </c>
      <c r="D50" s="10" t="s">
        <v>134</v>
      </c>
      <c r="E50" s="10" t="s">
        <v>147</v>
      </c>
      <c r="F50" s="8"/>
      <c r="G50" s="8">
        <f>2*49.422</f>
        <v>98.843999999999994</v>
      </c>
      <c r="H50" s="8">
        <f>2*12.158</f>
        <v>24.315999999999999</v>
      </c>
      <c r="I50" s="8" t="s">
        <v>6</v>
      </c>
      <c r="J50" s="15" t="s">
        <v>86</v>
      </c>
    </row>
    <row r="51" spans="1:10" ht="30" x14ac:dyDescent="0.25">
      <c r="A51" s="27">
        <v>50</v>
      </c>
      <c r="B51" s="11" t="s">
        <v>64</v>
      </c>
      <c r="C51" s="12" t="s">
        <v>153</v>
      </c>
      <c r="D51" s="12" t="s">
        <v>153</v>
      </c>
      <c r="E51" s="13" t="s">
        <v>65</v>
      </c>
      <c r="F51" s="11"/>
      <c r="G51" s="11">
        <f>2*6.277</f>
        <v>12.554</v>
      </c>
      <c r="H51" s="11">
        <f>2*2.587</f>
        <v>5.1740000000000004</v>
      </c>
      <c r="I51" s="11" t="s">
        <v>6</v>
      </c>
      <c r="J51" s="13" t="s">
        <v>144</v>
      </c>
    </row>
    <row r="52" spans="1:10" ht="30" x14ac:dyDescent="0.25">
      <c r="A52" s="27">
        <v>51</v>
      </c>
      <c r="B52" s="11" t="s">
        <v>66</v>
      </c>
      <c r="C52" s="12" t="s">
        <v>154</v>
      </c>
      <c r="D52" s="12" t="s">
        <v>154</v>
      </c>
      <c r="E52" s="11" t="s">
        <v>65</v>
      </c>
      <c r="F52" s="11">
        <f>2*0.865</f>
        <v>1.73</v>
      </c>
      <c r="G52" s="11"/>
      <c r="H52" s="11"/>
      <c r="I52" s="11" t="s">
        <v>4</v>
      </c>
      <c r="J52" s="13" t="s">
        <v>90</v>
      </c>
    </row>
    <row r="53" spans="1:10" ht="45" x14ac:dyDescent="0.25">
      <c r="A53" s="27">
        <v>52</v>
      </c>
      <c r="B53" s="8" t="s">
        <v>67</v>
      </c>
      <c r="C53" s="9" t="s">
        <v>99</v>
      </c>
      <c r="D53" s="9" t="s">
        <v>100</v>
      </c>
      <c r="E53" s="10" t="s">
        <v>68</v>
      </c>
      <c r="F53" s="8"/>
      <c r="G53" s="8">
        <f>2*105.099</f>
        <v>210.19800000000001</v>
      </c>
      <c r="H53" s="8">
        <f>2*21.552</f>
        <v>43.103999999999999</v>
      </c>
      <c r="I53" s="8" t="s">
        <v>6</v>
      </c>
      <c r="J53" s="9" t="s">
        <v>94</v>
      </c>
    </row>
    <row r="54" spans="1:10" ht="30" x14ac:dyDescent="0.25">
      <c r="A54" s="27">
        <v>53</v>
      </c>
      <c r="B54" s="11" t="s">
        <v>2</v>
      </c>
      <c r="C54" s="13" t="s">
        <v>177</v>
      </c>
      <c r="D54" s="12" t="s">
        <v>74</v>
      </c>
      <c r="E54" s="13" t="s">
        <v>3</v>
      </c>
      <c r="F54" s="11">
        <f>2*0.292</f>
        <v>0.58399999999999996</v>
      </c>
      <c r="G54" s="11"/>
      <c r="H54" s="11"/>
      <c r="I54" s="11" t="s">
        <v>4</v>
      </c>
      <c r="J54" s="12" t="s">
        <v>76</v>
      </c>
    </row>
    <row r="55" spans="1:10" ht="30" x14ac:dyDescent="0.25">
      <c r="A55" s="27">
        <v>54</v>
      </c>
      <c r="B55" s="11" t="s">
        <v>5</v>
      </c>
      <c r="C55" s="12" t="s">
        <v>72</v>
      </c>
      <c r="D55" s="12" t="s">
        <v>72</v>
      </c>
      <c r="E55" s="11" t="s">
        <v>3</v>
      </c>
      <c r="F55" s="11"/>
      <c r="G55" s="11">
        <f>2*9.687</f>
        <v>19.373999999999999</v>
      </c>
      <c r="H55" s="11">
        <f>2*2.92</f>
        <v>5.84</v>
      </c>
      <c r="I55" s="11" t="s">
        <v>6</v>
      </c>
      <c r="J55" s="12" t="s">
        <v>76</v>
      </c>
    </row>
    <row r="56" spans="1:10" ht="30" x14ac:dyDescent="0.25">
      <c r="A56" s="27">
        <v>55</v>
      </c>
      <c r="B56" s="11" t="s">
        <v>7</v>
      </c>
      <c r="C56" s="13" t="s">
        <v>178</v>
      </c>
      <c r="D56" s="12" t="s">
        <v>73</v>
      </c>
      <c r="E56" s="11" t="s">
        <v>3</v>
      </c>
      <c r="F56" s="11">
        <f>2*0.01</f>
        <v>0.02</v>
      </c>
      <c r="G56" s="11"/>
      <c r="H56" s="11"/>
      <c r="I56" s="11" t="s">
        <v>4</v>
      </c>
      <c r="J56" s="12" t="s">
        <v>77</v>
      </c>
    </row>
    <row r="57" spans="1:10" ht="15.75" thickBot="1" x14ac:dyDescent="0.3"/>
    <row r="58" spans="1:10" ht="15.75" thickBot="1" x14ac:dyDescent="0.3">
      <c r="D58" s="5"/>
      <c r="E58" s="22" t="s">
        <v>183</v>
      </c>
      <c r="F58" s="19">
        <f>SUM(F2:F56)</f>
        <v>113.67800000000003</v>
      </c>
      <c r="G58" s="20">
        <f>SUM(G2:G56)</f>
        <v>1770.8180000000004</v>
      </c>
      <c r="H58" s="21">
        <f>SUM(H2:H56)</f>
        <v>447.46800000000002</v>
      </c>
    </row>
    <row r="59" spans="1:10" ht="15.75" thickBot="1" x14ac:dyDescent="0.3">
      <c r="D59" s="6"/>
      <c r="E59" s="7" t="s">
        <v>179</v>
      </c>
      <c r="F59" s="28">
        <f>F58+G58+H58</f>
        <v>2331.9640000000004</v>
      </c>
      <c r="G59" s="29"/>
      <c r="H59" s="30"/>
    </row>
    <row r="60" spans="1:10" x14ac:dyDescent="0.25">
      <c r="D60" s="6"/>
    </row>
  </sheetData>
  <mergeCells count="1">
    <mergeCell ref="F59:H5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kerekesova</dc:creator>
  <cp:lastModifiedBy>Ján Halgaš</cp:lastModifiedBy>
  <cp:lastPrinted>2018-10-18T09:36:38Z</cp:lastPrinted>
  <dcterms:created xsi:type="dcterms:W3CDTF">2018-08-08T12:43:43Z</dcterms:created>
  <dcterms:modified xsi:type="dcterms:W3CDTF">2018-11-08T20:41:20Z</dcterms:modified>
</cp:coreProperties>
</file>