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firstSheet="3" activeTab="7"/>
  </bookViews>
  <sheets>
    <sheet name="Rekapitulácia stavby" sheetId="1" r:id="rId1"/>
    <sheet name="01.1 - SO 01.1 Mokraď" sheetId="2" r:id="rId2"/>
    <sheet name="01.2 - SO 01.2 Vyrovnávac..." sheetId="3" r:id="rId3"/>
    <sheet name="01.3 - SO 01.3 NN prípojky" sheetId="4" r:id="rId4"/>
    <sheet name="01.3.1 Montáž" sheetId="5" r:id="rId5"/>
    <sheet name="01.3.2 Dodávka" sheetId="6" r:id="rId6"/>
    <sheet name="01.4 - SO 01.4 Prepojovac..." sheetId="7" r:id="rId7"/>
    <sheet name="01.5 - SO 01.5 Odkaľovaci..." sheetId="8" r:id="rId8"/>
    <sheet name="02.1 - SO 02.1 Prepojovac..." sheetId="9" r:id="rId9"/>
    <sheet name="02.2 - SO 02.2 Zberná nád..." sheetId="10" r:id="rId10"/>
    <sheet name="03.1 - SO 03.1 Zasakovani..." sheetId="11" r:id="rId11"/>
    <sheet name="03.2 - SO 03.2 Vsakovací ..." sheetId="12" r:id="rId12"/>
    <sheet name="04.1 - Vsakovací a odvodň..." sheetId="13" r:id="rId13"/>
    <sheet name="04.2 - Vsakovací a odvodň..." sheetId="14" r:id="rId14"/>
  </sheets>
  <externalReferences>
    <externalReference r:id="rId17"/>
  </externalReferences>
  <definedNames>
    <definedName name="_xlnm._FilterDatabase" localSheetId="1" hidden="1">'01.1 - SO 01.1 Mokraď'!$C$128:$K$206</definedName>
    <definedName name="_xlnm._FilterDatabase" localSheetId="2" hidden="1">'01.2 - SO 01.2 Vyrovnávac...'!$C$130:$K$194</definedName>
    <definedName name="_xlnm._FilterDatabase" localSheetId="3" hidden="1">'01.3 - SO 01.3 NN prípojky'!$C$121:$K$126</definedName>
    <definedName name="_xlnm._FilterDatabase" localSheetId="6" hidden="1">'01.4 - SO 01.4 Prepojovac...'!$C$126:$K$236</definedName>
    <definedName name="_xlnm._FilterDatabase" localSheetId="7" hidden="1">'01.5 - SO 01.5 Odkaľovaci...'!$C$129:$K$187</definedName>
    <definedName name="_xlnm._FilterDatabase" localSheetId="8" hidden="1">'02.1 - SO 02.1 Prepojovac...'!$C$126:$K$219</definedName>
    <definedName name="_xlnm._FilterDatabase" localSheetId="9" hidden="1">'02.2 - SO 02.2 Zberná nád...'!$C$130:$K$257</definedName>
    <definedName name="_xlnm._FilterDatabase" localSheetId="10" hidden="1">'03.1 - SO 03.1 Zasakovani...'!$C$127:$K$176</definedName>
    <definedName name="_xlnm._FilterDatabase" localSheetId="11" hidden="1">'03.2 - SO 03.2 Vsakovací ...'!$C$125:$K$214</definedName>
    <definedName name="_xlnm._FilterDatabase" localSheetId="12" hidden="1">'04.1 - Vsakovací a odvodň...'!$C$129:$K$185</definedName>
    <definedName name="_xlnm._FilterDatabase" localSheetId="13" hidden="1">'04.2 - Vsakovací a odvodň...'!$C$127:$K$196</definedName>
    <definedName name="_xlnm.Print_Titles" localSheetId="1">'01.1 - SO 01.1 Mokraď'!$128:$128</definedName>
    <definedName name="_xlnm.Print_Titles" localSheetId="2">'01.2 - SO 01.2 Vyrovnávac...'!$130:$130</definedName>
    <definedName name="_xlnm.Print_Titles" localSheetId="3">'01.3 - SO 01.3 NN prípojky'!$121:$121</definedName>
    <definedName name="_xlnm.Print_Titles" localSheetId="6">'01.4 - SO 01.4 Prepojovac...'!$126:$126</definedName>
    <definedName name="_xlnm.Print_Titles" localSheetId="7">'01.5 - SO 01.5 Odkaľovaci...'!$129:$129</definedName>
    <definedName name="_xlnm.Print_Titles" localSheetId="8">'02.1 - SO 02.1 Prepojovac...'!$126:$126</definedName>
    <definedName name="_xlnm.Print_Titles" localSheetId="9">'02.2 - SO 02.2 Zberná nád...'!$130:$130</definedName>
    <definedName name="_xlnm.Print_Titles" localSheetId="10">'03.1 - SO 03.1 Zasakovani...'!$127:$127</definedName>
    <definedName name="_xlnm.Print_Titles" localSheetId="11">'03.2 - SO 03.2 Vsakovací ...'!$125:$125</definedName>
    <definedName name="_xlnm.Print_Titles" localSheetId="12">'04.1 - Vsakovací a odvodň...'!$129:$129</definedName>
    <definedName name="_xlnm.Print_Titles" localSheetId="13">'04.2 - Vsakovací a odvodň...'!$127:$127</definedName>
    <definedName name="_xlnm.Print_Titles" localSheetId="0">'Rekapitulácia stavby'!$92:$92</definedName>
    <definedName name="_xlnm.Print_Area" localSheetId="1">'01.1 - SO 01.1 Mokraď'!$C$4:$J$76,'01.1 - SO 01.1 Mokraď'!$C$82:$J$108,'01.1 - SO 01.1 Mokraď'!$C$114:$J$206</definedName>
    <definedName name="_xlnm.Print_Area" localSheetId="2">'01.2 - SO 01.2 Vyrovnávac...'!$C$4:$J$76,'01.2 - SO 01.2 Vyrovnávac...'!$C$82:$J$110,'01.2 - SO 01.2 Vyrovnávac...'!$C$116:$J$194</definedName>
    <definedName name="_xlnm.Print_Area" localSheetId="3">'01.3 - SO 01.3 NN prípojky'!$C$4:$J$76,'01.3 - SO 01.3 NN prípojky'!$C$82:$J$101,'01.3 - SO 01.3 NN prípojky'!$C$107:$J$126</definedName>
    <definedName name="_xlnm.Print_Area" localSheetId="5">'01.3.2 Dodávka'!$A$1:$G$20</definedName>
    <definedName name="_xlnm.Print_Area" localSheetId="6">'01.4 - SO 01.4 Prepojovac...'!$C$4:$J$76,'01.4 - SO 01.4 Prepojovac...'!$C$82:$J$106,'01.4 - SO 01.4 Prepojovac...'!$C$112:$J$236</definedName>
    <definedName name="_xlnm.Print_Area" localSheetId="7">'01.5 - SO 01.5 Odkaľovaci...'!$C$4:$J$76,'01.5 - SO 01.5 Odkaľovaci...'!$C$82:$J$109,'01.5 - SO 01.5 Odkaľovaci...'!$C$115:$J$187</definedName>
    <definedName name="_xlnm.Print_Area" localSheetId="8">'02.1 - SO 02.1 Prepojovac...'!$C$4:$J$76,'02.1 - SO 02.1 Prepojovac...'!$C$82:$J$106,'02.1 - SO 02.1 Prepojovac...'!$C$112:$J$219</definedName>
    <definedName name="_xlnm.Print_Area" localSheetId="9">'02.2 - SO 02.2 Zberná nád...'!$C$4:$J$76,'02.2 - SO 02.2 Zberná nád...'!$C$82:$J$110,'02.2 - SO 02.2 Zberná nád...'!$C$116:$J$257</definedName>
    <definedName name="_xlnm.Print_Area" localSheetId="10">'03.1 - SO 03.1 Zasakovani...'!$C$4:$J$76,'03.1 - SO 03.1 Zasakovani...'!$C$82:$J$107,'03.1 - SO 03.1 Zasakovani...'!$C$113:$J$176</definedName>
    <definedName name="_xlnm.Print_Area" localSheetId="11">'03.2 - SO 03.2 Vsakovací ...'!$C$4:$J$76,'03.2 - SO 03.2 Vsakovací ...'!$C$82:$J$105,'03.2 - SO 03.2 Vsakovací ...'!$C$111:$J$214</definedName>
    <definedName name="_xlnm.Print_Area" localSheetId="12">'04.1 - Vsakovací a odvodň...'!$C$4:$J$76,'04.1 - Vsakovací a odvodň...'!$C$82:$J$109,'04.1 - Vsakovací a odvodň...'!$C$115:$J$185</definedName>
    <definedName name="_xlnm.Print_Area" localSheetId="13">'04.2 - Vsakovací a odvodň...'!$C$4:$J$76,'04.2 - Vsakovací a odvodň...'!$C$82:$J$107,'04.2 - Vsakovací a odvodň...'!$C$113:$J$196</definedName>
    <definedName name="_xlnm.Print_Area" localSheetId="0">'Rekapitulácia stavby'!$D$4:$AO$76,'Rekapitulácia stavby'!$C$82:$AQ$110</definedName>
  </definedNames>
  <calcPr fullCalcOnLoad="1"/>
</workbook>
</file>

<file path=xl/sharedStrings.xml><?xml version="1.0" encoding="utf-8"?>
<sst xmlns="http://schemas.openxmlformats.org/spreadsheetml/2006/main" count="10644" uniqueCount="1476">
  <si>
    <t>94,888*2,3 'Prepočítané koeficientom množstva</t>
  </si>
  <si>
    <t>-1475718258</t>
  </si>
  <si>
    <t>1,6*1,6*0,1*2</t>
  </si>
  <si>
    <t>1*0,1*103,8</t>
  </si>
  <si>
    <t>0,8*0,1*(54,3+20+26,3+20,9)</t>
  </si>
  <si>
    <t>80505572</t>
  </si>
  <si>
    <t>-908270272</t>
  </si>
  <si>
    <t>1,6*4*0,1*2</t>
  </si>
  <si>
    <t>857311121</t>
  </si>
  <si>
    <t>Montáž liatinovej tvarovky jednoosovej na potrubí z rúr hrdlových s integrovaným tesnením DN 150</t>
  </si>
  <si>
    <t>1150353668</t>
  </si>
  <si>
    <t>709355620</t>
  </si>
  <si>
    <t>E-kus - prírubový adaptér s istením DN150, vŕtanie príruby PN16</t>
  </si>
  <si>
    <t>-1261767566</t>
  </si>
  <si>
    <t>857361121</t>
  </si>
  <si>
    <t>Montáž liatinovej tvarovky jednoosovej na potrubí z rúr hrdlových s integrovaným tesnením DN 250</t>
  </si>
  <si>
    <t>-778683255</t>
  </si>
  <si>
    <t>709355628</t>
  </si>
  <si>
    <t>E-kus - prírubový adaptér s istením DN250, vŕtanie príruby PN10</t>
  </si>
  <si>
    <t>-1653680961</t>
  </si>
  <si>
    <t>871221006</t>
  </si>
  <si>
    <t>Montáž vodovodného potrubia z dvojvsrtvového PE 100 SDR11/PN16 zváraných natupo D 63x5,8 mm</t>
  </si>
  <si>
    <t>-932765889</t>
  </si>
  <si>
    <t>286130033700</t>
  </si>
  <si>
    <t>Rúra HDPE na vodu PE100 PN16 SDR11 63x5,8x100 m</t>
  </si>
  <si>
    <t>-1800117453</t>
  </si>
  <si>
    <t>871266016</t>
  </si>
  <si>
    <t>Montáž kanalizačného PVC-U potrubia hladkého plnostenného DN 100</t>
  </si>
  <si>
    <t>-1294486188</t>
  </si>
  <si>
    <t>286110002300</t>
  </si>
  <si>
    <t>Rúra kanalizačná PVC-U gravitačná, hladká SN8 - KG, SW - plnostenná, DN 110, dĺ. 6 m</t>
  </si>
  <si>
    <t>1636259430</t>
  </si>
  <si>
    <t>286110002000</t>
  </si>
  <si>
    <t>Rúra kanalizačná PVC-U gravitačná, hladká SN8 - KG, SW - plnostenná, DN 110, dĺ. 1 m</t>
  </si>
  <si>
    <t>-1996434245</t>
  </si>
  <si>
    <t>-998865031</t>
  </si>
  <si>
    <t>54,3+20</t>
  </si>
  <si>
    <t>286110002700</t>
  </si>
  <si>
    <t>Rúra kanalizačná PVC-U gravitačná, hladká SN8 - KG, SW - plnostenná, DN 160, dĺ. 6 m</t>
  </si>
  <si>
    <t>-2016733692</t>
  </si>
  <si>
    <t>871366030</t>
  </si>
  <si>
    <t>Montáž kanalizačného PVC-U potrubia hladkého plnostenného DN 250</t>
  </si>
  <si>
    <t>839719380</t>
  </si>
  <si>
    <t>103,8</t>
  </si>
  <si>
    <t>286110003400</t>
  </si>
  <si>
    <t>Rúra kanalizačná PVC-U gravitačná, hladká SN8 - KG, SW - plnostenná, DN 250, dĺ. 6 m</t>
  </si>
  <si>
    <t>-1773458010</t>
  </si>
  <si>
    <t>871376032</t>
  </si>
  <si>
    <t>Montáž kanalizačného PVC-U potrubia hladkého plnostenného DN 300</t>
  </si>
  <si>
    <t>16.09.2021</t>
  </si>
  <si>
    <t>-1201434103</t>
  </si>
  <si>
    <t>286110003800</t>
  </si>
  <si>
    <t>Rúra kanalizačná PVC-U gravitačná, hladká SN8 - KG, SW - plnostenná, DN 315, dĺ. 6 m, WAVIN</t>
  </si>
  <si>
    <t>493413220</t>
  </si>
  <si>
    <t>877221006</t>
  </si>
  <si>
    <t>Montáž tvarovky vodovodného potrubia z PE 100 zváranej natupo D 63 mm</t>
  </si>
  <si>
    <t>1397203216</t>
  </si>
  <si>
    <t>286530020400</t>
  </si>
  <si>
    <t>Koleno 90° na tupo PE 100, na vodu, plyn a kanalizáciu, SDR 11 L D 63 mm</t>
  </si>
  <si>
    <t>-1406608953</t>
  </si>
  <si>
    <t>1962507573</t>
  </si>
  <si>
    <t>286510004200</t>
  </si>
  <si>
    <t>Koleno PVC-U, DN 160x15° hladká pre gravitačnú kanalizáciu KG potrubia</t>
  </si>
  <si>
    <t>-858103118</t>
  </si>
  <si>
    <t>891372121</t>
  </si>
  <si>
    <t>Montáž kanalizačných posúvačov alebo stavidiel do DN 300</t>
  </si>
  <si>
    <t>-1947233884</t>
  </si>
  <si>
    <t>422210003000.S</t>
  </si>
  <si>
    <t>Posúvač prírubový s tesnením krátky, DN 150, dĺ. 210 mm, liatina, PN 10 - ozn. U4</t>
  </si>
  <si>
    <t>39328542</t>
  </si>
  <si>
    <t>422210003200</t>
  </si>
  <si>
    <t>Posúvač s prírubami krátky, typ E2, z liatiny DN 250, PN 10 - ozn. U3</t>
  </si>
  <si>
    <t>1560821780</t>
  </si>
  <si>
    <t>892233111</t>
  </si>
  <si>
    <t>Preplach a dezinfekcia vodovodného potrubia DN od 40 do 70</t>
  </si>
  <si>
    <t>1127171776</t>
  </si>
  <si>
    <t>892241111</t>
  </si>
  <si>
    <t>Ostatné práce na rúrovom vedení, tlakové skúšky vodovodného potrubia DN do 80</t>
  </si>
  <si>
    <t>-731462954</t>
  </si>
  <si>
    <t>892311000</t>
  </si>
  <si>
    <t>Skúška tesnosti kanalizácie D 150</t>
  </si>
  <si>
    <t>-2105029483</t>
  </si>
  <si>
    <t>20,9+20+54,3</t>
  </si>
  <si>
    <t>892361000</t>
  </si>
  <si>
    <t>Skúška tesnosti kanalizácie D 250</t>
  </si>
  <si>
    <t>790465734</t>
  </si>
  <si>
    <t>892371000</t>
  </si>
  <si>
    <t>Skúška tesnosti kanalizácie D 300</t>
  </si>
  <si>
    <t>-1955588050</t>
  </si>
  <si>
    <t>894401111</t>
  </si>
  <si>
    <t>Osadenie betónového dielca pre šachty, rovná alebo prechodová skruž TBS</t>
  </si>
  <si>
    <t>223470122</t>
  </si>
  <si>
    <t>592240002300</t>
  </si>
  <si>
    <t>Skruž výšky 250 mm 100/25/10 PS pre kanalizačnú šachtu DN 1000, hr. steny 100 mm, rozmer 1000x250x100 mm</t>
  </si>
  <si>
    <t>425749098</t>
  </si>
  <si>
    <t>894403011</t>
  </si>
  <si>
    <t>Osadenie betónového dielca pre šachty, stropný akéhokoľvek druhu</t>
  </si>
  <si>
    <t>-1237196740</t>
  </si>
  <si>
    <t>TZD 100/18-65</t>
  </si>
  <si>
    <t>Železobetónová zákrytová doska TZD 100/18-65</t>
  </si>
  <si>
    <t>-455819299</t>
  </si>
  <si>
    <t>894403021</t>
  </si>
  <si>
    <t>Osadenie betónového dielca pre šachty, dno akéhokoľvek druhu</t>
  </si>
  <si>
    <t>275746530</t>
  </si>
  <si>
    <t>48</t>
  </si>
  <si>
    <t>592240004000</t>
  </si>
  <si>
    <t>Dno jednoliate šachtové  100/63 KOM V25 pre kanalizačnú šachtu DN 1000, rozmer 1000/625x250 mm</t>
  </si>
  <si>
    <t>-1142664966</t>
  </si>
  <si>
    <t>49</t>
  </si>
  <si>
    <t>592240004500</t>
  </si>
  <si>
    <t>Elastomerové tesnenie EMT DN 1000 pre spojenie šachtových dielov kanalizačnej šachty DN 1000</t>
  </si>
  <si>
    <t>-1229472504</t>
  </si>
  <si>
    <t>50</t>
  </si>
  <si>
    <t>1552143350</t>
  </si>
  <si>
    <t>51</t>
  </si>
  <si>
    <t>552410002400</t>
  </si>
  <si>
    <t>Poklop liatinový D 400</t>
  </si>
  <si>
    <t>-1796716003</t>
  </si>
  <si>
    <t>52</t>
  </si>
  <si>
    <t>899401112</t>
  </si>
  <si>
    <t>Osadenie poklopu liatinového posúvačového</t>
  </si>
  <si>
    <t>2044149729</t>
  </si>
  <si>
    <t>53</t>
  </si>
  <si>
    <t>552410000100</t>
  </si>
  <si>
    <t>Poklop posúvačový Y 4504</t>
  </si>
  <si>
    <t>2140143310</t>
  </si>
  <si>
    <t>54</t>
  </si>
  <si>
    <t>899721121</t>
  </si>
  <si>
    <t>Signalizačný vodič na potrubí PVC DN do 150 mm</t>
  </si>
  <si>
    <t>-1342273610</t>
  </si>
  <si>
    <t>55</t>
  </si>
  <si>
    <t>899721131</t>
  </si>
  <si>
    <t>Označenie vodovodného potrubia bielou výstražnou fóliou</t>
  </si>
  <si>
    <t>-213459560</t>
  </si>
  <si>
    <t>56</t>
  </si>
  <si>
    <t>899721132</t>
  </si>
  <si>
    <t>Označenie kanalizačného potrubia hnedou výstražnou fóliou</t>
  </si>
  <si>
    <t>-1422862014</t>
  </si>
  <si>
    <t>6,5+20+20,9+54,3+103,8</t>
  </si>
  <si>
    <t>57</t>
  </si>
  <si>
    <t>759256578</t>
  </si>
  <si>
    <t>23-M</t>
  </si>
  <si>
    <t>Montáže potrubia</t>
  </si>
  <si>
    <t>58</t>
  </si>
  <si>
    <t>230220001</t>
  </si>
  <si>
    <t xml:space="preserve">Montáž zemnej súpravy pre posúvače </t>
  </si>
  <si>
    <t>-1028775946</t>
  </si>
  <si>
    <t>59</t>
  </si>
  <si>
    <t>9000E11251501</t>
  </si>
  <si>
    <t>Zemná súprava tuhá RD=1.00 m DN 125-150, voda a kanál</t>
  </si>
  <si>
    <t>-202508926</t>
  </si>
  <si>
    <t>60</t>
  </si>
  <si>
    <t>9000E12501</t>
  </si>
  <si>
    <t>Zemná súprava tuhá RD=1.00 m DN 250, voda a kanál</t>
  </si>
  <si>
    <t>634227269</t>
  </si>
  <si>
    <t>01.5 - SO 01.5 Odkaľovacia nádrž</t>
  </si>
  <si>
    <t xml:space="preserve">    767 - Konštrukcie doplnkové kovové</t>
  </si>
  <si>
    <t>-539338848</t>
  </si>
  <si>
    <t>13*35*0,1</t>
  </si>
  <si>
    <t>1270183252</t>
  </si>
  <si>
    <t>(12*34+9,4*31,4)*0,5*1,4</t>
  </si>
  <si>
    <t>132201101.S</t>
  </si>
  <si>
    <t>Výkop ryhy do šírky 600 mm v horn.3 do 100 m3</t>
  </si>
  <si>
    <t>1564692098</t>
  </si>
  <si>
    <t>0,6*0,4*(13+35)*2</t>
  </si>
  <si>
    <t>244028451</t>
  </si>
  <si>
    <t>45,5+492,212+23,04</t>
  </si>
  <si>
    <t>-149178291</t>
  </si>
  <si>
    <t>959328306</t>
  </si>
  <si>
    <t>1966571360</t>
  </si>
  <si>
    <t>(12+9,4)*0,5*1,84*2+(34+31,4)*0,5*1,84*2</t>
  </si>
  <si>
    <t>274271303</t>
  </si>
  <si>
    <t>Murivo základových pásov (m3) PREMAC 50x30x25 s betónovou výplňou C 16/20 hr. 300 mm</t>
  </si>
  <si>
    <t>-622668211</t>
  </si>
  <si>
    <t>(13+35)*2*0,3*0,5</t>
  </si>
  <si>
    <t>274361825.S</t>
  </si>
  <si>
    <t>Výstuž pre murivo základových pásov z betónových debniacich tvárnic s betónovou výplňou z ocele B500 (10505)</t>
  </si>
  <si>
    <t>330903939</t>
  </si>
  <si>
    <t>14,4*0,012</t>
  </si>
  <si>
    <t>279100213.R</t>
  </si>
  <si>
    <t>Poplatok za skladovanie - bitúmenové zmesi, uholný decht, dechtové výrobky (17 03 ), ostatné</t>
  </si>
  <si>
    <t>979089212.S</t>
  </si>
  <si>
    <t>Prestup v základoch z vláknocem. rúr DN 250, pre potrubie DN 150</t>
  </si>
  <si>
    <t>663353838</t>
  </si>
  <si>
    <t>279100225.R</t>
  </si>
  <si>
    <t>Prestup v základoch z vláknocem. rúr, DN 300, pre potrubie DN 250</t>
  </si>
  <si>
    <t>-1791153869</t>
  </si>
  <si>
    <t>-1279627749</t>
  </si>
  <si>
    <t>((12+9,4)*0,5*1,84*2+(34+31,4)*0,5*1,84*2)*0,1</t>
  </si>
  <si>
    <t>9,4*31,4*0,1</t>
  </si>
  <si>
    <t>(13+35)*2*0,5*0,1</t>
  </si>
  <si>
    <t>1,1*4*0,1*0,1</t>
  </si>
  <si>
    <t>1735862517</t>
  </si>
  <si>
    <t>(13+35)*2*0,6*0,1</t>
  </si>
  <si>
    <t>895991131</t>
  </si>
  <si>
    <t xml:space="preserve">Osadenie liatinovej mreže </t>
  </si>
  <si>
    <t>-737552270</t>
  </si>
  <si>
    <t xml:space="preserve">Mreža liatinová štvorcová </t>
  </si>
  <si>
    <t>1929997387</t>
  </si>
  <si>
    <t>918101111.S</t>
  </si>
  <si>
    <t>Lôžko pod obrubníky, krajníky alebo obruby z dlažobných kociek z betónu prostého tr. C 12/15</t>
  </si>
  <si>
    <t>215924807</t>
  </si>
  <si>
    <t>(13+35)*2*0,6*0,4</t>
  </si>
  <si>
    <t>998332011.S</t>
  </si>
  <si>
    <t>Presun hmôt pre úpravy vodných tokov a kanály dĺžky do 7000 m, hrádze ochranné, rybničné a ostatné</t>
  </si>
  <si>
    <t>43378547</t>
  </si>
  <si>
    <t>821367699</t>
  </si>
  <si>
    <t>9,4*31,4</t>
  </si>
  <si>
    <t>(13+35)*2*0,8</t>
  </si>
  <si>
    <t>1,1*4*0,1</t>
  </si>
  <si>
    <t>542940770</t>
  </si>
  <si>
    <t>711,059294814815*1,15 'Prepočítané koeficientom množstva</t>
  </si>
  <si>
    <t>520933150</t>
  </si>
  <si>
    <t>665877497</t>
  </si>
  <si>
    <t>1435409654</t>
  </si>
  <si>
    <t>767</t>
  </si>
  <si>
    <t>Konštrukcie doplnkové kovové</t>
  </si>
  <si>
    <t>767161120.S</t>
  </si>
  <si>
    <t>Montáž zábradlia rovného z rúrok do muriva, s hmotnosťou 1 metra zábradlia do 30 kg</t>
  </si>
  <si>
    <t>-1234234861</t>
  </si>
  <si>
    <t>(13+35)*2</t>
  </si>
  <si>
    <t>553520001500.PC</t>
  </si>
  <si>
    <t>Zábradlie, horizontálna výplň, výška do 1200 mm, hliníkové eloxované, kotvenie do podlahy</t>
  </si>
  <si>
    <t>1151232784</t>
  </si>
  <si>
    <t>998767101.S</t>
  </si>
  <si>
    <t>Presun hmôt pre kovové stavebné doplnkové konštrukcie v objektoch výšky do 6 m</t>
  </si>
  <si>
    <t>1381154296</t>
  </si>
  <si>
    <t>02 - SO 02 Zadržiavanie dažďovej vody</t>
  </si>
  <si>
    <t>02.1 - SO 02.1 Prepojovacie potrubia</t>
  </si>
  <si>
    <t>-1951294694</t>
  </si>
  <si>
    <t>2,4*2,4*(2,1+2,2+1,6)</t>
  </si>
  <si>
    <t>2067958614</t>
  </si>
  <si>
    <t>2076267478</t>
  </si>
  <si>
    <t>1*1,6*162</t>
  </si>
  <si>
    <t>1*1,8*7</t>
  </si>
  <si>
    <t>0,8*1*12</t>
  </si>
  <si>
    <t>462170024</t>
  </si>
  <si>
    <t>734774118</t>
  </si>
  <si>
    <t>2*1,6*162</t>
  </si>
  <si>
    <t>2*1,8*7</t>
  </si>
  <si>
    <t>530940571</t>
  </si>
  <si>
    <t>151101201.S</t>
  </si>
  <si>
    <t>Paženie stien bez rozopretia alebo vzopretia, príložné hĺbky do 4m</t>
  </si>
  <si>
    <t>-2008869143</t>
  </si>
  <si>
    <t>2,4*4*(2,1+2,2+1,6)</t>
  </si>
  <si>
    <t>151101211.S</t>
  </si>
  <si>
    <t>Odstránenie paženia stien príložné hĺbky do 4 m</t>
  </si>
  <si>
    <t>270705866</t>
  </si>
  <si>
    <t>-1801716597</t>
  </si>
  <si>
    <t>33,984+281,4-193,935</t>
  </si>
  <si>
    <t>-1836633718</t>
  </si>
  <si>
    <t>-493025399</t>
  </si>
  <si>
    <t>-1265285104</t>
  </si>
  <si>
    <t>(2,4*2,4-3,14*0,6*0,6)*(2,1+2,2+1,6)</t>
  </si>
  <si>
    <t>1*0,95*162</t>
  </si>
  <si>
    <t>1*1,2*7</t>
  </si>
  <si>
    <t>0,8*0,45*12</t>
  </si>
  <si>
    <t>-1380135707</t>
  </si>
  <si>
    <t>(1*0,55-3,14*0,125*0,125)*162</t>
  </si>
  <si>
    <t>(1*0,5-3,14*0,1*0,1)*7</t>
  </si>
  <si>
    <t>(0,8*0,45-3,14*0,075*0,075)*12</t>
  </si>
  <si>
    <t>-846910222</t>
  </si>
  <si>
    <t>88,54*2,3 'Prepočítané koeficientom množstva</t>
  </si>
  <si>
    <t>1661307734</t>
  </si>
  <si>
    <t>1,6*1,6*0,1*3</t>
  </si>
  <si>
    <t>1*0,1*(162+7)</t>
  </si>
  <si>
    <t>0,8*0,1*12</t>
  </si>
  <si>
    <t>452112111</t>
  </si>
  <si>
    <t>Osadenie prstenca alebo rámu pod poklopy a mreže, výšky do 100 mm</t>
  </si>
  <si>
    <t>-1152204392</t>
  </si>
  <si>
    <t>TBS 60-10</t>
  </si>
  <si>
    <t>Vyrovnávací prstenec TBS 60-08</t>
  </si>
  <si>
    <t>2103600632</t>
  </si>
  <si>
    <t>-476868295</t>
  </si>
  <si>
    <t>-1153322809</t>
  </si>
  <si>
    <t>1,6*4*0,1*3</t>
  </si>
  <si>
    <t>857351121</t>
  </si>
  <si>
    <t>Montáž liatinovej tvarovky jednoosovej na potrubí z rúr hrdlových s integrovaným tesnením DN 200</t>
  </si>
  <si>
    <t>-57513419</t>
  </si>
  <si>
    <t>709355624</t>
  </si>
  <si>
    <t>E-kus - prírubový adaptér s istením DN200, vŕtanie príruby PN10</t>
  </si>
  <si>
    <t>-266744146</t>
  </si>
  <si>
    <t>-1853707731</t>
  </si>
  <si>
    <t>-19930627</t>
  </si>
  <si>
    <t>-1705664666</t>
  </si>
  <si>
    <t>-66207673</t>
  </si>
  <si>
    <t>871356028</t>
  </si>
  <si>
    <t>Montáž kanalizačného PVC-U potrubia hladkého plnostenného DN 200</t>
  </si>
  <si>
    <t>-479126138</t>
  </si>
  <si>
    <t>7+3,6</t>
  </si>
  <si>
    <t>286110003100</t>
  </si>
  <si>
    <t>Rúra kanalizačná PVC-U gravitačná, hladká SN8 - KG, SW - plnostenná, DN 200, dĺ. 6 m</t>
  </si>
  <si>
    <t>951293411</t>
  </si>
  <si>
    <t>-1201188735</t>
  </si>
  <si>
    <t>-886024846</t>
  </si>
  <si>
    <t>877356006</t>
  </si>
  <si>
    <t>Montáž kanalizačného PVC-U kolena DN 200</t>
  </si>
  <si>
    <t>-2076669433</t>
  </si>
  <si>
    <t>286510005100</t>
  </si>
  <si>
    <t>Koleno PVC-U, DN 200x87° hladká pre gravitačnú kanalizáciu KG potrubia</t>
  </si>
  <si>
    <t>-1605390103</t>
  </si>
  <si>
    <t>877356030</t>
  </si>
  <si>
    <t>Montáž kanalizačnej PVC-U odbočky DN 200</t>
  </si>
  <si>
    <t>-1692187211</t>
  </si>
  <si>
    <t>286510014000</t>
  </si>
  <si>
    <t>Odbočka 45° PVC-U, DN 200/200 hladká pre gravitačnú kanalizáciu KG potrubia</t>
  </si>
  <si>
    <t>1126999500</t>
  </si>
  <si>
    <t>-909173852</t>
  </si>
  <si>
    <t>422210003000</t>
  </si>
  <si>
    <t>Posúvač s prírubami krátky, typ E2, z liatiny DN 200, PN 10</t>
  </si>
  <si>
    <t>1966822266</t>
  </si>
  <si>
    <t>Posúvač s prírubami krátky, typ E2, z liatiny DN 250, PN 10</t>
  </si>
  <si>
    <t>263844685</t>
  </si>
  <si>
    <t>2142199066</t>
  </si>
  <si>
    <t>892351000</t>
  </si>
  <si>
    <t>Skúška tesnosti kanalizácie D 200</t>
  </si>
  <si>
    <t>1450210836</t>
  </si>
  <si>
    <t>560767298</t>
  </si>
  <si>
    <t>1305115040</t>
  </si>
  <si>
    <t>592240002100</t>
  </si>
  <si>
    <t>Kónus 100-63/58/10 KPS pre kanalizačnú šachtu DN 1000, hr. steny 100 mm, rozmer 1000x625x580 mm</t>
  </si>
  <si>
    <t>-530235323</t>
  </si>
  <si>
    <t>-1126066362</t>
  </si>
  <si>
    <t>1699763288</t>
  </si>
  <si>
    <t>1112349864</t>
  </si>
  <si>
    <t>517310155</t>
  </si>
  <si>
    <t>922863918</t>
  </si>
  <si>
    <t>783744414</t>
  </si>
  <si>
    <t>645732811</t>
  </si>
  <si>
    <t>314284321</t>
  </si>
  <si>
    <t>-1981059965</t>
  </si>
  <si>
    <t>7+162+12</t>
  </si>
  <si>
    <t xml:space="preserve">Mreža vtoková štvorcová (ATYP) 1000x1000 mm z pozinkovaného roštu  SP 30/3 - 34 X 38 MM osadená do rámu z L profilu 40/40/5 mm, s pántom a zabezpečením proti otvoreniu, zaťaženie A15 - pochôdzna </t>
  </si>
  <si>
    <t>1102504090</t>
  </si>
  <si>
    <t>1374139505</t>
  </si>
  <si>
    <t>9500E2.3</t>
  </si>
  <si>
    <t>Zemná súprava teleskopická RD=1.35-1.80 m DN 200, voda a kanál</t>
  </si>
  <si>
    <t>-1866771144</t>
  </si>
  <si>
    <t>9500E1250</t>
  </si>
  <si>
    <t>Zemná súprava teleskopická RD=1.40-1.80 m DN 250, voda a kanál</t>
  </si>
  <si>
    <t>-1592290212</t>
  </si>
  <si>
    <t>02.2 - SO 02.2 Zberná nádrž pre závlahu</t>
  </si>
  <si>
    <t xml:space="preserve">    3 - Zvislé a kompletné konštrukcie</t>
  </si>
  <si>
    <t>121101112.S</t>
  </si>
  <si>
    <t>Odstránenie ornice s premiestn. na hromady, so zložením na vzdialenosť do 100 m a do 1000 m3</t>
  </si>
  <si>
    <t>-1479733652</t>
  </si>
  <si>
    <t>25*18,8*0,1*1,2</t>
  </si>
  <si>
    <t>1834685715</t>
  </si>
  <si>
    <t>1,8*1,8*0,6*4*2</t>
  </si>
  <si>
    <t>1,1*1,1*0,6*2</t>
  </si>
  <si>
    <t>1363131546</t>
  </si>
  <si>
    <t>-1945584919</t>
  </si>
  <si>
    <t>(25*18,8+21,8*15,6)*0,5*1,61*1,2</t>
  </si>
  <si>
    <t>(20,6*14,4+14,8*8,6)*0,5*0,99*1,2</t>
  </si>
  <si>
    <t>-2071630118</t>
  </si>
  <si>
    <t>162301142.S</t>
  </si>
  <si>
    <t>Vodorovné premiestnenie výkopku po spevnenej ceste z horniny tr.1-4, nad 1000 do 10000 m3 na vzdialenosť do 1000 m</t>
  </si>
  <si>
    <t>803782978</t>
  </si>
  <si>
    <t>17,004+1034,345+56,4*2-44,436</t>
  </si>
  <si>
    <t>167102102.S</t>
  </si>
  <si>
    <t>Nakladanie neuľahnutého výkopku z hornín tr.1-4 nad 1000 do 10000 m3</t>
  </si>
  <si>
    <t>-2038932006</t>
  </si>
  <si>
    <t>94462598</t>
  </si>
  <si>
    <t>-1111716375</t>
  </si>
  <si>
    <t>(1,5+0,8)*0,5*0,7*(13,4+14,2)*2</t>
  </si>
  <si>
    <t>31502607</t>
  </si>
  <si>
    <t>(1,91+0,3)*0,5*1,6*(25+18,8)*2</t>
  </si>
  <si>
    <t>583410002900.S</t>
  </si>
  <si>
    <t>Kamenivo drvené hrubé frakcia 16-32 mm</t>
  </si>
  <si>
    <t>87188567</t>
  </si>
  <si>
    <t>154,877*2,3 'Prepočítané koeficientom množstva</t>
  </si>
  <si>
    <t>1345634428</t>
  </si>
  <si>
    <t>25*18,8*1,2-0,6*0,6*2</t>
  </si>
  <si>
    <t>2072697369</t>
  </si>
  <si>
    <t>563,28*0,035 'Prepočítané koeficientom množstva</t>
  </si>
  <si>
    <t>-1606942780</t>
  </si>
  <si>
    <t>(20,8+14,6)*0,5*3*2*1,2+(13+8,4)*0,5*3*2</t>
  </si>
  <si>
    <t>182301133.S</t>
  </si>
  <si>
    <t>VÝKAZ VÝMER</t>
  </si>
  <si>
    <t>894431161.R</t>
  </si>
  <si>
    <t>Montáž revíznej šachty z PVC, DN 400/250 (DN šachty/DN potr. ved.), tlak 40 t, hĺ. 900 do 1300mm</t>
  </si>
  <si>
    <t>286610026900</t>
  </si>
  <si>
    <t>Predĺženie DN 400, dĺžka 1 m, hladka rúra PVC, pre PP revízne šachty</t>
  </si>
  <si>
    <t>286610002900</t>
  </si>
  <si>
    <t>Priebežné dno DN 400, vtok/výtok DN 250 (PVC hladká rúra), pre PP revízne šachty s PP korugovaným predĺžením</t>
  </si>
  <si>
    <t>286610002500</t>
  </si>
  <si>
    <t>Zberné dno DN 400, vtok/výtok DN 250, pre PP revízne šachty na PVC hladkú kanalizáciu s predĺžením</t>
  </si>
  <si>
    <t>62</t>
  </si>
  <si>
    <t>Osadenie poklopu liatinového a oceľového vrátane rámu hmotn. do 50 kg</t>
  </si>
  <si>
    <t>63</t>
  </si>
  <si>
    <t>Rozprestretie ornice na svahu so sklonom nad 1:5, plocha nad 500 m2, hr.nad 150 do 200 mm</t>
  </si>
  <si>
    <t>1527978537</t>
  </si>
  <si>
    <t>271521111.S</t>
  </si>
  <si>
    <t>Vankúše zhutnené pod základy z kameniva hrubého drveného, frakcie 16 - 125 mm</t>
  </si>
  <si>
    <t>872338678</t>
  </si>
  <si>
    <t>1,8*1,8*8*0,1</t>
  </si>
  <si>
    <t>274321312.S</t>
  </si>
  <si>
    <t>Betón základových pásov, železový (bez výstuže), tr. C 20/25</t>
  </si>
  <si>
    <t>1846125401</t>
  </si>
  <si>
    <t>(0,4*0,8+0,4*0,2)*(21,2+15)*2</t>
  </si>
  <si>
    <t>274351215.S</t>
  </si>
  <si>
    <t>Debnenie stien základových pásov, zhotovenie-dielce</t>
  </si>
  <si>
    <t>-143244651</t>
  </si>
  <si>
    <t>1,2*(21,2+15)*2*2</t>
  </si>
  <si>
    <t>274351216.S</t>
  </si>
  <si>
    <t>Debnenie stien základových pásov, odstránenie-dielce</t>
  </si>
  <si>
    <t>-221150498</t>
  </si>
  <si>
    <t>274361821.S</t>
  </si>
  <si>
    <t>Výstuž základových pásov z ocele B500 (10505)</t>
  </si>
  <si>
    <t>1402685146</t>
  </si>
  <si>
    <t>28,96*0,1</t>
  </si>
  <si>
    <t>275321312.S</t>
  </si>
  <si>
    <t>Betón základových pätiek, železový (bez výstuže), tr. C 20/25</t>
  </si>
  <si>
    <t>406048677</t>
  </si>
  <si>
    <t>1,8*1,8*0,5*8</t>
  </si>
  <si>
    <t>275351215.S</t>
  </si>
  <si>
    <t>Debnenie stien základových pätiek, zhotovenie-dielce</t>
  </si>
  <si>
    <t>-1161888302</t>
  </si>
  <si>
    <t>1,8*4*0,5*8</t>
  </si>
  <si>
    <t>275351216.S</t>
  </si>
  <si>
    <t>Debnenie stien základovýcb pätiek, odstránenie-dielce</t>
  </si>
  <si>
    <t>-866511300</t>
  </si>
  <si>
    <t>275361821.S</t>
  </si>
  <si>
    <t>Výstuž základových pätiek z ocele B500 (10505)</t>
  </si>
  <si>
    <t>-1201071620</t>
  </si>
  <si>
    <t>12,96*0,1</t>
  </si>
  <si>
    <t>279100214.R</t>
  </si>
  <si>
    <t>Prestup v základoch z vláknocem. rúr DN 250, pre potrubie DN 200</t>
  </si>
  <si>
    <t>-1548390033</t>
  </si>
  <si>
    <t>-1891522444</t>
  </si>
  <si>
    <t>Zvislé a kompletné konštrukcie</t>
  </si>
  <si>
    <t>317321511.S</t>
  </si>
  <si>
    <t>Betón prekladov železový (bez výstuže) tr. C 30/37</t>
  </si>
  <si>
    <t>1395621241</t>
  </si>
  <si>
    <t>0,3*0,35*(21,2*2+15*4)</t>
  </si>
  <si>
    <t>317351107.S</t>
  </si>
  <si>
    <t>Debnenie prekladu  vrátane podpornej konštrukcie výšky do 4 m zhotovenie</t>
  </si>
  <si>
    <t>857590041</t>
  </si>
  <si>
    <t>(0,3+0,35*2)*(21,2*2+15*4)</t>
  </si>
  <si>
    <t>317351108.S</t>
  </si>
  <si>
    <t>Debnenie prekladu  vrátane podpornej konštrukcie výšky do 4 m odstránenie</t>
  </si>
  <si>
    <t>-1140069864</t>
  </si>
  <si>
    <t>317351109.S</t>
  </si>
  <si>
    <t>Príplatok za podpornú konštrukciu pri debnení prekladu (zhotovenie i odstránenie) výšky nad 4 do 6 m</t>
  </si>
  <si>
    <t>1902292482</t>
  </si>
  <si>
    <t>0,3*(21,2*2+15*4)</t>
  </si>
  <si>
    <t>317361821.S</t>
  </si>
  <si>
    <t>Výstuž prekladov z ocele B500 (10505)</t>
  </si>
  <si>
    <t>1464728315</t>
  </si>
  <si>
    <t>10,752*0,2</t>
  </si>
  <si>
    <t>331321711.S</t>
  </si>
  <si>
    <t>Betón stĺpov a pilierov hranatých, ťahadiel, rámových stojok, vzpier, železový (bez výstuže) tr. C 45/55</t>
  </si>
  <si>
    <t>138719220</t>
  </si>
  <si>
    <t>0,3*0,3*(1,88*2+1,93*2+1,98*2+2,03*2)</t>
  </si>
  <si>
    <t>331351101.S</t>
  </si>
  <si>
    <t>Debnenie hranatých stĺpov prierezu pravouhlého štvoruholníka výšky do 4 m, zhotovenie-dielce</t>
  </si>
  <si>
    <t>-1481939108</t>
  </si>
  <si>
    <t>0,3*4*(1,88*2+1,93*2+1,98*2+2,03*2)</t>
  </si>
  <si>
    <t>331351102.S</t>
  </si>
  <si>
    <t>Debnenie hranatých stĺpov prierezu pravouhlého štvoruholníka výšky do 4 m, odstránenie-dielce</t>
  </si>
  <si>
    <t>1060582278</t>
  </si>
  <si>
    <t>331361821.S</t>
  </si>
  <si>
    <t>Výstuž stĺpov, pilierov, stojok hranatých z bet. ocele B500 (10505)</t>
  </si>
  <si>
    <t>-471769140</t>
  </si>
  <si>
    <t>1,408*0,2</t>
  </si>
  <si>
    <t>411321414.S</t>
  </si>
  <si>
    <t>Betón stropov doskových a trámových,  železový tr. C 25/30</t>
  </si>
  <si>
    <t>131206842</t>
  </si>
  <si>
    <t>21,2*15*0,18</t>
  </si>
  <si>
    <t>411351101.S</t>
  </si>
  <si>
    <t>Debnenie stropov doskových zhotovenie-dielce</t>
  </si>
  <si>
    <t>1604844228</t>
  </si>
  <si>
    <t>21,2*15+(21,2+15)*2*0,18</t>
  </si>
  <si>
    <t>411351102.S</t>
  </si>
  <si>
    <t>Debnenie stropov doskových odstránenie-dielce</t>
  </si>
  <si>
    <t>-1355589498</t>
  </si>
  <si>
    <t>411354173.S</t>
  </si>
  <si>
    <t>Podporná konštrukcia stropov výšky do 4 m pre zaťaženie do 12 kPa zhotovenie</t>
  </si>
  <si>
    <t>594457575</t>
  </si>
  <si>
    <t>21,2*15</t>
  </si>
  <si>
    <t>411354174.S</t>
  </si>
  <si>
    <t>Podporná konštrukcia stropov výšky do 4 m pre zaťaženie do 12 kPa odstránenie</t>
  </si>
  <si>
    <t>-1900691176</t>
  </si>
  <si>
    <t>411361821.S</t>
  </si>
  <si>
    <t>Výstuž stropov doskových, trámových, vložkových,konzolových alebo balkónových, B500 (10505)</t>
  </si>
  <si>
    <t>1988088594</t>
  </si>
  <si>
    <t>57,24*0,18</t>
  </si>
  <si>
    <t>-1853394908</t>
  </si>
  <si>
    <t>(20,8*2+13*2)*0,8*0,1</t>
  </si>
  <si>
    <t>14,6*8,4*0,1-0,3*0,3*8*0,1</t>
  </si>
  <si>
    <t>((20,8+14,6)*0,5*3*2*1,2+(13+8,4)*0,5*3*2)*0,1*1,2</t>
  </si>
  <si>
    <t>894215111.S</t>
  </si>
  <si>
    <t>Jímka pre osadenie čerpadla z betónu, obost., priest. 0,50 m3</t>
  </si>
  <si>
    <t>1092302558</t>
  </si>
  <si>
    <t>1*1*0,5*2</t>
  </si>
  <si>
    <t>-1057400694</t>
  </si>
  <si>
    <t>552410002660</t>
  </si>
  <si>
    <t>Poklop liatinový, rozmer 600x600 mm, s odvetraním</t>
  </si>
  <si>
    <t>811416863</t>
  </si>
  <si>
    <t>998142251.S</t>
  </si>
  <si>
    <t>Presun hmôt pre obj.8141, 8142,8143,zvislá nosná konštr.monolitická betónová,výšky do 25 m</t>
  </si>
  <si>
    <t>1785917932</t>
  </si>
  <si>
    <t>711111001.S</t>
  </si>
  <si>
    <t>Zhotovenie izolácie proti zemnej vlhkosti vodorovná náterom penetračným za studena</t>
  </si>
  <si>
    <t>2005273974</t>
  </si>
  <si>
    <t>21,2*15-0,6*0,6*2</t>
  </si>
  <si>
    <t>246170000900</t>
  </si>
  <si>
    <t>Lak asfaltový ALP-PENETRAL SN v sudoch</t>
  </si>
  <si>
    <t>2044710596</t>
  </si>
  <si>
    <t>317,28*0,0003 'Prepočítané koeficientom množstva</t>
  </si>
  <si>
    <t>-1432573266</t>
  </si>
  <si>
    <t>(20,8*2+13*2)*0,8</t>
  </si>
  <si>
    <t>14,6*8,4-0,3*0,3*8</t>
  </si>
  <si>
    <t>(20,8+14,6)*0,5*3*2*1,2+(13+8,4)*0,5*3*2*1,2</t>
  </si>
  <si>
    <t>1,2*4*0,5*2</t>
  </si>
  <si>
    <t>-569221796</t>
  </si>
  <si>
    <t>702,56*1,15 'Prepočítané koeficientom množstva</t>
  </si>
  <si>
    <t>711141559.S</t>
  </si>
  <si>
    <t>Zhotovenie  izolácie proti zemnej vlhkosti a tlakovej vode vodorovná NAIP pritavením</t>
  </si>
  <si>
    <t>-1317719405</t>
  </si>
  <si>
    <t>317,28*2</t>
  </si>
  <si>
    <t>628310001000</t>
  </si>
  <si>
    <t>Pás asfaltový HYDROBIT V 60 S 35 pre spodné vrstvy hydroizolačných systémov</t>
  </si>
  <si>
    <t>-965260303</t>
  </si>
  <si>
    <t>634,56*1,15 'Prepočítané koeficientom množstva</t>
  </si>
  <si>
    <t>-726136794</t>
  </si>
  <si>
    <t>1,2*4*0,5*2+0,3*4*0,3*8</t>
  </si>
  <si>
    <t>-538142720</t>
  </si>
  <si>
    <t>518,696770370372*1,15 'Prepočítané koeficientom množstva</t>
  </si>
  <si>
    <t>-1049467442</t>
  </si>
  <si>
    <t>724149102.PC</t>
  </si>
  <si>
    <t xml:space="preserve">D+M čerpadla závlahy 7 MPa; 20000l/hod; 220 V; 2,5 kW + výstroj + rozvádzač </t>
  </si>
  <si>
    <t>-1881538206</t>
  </si>
  <si>
    <t>724149103.PC</t>
  </si>
  <si>
    <t xml:space="preserve">D+M čerpadla kalového 220 V; 2,0 kW + výstroj + rozvádzač </t>
  </si>
  <si>
    <t>-569518640</t>
  </si>
  <si>
    <t>767833511.S</t>
  </si>
  <si>
    <t>Montáž rebríkov do muriva z kompozitov</t>
  </si>
  <si>
    <t>-443440394</t>
  </si>
  <si>
    <t>2,9+3,1</t>
  </si>
  <si>
    <t>631260001135.S</t>
  </si>
  <si>
    <t>Rebrík kompozitný vrátane kotvenia z kompozitných úchytov</t>
  </si>
  <si>
    <t>-486215492</t>
  </si>
  <si>
    <t>-2045900654</t>
  </si>
  <si>
    <t>03 - SO 03 Vsakovanie dažďovej vody podzemné</t>
  </si>
  <si>
    <t xml:space="preserve">03.1 - SO 03.1 Zasakovanie povrchovej vody </t>
  </si>
  <si>
    <t>201487860</t>
  </si>
  <si>
    <t>(5+6,7)*0,5*145*0,1</t>
  </si>
  <si>
    <t>131201203.S</t>
  </si>
  <si>
    <t>Výkop zapaženej jamy v hornine 3, nad 1000 do 10000 m3</t>
  </si>
  <si>
    <t>1076210885</t>
  </si>
  <si>
    <t>1,6*145*(5+6,7)*0,5+0,3*0,7*145</t>
  </si>
  <si>
    <t>-1179357162</t>
  </si>
  <si>
    <t>(5+6,7+145*2)*1,6</t>
  </si>
  <si>
    <t>2101251958</t>
  </si>
  <si>
    <t>597539114</t>
  </si>
  <si>
    <t>1387,65+84,825</t>
  </si>
  <si>
    <t>-1742316428</t>
  </si>
  <si>
    <t>2040350771</t>
  </si>
  <si>
    <t>174201103.S</t>
  </si>
  <si>
    <t>Zásyp sypaninou bez zhutnenia jám, šachiet, rýh, zárezov alebo okolo objektov nad 1000 do 10000 m3</t>
  </si>
  <si>
    <t>-35646039</t>
  </si>
  <si>
    <t>((4,9+3,1)*0,5+(6,6+4,8)*0,5)*0,5*1,8*145</t>
  </si>
  <si>
    <t>583410003500.S</t>
  </si>
  <si>
    <t>Kamenivo drvené hrubé frakcia 32-63 mm</t>
  </si>
  <si>
    <t>1574415835</t>
  </si>
  <si>
    <t>1876090692</t>
  </si>
  <si>
    <t>5,25+5,66+6,04+6,3*4+6,62</t>
  </si>
  <si>
    <t>965666098</t>
  </si>
  <si>
    <t>(3+4,5+145)*0,3*0,5</t>
  </si>
  <si>
    <t>715141928</t>
  </si>
  <si>
    <t>22,875*0,012</t>
  </si>
  <si>
    <t>2060178638</t>
  </si>
  <si>
    <t>145*(5+6,7)*0,5*0,1</t>
  </si>
  <si>
    <t>656913717</t>
  </si>
  <si>
    <t>(3+4,5+145)*0,6*0,4</t>
  </si>
  <si>
    <t>486398355</t>
  </si>
  <si>
    <t>-1047063070</t>
  </si>
  <si>
    <t>(5+6,7)*0,5*145*2</t>
  </si>
  <si>
    <t>711132102.S</t>
  </si>
  <si>
    <t>Zhotovenie geotextílie alebo tkaniny na plochu zvislú</t>
  </si>
  <si>
    <t>-1960312795</t>
  </si>
  <si>
    <t>((5+3,5)*0,5*2+(6,7+5,2)*0,5*2+2*145)*2</t>
  </si>
  <si>
    <t>39859266</t>
  </si>
  <si>
    <t>1696,5+620,8</t>
  </si>
  <si>
    <t>2317,3*1,15 'Prepočítané koeficientom množstva</t>
  </si>
  <si>
    <t>-1591361108</t>
  </si>
  <si>
    <t>(5+6,7)*0,5*145</t>
  </si>
  <si>
    <t>711472051.S</t>
  </si>
  <si>
    <t>Zhotovenie izolácie proti tlakovej vode PVC fóliou položenou voľne na ploche zvislej so zvarením spoju</t>
  </si>
  <si>
    <t>45990243</t>
  </si>
  <si>
    <t>(5+3,5)*0,5*2+(6,7+5,2)*0,5*2+2*145</t>
  </si>
  <si>
    <t>-2022280844</t>
  </si>
  <si>
    <t>848,25+310,4</t>
  </si>
  <si>
    <t>1158,65*1,15 'Prepočítané koeficientom množstva</t>
  </si>
  <si>
    <t>190205687</t>
  </si>
  <si>
    <t>03.2 - SO 03.2 Vsakovací kolektor</t>
  </si>
  <si>
    <t>115101202.S</t>
  </si>
  <si>
    <t>Čerpanie vody na dopravnú výšku do 10 m s priemerným prítokom litrov za minútu nad 500 l do 1000 l</t>
  </si>
  <si>
    <t>hod</t>
  </si>
  <si>
    <t>-2049637748</t>
  </si>
  <si>
    <t>115101302.S</t>
  </si>
  <si>
    <t>Pohotovosť záložnej čerpacej súpravy pre výšku do 10 m, s prítokom litrov za minútu nad 500 do 1000 l</t>
  </si>
  <si>
    <t>deň</t>
  </si>
  <si>
    <t>-1395287265</t>
  </si>
  <si>
    <t>115201401.S</t>
  </si>
  <si>
    <t>Montáž zberného potrubia menovitej svetlosti DN 150</t>
  </si>
  <si>
    <t>341534143</t>
  </si>
  <si>
    <t>115201411.S</t>
  </si>
  <si>
    <t>Demontáž zberného potrubia menovitej svetlosti DN 150</t>
  </si>
  <si>
    <t>820974623</t>
  </si>
  <si>
    <t>119001801.S</t>
  </si>
  <si>
    <t>Ochranné zábradlie okolo výkopu, drevené výšky 1,10 m dvojtyčové</t>
  </si>
  <si>
    <t>1732053688</t>
  </si>
  <si>
    <t>(12+17)*2</t>
  </si>
  <si>
    <t>-186678714</t>
  </si>
  <si>
    <t>16,2*11,2*0,1</t>
  </si>
  <si>
    <t>-2036868360</t>
  </si>
  <si>
    <t>3*3*2,76</t>
  </si>
  <si>
    <t>131201202.S</t>
  </si>
  <si>
    <t>Výkop zapaženej jamy v hornine 3, nad 100 do 1000 m3</t>
  </si>
  <si>
    <t>680493847</t>
  </si>
  <si>
    <t>10*15*(0,9+1,95)*0,5</t>
  </si>
  <si>
    <t>906494773</t>
  </si>
  <si>
    <t>-206353876</t>
  </si>
  <si>
    <t>292366005</t>
  </si>
  <si>
    <t>1*1,95*22,2</t>
  </si>
  <si>
    <t>132201109.S</t>
  </si>
  <si>
    <t>895991131.R</t>
  </si>
  <si>
    <t xml:space="preserve">Osadenie oceľovej vtokovej mreže </t>
  </si>
  <si>
    <t>5524100032.PC</t>
  </si>
  <si>
    <t>Príplatok k cene za lepivosť pri hĺbení rýh šírky do 600 mm zapažených i nezapažených s urovnaním dna v hornine 3</t>
  </si>
  <si>
    <t>1232444248</t>
  </si>
  <si>
    <t>132201202.S</t>
  </si>
  <si>
    <t>Výkop ryhy šírky 600-2000mm horn.3 od 100 do 1000 m3</t>
  </si>
  <si>
    <t>614304342</t>
  </si>
  <si>
    <t>1*1,5*10*5</t>
  </si>
  <si>
    <t>-791884760</t>
  </si>
  <si>
    <t>-728489873</t>
  </si>
  <si>
    <t>15*(0,9+1,95)+10*(0,9+1,95)*0,5*2</t>
  </si>
  <si>
    <t>1*1,5*5*2+1,5*10*5*2</t>
  </si>
  <si>
    <t>3*4*2,76</t>
  </si>
  <si>
    <t>-1808537150</t>
  </si>
  <si>
    <t>-64467735</t>
  </si>
  <si>
    <t>18,144+24,84+213,75+43,29+75-32,012</t>
  </si>
  <si>
    <t>1296300309</t>
  </si>
  <si>
    <t>1375087377</t>
  </si>
  <si>
    <t>174201101.S</t>
  </si>
  <si>
    <t>Montážne práce - ELI</t>
  </si>
  <si>
    <t>Por. čís. pol.</t>
  </si>
  <si>
    <t>Kód položky (Cenekon)</t>
  </si>
  <si>
    <t>Skrátený popis</t>
  </si>
  <si>
    <t>m.j</t>
  </si>
  <si>
    <t>Množstvo jednotiek</t>
  </si>
  <si>
    <t>Cena v € za jednotku</t>
  </si>
  <si>
    <t>Cena v € za             montáž</t>
  </si>
  <si>
    <t>210800160.S</t>
  </si>
  <si>
    <t>Kábel CYKY-J 5x4</t>
  </si>
  <si>
    <t>210800148.S</t>
  </si>
  <si>
    <t>Kábel CYKY-J 3x4</t>
  </si>
  <si>
    <t>Priplatok na zatiahnutie káblov</t>
  </si>
  <si>
    <t>Chránička KSX-PEG 63</t>
  </si>
  <si>
    <t>210010171.S</t>
  </si>
  <si>
    <t>Rúrka tuhá UPRM 63</t>
  </si>
  <si>
    <t>–-</t>
  </si>
  <si>
    <t>Dozbrojenie rozvádzača</t>
  </si>
  <si>
    <t>Káblovy štitok</t>
  </si>
  <si>
    <t>210100002.S</t>
  </si>
  <si>
    <t>Vytýčenie trasy káb.vedenia v zast.priestore</t>
  </si>
  <si>
    <t>Káblova ryha 350x800 mm</t>
  </si>
  <si>
    <t>Výstražna fólia</t>
  </si>
  <si>
    <t>Zhotovenie pieskového lôžka</t>
  </si>
  <si>
    <t>Ručný zásyp káblovej ryhy 350x800mm</t>
  </si>
  <si>
    <t>Zhutnenie výkope</t>
  </si>
  <si>
    <t>Provizórna úprava terénu</t>
  </si>
  <si>
    <t>Naloženie zeminy, odvoz do 1 km a zloženie na skládke a jazda späť</t>
  </si>
  <si>
    <t>nešp.</t>
  </si>
  <si>
    <t>Pomocné a obslužné práce</t>
  </si>
  <si>
    <t>Príprava ku komplexnému vyskúšaniu</t>
  </si>
  <si>
    <t>Kompletné vyskúšanie</t>
  </si>
  <si>
    <t>Montážne práce spolu :</t>
  </si>
  <si>
    <t>€</t>
  </si>
  <si>
    <t xml:space="preserve">Revízia elektroinštalácie, odborné skúšky  </t>
  </si>
  <si>
    <t>PPV - 6 %</t>
  </si>
  <si>
    <t>Presun - 1 %</t>
  </si>
  <si>
    <t>Doprava - 6%</t>
  </si>
  <si>
    <t>SPOLU :</t>
  </si>
  <si>
    <t>Dodávka - ELI</t>
  </si>
  <si>
    <t>Kód položky</t>
  </si>
  <si>
    <t>Cena v € za           dodávku</t>
  </si>
  <si>
    <t>Materiál na dozbrojenie rozvádzača</t>
  </si>
  <si>
    <t>súb</t>
  </si>
  <si>
    <t>Kopaný piesok na lôžko</t>
  </si>
  <si>
    <t>Pomocný material</t>
  </si>
  <si>
    <t>sub.</t>
  </si>
  <si>
    <t>Podružný materiál  3%</t>
  </si>
  <si>
    <r>
      <t>Ukončenie vodiča v rozv. do 6mm</t>
    </r>
    <r>
      <rPr>
        <vertAlign val="superscript"/>
        <sz val="9"/>
        <rFont val="Arial CE"/>
        <family val="2"/>
      </rPr>
      <t>2</t>
    </r>
  </si>
  <si>
    <t>Zásyp sypaninou bez zhutnenia jám, šachiet, rýh, zárezov alebo okolo objektov do 100 m3</t>
  </si>
  <si>
    <t>-1518384419</t>
  </si>
  <si>
    <t>1*1,35*22,2</t>
  </si>
  <si>
    <t>3*3-2,76-2,3*2,3*0,3-3,14*0,6*0,6*2,31</t>
  </si>
  <si>
    <t>174201102.S</t>
  </si>
  <si>
    <t>Zásyp sypaninou bez zhutnenia jám, šachiet, rýh, zárezov alebo okolo objektov nad 100 do 1000 m3</t>
  </si>
  <si>
    <t>-1935340511</t>
  </si>
  <si>
    <t>10*15*(0,9+1,95)*0,5-0,6*0,5*10*3</t>
  </si>
  <si>
    <t>1315329821</t>
  </si>
  <si>
    <t>279,75*2,3 'Prepočítané koeficientom množstva</t>
  </si>
  <si>
    <t>-1668740417</t>
  </si>
  <si>
    <t>(0,6*0,5-3,14*0,08*0,08)*10*3</t>
  </si>
  <si>
    <t>-560613509</t>
  </si>
  <si>
    <t>8,397*2,3 'Prepočítané koeficientom množstva</t>
  </si>
  <si>
    <t>180401211.S</t>
  </si>
  <si>
    <t>Založenie trávnika lúčneho výsevom v rovine alebo na svahu do 1:5</t>
  </si>
  <si>
    <t>-162670914</t>
  </si>
  <si>
    <t>1034667352</t>
  </si>
  <si>
    <t>62,64*0,0309 'Prepočítané koeficientom množstva</t>
  </si>
  <si>
    <t>-1209738798</t>
  </si>
  <si>
    <t>16,2*11,2</t>
  </si>
  <si>
    <t>181301101.S</t>
  </si>
  <si>
    <t>Rozprestretie ornice v rovine, plocha do 500 m2, hr.do 100 mm</t>
  </si>
  <si>
    <t>-353558513</t>
  </si>
  <si>
    <t>22,2*1+3*3+(16,2*11,2-15*10)</t>
  </si>
  <si>
    <t>211971121.S</t>
  </si>
  <si>
    <t>Zhotov. oplášt. výplne z geotext. v ryhe alebo v záreze pri rozvinutej šírke oplášt. od 0 do 2, 5 m</t>
  </si>
  <si>
    <t>-710552843</t>
  </si>
  <si>
    <t>16,2*11,2+15*0,9+15*1,95+10*(0,9+1,95)+10*1,5*2*5+1*1,5*5*2</t>
  </si>
  <si>
    <t>2*3,14*0,08*(10*3+22,2)</t>
  </si>
  <si>
    <t>693110000900</t>
  </si>
  <si>
    <t>Geotextília polypropylénová separačno - filtračná, 300 g/m2</t>
  </si>
  <si>
    <t>-2071988001</t>
  </si>
  <si>
    <t>443,915*1,15 'Prepočítané koeficientom množstva</t>
  </si>
  <si>
    <t>-722802784</t>
  </si>
  <si>
    <t>451541111</t>
  </si>
  <si>
    <t>Lôžko pod potrubie, stoky a drobné objekty, v otvorenom výkope zo štrkodrvy 0-63 mm</t>
  </si>
  <si>
    <t>1683336729</t>
  </si>
  <si>
    <t>0,6*0,2*22,2</t>
  </si>
  <si>
    <t>3*3*0,15</t>
  </si>
  <si>
    <t>-1772335207</t>
  </si>
  <si>
    <t>TBS 60-08</t>
  </si>
  <si>
    <t>66931171</t>
  </si>
  <si>
    <t>-1815870025</t>
  </si>
  <si>
    <t>95381676</t>
  </si>
  <si>
    <t>3*4*0,25</t>
  </si>
  <si>
    <t>877326100</t>
  </si>
  <si>
    <t>Montáž kanalizačnej PVC-U presuvky DN 160</t>
  </si>
  <si>
    <t>1445300440</t>
  </si>
  <si>
    <t>286510008900</t>
  </si>
  <si>
    <t>Presuvka PVC-U D 160 mm pre tlakový rozvod vody, PN 10, PIPELIFE</t>
  </si>
  <si>
    <t>243539096</t>
  </si>
  <si>
    <t>894411311</t>
  </si>
  <si>
    <t>Osadenie železobetónového dielca pre šachty, skruž rovná alebo prechodová TZS</t>
  </si>
  <si>
    <t>312973280</t>
  </si>
  <si>
    <t>-1876293695</t>
  </si>
  <si>
    <t>1299615731</t>
  </si>
  <si>
    <t>592240002500</t>
  </si>
  <si>
    <t>Skruž výšky 500 mm 100/50/10 PS pre kanalizačnú šachtu DN 1000, hr. steny 100 mm, rozmer 1000x500x100 mm</t>
  </si>
  <si>
    <t>-1917984367</t>
  </si>
  <si>
    <t>894414111</t>
  </si>
  <si>
    <t>Osadenie železobetónového dielca pre šachty, dno</t>
  </si>
  <si>
    <t>1910841750</t>
  </si>
  <si>
    <t>592240003800</t>
  </si>
  <si>
    <t>Dno jednoliate šachtové 100/53 KOM V15 pre kanalizačnú šachtu DN 1000, rozmer 1000/525x150 mm</t>
  </si>
  <si>
    <t>59002815</t>
  </si>
  <si>
    <t>-583781326</t>
  </si>
  <si>
    <t>1819308772</t>
  </si>
  <si>
    <t>204819327</t>
  </si>
  <si>
    <t>-913245114</t>
  </si>
  <si>
    <t>4,3*4+2,5*2</t>
  </si>
  <si>
    <t>-1678764280</t>
  </si>
  <si>
    <t xml:space="preserve">04 - Vsakovací rigol </t>
  </si>
  <si>
    <t>04.1 - Vsakovací a odvodňovací rigol I.</t>
  </si>
  <si>
    <t>-43934842</t>
  </si>
  <si>
    <t>3,7*145*0,1</t>
  </si>
  <si>
    <t>-1169664324</t>
  </si>
  <si>
    <t>(1,4*1,6+1,6*1,6*0,5)*145</t>
  </si>
  <si>
    <t>-1103256103</t>
  </si>
  <si>
    <t>-1937863772</t>
  </si>
  <si>
    <t>0,6*0,4*(145+6,2*2)</t>
  </si>
  <si>
    <t>-140480641</t>
  </si>
  <si>
    <t>-1965997274</t>
  </si>
  <si>
    <t>(3+1,4)*0,5*1,6*2</t>
  </si>
  <si>
    <t>-1606494361</t>
  </si>
  <si>
    <t>1143629079</t>
  </si>
  <si>
    <t>53,65+510,4+37,776</t>
  </si>
  <si>
    <t>909094152</t>
  </si>
  <si>
    <t>-1456152976</t>
  </si>
  <si>
    <t>-1542438424</t>
  </si>
  <si>
    <t>145*2,3</t>
  </si>
  <si>
    <t>182201101.S</t>
  </si>
  <si>
    <t>Svahovanie trvalých svahov v násype</t>
  </si>
  <si>
    <t>-175694035</t>
  </si>
  <si>
    <t>-1067452398</t>
  </si>
  <si>
    <t>(145+5,9)*2*0,3*0,5</t>
  </si>
  <si>
    <t>-863750322</t>
  </si>
  <si>
    <t>45,27*0,012</t>
  </si>
  <si>
    <t>422412806</t>
  </si>
  <si>
    <t>145*(2,3*2+1,4+0,5*2)*0,1</t>
  </si>
  <si>
    <t>(4,5+1,4)*0,5*1,6*0,1*2</t>
  </si>
  <si>
    <t>57360087</t>
  </si>
  <si>
    <t>71,410003200</t>
  </si>
  <si>
    <t>-2115618162</t>
  </si>
  <si>
    <t>-394866849</t>
  </si>
  <si>
    <t>(3+5,5+145)*0,6*0,4</t>
  </si>
  <si>
    <t>1731886414</t>
  </si>
  <si>
    <t>1480964873</t>
  </si>
  <si>
    <t>145*(2,3*2+1,4+0,5*2)</t>
  </si>
  <si>
    <t>(4,5+1,4)*0,5*1,6*2</t>
  </si>
  <si>
    <t>-548505368</t>
  </si>
  <si>
    <t>1024,44*1,15 'Prepočítané koeficientom množstva</t>
  </si>
  <si>
    <t>846050244</t>
  </si>
  <si>
    <t>772506140.S</t>
  </si>
  <si>
    <t>Kladenie dlažby z kameňa zvláštne z nepravidelných dosiek s rezanými stranami, hr. do 30 mm</t>
  </si>
  <si>
    <t>-281565859</t>
  </si>
  <si>
    <t>145*(2,3*2+1,3+0,5*2+0,3*2)</t>
  </si>
  <si>
    <t>(4,5+1,4)*0,5*1,6*2+5,3*0,3*2</t>
  </si>
  <si>
    <t>583840001500.S</t>
  </si>
  <si>
    <t>Dlažba nepravidelného tvaru - andezit, priemer 100-500 mm, hrúbka 20-40 mm</t>
  </si>
  <si>
    <t>-742407047</t>
  </si>
  <si>
    <t>1100,12*1,04 'Prepočítané koeficientom množstva</t>
  </si>
  <si>
    <t>-299342574</t>
  </si>
  <si>
    <t>04.2 - Vsakovací a odvodňovací rigol II.</t>
  </si>
  <si>
    <t xml:space="preserve">    5 - Komunikácie</t>
  </si>
  <si>
    <t>113107122.S</t>
  </si>
  <si>
    <t>Odstránenie krytu v ploche do 200 m2 z kameniva hrubého drveného, hr.100 do 200 mm,  -0,23500t</t>
  </si>
  <si>
    <t>-560112235</t>
  </si>
  <si>
    <t>113107132.S</t>
  </si>
  <si>
    <t>Odstránenie krytu v ploche do 200 m2 z betónu prostého, hr. vrstvy 150 do 300 mm,  -0,50000t</t>
  </si>
  <si>
    <t>-607216606</t>
  </si>
  <si>
    <t>113107142.S</t>
  </si>
  <si>
    <t>Odstránenie krytu asfaltového v ploche do 200 m2, hr. nad 50 do 100 mm,  -0,18100t</t>
  </si>
  <si>
    <t>44437216</t>
  </si>
  <si>
    <t>-424877474</t>
  </si>
  <si>
    <t>(10,95*6,05+24,37*6,05+8,01*36,17+9,55*39,27+8,15*30,27+8,8*21,18+8,1*18,31+8*29,11+9,6*28,59+13,5*31,64+10,2*72,11)*0,1</t>
  </si>
  <si>
    <t>122201102.S</t>
  </si>
  <si>
    <t>Odkopávka a prekopávka nezapažená v hornine 3, nad 100 do 1000 m3</t>
  </si>
  <si>
    <t>-1769174432</t>
  </si>
  <si>
    <t>1,82*10,95+1,66*24,37+0,56*36,17+0,6*39,27+0,22*30,27+0,94*21,18+1,17*18,31+0,57*29,11+0,2*28,59+0,4*31,64+1,72*72,11</t>
  </si>
  <si>
    <t>122201109.S</t>
  </si>
  <si>
    <t>Odkopávky a prekopávky nezapažené. Príplatok k cenám za lepivosť horniny 3</t>
  </si>
  <si>
    <t>1744869327</t>
  </si>
  <si>
    <t>-722360420</t>
  </si>
  <si>
    <t>312,984+311,188</t>
  </si>
  <si>
    <t>1088,963+170,817-624,172</t>
  </si>
  <si>
    <t>1570402565</t>
  </si>
  <si>
    <t>171101131.S</t>
  </si>
  <si>
    <t>Uloženie sypaniny do násypu  nesúdržných a súdržných hornín striedavo ukladaných</t>
  </si>
  <si>
    <t>1019817373</t>
  </si>
  <si>
    <t>0,6*10,95+0,4*24,37+2*36,17+4,05*39,27+3,76*30,27+3,86*21,18+3,2*18,31+2,02*29,11+4,3*28,59+7,98*31,64+2,12*72,11</t>
  </si>
  <si>
    <t>583410003800.S</t>
  </si>
  <si>
    <t>Kamenivo drvené hrubé frakcia 63-125 mm</t>
  </si>
  <si>
    <t>-1416225118</t>
  </si>
  <si>
    <t>(1088,963-312,984-(311,188-170,817))*2,3</t>
  </si>
  <si>
    <t>4,464*2,3</t>
  </si>
  <si>
    <t>1465520805</t>
  </si>
  <si>
    <t>(2*1-3,14*0,5*0,5-2*3,14*0,5*0,15)*6</t>
  </si>
  <si>
    <t>-1863997893</t>
  </si>
  <si>
    <t>2*10,95+1,6*24,37+4,6*36,17+6,4*39,27+4,9*30,27+5,3*21,18+4,6*18,31+4,6*29,11+4,66*28,59+8,9*31,64+4,66*72,11</t>
  </si>
  <si>
    <t>-1012630408</t>
  </si>
  <si>
    <t>1708,169*0,035 'Prepočítané koeficientom množstva</t>
  </si>
  <si>
    <t>-799722256</t>
  </si>
  <si>
    <t>1,55*2*245,5+2,25*2*96,19</t>
  </si>
  <si>
    <t>182301131.S</t>
  </si>
  <si>
    <t>Rozprestretie ornice na svahu so sklonom nad 1:5, plocha nad 500 m2, hr.do 100 mm</t>
  </si>
  <si>
    <t>-1692717684</t>
  </si>
  <si>
    <t>451971112.S</t>
  </si>
  <si>
    <t>Položenie podkladovej vrstvy z geotextílie s prekrytím pásov 150 mm a uchytením sponami z betónovej ocele</t>
  </si>
  <si>
    <t>576803845</t>
  </si>
  <si>
    <t>1,55*2*245,5</t>
  </si>
  <si>
    <t>2,25*2*96,19</t>
  </si>
  <si>
    <t>1,16*341,69</t>
  </si>
  <si>
    <t>-826098815</t>
  </si>
  <si>
    <t>1590,265*1,02 'Prepočítané koeficientom množstva</t>
  </si>
  <si>
    <t>464531111.S</t>
  </si>
  <si>
    <t>Pohádzka dna alebo svahov akejkoľvek hrúbky z hrubého drveného kameniva, z terénu, zrnitosti 32-63 mm</t>
  </si>
  <si>
    <t>1713738514</t>
  </si>
  <si>
    <t>1590,265*0,1</t>
  </si>
  <si>
    <t>Komunikácie</t>
  </si>
  <si>
    <t>564861111.S</t>
  </si>
  <si>
    <t>Podklad zo štrkodrviny s rozprestretím a zhutnením, po zhutnení hr. 200 mm</t>
  </si>
  <si>
    <t>267434737</t>
  </si>
  <si>
    <t>567132115.S</t>
  </si>
  <si>
    <t>Podklad z kameniva stmeleného cementom s rozprestretím a zhutnením, CBGM C 8/10 (C 6/8), po zhutnení hr. 200 mm</t>
  </si>
  <si>
    <t>14140592</t>
  </si>
  <si>
    <t>577144221.S</t>
  </si>
  <si>
    <t>Asfaltový betón vrstva obrusná AC 11 O v pruhu š. nad 3 m z nemodifik. asfaltu tr. I, po zhutnení hr. 50 mm</t>
  </si>
  <si>
    <t>1483074435</t>
  </si>
  <si>
    <t>577144321.S</t>
  </si>
  <si>
    <t>Asfaltový betón vrstva obrusná alebo ložná AC 16 v pruhu š. nad 3 m z nemodifik. asfaltu tr. I, po zhutnení hr. 50 mm</t>
  </si>
  <si>
    <t>1499704382</t>
  </si>
  <si>
    <t>916561211.S</t>
  </si>
  <si>
    <t>Osadenie záhonového alebo parkového obrubníka betónového, do lôžka zo suchého betónu tr. C 12/15 s bočnou oporou</t>
  </si>
  <si>
    <t>41701029</t>
  </si>
  <si>
    <t>341,69*2-6*2</t>
  </si>
  <si>
    <t>592170001800</t>
  </si>
  <si>
    <t>Obrubník parkový, lxšxv 1000x50x200 mm, sivá</t>
  </si>
  <si>
    <t>-2076274011</t>
  </si>
  <si>
    <t>919411121.S</t>
  </si>
  <si>
    <t>Čelo priepustu z betónu prostého z rúr DN 600 až DN 800 mm</t>
  </si>
  <si>
    <t>-1061619323</t>
  </si>
  <si>
    <t>919521112.S</t>
  </si>
  <si>
    <t>Zhotovenie priepustu z rúr železobetónových DN 800</t>
  </si>
  <si>
    <t>150626254</t>
  </si>
  <si>
    <t>592220000550.S</t>
  </si>
  <si>
    <t>Rúra železobetónová hrdlová pre splaškové odpadové vody DN 800, dĺžky 2500 mm</t>
  </si>
  <si>
    <t>-256376187</t>
  </si>
  <si>
    <t>919535559.S</t>
  </si>
  <si>
    <t>Obetónovanie rúrového priepustu betónom jednoduchým tr. C 25/30</t>
  </si>
  <si>
    <t>-258902226</t>
  </si>
  <si>
    <t>2*3,14*0,5*0,15*6</t>
  </si>
  <si>
    <t>938909511.S</t>
  </si>
  <si>
    <t>Čistenie rigolov  od nánosu strojne hrúbky do 100 mm, -0,08800 t</t>
  </si>
  <si>
    <t>-1184809611</t>
  </si>
  <si>
    <t>2,47*269,58+3,19*72,11</t>
  </si>
  <si>
    <t>979081111.S</t>
  </si>
  <si>
    <t>Odvoz sutiny a vybúraných hmôt na skládku do 1 km</t>
  </si>
  <si>
    <t>732977998</t>
  </si>
  <si>
    <t>979081121.S</t>
  </si>
  <si>
    <t>Odvoz sutiny a vybúraných hmôt na skládku za každý ďalší 1 km</t>
  </si>
  <si>
    <t>-1634388539</t>
  </si>
  <si>
    <t>89,831*9 'Prepočítané koeficientom množstva</t>
  </si>
  <si>
    <t>-1860348912</t>
  </si>
  <si>
    <t>979089612.S</t>
  </si>
  <si>
    <t>Poplatok za skladovanie - iné odpady zo stavieb a demolácií (17 09), ostatné</t>
  </si>
  <si>
    <t>-1318007937</t>
  </si>
  <si>
    <t>-1491158640</t>
  </si>
  <si>
    <t>-66208708</t>
  </si>
  <si>
    <t>-299532252</t>
  </si>
  <si>
    <t>1590314072</t>
  </si>
  <si>
    <t>Export Komplet</t>
  </si>
  <si>
    <t/>
  </si>
  <si>
    <t>2.0</t>
  </si>
  <si>
    <t>False</t>
  </si>
  <si>
    <t>11.10.2021</t>
  </si>
  <si>
    <t>{3c36c0fe-602f-4ef6-983f-233a40962123}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</si>
  <si>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</si>
  <si>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</si>
  <si>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</si>
  <si>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</si>
  <si>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</si>
  <si>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</si>
  <si>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</si>
  <si>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</si>
  <si>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Vodozádržné opatrenia v obci Kamenica nad Cirochou</t>
  </si>
  <si>
    <t>JKSO:</t>
  </si>
  <si>
    <t>KS:</t>
  </si>
  <si>
    <t>Miesto:</t>
  </si>
  <si>
    <t xml:space="preserve">Kamenica nad Cirochou </t>
  </si>
  <si>
    <t>Dátum:</t>
  </si>
  <si>
    <t>Objednávateľ:</t>
  </si>
  <si>
    <t>IČO:</t>
  </si>
  <si>
    <t>Obec Kamenica nad Cirochou</t>
  </si>
  <si>
    <t>IČ DPH:</t>
  </si>
  <si>
    <t>Zhotoviteľ:</t>
  </si>
  <si>
    <t xml:space="preserve"> </t>
  </si>
  <si>
    <t>Projektant:</t>
  </si>
  <si>
    <t>SK DESIGN Ing. Kelemen Slavomír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</si>
  <si>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</si>
  <si>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</si>
  <si>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</si>
  <si>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</si>
  <si>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</si>
  <si>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</si>
  <si>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</si>
  <si>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</si>
  <si>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</si>
  <si>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</si>
  <si>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</si>
  <si>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</si>
  <si>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</si>
  <si>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</si>
  <si>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</si>
  <si>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</si>
  <si>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</si>
  <si>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</si>
  <si>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</si>
  <si>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</si>
  <si>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</si>
  <si>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</si>
  <si>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</si>
  <si>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</si>
  <si>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</si>
  <si>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</si>
  <si>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</si>
  <si>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</si>
  <si>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</si>
  <si>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</si>
  <si>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</si>
  <si>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</si>
  <si>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</si>
  <si>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</si>
  <si>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</si>
  <si>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</si>
  <si>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</si>
  <si>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</si>
  <si>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</si>
  <si>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</si>
  <si>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</si>
  <si>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</si>
  <si>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</si>
  <si>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</si>
  <si>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</si>
  <si>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</si>
  <si>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</si>
  <si>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</si>
  <si>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 01 Retenčné systémy</t>
  </si>
  <si>
    <t>STA</t>
  </si>
  <si>
    <t>1</t>
  </si>
  <si>
    <t>{fe8c3076-4b33-46cf-9076-3d8fe12d5508}</t>
  </si>
  <si>
    <t>/</t>
  </si>
  <si>
    <t>01.1</t>
  </si>
  <si>
    <t>SO 01.1 Mokraď</t>
  </si>
  <si>
    <t>Časť</t>
  </si>
  <si>
    <t>2</t>
  </si>
  <si>
    <t>{4676ea15-a3d6-4bb0-9890-483e0d247bcb}</t>
  </si>
  <si>
    <t>01.2</t>
  </si>
  <si>
    <t>SO 01.2 Vyrovnávacia nádrž - jazierko</t>
  </si>
  <si>
    <t>{5f87a100-8ab7-4179-95e1-9c554d963026}</t>
  </si>
  <si>
    <t>01.3</t>
  </si>
  <si>
    <t>SO 01.3 NN prípojky</t>
  </si>
  <si>
    <t>{a3367bb9-5b56-4e7a-9cd0-7bc795e12fc4}</t>
  </si>
  <si>
    <t>01.4</t>
  </si>
  <si>
    <t>SO 01.4 Prepojovacie potrubia</t>
  </si>
  <si>
    <t>{ae8bb81f-3853-474d-8716-e85f58fb9cdf}</t>
  </si>
  <si>
    <t>01.5</t>
  </si>
  <si>
    <t>SO 01.5 Odkaľovacia nádrž</t>
  </si>
  <si>
    <t>{470c7ec7-3960-4915-aa80-bdfe7c533350}</t>
  </si>
  <si>
    <t>02</t>
  </si>
  <si>
    <t>SO 02 Zadržiavanie dažďovej vody</t>
  </si>
  <si>
    <t>{20d73ac8-894c-4a5d-ba12-1578a4e7f63d}</t>
  </si>
  <si>
    <t>02.1</t>
  </si>
  <si>
    <t>SO 02.1 Prepojovacie potrubia</t>
  </si>
  <si>
    <t>{523b5c96-d13e-4f72-a176-14fa156c44cc}</t>
  </si>
  <si>
    <t>02.2</t>
  </si>
  <si>
    <t>SO 02.2 Zberná nádrž pre závlahu</t>
  </si>
  <si>
    <t>{1542cbc2-c3b2-4dab-b600-3e42193edc65}</t>
  </si>
  <si>
    <t>03</t>
  </si>
  <si>
    <t>SO 03 Vsakovanie dažďovej vody podzemné</t>
  </si>
  <si>
    <t>{f0a0f398-f4fb-4f5f-a8f0-db2a25bfe901}</t>
  </si>
  <si>
    <t>03.1</t>
  </si>
  <si>
    <t xml:space="preserve">SO 03.1 Zasakovanie povrchovej vody </t>
  </si>
  <si>
    <t>{3c6b9b65-bab7-471c-9a4a-9f8dc9e7bb49}</t>
  </si>
  <si>
    <t>03.2</t>
  </si>
  <si>
    <t>SO 03.2 Vsakovací kolektor</t>
  </si>
  <si>
    <t>{61299389-5350-40b3-9fc1-8dd13407bea5}</t>
  </si>
  <si>
    <t>04</t>
  </si>
  <si>
    <t xml:space="preserve">Vsakovací rigol </t>
  </si>
  <si>
    <t>{8c5f43fa-4a01-4da4-85d3-e23a734f04a1}</t>
  </si>
  <si>
    <t>04.1</t>
  </si>
  <si>
    <t>Vsakovací a odvodňovací rigol I.</t>
  </si>
  <si>
    <t>{32ed6cd9-aecf-4c08-be16-d82c5114dbc4}</t>
  </si>
  <si>
    <t>04.2</t>
  </si>
  <si>
    <t>Vsakovací a odvodňovací rigol II.</t>
  </si>
  <si>
    <t>{ae73b3fd-e71d-4f53-bd7c-b204185e618a}</t>
  </si>
  <si>
    <t>KRYCÍ LIST ROZPOČTU</t>
  </si>
  <si>
    <t>Objekt:</t>
  </si>
  <si>
    <t>01 - SO 01 Retenčné systémy</t>
  </si>
  <si>
    <t>Časť:</t>
  </si>
  <si>
    <t>01.1 - SO 01.1 Mokraď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</si>
  <si>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</si>
  <si>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</si>
  <si>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</si>
  <si>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</si>
  <si>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</si>
  <si>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</si>
  <si>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</si>
  <si>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</si>
  <si>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</si>
  <si>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</si>
  <si>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</si>
  <si>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</si>
  <si>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</si>
  <si>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</si>
  <si>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</si>
  <si>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</si>
  <si>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</si>
  <si>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</si>
  <si>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</si>
  <si>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</si>
  <si>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</si>
  <si>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</si>
  <si>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</si>
  <si>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</si>
  <si>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</si>
  <si>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</si>
  <si>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</si>
  <si>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</si>
  <si>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</si>
  <si>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</si>
  <si>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121101111.S</t>
  </si>
  <si>
    <t>Odstránenie ornice s vodor. premiestn. na hromady, so zložením na vzdialenosť do 100 m a do 100m3</t>
  </si>
  <si>
    <t>m3</t>
  </si>
  <si>
    <t>4</t>
  </si>
  <si>
    <t>536404509</t>
  </si>
  <si>
    <t>VV</t>
  </si>
  <si>
    <t>21,3*13,3*0,1</t>
  </si>
  <si>
    <t>131201102.S</t>
  </si>
  <si>
    <t>Výkop nezapaženej jamy v hornine 3, nad 100 do 1000 m3</t>
  </si>
  <si>
    <t>703577392</t>
  </si>
  <si>
    <t>(18,62*8+19,3*11,3-1,8*5,5*0,5-1,5*3*0,5)*0,5*(1,16+1,33)*0,5</t>
  </si>
  <si>
    <t>3</t>
  </si>
  <si>
    <t>131201109.S</t>
  </si>
  <si>
    <t>Hĺbenie nezapažených jám a zárezov. Príplatok za lepivosť horniny 3</t>
  </si>
  <si>
    <t>1080257430</t>
  </si>
  <si>
    <t>132201201.S</t>
  </si>
  <si>
    <t>Výkop ryhy šírky 600-2000mm horn.3 do 100m3</t>
  </si>
  <si>
    <t>-591525400</t>
  </si>
  <si>
    <t>0,8*1,6*26,3</t>
  </si>
  <si>
    <t>5</t>
  </si>
  <si>
    <t>132201209.S</t>
  </si>
  <si>
    <t>Príplatok k cenám za lepivosť pri hĺbení rýh š. nad 600 do 2 000 mm zapaž. i nezapažených, s urovnaním dna v hornine 3</t>
  </si>
  <si>
    <t>-272761425</t>
  </si>
  <si>
    <t>6</t>
  </si>
  <si>
    <t>151101101.S</t>
  </si>
  <si>
    <t>Paženie a rozopretie stien rýh pre podzemné vedenie, príložné do 2 m</t>
  </si>
  <si>
    <t>m2</t>
  </si>
  <si>
    <t>844460633</t>
  </si>
  <si>
    <t>1,5*26,3*2</t>
  </si>
  <si>
    <t>7</t>
  </si>
  <si>
    <t>151101111.S</t>
  </si>
  <si>
    <t>Odstránenie paženia rýh pre podzemné vedenie, príložné hĺbky do 2 m</t>
  </si>
  <si>
    <t>646903517</t>
  </si>
  <si>
    <t>8</t>
  </si>
  <si>
    <t>162201102.S</t>
  </si>
  <si>
    <t>Vodorovné premiestnenie výkopku z horniny 1-4 nad 20-50m</t>
  </si>
  <si>
    <t>-1419901531</t>
  </si>
  <si>
    <t>9</t>
  </si>
  <si>
    <t>162301122.S</t>
  </si>
  <si>
    <t>Vodorovné premiestnenie výkopku po spevnenej ceste z  horniny tr.1-4, nad 100 do 1000 m3 na vzdialenosť do 1000 m</t>
  </si>
  <si>
    <t>1438536000</t>
  </si>
  <si>
    <t>224,007+33,664+28,329-23,986</t>
  </si>
  <si>
    <t>10</t>
  </si>
  <si>
    <t>167101102.S</t>
  </si>
  <si>
    <t>Nakladanie neuľahnutého výkopku z hornín tr.1-4 nad 100 do 1000 m3</t>
  </si>
  <si>
    <t>-1147586334</t>
  </si>
  <si>
    <t>11</t>
  </si>
  <si>
    <t>171102121.S</t>
  </si>
  <si>
    <t>Uloženie sypaniny do násypu nesúdržných hornín kamenistých</t>
  </si>
  <si>
    <t>1271606302</t>
  </si>
  <si>
    <t>(18,62*8+19,3*11,3-1,8*5,5*0,5-1,5*3*0,5)*0,5*1,0</t>
  </si>
  <si>
    <t>12</t>
  </si>
  <si>
    <t>M</t>
  </si>
  <si>
    <t>583310001600.S</t>
  </si>
  <si>
    <t>Kamenivo ťažené hrubé frakcia 16-32 mm</t>
  </si>
  <si>
    <t>t</t>
  </si>
  <si>
    <t>258992659</t>
  </si>
  <si>
    <t>179,925*2,3 'Prepočítané koeficientom množstva</t>
  </si>
  <si>
    <t>13</t>
  </si>
  <si>
    <t>171201101.S</t>
  </si>
  <si>
    <t>Uloženie sypaniny do násypov s rozprestretím sypaniny vo vrstvách a s hrubým urovnaním nezhutnených</t>
  </si>
  <si>
    <t>-442657138</t>
  </si>
  <si>
    <t>14</t>
  </si>
  <si>
    <t>174101001.S</t>
  </si>
  <si>
    <t>Zásyp sypaninou so zhutnením jám, šachiet, rýh, zárezov alebo okolo objektov do 100 m3</t>
  </si>
  <si>
    <t>-6479668</t>
  </si>
  <si>
    <t>0,8*1,14*26,3</t>
  </si>
  <si>
    <t>15</t>
  </si>
  <si>
    <t>175101101.S</t>
  </si>
  <si>
    <t>Obsyp potrubia sypaninou z vhodných hornín 1 až 4 bez prehodenia sypaniny</t>
  </si>
  <si>
    <t>-1240229608</t>
  </si>
  <si>
    <t>(0,8*0,36-3,14*0,032*0,032)*26,3</t>
  </si>
  <si>
    <t>16</t>
  </si>
  <si>
    <t>583310000900.S</t>
  </si>
  <si>
    <t>Kamenivo ťažené hrubé frakcia 4-8 mm</t>
  </si>
  <si>
    <t>-775075083</t>
  </si>
  <si>
    <t>7,49*2,3 'Prepočítané koeficientom množstva</t>
  </si>
  <si>
    <t>17</t>
  </si>
  <si>
    <t>180402111.S</t>
  </si>
  <si>
    <t>Založenie trávnika parkového výsevom v rovine do 1:5</t>
  </si>
  <si>
    <t>1826431897</t>
  </si>
  <si>
    <t>18</t>
  </si>
  <si>
    <t>005720001400.S</t>
  </si>
  <si>
    <t>Osivá tráv - semená parkovej zmesi</t>
  </si>
  <si>
    <t>kg</t>
  </si>
  <si>
    <t>705837535</t>
  </si>
  <si>
    <t>103,8*0,035 'Prepočítané koeficientom množstva</t>
  </si>
  <si>
    <t>19</t>
  </si>
  <si>
    <t>181101102.S</t>
  </si>
  <si>
    <t>Úprava pláne v zárezoch v hornine 1-4 so zhutnením</t>
  </si>
  <si>
    <t>1545078366</t>
  </si>
  <si>
    <t>182101101.S</t>
  </si>
  <si>
    <t>899101111</t>
  </si>
  <si>
    <t>5524410000900</t>
  </si>
  <si>
    <t>Poklop liatinový s liatinovým prstencom DN 400 pre revízne šachty, tr. zaťaženia D400</t>
  </si>
  <si>
    <t>Svahovanie trvalých svahov v zárezoch v hornine triedy 1-4</t>
  </si>
  <si>
    <t>-2071173576</t>
  </si>
  <si>
    <t>300-148,96</t>
  </si>
  <si>
    <t>21</t>
  </si>
  <si>
    <t>182301121.S</t>
  </si>
  <si>
    <t>Rozprestretie ornice na svahu so sklonom nad 1:5, plocha do 500 m2, hr.do 100 mm</t>
  </si>
  <si>
    <t>179825838</t>
  </si>
  <si>
    <t>(21,3+13,3)*2*1,5</t>
  </si>
  <si>
    <t>22</t>
  </si>
  <si>
    <t>183105113.S</t>
  </si>
  <si>
    <t>Hĺbenie jamky na svahu nad 1:2-1:1 , objemu nad 0,02 do 0,05 m3</t>
  </si>
  <si>
    <t>ks</t>
  </si>
  <si>
    <t>1572045565</t>
  </si>
  <si>
    <t>23</t>
  </si>
  <si>
    <t>103110000100.S</t>
  </si>
  <si>
    <t>Rašelina zahradná kompostová tr. 2, vlhká</t>
  </si>
  <si>
    <t>511792063</t>
  </si>
  <si>
    <t>0,027*250</t>
  </si>
  <si>
    <t>24</t>
  </si>
  <si>
    <t>184211111.PC</t>
  </si>
  <si>
    <t>Výsadba rastliny na svahu mokrade nad 1:2 do 1:1 bez balov</t>
  </si>
  <si>
    <t>1813461553</t>
  </si>
  <si>
    <t>25</t>
  </si>
  <si>
    <t>0265500003.PC</t>
  </si>
  <si>
    <t>Rastliny na výsadbu do mokrade</t>
  </si>
  <si>
    <t>1328403907</t>
  </si>
  <si>
    <t>26</t>
  </si>
  <si>
    <t>185804111.S</t>
  </si>
  <si>
    <t xml:space="preserve">Ošetrenie vysadených kvetín </t>
  </si>
  <si>
    <t>804251003</t>
  </si>
  <si>
    <t>250*0,6*0,6</t>
  </si>
  <si>
    <t>27</t>
  </si>
  <si>
    <t>185851111.S</t>
  </si>
  <si>
    <t>Dovoz vody pre zálievku rastlín na vzdialenosť do 6000 m</t>
  </si>
  <si>
    <t>1400314744</t>
  </si>
  <si>
    <t>Zakladanie</t>
  </si>
  <si>
    <t>28</t>
  </si>
  <si>
    <t>212752221</t>
  </si>
  <si>
    <t>Montáž trativodu z drenážnych rúr PVC, DN 160 mm, SN8, so štrkovým lôžkom v otvorenom výkope</t>
  </si>
  <si>
    <t>m</t>
  </si>
  <si>
    <t>1022848276</t>
  </si>
  <si>
    <t>29</t>
  </si>
  <si>
    <t>286110015200.S</t>
  </si>
  <si>
    <t>Flexibilná drenážna PVC-U rúra DN 160, perforovaná</t>
  </si>
  <si>
    <t>-1613192728</t>
  </si>
  <si>
    <t>Vodorovné konštrukcie</t>
  </si>
  <si>
    <t>30</t>
  </si>
  <si>
    <t>451572111</t>
  </si>
  <si>
    <t>Lôžko pod potrubie, stoky a drobné objekty, v otvorenom výkope z kameniva drobného ťaženého 0-4 mm</t>
  </si>
  <si>
    <t>-828079509</t>
  </si>
  <si>
    <t>210,90*0,1</t>
  </si>
  <si>
    <t>31</t>
  </si>
  <si>
    <t>451573111</t>
  </si>
  <si>
    <t>Lôžko pod potrubie, stoky a drobné objekty, v otvorenom výkope z piesku a štrkopiesku do 63 mm</t>
  </si>
  <si>
    <t>-1237509490</t>
  </si>
  <si>
    <t>0,8*0,1*26,3</t>
  </si>
  <si>
    <t>Rúrové vedenie</t>
  </si>
  <si>
    <t>32</t>
  </si>
  <si>
    <t>871326026</t>
  </si>
  <si>
    <t>Montáž kanalizačného PVC-U potrubia hladkého plnostenného DN 160</t>
  </si>
  <si>
    <t>-212824196</t>
  </si>
  <si>
    <t>33</t>
  </si>
  <si>
    <t>286110012000.S</t>
  </si>
  <si>
    <t>Rúra kanalizačná PVC-U hrdlová D 160x3,2 mm, dĺ. 1 m</t>
  </si>
  <si>
    <t>-260673238</t>
  </si>
  <si>
    <t>34</t>
  </si>
  <si>
    <t>877326004</t>
  </si>
  <si>
    <t>Montáž kanalizačného PVC-U kolena DN 160</t>
  </si>
  <si>
    <t>2130573445</t>
  </si>
  <si>
    <t>35</t>
  </si>
  <si>
    <t>286510004600</t>
  </si>
  <si>
    <t>Koleno PVC-U, DN 160x87° hladká pre gravitačnú kanalizáciu KG potrubia</t>
  </si>
  <si>
    <t>9264473</t>
  </si>
  <si>
    <t>36</t>
  </si>
  <si>
    <t>877326028</t>
  </si>
  <si>
    <t>Montáž kanalizačnej PVC-U odbočky DN 160</t>
  </si>
  <si>
    <t>-254486638</t>
  </si>
  <si>
    <t>37</t>
  </si>
  <si>
    <t>286510017200</t>
  </si>
  <si>
    <t>Odbočka 87° PVC-U, DN 160/160 hladká pre gravitačnú kanalizáciu KG potrubia</t>
  </si>
  <si>
    <t>2090235471</t>
  </si>
  <si>
    <t>38</t>
  </si>
  <si>
    <t>894431131.R</t>
  </si>
  <si>
    <t>Montáž šachty z PVC, DN 400, hl. 850 do 1200 mm</t>
  </si>
  <si>
    <t>287629755</t>
  </si>
  <si>
    <t>39</t>
  </si>
  <si>
    <t>286610044600</t>
  </si>
  <si>
    <t>Vlnovcová šachtová rúra kanalizačná TEGRA 425, dĺžka 2 m, PP</t>
  </si>
  <si>
    <t>1977129103</t>
  </si>
  <si>
    <t>Ostatné konštrukcie a práce-búranie</t>
  </si>
  <si>
    <t>40</t>
  </si>
  <si>
    <t>916362111.S</t>
  </si>
  <si>
    <t>Osadenie cestného obrubníka betónového stojatého do lôžka z betónu prostého tr. C 12/15 s bočnou oporou</t>
  </si>
  <si>
    <t>820585645</t>
  </si>
  <si>
    <t>41</t>
  </si>
  <si>
    <t>592170003500</t>
  </si>
  <si>
    <t>Obrubník rovný, lxšxv 1000x100x200 mm, sivá</t>
  </si>
  <si>
    <t>-955257925</t>
  </si>
  <si>
    <t>56,4356435643564*1,01 'Prepočítané koeficientom množstva</t>
  </si>
  <si>
    <t>99</t>
  </si>
  <si>
    <t>Presun hmôt HSV</t>
  </si>
  <si>
    <t>42</t>
  </si>
  <si>
    <t>998231311.S</t>
  </si>
  <si>
    <t>Presun hmôt pre sadovnícke a krajinárske úpravy do 5000 m vodorovne bez zvislého presunu</t>
  </si>
  <si>
    <t>589879564</t>
  </si>
  <si>
    <t>PSV</t>
  </si>
  <si>
    <t>Práce a dodávky PSV</t>
  </si>
  <si>
    <t>711</t>
  </si>
  <si>
    <t>Izolácie proti vode a vlhkosti</t>
  </si>
  <si>
    <t>43</t>
  </si>
  <si>
    <t>711131102.S</t>
  </si>
  <si>
    <t>Zhotovenie geotextílie alebo tkaniny na plochu vodorovnú</t>
  </si>
  <si>
    <t>-307951453</t>
  </si>
  <si>
    <t>300</t>
  </si>
  <si>
    <t>44</t>
  </si>
  <si>
    <t>693110004500.S</t>
  </si>
  <si>
    <t>Geotextília polypropylénová netkaná 300 g/m2</t>
  </si>
  <si>
    <t>-1602796171</t>
  </si>
  <si>
    <t>300*1,15 'Prepočítané koeficientom množstva</t>
  </si>
  <si>
    <t>45</t>
  </si>
  <si>
    <t>711471051.S</t>
  </si>
  <si>
    <t>Zhotovenie izolácie proti tlakovej vode PVC fóliou položenou voľne na vodorovnej ploche so zvarením spoju</t>
  </si>
  <si>
    <t>-351212566</t>
  </si>
  <si>
    <t>46</t>
  </si>
  <si>
    <t>283220001000</t>
  </si>
  <si>
    <t>Hydroizolačná fólia PVC-P FATRAFOL AQUAPLAST 805 -W hr. 1,5 mm pre pitnú vodu</t>
  </si>
  <si>
    <t>-2077949643</t>
  </si>
  <si>
    <t>47</t>
  </si>
  <si>
    <t>998711101.S</t>
  </si>
  <si>
    <t>Presun hmôt pre izoláciu proti vode v objektoch výšky do 6 m</t>
  </si>
  <si>
    <t>-1737571469</t>
  </si>
  <si>
    <t>212752127.S</t>
  </si>
  <si>
    <t>Trativody z flexodrenážnych rúr DN 160</t>
  </si>
  <si>
    <t>01.2 - SO 01.2 Vyrovnávacia nádrž - jazierko</t>
  </si>
  <si>
    <t xml:space="preserve">    721 - Zdravotechnika - vnútorná kanalizácia</t>
  </si>
  <si>
    <t xml:space="preserve">    724 - Zdravotechnika - strojné vybavenie</t>
  </si>
  <si>
    <t xml:space="preserve">    772 - Podlahy z prírodného a konglomerovaného kameňa</t>
  </si>
  <si>
    <t>967330191</t>
  </si>
  <si>
    <t>292*0,1</t>
  </si>
  <si>
    <t>131201101.S</t>
  </si>
  <si>
    <t>Výkop nezapaženej jamy v hornine 3, do 100 m3</t>
  </si>
  <si>
    <t>748209250</t>
  </si>
  <si>
    <t>(3,5*3,5+5,5*5,5)*0,5*2,35</t>
  </si>
  <si>
    <t>-540749018</t>
  </si>
  <si>
    <t>280*1,77*0,5</t>
  </si>
  <si>
    <t>257862239</t>
  </si>
  <si>
    <t>49,938+247,8</t>
  </si>
  <si>
    <t>-86822098</t>
  </si>
  <si>
    <t>888032774</t>
  </si>
  <si>
    <t>49,988+247,8-43,708</t>
  </si>
  <si>
    <t>1678769875</t>
  </si>
  <si>
    <t>-2143270789</t>
  </si>
  <si>
    <t>1919164384</t>
  </si>
  <si>
    <t>(3,5*3,5+5,5*5,5)*0,5*2,35-2,1*2,1*0,2-3,14*0,89*0,89*2,15</t>
  </si>
  <si>
    <t>175203102.S</t>
  </si>
  <si>
    <t>Prísyp tesniacej fólie na objektoch vodných stavieb vo svahu nad 1:5</t>
  </si>
  <si>
    <t>-120838242</t>
  </si>
  <si>
    <t>-228076623</t>
  </si>
  <si>
    <t>60*0,1*2,3</t>
  </si>
  <si>
    <t>182001122.S</t>
  </si>
  <si>
    <t>Plošná úprava terénu pri nerovnostiach terénu nad 100-150 mm na svahu nad 1:5-1:2</t>
  </si>
  <si>
    <t>1758866599</t>
  </si>
  <si>
    <t>772855655</t>
  </si>
  <si>
    <t>-712293692</t>
  </si>
  <si>
    <t>2,1*2,1*0,1</t>
  </si>
  <si>
    <t>452311141</t>
  </si>
  <si>
    <t>Dosky, bloky, sedlá z betónu v otvorenom výkope tr. C 16/20</t>
  </si>
  <si>
    <t>-501942199</t>
  </si>
  <si>
    <t>452351101</t>
  </si>
  <si>
    <t>Debnenie v otvorenom výkope dosiek, sedlových lôžok a blokov pod potrubie,stoky a drobné objekty</t>
  </si>
  <si>
    <t>-1506433796</t>
  </si>
  <si>
    <t>2,1*4*0,1</t>
  </si>
  <si>
    <t>894421111</t>
  </si>
  <si>
    <t>Zriadenie šachiet prefabrikovaných do 4t</t>
  </si>
  <si>
    <t>1845227507</t>
  </si>
  <si>
    <t>592240006100</t>
  </si>
  <si>
    <t>Doska prechodová TZK-Q.1 150-100/25 typ Q.1 pre kanalizačnú šachtu DN 1500 TYP Q.1, rozmer 1800x1000x250 mm</t>
  </si>
  <si>
    <t>-563859602</t>
  </si>
  <si>
    <t>592240006600</t>
  </si>
  <si>
    <t>Dno výšky 1500 mm priame TBZ-Q.1 150/159 V100 pre kanalizačnú šachtu DN 1500 TYP Q.1, rozmer 1500/1585x1000 mm</t>
  </si>
  <si>
    <t>-764211446</t>
  </si>
  <si>
    <t>592240006300</t>
  </si>
  <si>
    <t>Skruž TBS-Q.1 150/50 PS pre kanalizačnú šachtu DN 1500 TYP Q.1, rozmer 1500x500x140 mm</t>
  </si>
  <si>
    <t>-1491328108</t>
  </si>
  <si>
    <t>592240007100</t>
  </si>
  <si>
    <t>Elastomerové tesnenie EMT DN 1500 pre spojenie šachtových dielov kanalizačnej šachty DN 1500</t>
  </si>
  <si>
    <t>1415354248</t>
  </si>
  <si>
    <t>899102111</t>
  </si>
  <si>
    <t>Osadenie poklopu liatinového a oceľového vrátane rámu hmotn. nad 50 do 100 kg</t>
  </si>
  <si>
    <t>468783274</t>
  </si>
  <si>
    <t>600B125</t>
  </si>
  <si>
    <t>Poklop liatinový DN 600, B125 kN</t>
  </si>
  <si>
    <t>364071123</t>
  </si>
  <si>
    <t>895444899</t>
  </si>
  <si>
    <t>-51031186</t>
  </si>
  <si>
    <t>68,3168316831683*1,01 'Prepočítané koeficientom množstva</t>
  </si>
  <si>
    <t>998276101</t>
  </si>
  <si>
    <t>Presun hmôt pre rúrové vedenie hĺbené z rúr z plast., hmôt alebo sklolamin. v otvorenom výkope</t>
  </si>
  <si>
    <t>-20774310</t>
  </si>
  <si>
    <t>-1542355034</t>
  </si>
  <si>
    <t>2089939044</t>
  </si>
  <si>
    <t>292*1,15 'Prepočítané koeficientom množstva</t>
  </si>
  <si>
    <t>-1797178699</t>
  </si>
  <si>
    <t>555001994</t>
  </si>
  <si>
    <t>791396075</t>
  </si>
  <si>
    <t>721</t>
  </si>
  <si>
    <t>Zdravotechnika - vnútorná kanalizácia</t>
  </si>
  <si>
    <t>721213020.S</t>
  </si>
  <si>
    <t>Montáž dvorného vpustu so zvislým odtokom a zápachovou klapkou bez izolačnej príruby DN 110</t>
  </si>
  <si>
    <t>-218180365</t>
  </si>
  <si>
    <t>286630038800.S</t>
  </si>
  <si>
    <t>Dvorný vpust, horizontálny odtok DN 110, zápachová uzávierka, bez izolačnej príruby</t>
  </si>
  <si>
    <t>796271150</t>
  </si>
  <si>
    <t>998721101.S</t>
  </si>
  <si>
    <t>Presun hmôt pre vnútornú kanalizáciu v objektoch výšky do 6 m</t>
  </si>
  <si>
    <t>-256002455</t>
  </si>
  <si>
    <t>724</t>
  </si>
  <si>
    <t>Zdravotechnika - strojné vybavenie</t>
  </si>
  <si>
    <t>724149101.PC</t>
  </si>
  <si>
    <t xml:space="preserve">D+M čerpadla HAILEA 20 m3/hod; 220 V; 0,5 kW + výstroj + rozvádzač </t>
  </si>
  <si>
    <t>kpl</t>
  </si>
  <si>
    <t>1783036986</t>
  </si>
  <si>
    <t>772</t>
  </si>
  <si>
    <t>Podlahy z prírodného a konglomerovaného kameňa</t>
  </si>
  <si>
    <t>772506150.S</t>
  </si>
  <si>
    <t>Kladenie dlažby z kameňa zvláštne z nepravidelných dosiek s rezanými stranami, hr. 40 - 50 mm</t>
  </si>
  <si>
    <t>-385444144</t>
  </si>
  <si>
    <t>583840011200.S</t>
  </si>
  <si>
    <t>Doska obkladová kamenná hrúbka 50 mm, z usadených hornín</t>
  </si>
  <si>
    <t>1017871908</t>
  </si>
  <si>
    <t>280*1,04 'Prepočítané koeficientom množstva</t>
  </si>
  <si>
    <t>998772101.S</t>
  </si>
  <si>
    <t>Presun hmôt pre kamennú dlažbu v objektoch výšky do 6 m</t>
  </si>
  <si>
    <t>-1064903347</t>
  </si>
  <si>
    <t>01.3 - SO 01.3 NN prípojky</t>
  </si>
  <si>
    <t>M - Práce a dodávky M</t>
  </si>
  <si>
    <t xml:space="preserve">    21-M - Elektromontáže</t>
  </si>
  <si>
    <t>Práce a dodávky M</t>
  </si>
  <si>
    <t>21-M</t>
  </si>
  <si>
    <t>Elektromontáže</t>
  </si>
  <si>
    <t>2108000NN</t>
  </si>
  <si>
    <t xml:space="preserve">Montáž prípojky </t>
  </si>
  <si>
    <t>64</t>
  </si>
  <si>
    <t>-810444957</t>
  </si>
  <si>
    <t>3411100021NN</t>
  </si>
  <si>
    <t>Dodávka materiálu NN prípojky</t>
  </si>
  <si>
    <t>128</t>
  </si>
  <si>
    <t>-1637288009</t>
  </si>
  <si>
    <t>01.4 - SO 01.4 Prepojovacie potrubia</t>
  </si>
  <si>
    <t xml:space="preserve">    23-M - Montáže potrubia</t>
  </si>
  <si>
    <t>131201201.S</t>
  </si>
  <si>
    <t>Výkop zapaženej jamy v hornine 3, do 100 m3</t>
  </si>
  <si>
    <t>-156975130</t>
  </si>
  <si>
    <t>2,4*2,4*1,5*2</t>
  </si>
  <si>
    <t>131201209.S</t>
  </si>
  <si>
    <t>Príplatok za lepivosť pri hĺbení zapažených jám a zárezov s urovnaním dna v hornine 3</t>
  </si>
  <si>
    <t>-1610740672</t>
  </si>
  <si>
    <t>956598083</t>
  </si>
  <si>
    <t>1*1,7*6,5</t>
  </si>
  <si>
    <t>1*1,3*103,8</t>
  </si>
  <si>
    <t>1*1,3*54,3</t>
  </si>
  <si>
    <t>1*1,6*26,3</t>
  </si>
  <si>
    <t>1*1,3*20,9</t>
  </si>
  <si>
    <t>1*1,3*20</t>
  </si>
  <si>
    <t>Súčet</t>
  </si>
  <si>
    <t>-837374214</t>
  </si>
  <si>
    <t>142653216</t>
  </si>
  <si>
    <t>2,4*4*1,5*2</t>
  </si>
  <si>
    <t>2*1,3*103,8</t>
  </si>
  <si>
    <t>2*1,7*6,5</t>
  </si>
  <si>
    <t>2*1,3*20,9</t>
  </si>
  <si>
    <t>2*1,6*26,3</t>
  </si>
  <si>
    <t>2*1,3*54,3</t>
  </si>
  <si>
    <t>2*1,3*20</t>
  </si>
  <si>
    <t>1976203235</t>
  </si>
  <si>
    <t>1738024169</t>
  </si>
  <si>
    <t>17,28+311,83-190,286</t>
  </si>
  <si>
    <t>-965489449</t>
  </si>
  <si>
    <t>-716455914</t>
  </si>
  <si>
    <t>1927155669</t>
  </si>
  <si>
    <t>(2,4*2,4-3,14*0,6*0,6)*(1,5*2)</t>
  </si>
  <si>
    <t>1*1*6,5</t>
  </si>
  <si>
    <t>1*0,65*103,8</t>
  </si>
  <si>
    <t>1*0,75*54,3</t>
  </si>
  <si>
    <t>1*0,75*20</t>
  </si>
  <si>
    <t>1*1,14*26,3</t>
  </si>
  <si>
    <t>1*0,8*20,9</t>
  </si>
  <si>
    <t>-1911186128</t>
  </si>
  <si>
    <t>(1*0,6-3,14*0,15*0,15)*6,5</t>
  </si>
  <si>
    <t>(1*0,55-3,14*0,125*0,125)*103,8</t>
  </si>
  <si>
    <t>(0,8*0,45-3,14*0,075*0,075)*(54,3+20)</t>
  </si>
  <si>
    <t>(0,8*0,4-3,14*0,05*0,05)*20,9</t>
  </si>
  <si>
    <t>-183990970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</si>
</sst>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dd\.mm\.yyyy"/>
    <numFmt numFmtId="168" formatCode="#,##0.00000"/>
    <numFmt numFmtId="169" formatCode="#,##0.000"/>
    <numFmt numFmtId="170" formatCode="#,##0\ &quot;Sk&quot;;\-#,##0\ &quot;Sk&quot;"/>
    <numFmt numFmtId="171" formatCode="#,##0\ &quot;Sk&quot;;[Red]\-#,##0\ &quot;Sk&quot;"/>
    <numFmt numFmtId="172" formatCode="#,##0.00\ &quot;Sk&quot;;\-#,##0.00\ &quot;Sk&quot;"/>
    <numFmt numFmtId="173" formatCode="#,##0.00\ &quot;Sk&quot;;[Red]\-#,##0.00\ &quot;Sk&quot;"/>
    <numFmt numFmtId="174" formatCode="_-* #,##0\ &quot;Sk&quot;_-;\-* #,##0\ &quot;Sk&quot;_-;_-* &quot;-&quot;\ &quot;Sk&quot;_-;_-@_-"/>
    <numFmt numFmtId="175" formatCode="_-* #,##0\ _S_k_-;\-* #,##0\ _S_k_-;_-* &quot;-&quot;\ _S_k_-;_-@_-"/>
    <numFmt numFmtId="176" formatCode="_-* #,##0.00\ &quot;Sk&quot;_-;\-* #,##0.00\ &quot;Sk&quot;_-;_-* &quot;-&quot;??\ &quot;Sk&quot;_-;_-@_-"/>
    <numFmt numFmtId="177" formatCode="_-* #,##0.00\ _S_k_-;\-* #,##0.00\ _S_k_-;_-* &quot;-&quot;??\ _S_k_-;_-@_-"/>
    <numFmt numFmtId="178" formatCode="#,##0.00\ &quot;Sk&quot;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41B]d\.\ mmmm\ yyyy"/>
    <numFmt numFmtId="186" formatCode="##&quot; &quot;?#&quot; &quot;????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#,##0.00\ [$€-1]"/>
    <numFmt numFmtId="195" formatCode="#,##0.0000"/>
    <numFmt numFmtId="196" formatCode="###0.000;\-###0.000"/>
    <numFmt numFmtId="197" formatCode="#,##0.00\ _€"/>
    <numFmt numFmtId="198" formatCode="[$¥€-2]\ #\ ##,000_);[Red]\([$€-2]\ #\ ##,000\)"/>
    <numFmt numFmtId="199" formatCode="#,##0.000\ &quot;€&quot;"/>
    <numFmt numFmtId="200" formatCode="#,##0.00_ ;\-#,##0.00\ "/>
  </numFmts>
  <fonts count="81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8"/>
      <color indexed="12"/>
      <name val="Wingdings 2"/>
      <family val="0"/>
    </font>
    <font>
      <b/>
      <sz val="10"/>
      <color indexed="56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9"/>
      <name val="Tahoma"/>
      <family val="2"/>
    </font>
    <font>
      <sz val="10"/>
      <name val="Helv"/>
      <family val="0"/>
    </font>
    <font>
      <u val="single"/>
      <sz val="10"/>
      <color indexed="36"/>
      <name val="Arial CE"/>
      <family val="2"/>
    </font>
    <font>
      <vertAlign val="superscript"/>
      <sz val="9"/>
      <name val="Arial CE"/>
      <family val="2"/>
    </font>
    <font>
      <b/>
      <sz val="9"/>
      <name val="Arial C"/>
      <family val="0"/>
    </font>
    <font>
      <sz val="9"/>
      <name val="Arial C"/>
      <family val="0"/>
    </font>
    <font>
      <b/>
      <sz val="9"/>
      <name val="Arial CE"/>
      <family val="2"/>
    </font>
    <font>
      <sz val="9"/>
      <color indexed="10"/>
      <name val="Arial CE"/>
      <family val="0"/>
    </font>
    <font>
      <i/>
      <sz val="9"/>
      <color indexed="10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3" borderId="8" applyNumberFormat="0" applyAlignment="0" applyProtection="0"/>
    <xf numFmtId="0" fontId="77" fillId="24" borderId="8" applyNumberFormat="0" applyAlignment="0" applyProtection="0"/>
    <xf numFmtId="0" fontId="78" fillId="24" borderId="9" applyNumberFormat="0" applyAlignment="0" applyProtection="0"/>
    <xf numFmtId="0" fontId="79" fillId="0" borderId="0" applyNumberFormat="0" applyFill="0" applyBorder="0" applyAlignment="0" applyProtection="0"/>
    <xf numFmtId="0" fontId="80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0" fillId="32" borderId="0" xfId="0" applyFont="1" applyFill="1" applyAlignment="1">
      <alignment vertical="center"/>
    </xf>
    <xf numFmtId="0" fontId="5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vertical="center"/>
    </xf>
    <xf numFmtId="0" fontId="5" fillId="32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7" fontId="3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32" borderId="0" xfId="0" applyFont="1" applyFill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26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8" fontId="18" fillId="0" borderId="0" xfId="0" applyNumberFormat="1" applyFont="1" applyBorder="1" applyAlignment="1">
      <alignment vertical="center"/>
    </xf>
    <xf numFmtId="4" fontId="1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26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8" fontId="26" fillId="0" borderId="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3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2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168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0" fontId="5" fillId="32" borderId="16" xfId="0" applyFont="1" applyFill="1" applyBorder="1" applyAlignment="1">
      <alignment horizontal="right" vertical="center"/>
    </xf>
    <xf numFmtId="4" fontId="5" fillId="32" borderId="16" xfId="0" applyNumberFormat="1" applyFont="1" applyFill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0" fillId="32" borderId="0" xfId="0" applyFont="1" applyFill="1" applyAlignment="1">
      <alignment horizontal="left" vertical="center"/>
    </xf>
    <xf numFmtId="0" fontId="20" fillId="32" borderId="0" xfId="0" applyFont="1" applyFill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0" fillId="32" borderId="24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8" fontId="30" fillId="0" borderId="19" xfId="0" applyNumberFormat="1" applyFont="1" applyBorder="1" applyAlignment="1">
      <alignment/>
    </xf>
    <xf numFmtId="168" fontId="30" fillId="0" borderId="20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/>
    </xf>
    <xf numFmtId="168" fontId="9" fillId="0" borderId="0" xfId="0" applyNumberFormat="1" applyFont="1" applyBorder="1" applyAlignment="1">
      <alignment/>
    </xf>
    <xf numFmtId="168" fontId="9" fillId="0" borderId="21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left" vertical="center" wrapText="1"/>
      <protection locked="0"/>
    </xf>
    <xf numFmtId="0" fontId="20" fillId="0" borderId="31" xfId="0" applyFont="1" applyBorder="1" applyAlignment="1" applyProtection="1">
      <alignment horizontal="left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169" fontId="20" fillId="0" borderId="31" xfId="0" applyNumberFormat="1" applyFont="1" applyBorder="1" applyAlignment="1" applyProtection="1">
      <alignment vertical="center"/>
      <protection locked="0"/>
    </xf>
    <xf numFmtId="4" fontId="20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21" fillId="0" borderId="26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8" fontId="21" fillId="0" borderId="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9" fontId="10" fillId="0" borderId="0" xfId="0" applyNumberFormat="1" applyFont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3" fillId="0" borderId="31" xfId="0" applyFont="1" applyBorder="1" applyAlignment="1" applyProtection="1">
      <alignment horizontal="center" vertical="center"/>
      <protection locked="0"/>
    </xf>
    <xf numFmtId="49" fontId="33" fillId="0" borderId="31" xfId="0" applyNumberFormat="1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169" fontId="33" fillId="0" borderId="31" xfId="0" applyNumberFormat="1" applyFont="1" applyBorder="1" applyAlignment="1" applyProtection="1">
      <alignment vertical="center"/>
      <protection locked="0"/>
    </xf>
    <xf numFmtId="4" fontId="33" fillId="0" borderId="31" xfId="0" applyNumberFormat="1" applyFont="1" applyBorder="1" applyAlignment="1" applyProtection="1">
      <alignment vertical="center"/>
      <protection locked="0"/>
    </xf>
    <xf numFmtId="0" fontId="34" fillId="0" borderId="31" xfId="0" applyFont="1" applyBorder="1" applyAlignment="1" applyProtection="1">
      <alignment vertical="center"/>
      <protection locked="0"/>
    </xf>
    <xf numFmtId="0" fontId="34" fillId="0" borderId="12" xfId="0" applyFont="1" applyBorder="1" applyAlignment="1">
      <alignment vertical="center"/>
    </xf>
    <xf numFmtId="0" fontId="33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168" fontId="21" fillId="0" borderId="28" xfId="0" applyNumberFormat="1" applyFont="1" applyBorder="1" applyAlignment="1">
      <alignment vertical="center"/>
    </xf>
    <xf numFmtId="168" fontId="21" fillId="0" borderId="29" xfId="0" applyNumberFormat="1" applyFont="1" applyBorder="1" applyAlignment="1">
      <alignment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9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" fillId="0" borderId="0" xfId="51" applyAlignment="1">
      <alignment/>
      <protection/>
    </xf>
    <xf numFmtId="0" fontId="20" fillId="0" borderId="0" xfId="51" applyFont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/>
      <protection/>
    </xf>
    <xf numFmtId="0" fontId="20" fillId="0" borderId="32" xfId="51" applyFont="1" applyBorder="1" applyAlignment="1">
      <alignment horizontal="center" vertical="center" wrapText="1"/>
      <protection/>
    </xf>
    <xf numFmtId="0" fontId="20" fillId="0" borderId="32" xfId="51" applyFont="1" applyBorder="1" applyAlignment="1">
      <alignment horizontal="center" vertical="center"/>
      <protection/>
    </xf>
    <xf numFmtId="4" fontId="20" fillId="0" borderId="32" xfId="51" applyNumberFormat="1" applyFont="1" applyBorder="1" applyAlignment="1" applyProtection="1">
      <alignment horizontal="center" vertical="center" wrapText="1"/>
      <protection hidden="1" locked="0"/>
    </xf>
    <xf numFmtId="0" fontId="20" fillId="0" borderId="0" xfId="51" applyFont="1" applyFill="1" applyBorder="1" applyAlignment="1">
      <alignment horizontal="center" vertical="center"/>
      <protection/>
    </xf>
    <xf numFmtId="0" fontId="20" fillId="0" borderId="0" xfId="51" applyFont="1" applyFill="1" applyAlignment="1">
      <alignment horizontal="center" vertical="center"/>
      <protection/>
    </xf>
    <xf numFmtId="0" fontId="20" fillId="0" borderId="0" xfId="51" applyFont="1" applyFill="1" applyAlignment="1">
      <alignment/>
      <protection/>
    </xf>
    <xf numFmtId="2" fontId="20" fillId="0" borderId="0" xfId="51" applyNumberFormat="1" applyFont="1" applyAlignment="1">
      <alignment/>
      <protection/>
    </xf>
    <xf numFmtId="0" fontId="20" fillId="0" borderId="0" xfId="51" applyFont="1" applyAlignment="1">
      <alignment/>
      <protection/>
    </xf>
    <xf numFmtId="0" fontId="20" fillId="0" borderId="0" xfId="51" applyFont="1" applyAlignment="1">
      <alignment horizontal="center"/>
      <protection/>
    </xf>
    <xf numFmtId="2" fontId="20" fillId="0" borderId="0" xfId="51" applyNumberFormat="1" applyFont="1" applyFill="1" applyBorder="1" applyAlignment="1">
      <alignment vertical="center"/>
      <protection/>
    </xf>
    <xf numFmtId="4" fontId="3" fillId="0" borderId="0" xfId="51" applyNumberFormat="1" applyFont="1" applyFill="1" applyBorder="1" applyAlignment="1">
      <alignment horizontal="right" vertical="center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Alignment="1">
      <alignment horizontal="center" vertical="center"/>
      <protection/>
    </xf>
    <xf numFmtId="2" fontId="3" fillId="0" borderId="0" xfId="51" applyNumberFormat="1" applyFont="1" applyFill="1" applyBorder="1" applyAlignment="1">
      <alignment horizontal="right" vertical="center"/>
      <protection/>
    </xf>
    <xf numFmtId="4" fontId="20" fillId="0" borderId="0" xfId="51" applyNumberFormat="1" applyFont="1" applyAlignment="1">
      <alignment/>
      <protection/>
    </xf>
    <xf numFmtId="0" fontId="20" fillId="0" borderId="0" xfId="51" applyNumberFormat="1" applyFont="1" applyFill="1" applyBorder="1" applyAlignment="1">
      <alignment horizontal="center" vertical="center"/>
      <protection/>
    </xf>
    <xf numFmtId="0" fontId="20" fillId="0" borderId="0" xfId="51" applyFont="1" applyFill="1" applyBorder="1" applyAlignment="1">
      <alignment horizontal="left"/>
      <protection/>
    </xf>
    <xf numFmtId="0" fontId="20" fillId="0" borderId="0" xfId="51" applyNumberFormat="1" applyFont="1" applyFill="1" applyAlignment="1">
      <alignment horizontal="center" vertical="center"/>
      <protection/>
    </xf>
    <xf numFmtId="0" fontId="20" fillId="0" borderId="0" xfId="51" applyFont="1" applyFill="1" applyAlignment="1">
      <alignment horizontal="left" vertical="center" wrapText="1"/>
      <protection/>
    </xf>
    <xf numFmtId="2" fontId="20" fillId="0" borderId="0" xfId="51" applyNumberFormat="1" applyFont="1" applyAlignment="1">
      <alignment horizontal="right" vertical="center"/>
      <protection/>
    </xf>
    <xf numFmtId="0" fontId="20" fillId="0" borderId="0" xfId="51" applyFont="1" applyAlignment="1">
      <alignment horizontal="center" vertical="center"/>
      <protection/>
    </xf>
    <xf numFmtId="0" fontId="20" fillId="0" borderId="0" xfId="51" applyNumberFormat="1" applyFont="1" applyAlignment="1">
      <alignment horizontal="center" vertical="center"/>
      <protection/>
    </xf>
    <xf numFmtId="0" fontId="20" fillId="0" borderId="0" xfId="51" applyFont="1" applyFill="1" applyAlignment="1">
      <alignment wrapText="1"/>
      <protection/>
    </xf>
    <xf numFmtId="0" fontId="20" fillId="0" borderId="0" xfId="51" applyFont="1" applyFill="1" applyAlignment="1">
      <alignment horizontal="center"/>
      <protection/>
    </xf>
    <xf numFmtId="2" fontId="20" fillId="0" borderId="0" xfId="51" applyNumberFormat="1" applyFont="1" applyAlignment="1">
      <alignment horizontal="right"/>
      <protection/>
    </xf>
    <xf numFmtId="0" fontId="20" fillId="0" borderId="0" xfId="51" applyFont="1" applyAlignment="1">
      <alignment horizontal="left" vertical="center" wrapText="1"/>
      <protection/>
    </xf>
    <xf numFmtId="2" fontId="20" fillId="0" borderId="0" xfId="51" applyNumberFormat="1" applyFont="1" applyFill="1" applyAlignment="1">
      <alignment horizontal="center"/>
      <protection/>
    </xf>
    <xf numFmtId="0" fontId="20" fillId="0" borderId="0" xfId="51" applyFont="1" applyFill="1" applyAlignment="1">
      <alignment vertical="top" wrapText="1"/>
      <protection/>
    </xf>
    <xf numFmtId="4" fontId="20" fillId="0" borderId="0" xfId="51" applyNumberFormat="1" applyFont="1" applyFill="1" applyAlignment="1">
      <alignment horizontal="right" vertical="center"/>
      <protection/>
    </xf>
    <xf numFmtId="2" fontId="20" fillId="0" borderId="0" xfId="51" applyNumberFormat="1" applyFont="1" applyFill="1" applyBorder="1" applyAlignment="1">
      <alignment horizontal="right" vertical="center"/>
      <protection/>
    </xf>
    <xf numFmtId="0" fontId="20" fillId="0" borderId="0" xfId="51" applyFont="1" applyAlignment="1">
      <alignment vertical="center"/>
      <protection/>
    </xf>
    <xf numFmtId="0" fontId="3" fillId="0" borderId="0" xfId="51" applyFont="1" applyAlignment="1">
      <alignment/>
      <protection/>
    </xf>
    <xf numFmtId="1" fontId="39" fillId="32" borderId="32" xfId="51" applyNumberFormat="1" applyFont="1" applyFill="1" applyBorder="1" applyAlignment="1">
      <alignment horizontal="center" vertical="center"/>
      <protection/>
    </xf>
    <xf numFmtId="0" fontId="39" fillId="32" borderId="32" xfId="51" applyFont="1" applyFill="1" applyBorder="1" applyAlignment="1">
      <alignment horizontal="center"/>
      <protection/>
    </xf>
    <xf numFmtId="0" fontId="39" fillId="32" borderId="32" xfId="51" applyFont="1" applyFill="1" applyBorder="1" applyAlignment="1">
      <alignment horizontal="left"/>
      <protection/>
    </xf>
    <xf numFmtId="0" fontId="39" fillId="32" borderId="32" xfId="51" applyFont="1" applyFill="1" applyBorder="1" applyAlignment="1">
      <alignment horizontal="center" vertical="center"/>
      <protection/>
    </xf>
    <xf numFmtId="4" fontId="39" fillId="32" borderId="32" xfId="51" applyNumberFormat="1" applyFont="1" applyFill="1" applyBorder="1" applyAlignment="1" applyProtection="1">
      <alignment horizontal="right" vertical="center"/>
      <protection hidden="1" locked="0"/>
    </xf>
    <xf numFmtId="4" fontId="15" fillId="32" borderId="32" xfId="51" applyNumberFormat="1" applyFont="1" applyFill="1" applyBorder="1" applyAlignment="1" applyProtection="1">
      <alignment horizontal="right" vertical="center"/>
      <protection hidden="1" locked="0"/>
    </xf>
    <xf numFmtId="1" fontId="20" fillId="0" borderId="0" xfId="51" applyNumberFormat="1" applyFont="1" applyBorder="1" applyAlignment="1">
      <alignment horizontal="center" vertical="center"/>
      <protection/>
    </xf>
    <xf numFmtId="0" fontId="40" fillId="0" borderId="0" xfId="51" applyFont="1" applyFill="1" applyAlignment="1">
      <alignment horizontal="center" vertical="center"/>
      <protection/>
    </xf>
    <xf numFmtId="0" fontId="40" fillId="0" borderId="0" xfId="51" applyFont="1" applyFill="1" applyAlignment="1">
      <alignment/>
      <protection/>
    </xf>
    <xf numFmtId="0" fontId="40" fillId="0" borderId="0" xfId="51" applyFont="1" applyFill="1" applyAlignment="1">
      <alignment horizontal="center"/>
      <protection/>
    </xf>
    <xf numFmtId="4" fontId="3" fillId="0" borderId="0" xfId="51" applyNumberFormat="1" applyFont="1" applyBorder="1" applyAlignment="1" applyProtection="1">
      <alignment horizontal="right" vertical="center"/>
      <protection hidden="1" locked="0"/>
    </xf>
    <xf numFmtId="1" fontId="40" fillId="0" borderId="0" xfId="51" applyNumberFormat="1" applyFont="1" applyAlignment="1">
      <alignment horizontal="center" vertical="center"/>
      <protection/>
    </xf>
    <xf numFmtId="0" fontId="40" fillId="0" borderId="0" xfId="51" applyFont="1" applyBorder="1" applyAlignment="1">
      <alignment horizontal="left"/>
      <protection/>
    </xf>
    <xf numFmtId="0" fontId="40" fillId="0" borderId="0" xfId="51" applyFont="1" applyBorder="1" applyAlignment="1">
      <alignment horizontal="center" vertical="center"/>
      <protection/>
    </xf>
    <xf numFmtId="4" fontId="40" fillId="0" borderId="0" xfId="51" applyNumberFormat="1" applyFont="1" applyBorder="1" applyAlignment="1" applyProtection="1">
      <alignment horizontal="right" vertical="center"/>
      <protection hidden="1" locked="0"/>
    </xf>
    <xf numFmtId="0" fontId="20" fillId="0" borderId="0" xfId="51" applyFont="1" applyBorder="1" applyAlignment="1">
      <alignment horizontal="left"/>
      <protection/>
    </xf>
    <xf numFmtId="0" fontId="20" fillId="0" borderId="0" xfId="51" applyFont="1" applyAlignment="1">
      <alignment horizontal="right" vertical="center"/>
      <protection/>
    </xf>
    <xf numFmtId="0" fontId="15" fillId="32" borderId="33" xfId="51" applyFont="1" applyFill="1" applyBorder="1" applyAlignment="1">
      <alignment horizontal="center" vertical="center"/>
      <protection/>
    </xf>
    <xf numFmtId="49" fontId="15" fillId="32" borderId="33" xfId="51" applyNumberFormat="1" applyFont="1" applyFill="1" applyBorder="1" applyAlignment="1">
      <alignment horizontal="center"/>
      <protection/>
    </xf>
    <xf numFmtId="0" fontId="15" fillId="32" borderId="33" xfId="51" applyFont="1" applyFill="1" applyBorder="1" applyAlignment="1">
      <alignment/>
      <protection/>
    </xf>
    <xf numFmtId="4" fontId="15" fillId="32" borderId="33" xfId="51" applyNumberFormat="1" applyFont="1" applyFill="1" applyBorder="1" applyAlignment="1">
      <alignment horizontal="right" vertical="center"/>
      <protection/>
    </xf>
    <xf numFmtId="0" fontId="20" fillId="0" borderId="0" xfId="51" applyFont="1" applyFill="1" applyBorder="1" applyAlignment="1">
      <alignment horizontal="center"/>
      <protection/>
    </xf>
    <xf numFmtId="0" fontId="20" fillId="0" borderId="0" xfId="51" applyFont="1" applyFill="1" applyBorder="1" applyAlignment="1">
      <alignment/>
      <protection/>
    </xf>
    <xf numFmtId="0" fontId="15" fillId="0" borderId="0" xfId="51" applyFont="1" applyFill="1" applyBorder="1" applyAlignment="1">
      <alignment horizontal="center" vertical="center"/>
      <protection/>
    </xf>
    <xf numFmtId="0" fontId="15" fillId="0" borderId="0" xfId="51" applyFont="1" applyFill="1" applyBorder="1" applyAlignment="1">
      <alignment horizontal="center"/>
      <protection/>
    </xf>
    <xf numFmtId="0" fontId="15" fillId="0" borderId="0" xfId="51" applyFont="1" applyFill="1" applyBorder="1" applyAlignment="1">
      <alignment/>
      <protection/>
    </xf>
    <xf numFmtId="0" fontId="3" fillId="0" borderId="0" xfId="51" applyBorder="1" applyAlignment="1">
      <alignment vertical="center"/>
      <protection/>
    </xf>
    <xf numFmtId="0" fontId="3" fillId="0" borderId="0" xfId="51" applyBorder="1" applyAlignment="1">
      <alignment/>
      <protection/>
    </xf>
    <xf numFmtId="0" fontId="3" fillId="0" borderId="0" xfId="51" applyAlignment="1">
      <alignment vertical="center"/>
      <protection/>
    </xf>
    <xf numFmtId="0" fontId="20" fillId="0" borderId="34" xfId="51" applyFont="1" applyBorder="1" applyAlignment="1">
      <alignment horizontal="center" vertical="center"/>
      <protection/>
    </xf>
    <xf numFmtId="0" fontId="20" fillId="0" borderId="34" xfId="51" applyFont="1" applyBorder="1" applyAlignment="1">
      <alignment horizontal="center"/>
      <protection/>
    </xf>
    <xf numFmtId="0" fontId="41" fillId="32" borderId="32" xfId="51" applyFont="1" applyFill="1" applyBorder="1" applyAlignment="1">
      <alignment horizontal="center" vertical="center"/>
      <protection/>
    </xf>
    <xf numFmtId="0" fontId="41" fillId="32" borderId="32" xfId="51" applyFont="1" applyFill="1" applyBorder="1" applyAlignment="1">
      <alignment/>
      <protection/>
    </xf>
    <xf numFmtId="4" fontId="41" fillId="32" borderId="32" xfId="51" applyNumberFormat="1" applyFont="1" applyFill="1" applyBorder="1" applyAlignment="1">
      <alignment horizontal="right" vertical="center"/>
      <protection/>
    </xf>
    <xf numFmtId="4" fontId="15" fillId="32" borderId="32" xfId="51" applyNumberFormat="1" applyFont="1" applyFill="1" applyBorder="1" applyAlignment="1">
      <alignment horizontal="right" vertical="center"/>
      <protection/>
    </xf>
    <xf numFmtId="4" fontId="20" fillId="0" borderId="0" xfId="51" applyNumberFormat="1" applyFont="1" applyAlignment="1">
      <alignment horizontal="right" vertical="center"/>
      <protection/>
    </xf>
    <xf numFmtId="4" fontId="3" fillId="0" borderId="0" xfId="51" applyNumberFormat="1" applyFont="1" applyAlignment="1">
      <alignment horizontal="right" vertical="center"/>
      <protection/>
    </xf>
    <xf numFmtId="2" fontId="20" fillId="0" borderId="0" xfId="51" applyNumberFormat="1" applyFont="1" applyAlignment="1">
      <alignment horizontal="center" vertical="center"/>
      <protection/>
    </xf>
    <xf numFmtId="2" fontId="3" fillId="0" borderId="0" xfId="51" applyNumberFormat="1" applyFont="1" applyAlignment="1">
      <alignment horizontal="right" vertical="center"/>
      <protection/>
    </xf>
    <xf numFmtId="14" fontId="3" fillId="0" borderId="0" xfId="0" applyNumberFormat="1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42" fillId="33" borderId="31" xfId="0" applyFont="1" applyFill="1" applyBorder="1" applyAlignment="1" applyProtection="1">
      <alignment horizontal="center" vertical="center"/>
      <protection locked="0"/>
    </xf>
    <xf numFmtId="49" fontId="42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42" fillId="33" borderId="31" xfId="0" applyFont="1" applyFill="1" applyBorder="1" applyAlignment="1" applyProtection="1">
      <alignment horizontal="left" vertical="center" wrapText="1"/>
      <protection locked="0"/>
    </xf>
    <xf numFmtId="0" fontId="42" fillId="33" borderId="31" xfId="0" applyFont="1" applyFill="1" applyBorder="1" applyAlignment="1" applyProtection="1">
      <alignment horizontal="center" vertical="center" wrapText="1"/>
      <protection locked="0"/>
    </xf>
    <xf numFmtId="169" fontId="42" fillId="33" borderId="31" xfId="0" applyNumberFormat="1" applyFont="1" applyFill="1" applyBorder="1" applyAlignment="1" applyProtection="1">
      <alignment vertical="center"/>
      <protection locked="0"/>
    </xf>
    <xf numFmtId="4" fontId="42" fillId="33" borderId="31" xfId="0" applyNumberFormat="1" applyFont="1" applyFill="1" applyBorder="1" applyAlignment="1" applyProtection="1">
      <alignment vertical="center"/>
      <protection locked="0"/>
    </xf>
    <xf numFmtId="0" fontId="43" fillId="33" borderId="31" xfId="0" applyFont="1" applyFill="1" applyBorder="1" applyAlignment="1" applyProtection="1">
      <alignment horizontal="center" vertical="center"/>
      <protection locked="0"/>
    </xf>
    <xf numFmtId="49" fontId="43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31" xfId="0" applyFont="1" applyFill="1" applyBorder="1" applyAlignment="1" applyProtection="1">
      <alignment horizontal="left" vertical="center" wrapText="1"/>
      <protection locked="0"/>
    </xf>
    <xf numFmtId="0" fontId="43" fillId="33" borderId="31" xfId="0" applyFont="1" applyFill="1" applyBorder="1" applyAlignment="1" applyProtection="1">
      <alignment horizontal="center" vertical="center" wrapText="1"/>
      <protection locked="0"/>
    </xf>
    <xf numFmtId="169" fontId="43" fillId="33" borderId="31" xfId="0" applyNumberFormat="1" applyFont="1" applyFill="1" applyBorder="1" applyAlignment="1" applyProtection="1">
      <alignment vertical="center"/>
      <protection locked="0"/>
    </xf>
    <xf numFmtId="4" fontId="43" fillId="33" borderId="31" xfId="0" applyNumberFormat="1" applyFont="1" applyFill="1" applyBorder="1" applyAlignment="1" applyProtection="1">
      <alignment vertical="center"/>
      <protection locked="0"/>
    </xf>
    <xf numFmtId="0" fontId="20" fillId="33" borderId="31" xfId="0" applyFont="1" applyFill="1" applyBorder="1" applyAlignment="1" applyProtection="1">
      <alignment horizontal="center" vertical="center"/>
      <protection locked="0"/>
    </xf>
    <xf numFmtId="49" fontId="20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20" fillId="33" borderId="31" xfId="0" applyFont="1" applyFill="1" applyBorder="1" applyAlignment="1" applyProtection="1">
      <alignment horizontal="left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4" fontId="20" fillId="33" borderId="31" xfId="0" applyNumberFormat="1" applyFont="1" applyFill="1" applyBorder="1" applyAlignment="1" applyProtection="1">
      <alignment vertical="center"/>
      <protection locked="0"/>
    </xf>
    <xf numFmtId="167" fontId="44" fillId="33" borderId="0" xfId="0" applyNumberFormat="1" applyFont="1" applyFill="1" applyAlignment="1">
      <alignment horizontal="left" vertical="center"/>
    </xf>
    <xf numFmtId="0" fontId="20" fillId="34" borderId="31" xfId="0" applyFont="1" applyFill="1" applyBorder="1" applyAlignment="1" applyProtection="1">
      <alignment horizontal="center" vertical="center"/>
      <protection locked="0"/>
    </xf>
    <xf numFmtId="49" fontId="20" fillId="34" borderId="31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31" xfId="0" applyFont="1" applyFill="1" applyBorder="1" applyAlignment="1" applyProtection="1">
      <alignment horizontal="left" vertical="center" wrapText="1"/>
      <protection locked="0"/>
    </xf>
    <xf numFmtId="0" fontId="20" fillId="34" borderId="31" xfId="0" applyFont="1" applyFill="1" applyBorder="1" applyAlignment="1" applyProtection="1">
      <alignment horizontal="center" vertical="center" wrapText="1"/>
      <protection locked="0"/>
    </xf>
    <xf numFmtId="169" fontId="20" fillId="34" borderId="31" xfId="0" applyNumberFormat="1" applyFont="1" applyFill="1" applyBorder="1" applyAlignment="1" applyProtection="1">
      <alignment vertical="center"/>
      <protection locked="0"/>
    </xf>
    <xf numFmtId="4" fontId="20" fillId="34" borderId="31" xfId="0" applyNumberFormat="1" applyFont="1" applyFill="1" applyBorder="1" applyAlignment="1" applyProtection="1">
      <alignment vertical="center"/>
      <protection locked="0"/>
    </xf>
    <xf numFmtId="0" fontId="8" fillId="34" borderId="0" xfId="0" applyFont="1" applyFill="1" applyAlignment="1">
      <alignment vertical="center"/>
    </xf>
    <xf numFmtId="0" fontId="33" fillId="34" borderId="31" xfId="0" applyFont="1" applyFill="1" applyBorder="1" applyAlignment="1" applyProtection="1">
      <alignment horizontal="center" vertical="center"/>
      <protection locked="0"/>
    </xf>
    <xf numFmtId="49" fontId="33" fillId="34" borderId="31" xfId="0" applyNumberFormat="1" applyFont="1" applyFill="1" applyBorder="1" applyAlignment="1" applyProtection="1">
      <alignment horizontal="left" vertical="center" wrapText="1"/>
      <protection locked="0"/>
    </xf>
    <xf numFmtId="0" fontId="33" fillId="34" borderId="31" xfId="0" applyFont="1" applyFill="1" applyBorder="1" applyAlignment="1" applyProtection="1">
      <alignment horizontal="left" vertical="center" wrapText="1"/>
      <protection locked="0"/>
    </xf>
    <xf numFmtId="0" fontId="33" fillId="34" borderId="31" xfId="0" applyFont="1" applyFill="1" applyBorder="1" applyAlignment="1" applyProtection="1">
      <alignment horizontal="center" vertical="center" wrapText="1"/>
      <protection locked="0"/>
    </xf>
    <xf numFmtId="169" fontId="33" fillId="34" borderId="31" xfId="0" applyNumberFormat="1" applyFont="1" applyFill="1" applyBorder="1" applyAlignment="1" applyProtection="1">
      <alignment vertical="center"/>
      <protection locked="0"/>
    </xf>
    <xf numFmtId="4" fontId="33" fillId="34" borderId="31" xfId="0" applyNumberFormat="1" applyFont="1" applyFill="1" applyBorder="1" applyAlignment="1" applyProtection="1">
      <alignment vertical="center"/>
      <protection locked="0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8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0" fillId="32" borderId="16" xfId="0" applyFont="1" applyFill="1" applyBorder="1" applyAlignment="1">
      <alignment horizontal="right" vertical="center"/>
    </xf>
    <xf numFmtId="0" fontId="20" fillId="32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32" borderId="16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left" vertical="center"/>
    </xf>
    <xf numFmtId="0" fontId="20" fillId="32" borderId="16" xfId="0" applyFont="1" applyFill="1" applyBorder="1" applyAlignment="1">
      <alignment horizontal="center" vertical="center"/>
    </xf>
    <xf numFmtId="0" fontId="20" fillId="32" borderId="30" xfId="0" applyFont="1" applyFill="1" applyBorder="1" applyAlignment="1">
      <alignment horizontal="left" vertical="center"/>
    </xf>
    <xf numFmtId="4" fontId="5" fillId="32" borderId="16" xfId="0" applyNumberFormat="1" applyFont="1" applyFill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4" fontId="15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34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28" fillId="33" borderId="0" xfId="0" applyFont="1" applyFill="1" applyAlignment="1">
      <alignment horizontal="left" vertical="center" wrapText="1"/>
    </xf>
    <xf numFmtId="0" fontId="20" fillId="32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4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 wrapText="1"/>
      <protection/>
    </xf>
    <xf numFmtId="49" fontId="3" fillId="0" borderId="0" xfId="51" applyNumberFormat="1" applyFont="1" applyBorder="1" applyAlignment="1">
      <alignment horizontal="center"/>
      <protection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Normal 3" xfId="46"/>
    <cellStyle name="Normal 3 2" xfId="47"/>
    <cellStyle name="Normal 5" xfId="48"/>
    <cellStyle name="Normal_InternyCennikONLINE" xfId="49"/>
    <cellStyle name="Normálna 2" xfId="50"/>
    <cellStyle name="normálne_Kvalifikovaný odhad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slerova\Downloads\Podklady_16-09-2021\Rozpo&#269;et_p&#244;vodn&#253;%20n&#225;vrh\Kvalifikovan&#253;%20od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r"/>
      <sheetName val="Dodávka"/>
      <sheetName val="Montáž"/>
    </sheetNames>
    <sheetDataSet>
      <sheetData sheetId="0">
        <row r="5">
          <cell r="A5" t="str">
            <v>Kvalifikovaný odhad nákladov stavby</v>
          </cell>
        </row>
        <row r="13">
          <cell r="A13" t="str">
            <v>Vodozádržné opatrenia v obci Kamenica nad Cirochou</v>
          </cell>
        </row>
        <row r="14">
          <cell r="A14" t="str">
            <v>Elektroinštalácie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zoomScalePageLayoutView="0" workbookViewId="0" topLeftCell="A85">
      <selection activeCell="BE110" sqref="BE11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9.75">
      <c r="A1" s="14" t="s">
        <v>928</v>
      </c>
      <c r="AZ1" s="14" t="s">
        <v>929</v>
      </c>
      <c r="BA1" s="14" t="s">
        <v>930</v>
      </c>
      <c r="BB1" s="14" t="s">
        <v>929</v>
      </c>
      <c r="BT1" s="14" t="s">
        <v>931</v>
      </c>
      <c r="BU1" s="14" t="s">
        <v>931</v>
      </c>
      <c r="BV1" s="14" t="s">
        <v>933</v>
      </c>
    </row>
    <row r="2" spans="44:72" ht="36.75" customHeight="1">
      <c r="AR2" s="307" t="s">
        <v>934</v>
      </c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S2" s="15" t="s">
        <v>935</v>
      </c>
      <c r="BT2" s="15" t="s">
        <v>936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935</v>
      </c>
      <c r="BT3" s="15" t="s">
        <v>936</v>
      </c>
    </row>
    <row r="4" spans="2:71" ht="24.75" customHeight="1">
      <c r="B4" s="18"/>
      <c r="D4" s="19" t="s">
        <v>937</v>
      </c>
      <c r="AR4" s="18"/>
      <c r="AS4" s="20" t="s">
        <v>938</v>
      </c>
      <c r="BS4" s="15" t="s">
        <v>939</v>
      </c>
    </row>
    <row r="5" spans="2:71" ht="12" customHeight="1">
      <c r="B5" s="18"/>
      <c r="D5" s="21" t="s">
        <v>940</v>
      </c>
      <c r="K5" s="311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R5" s="18"/>
      <c r="BS5" s="15" t="s">
        <v>935</v>
      </c>
    </row>
    <row r="6" spans="2:71" ht="36.75" customHeight="1">
      <c r="B6" s="18"/>
      <c r="D6" s="23" t="s">
        <v>941</v>
      </c>
      <c r="K6" s="312" t="s">
        <v>942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R6" s="18"/>
      <c r="BS6" s="15" t="s">
        <v>935</v>
      </c>
    </row>
    <row r="7" spans="2:71" ht="12" customHeight="1">
      <c r="B7" s="18"/>
      <c r="D7" s="24" t="s">
        <v>943</v>
      </c>
      <c r="K7" s="22" t="s">
        <v>929</v>
      </c>
      <c r="AK7" s="24" t="s">
        <v>944</v>
      </c>
      <c r="AN7" s="22" t="s">
        <v>929</v>
      </c>
      <c r="AR7" s="18"/>
      <c r="BS7" s="15" t="s">
        <v>935</v>
      </c>
    </row>
    <row r="8" spans="2:71" ht="12" customHeight="1">
      <c r="B8" s="18"/>
      <c r="D8" s="24" t="s">
        <v>945</v>
      </c>
      <c r="K8" s="22" t="s">
        <v>946</v>
      </c>
      <c r="AK8" s="24" t="s">
        <v>947</v>
      </c>
      <c r="AN8" s="260">
        <v>44433</v>
      </c>
      <c r="AR8" s="18"/>
      <c r="BS8" s="15" t="s">
        <v>935</v>
      </c>
    </row>
    <row r="9" spans="2:71" ht="14.25" customHeight="1">
      <c r="B9" s="18"/>
      <c r="AR9" s="18"/>
      <c r="BS9" s="15" t="s">
        <v>935</v>
      </c>
    </row>
    <row r="10" spans="2:71" ht="12" customHeight="1">
      <c r="B10" s="18"/>
      <c r="D10" s="24" t="s">
        <v>948</v>
      </c>
      <c r="AK10" s="24" t="s">
        <v>949</v>
      </c>
      <c r="AN10" s="22" t="s">
        <v>929</v>
      </c>
      <c r="AR10" s="18"/>
      <c r="BS10" s="15" t="s">
        <v>935</v>
      </c>
    </row>
    <row r="11" spans="2:71" ht="18" customHeight="1">
      <c r="B11" s="18"/>
      <c r="E11" s="22" t="s">
        <v>950</v>
      </c>
      <c r="AK11" s="24" t="s">
        <v>951</v>
      </c>
      <c r="AN11" s="22" t="s">
        <v>929</v>
      </c>
      <c r="AR11" s="18"/>
      <c r="BS11" s="15" t="s">
        <v>935</v>
      </c>
    </row>
    <row r="12" spans="2:71" ht="6.75" customHeight="1">
      <c r="B12" s="18"/>
      <c r="AR12" s="18"/>
      <c r="BS12" s="15" t="s">
        <v>935</v>
      </c>
    </row>
    <row r="13" spans="2:71" ht="12" customHeight="1">
      <c r="B13" s="18"/>
      <c r="D13" s="24" t="s">
        <v>952</v>
      </c>
      <c r="AK13" s="24" t="s">
        <v>949</v>
      </c>
      <c r="AN13" s="22" t="s">
        <v>929</v>
      </c>
      <c r="AR13" s="18"/>
      <c r="BS13" s="15" t="s">
        <v>935</v>
      </c>
    </row>
    <row r="14" spans="2:71" ht="12.75">
      <c r="B14" s="18"/>
      <c r="E14" s="22" t="s">
        <v>953</v>
      </c>
      <c r="AK14" s="24" t="s">
        <v>951</v>
      </c>
      <c r="AN14" s="22" t="s">
        <v>929</v>
      </c>
      <c r="AR14" s="18"/>
      <c r="BS14" s="15" t="s">
        <v>935</v>
      </c>
    </row>
    <row r="15" spans="2:71" ht="6.75" customHeight="1">
      <c r="B15" s="18"/>
      <c r="AR15" s="18"/>
      <c r="BS15" s="15" t="s">
        <v>931</v>
      </c>
    </row>
    <row r="16" spans="2:71" ht="12" customHeight="1">
      <c r="B16" s="18"/>
      <c r="D16" s="24" t="s">
        <v>954</v>
      </c>
      <c r="AK16" s="24" t="s">
        <v>949</v>
      </c>
      <c r="AN16" s="22" t="s">
        <v>929</v>
      </c>
      <c r="AR16" s="18"/>
      <c r="BS16" s="15" t="s">
        <v>931</v>
      </c>
    </row>
    <row r="17" spans="2:71" ht="18" customHeight="1">
      <c r="B17" s="18"/>
      <c r="E17" s="22" t="s">
        <v>955</v>
      </c>
      <c r="AK17" s="24" t="s">
        <v>951</v>
      </c>
      <c r="AN17" s="22" t="s">
        <v>929</v>
      </c>
      <c r="AR17" s="18"/>
      <c r="BS17" s="15" t="s">
        <v>956</v>
      </c>
    </row>
    <row r="18" spans="2:71" ht="6.75" customHeight="1">
      <c r="B18" s="18"/>
      <c r="AR18" s="18"/>
      <c r="BS18" s="15" t="s">
        <v>935</v>
      </c>
    </row>
    <row r="19" spans="2:71" ht="12" customHeight="1">
      <c r="B19" s="18"/>
      <c r="D19" s="24" t="s">
        <v>957</v>
      </c>
      <c r="AK19" s="24" t="s">
        <v>949</v>
      </c>
      <c r="AN19" s="22" t="s">
        <v>929</v>
      </c>
      <c r="AR19" s="18"/>
      <c r="BS19" s="15" t="s">
        <v>935</v>
      </c>
    </row>
    <row r="20" spans="2:71" ht="18" customHeight="1">
      <c r="B20" s="18"/>
      <c r="E20" s="22"/>
      <c r="AK20" s="24" t="s">
        <v>951</v>
      </c>
      <c r="AN20" s="22" t="s">
        <v>929</v>
      </c>
      <c r="AR20" s="18"/>
      <c r="BS20" s="15" t="s">
        <v>956</v>
      </c>
    </row>
    <row r="21" spans="2:44" ht="6.75" customHeight="1">
      <c r="B21" s="18"/>
      <c r="AR21" s="18"/>
    </row>
    <row r="22" spans="2:44" ht="12" customHeight="1">
      <c r="B22" s="18"/>
      <c r="D22" s="24" t="s">
        <v>958</v>
      </c>
      <c r="AR22" s="18"/>
    </row>
    <row r="23" spans="2:44" ht="16.5" customHeight="1">
      <c r="B23" s="18"/>
      <c r="E23" s="326" t="s">
        <v>929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R23" s="18"/>
    </row>
    <row r="24" spans="2:44" ht="6.75" customHeight="1">
      <c r="B24" s="18"/>
      <c r="AR24" s="18"/>
    </row>
    <row r="25" spans="2:44" ht="6.7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57" s="1" customFormat="1" ht="25.5" customHeight="1">
      <c r="A26" s="27"/>
      <c r="B26" s="28"/>
      <c r="C26" s="27"/>
      <c r="D26" s="29" t="s">
        <v>959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27">
        <f>ROUND(AG94,2)</f>
        <v>0</v>
      </c>
      <c r="AL26" s="328"/>
      <c r="AM26" s="328"/>
      <c r="AN26" s="328"/>
      <c r="AO26" s="328"/>
      <c r="AP26" s="27"/>
      <c r="AQ26" s="27"/>
      <c r="AR26" s="28"/>
      <c r="BE26" s="27"/>
    </row>
    <row r="27" spans="1:57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57" s="1" customFormat="1" ht="12.75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30" t="s">
        <v>960</v>
      </c>
      <c r="M28" s="330"/>
      <c r="N28" s="330"/>
      <c r="O28" s="330"/>
      <c r="P28" s="330"/>
      <c r="Q28" s="27"/>
      <c r="R28" s="27"/>
      <c r="S28" s="27"/>
      <c r="T28" s="27"/>
      <c r="U28" s="27"/>
      <c r="V28" s="27"/>
      <c r="W28" s="330" t="s">
        <v>961</v>
      </c>
      <c r="X28" s="330"/>
      <c r="Y28" s="330"/>
      <c r="Z28" s="330"/>
      <c r="AA28" s="330"/>
      <c r="AB28" s="330"/>
      <c r="AC28" s="330"/>
      <c r="AD28" s="330"/>
      <c r="AE28" s="330"/>
      <c r="AF28" s="27"/>
      <c r="AG28" s="27"/>
      <c r="AH28" s="27"/>
      <c r="AI28" s="27"/>
      <c r="AJ28" s="27"/>
      <c r="AK28" s="330" t="s">
        <v>962</v>
      </c>
      <c r="AL28" s="330"/>
      <c r="AM28" s="330"/>
      <c r="AN28" s="330"/>
      <c r="AO28" s="330"/>
      <c r="AP28" s="27"/>
      <c r="AQ28" s="27"/>
      <c r="AR28" s="28"/>
      <c r="BE28" s="27"/>
    </row>
    <row r="29" spans="2:44" s="2" customFormat="1" ht="14.25" customHeight="1">
      <c r="B29" s="32"/>
      <c r="D29" s="24" t="s">
        <v>963</v>
      </c>
      <c r="F29" s="24" t="s">
        <v>964</v>
      </c>
      <c r="L29" s="318">
        <v>0.2</v>
      </c>
      <c r="M29" s="319"/>
      <c r="N29" s="319"/>
      <c r="O29" s="319"/>
      <c r="P29" s="319"/>
      <c r="W29" s="320">
        <f>ROUND(AZ94,2)</f>
        <v>0</v>
      </c>
      <c r="X29" s="319"/>
      <c r="Y29" s="319"/>
      <c r="Z29" s="319"/>
      <c r="AA29" s="319"/>
      <c r="AB29" s="319"/>
      <c r="AC29" s="319"/>
      <c r="AD29" s="319"/>
      <c r="AE29" s="319"/>
      <c r="AK29" s="320">
        <f>ROUND(AV94,2)</f>
        <v>0</v>
      </c>
      <c r="AL29" s="319"/>
      <c r="AM29" s="319"/>
      <c r="AN29" s="319"/>
      <c r="AO29" s="319"/>
      <c r="AR29" s="32"/>
    </row>
    <row r="30" spans="2:44" s="2" customFormat="1" ht="14.25" customHeight="1">
      <c r="B30" s="32"/>
      <c r="F30" s="24" t="s">
        <v>965</v>
      </c>
      <c r="L30" s="318">
        <v>0.2</v>
      </c>
      <c r="M30" s="319"/>
      <c r="N30" s="319"/>
      <c r="O30" s="319"/>
      <c r="P30" s="319"/>
      <c r="W30" s="320">
        <f>ROUND(BA94,2)</f>
        <v>0</v>
      </c>
      <c r="X30" s="319"/>
      <c r="Y30" s="319"/>
      <c r="Z30" s="319"/>
      <c r="AA30" s="319"/>
      <c r="AB30" s="319"/>
      <c r="AC30" s="319"/>
      <c r="AD30" s="319"/>
      <c r="AE30" s="319"/>
      <c r="AK30" s="320">
        <f>ROUND(AW94,2)</f>
        <v>0</v>
      </c>
      <c r="AL30" s="319"/>
      <c r="AM30" s="319"/>
      <c r="AN30" s="319"/>
      <c r="AO30" s="319"/>
      <c r="AR30" s="32"/>
    </row>
    <row r="31" spans="2:44" s="2" customFormat="1" ht="14.25" customHeight="1" hidden="1">
      <c r="B31" s="32"/>
      <c r="F31" s="24" t="s">
        <v>966</v>
      </c>
      <c r="L31" s="318">
        <v>0.2</v>
      </c>
      <c r="M31" s="319"/>
      <c r="N31" s="319"/>
      <c r="O31" s="319"/>
      <c r="P31" s="319"/>
      <c r="W31" s="320">
        <f>ROUND(BB94,2)</f>
        <v>0</v>
      </c>
      <c r="X31" s="319"/>
      <c r="Y31" s="319"/>
      <c r="Z31" s="319"/>
      <c r="AA31" s="319"/>
      <c r="AB31" s="319"/>
      <c r="AC31" s="319"/>
      <c r="AD31" s="319"/>
      <c r="AE31" s="319"/>
      <c r="AK31" s="320">
        <v>0</v>
      </c>
      <c r="AL31" s="319"/>
      <c r="AM31" s="319"/>
      <c r="AN31" s="319"/>
      <c r="AO31" s="319"/>
      <c r="AR31" s="32"/>
    </row>
    <row r="32" spans="2:44" s="2" customFormat="1" ht="14.25" customHeight="1" hidden="1">
      <c r="B32" s="32"/>
      <c r="F32" s="24" t="s">
        <v>967</v>
      </c>
      <c r="L32" s="318">
        <v>0.2</v>
      </c>
      <c r="M32" s="319"/>
      <c r="N32" s="319"/>
      <c r="O32" s="319"/>
      <c r="P32" s="319"/>
      <c r="W32" s="320">
        <f>ROUND(BC94,2)</f>
        <v>0</v>
      </c>
      <c r="X32" s="319"/>
      <c r="Y32" s="319"/>
      <c r="Z32" s="319"/>
      <c r="AA32" s="319"/>
      <c r="AB32" s="319"/>
      <c r="AC32" s="319"/>
      <c r="AD32" s="319"/>
      <c r="AE32" s="319"/>
      <c r="AK32" s="320">
        <v>0</v>
      </c>
      <c r="AL32" s="319"/>
      <c r="AM32" s="319"/>
      <c r="AN32" s="319"/>
      <c r="AO32" s="319"/>
      <c r="AR32" s="32"/>
    </row>
    <row r="33" spans="2:44" s="2" customFormat="1" ht="14.25" customHeight="1" hidden="1">
      <c r="B33" s="32"/>
      <c r="F33" s="24" t="s">
        <v>968</v>
      </c>
      <c r="L33" s="318">
        <v>0</v>
      </c>
      <c r="M33" s="319"/>
      <c r="N33" s="319"/>
      <c r="O33" s="319"/>
      <c r="P33" s="319"/>
      <c r="W33" s="320">
        <f>ROUND(BD94,2)</f>
        <v>0</v>
      </c>
      <c r="X33" s="319"/>
      <c r="Y33" s="319"/>
      <c r="Z33" s="319"/>
      <c r="AA33" s="319"/>
      <c r="AB33" s="319"/>
      <c r="AC33" s="319"/>
      <c r="AD33" s="319"/>
      <c r="AE33" s="319"/>
      <c r="AK33" s="320">
        <v>0</v>
      </c>
      <c r="AL33" s="319"/>
      <c r="AM33" s="319"/>
      <c r="AN33" s="319"/>
      <c r="AO33" s="319"/>
      <c r="AR33" s="32"/>
    </row>
    <row r="34" spans="1:57" s="1" customFormat="1" ht="6.7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1" customFormat="1" ht="25.5" customHeight="1">
      <c r="A35" s="27"/>
      <c r="B35" s="28"/>
      <c r="C35" s="33"/>
      <c r="D35" s="34" t="s">
        <v>969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970</v>
      </c>
      <c r="U35" s="35"/>
      <c r="V35" s="35"/>
      <c r="W35" s="35"/>
      <c r="X35" s="313" t="s">
        <v>971</v>
      </c>
      <c r="Y35" s="314"/>
      <c r="Z35" s="314"/>
      <c r="AA35" s="314"/>
      <c r="AB35" s="314"/>
      <c r="AC35" s="35"/>
      <c r="AD35" s="35"/>
      <c r="AE35" s="35"/>
      <c r="AF35" s="35"/>
      <c r="AG35" s="35"/>
      <c r="AH35" s="35"/>
      <c r="AI35" s="35"/>
      <c r="AJ35" s="35"/>
      <c r="AK35" s="324">
        <f>SUM(AK26:AK33)</f>
        <v>0</v>
      </c>
      <c r="AL35" s="314"/>
      <c r="AM35" s="314"/>
      <c r="AN35" s="314"/>
      <c r="AO35" s="325"/>
      <c r="AP35" s="33"/>
      <c r="AQ35" s="33"/>
      <c r="AR35" s="28"/>
      <c r="BE35" s="27"/>
    </row>
    <row r="36" spans="1:57" s="1" customFormat="1" ht="6.7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1" customFormat="1" ht="14.2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2:44" ht="14.25" customHeight="1">
      <c r="B38" s="18"/>
      <c r="AR38" s="18"/>
    </row>
    <row r="39" spans="2:44" ht="14.25" customHeight="1">
      <c r="B39" s="18"/>
      <c r="AR39" s="18"/>
    </row>
    <row r="40" spans="2:44" ht="14.25" customHeight="1">
      <c r="B40" s="18"/>
      <c r="AR40" s="18"/>
    </row>
    <row r="41" spans="2:44" ht="14.25" customHeight="1">
      <c r="B41" s="18"/>
      <c r="AR41" s="18"/>
    </row>
    <row r="42" spans="2:44" ht="14.25" customHeight="1">
      <c r="B42" s="18"/>
      <c r="AR42" s="18"/>
    </row>
    <row r="43" spans="2:44" ht="14.25" customHeight="1">
      <c r="B43" s="18"/>
      <c r="AR43" s="18"/>
    </row>
    <row r="44" spans="2:44" ht="14.25" customHeight="1">
      <c r="B44" s="18"/>
      <c r="AR44" s="18"/>
    </row>
    <row r="45" spans="2:44" ht="14.25" customHeight="1">
      <c r="B45" s="18"/>
      <c r="AR45" s="18"/>
    </row>
    <row r="46" spans="2:44" ht="14.25" customHeight="1">
      <c r="B46" s="18"/>
      <c r="AR46" s="18"/>
    </row>
    <row r="47" spans="2:44" ht="14.25" customHeight="1">
      <c r="B47" s="18"/>
      <c r="AR47" s="18"/>
    </row>
    <row r="48" spans="2:44" ht="14.25" customHeight="1">
      <c r="B48" s="18"/>
      <c r="AR48" s="18"/>
    </row>
    <row r="49" spans="2:44" s="1" customFormat="1" ht="14.25" customHeight="1">
      <c r="B49" s="37"/>
      <c r="D49" s="38" t="s">
        <v>972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973</v>
      </c>
      <c r="AI49" s="39"/>
      <c r="AJ49" s="39"/>
      <c r="AK49" s="39"/>
      <c r="AL49" s="39"/>
      <c r="AM49" s="39"/>
      <c r="AN49" s="39"/>
      <c r="AO49" s="39"/>
      <c r="AR49" s="37"/>
    </row>
    <row r="50" spans="2:44" ht="9.75">
      <c r="B50" s="18"/>
      <c r="AR50" s="18"/>
    </row>
    <row r="51" spans="2:44" ht="9.75">
      <c r="B51" s="18"/>
      <c r="AR51" s="18"/>
    </row>
    <row r="52" spans="2:44" ht="9.75">
      <c r="B52" s="18"/>
      <c r="AR52" s="18"/>
    </row>
    <row r="53" spans="2:44" ht="9.75">
      <c r="B53" s="18"/>
      <c r="AR53" s="18"/>
    </row>
    <row r="54" spans="2:44" ht="9.75">
      <c r="B54" s="18"/>
      <c r="AR54" s="18"/>
    </row>
    <row r="55" spans="2:44" ht="9.75">
      <c r="B55" s="18"/>
      <c r="AR55" s="18"/>
    </row>
    <row r="56" spans="2:44" ht="9.75">
      <c r="B56" s="18"/>
      <c r="AR56" s="18"/>
    </row>
    <row r="57" spans="2:44" ht="9.75">
      <c r="B57" s="18"/>
      <c r="AR57" s="18"/>
    </row>
    <row r="58" spans="2:44" ht="9.75">
      <c r="B58" s="18"/>
      <c r="AR58" s="18"/>
    </row>
    <row r="59" spans="2:44" ht="9.75">
      <c r="B59" s="18"/>
      <c r="AR59" s="18"/>
    </row>
    <row r="60" spans="1:57" s="1" customFormat="1" ht="12.75">
      <c r="A60" s="27"/>
      <c r="B60" s="28"/>
      <c r="C60" s="27"/>
      <c r="D60" s="40" t="s">
        <v>974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975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974</v>
      </c>
      <c r="AI60" s="30"/>
      <c r="AJ60" s="30"/>
      <c r="AK60" s="30"/>
      <c r="AL60" s="30"/>
      <c r="AM60" s="40" t="s">
        <v>975</v>
      </c>
      <c r="AN60" s="30"/>
      <c r="AO60" s="30"/>
      <c r="AP60" s="27"/>
      <c r="AQ60" s="27"/>
      <c r="AR60" s="28"/>
      <c r="BE60" s="27"/>
    </row>
    <row r="61" spans="2:44" ht="9.75">
      <c r="B61" s="18"/>
      <c r="AR61" s="18"/>
    </row>
    <row r="62" spans="2:44" ht="9.75">
      <c r="B62" s="18"/>
      <c r="AR62" s="18"/>
    </row>
    <row r="63" spans="2:44" ht="9.75">
      <c r="B63" s="18"/>
      <c r="AR63" s="18"/>
    </row>
    <row r="64" spans="1:57" s="1" customFormat="1" ht="12.75">
      <c r="A64" s="27"/>
      <c r="B64" s="28"/>
      <c r="C64" s="27"/>
      <c r="D64" s="38" t="s">
        <v>976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977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2:44" ht="9.75">
      <c r="B65" s="18"/>
      <c r="AR65" s="18"/>
    </row>
    <row r="66" spans="2:44" ht="9.75">
      <c r="B66" s="18"/>
      <c r="AR66" s="18"/>
    </row>
    <row r="67" spans="2:44" ht="9.75">
      <c r="B67" s="18"/>
      <c r="AR67" s="18"/>
    </row>
    <row r="68" spans="2:44" ht="9.75">
      <c r="B68" s="18"/>
      <c r="AR68" s="18"/>
    </row>
    <row r="69" spans="2:44" ht="9.75">
      <c r="B69" s="18"/>
      <c r="AR69" s="18"/>
    </row>
    <row r="70" spans="2:44" ht="9.75">
      <c r="B70" s="18"/>
      <c r="AR70" s="18"/>
    </row>
    <row r="71" spans="2:44" ht="9.75">
      <c r="B71" s="18"/>
      <c r="AR71" s="18"/>
    </row>
    <row r="72" spans="2:44" ht="9.75">
      <c r="B72" s="18"/>
      <c r="AR72" s="18"/>
    </row>
    <row r="73" spans="2:44" ht="9.75">
      <c r="B73" s="18"/>
      <c r="AR73" s="18"/>
    </row>
    <row r="74" spans="2:44" ht="9.75">
      <c r="B74" s="18"/>
      <c r="AR74" s="18"/>
    </row>
    <row r="75" spans="1:57" s="1" customFormat="1" ht="12.75">
      <c r="A75" s="27"/>
      <c r="B75" s="28"/>
      <c r="C75" s="27"/>
      <c r="D75" s="40" t="s">
        <v>974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975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974</v>
      </c>
      <c r="AI75" s="30"/>
      <c r="AJ75" s="30"/>
      <c r="AK75" s="30"/>
      <c r="AL75" s="30"/>
      <c r="AM75" s="40" t="s">
        <v>975</v>
      </c>
      <c r="AN75" s="30"/>
      <c r="AO75" s="30"/>
      <c r="AP75" s="27"/>
      <c r="AQ75" s="27"/>
      <c r="AR75" s="28"/>
      <c r="BE75" s="27"/>
    </row>
    <row r="76" spans="1:57" s="1" customFormat="1" ht="9.75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1" customFormat="1" ht="6.7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57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57" s="1" customFormat="1" ht="24.75" customHeight="1">
      <c r="A82" s="27"/>
      <c r="B82" s="28"/>
      <c r="C82" s="19" t="s">
        <v>978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3" customFormat="1" ht="12" customHeight="1">
      <c r="B84" s="46"/>
      <c r="C84" s="24" t="s">
        <v>940</v>
      </c>
      <c r="AR84" s="46"/>
    </row>
    <row r="85" spans="2:44" s="4" customFormat="1" ht="36.75" customHeight="1">
      <c r="B85" s="47"/>
      <c r="C85" s="48" t="s">
        <v>941</v>
      </c>
      <c r="L85" s="331" t="str">
        <f>K6</f>
        <v>Vodozádržné opatrenia v obci Kamenica nad Cirochou</v>
      </c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R85" s="47"/>
    </row>
    <row r="86" spans="1:57" s="1" customFormat="1" ht="6.7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1" customFormat="1" ht="12" customHeight="1">
      <c r="A87" s="27"/>
      <c r="B87" s="28"/>
      <c r="C87" s="24" t="s">
        <v>945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>Kamenica nad Cirochou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947</v>
      </c>
      <c r="AJ87" s="27"/>
      <c r="AK87" s="27"/>
      <c r="AL87" s="27"/>
      <c r="AM87" s="321">
        <f>IF(AN8="","",AN8)</f>
        <v>44433</v>
      </c>
      <c r="AN87" s="321"/>
      <c r="AO87" s="27"/>
      <c r="AP87" s="27"/>
      <c r="AQ87" s="27"/>
      <c r="AR87" s="28"/>
      <c r="BE87" s="27"/>
    </row>
    <row r="88" spans="1:57" s="1" customFormat="1" ht="6.7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1" customFormat="1" ht="25.5" customHeight="1">
      <c r="A89" s="27"/>
      <c r="B89" s="28"/>
      <c r="C89" s="24" t="s">
        <v>948</v>
      </c>
      <c r="D89" s="27"/>
      <c r="E89" s="27"/>
      <c r="F89" s="27"/>
      <c r="G89" s="27"/>
      <c r="H89" s="27"/>
      <c r="I89" s="27"/>
      <c r="J89" s="27"/>
      <c r="K89" s="27"/>
      <c r="L89" s="3" t="str">
        <f>IF(E11="","",E11)</f>
        <v>Obec Kamenica nad Cirochou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954</v>
      </c>
      <c r="AJ89" s="27"/>
      <c r="AK89" s="27"/>
      <c r="AL89" s="27"/>
      <c r="AM89" s="305" t="str">
        <f>IF(E17="","",E17)</f>
        <v>SK DESIGN Ing. Kelemen Slavomír</v>
      </c>
      <c r="AN89" s="306"/>
      <c r="AO89" s="306"/>
      <c r="AP89" s="306"/>
      <c r="AQ89" s="27"/>
      <c r="AR89" s="28"/>
      <c r="AS89" s="298" t="s">
        <v>979</v>
      </c>
      <c r="AT89" s="299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57" s="1" customFormat="1" ht="15" customHeight="1">
      <c r="A90" s="27"/>
      <c r="B90" s="28"/>
      <c r="C90" s="24" t="s">
        <v>952</v>
      </c>
      <c r="D90" s="27"/>
      <c r="E90" s="27"/>
      <c r="F90" s="27"/>
      <c r="G90" s="27"/>
      <c r="H90" s="27"/>
      <c r="I90" s="27"/>
      <c r="J90" s="27"/>
      <c r="K90" s="27"/>
      <c r="L90" s="3" t="str">
        <f>IF(E14="","",E14)</f>
        <v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957</v>
      </c>
      <c r="AJ90" s="27"/>
      <c r="AK90" s="27"/>
      <c r="AL90" s="27"/>
      <c r="AM90" s="305">
        <f>IF(E20="","",E20)</f>
      </c>
      <c r="AN90" s="306"/>
      <c r="AO90" s="306"/>
      <c r="AP90" s="306"/>
      <c r="AQ90" s="27"/>
      <c r="AR90" s="28"/>
      <c r="AS90" s="300"/>
      <c r="AT90" s="301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57" s="1" customFormat="1" ht="10.5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300"/>
      <c r="AT91" s="301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57" s="1" customFormat="1" ht="29.25" customHeight="1">
      <c r="A92" s="27"/>
      <c r="B92" s="28"/>
      <c r="C92" s="336" t="s">
        <v>980</v>
      </c>
      <c r="D92" s="310"/>
      <c r="E92" s="310"/>
      <c r="F92" s="310"/>
      <c r="G92" s="310"/>
      <c r="H92" s="35"/>
      <c r="I92" s="322" t="s">
        <v>981</v>
      </c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09" t="s">
        <v>982</v>
      </c>
      <c r="AH92" s="310"/>
      <c r="AI92" s="310"/>
      <c r="AJ92" s="310"/>
      <c r="AK92" s="310"/>
      <c r="AL92" s="310"/>
      <c r="AM92" s="310"/>
      <c r="AN92" s="322" t="s">
        <v>983</v>
      </c>
      <c r="AO92" s="310"/>
      <c r="AP92" s="323"/>
      <c r="AQ92" s="55" t="s">
        <v>984</v>
      </c>
      <c r="AR92" s="28"/>
      <c r="AS92" s="56" t="s">
        <v>985</v>
      </c>
      <c r="AT92" s="57" t="s">
        <v>986</v>
      </c>
      <c r="AU92" s="57" t="s">
        <v>987</v>
      </c>
      <c r="AV92" s="57" t="s">
        <v>988</v>
      </c>
      <c r="AW92" s="57" t="s">
        <v>989</v>
      </c>
      <c r="AX92" s="57" t="s">
        <v>990</v>
      </c>
      <c r="AY92" s="57" t="s">
        <v>991</v>
      </c>
      <c r="AZ92" s="57" t="s">
        <v>992</v>
      </c>
      <c r="BA92" s="57" t="s">
        <v>993</v>
      </c>
      <c r="BB92" s="57" t="s">
        <v>994</v>
      </c>
      <c r="BC92" s="57" t="s">
        <v>995</v>
      </c>
      <c r="BD92" s="58" t="s">
        <v>996</v>
      </c>
      <c r="BE92" s="27"/>
    </row>
    <row r="93" spans="1:57" s="1" customFormat="1" ht="10.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7"/>
    </row>
    <row r="94" spans="2:90" s="5" customFormat="1" ht="32.25" customHeight="1">
      <c r="B94" s="62"/>
      <c r="C94" s="63" t="s">
        <v>997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316">
        <f>ROUND(AG95+AG101+AG104+AG107,2)</f>
        <v>0</v>
      </c>
      <c r="AH94" s="316"/>
      <c r="AI94" s="316"/>
      <c r="AJ94" s="316"/>
      <c r="AK94" s="316"/>
      <c r="AL94" s="316"/>
      <c r="AM94" s="316"/>
      <c r="AN94" s="304">
        <f aca="true" t="shared" si="0" ref="AN94:AN109">SUM(AG94,AT94)</f>
        <v>0</v>
      </c>
      <c r="AO94" s="304"/>
      <c r="AP94" s="304"/>
      <c r="AQ94" s="66" t="s">
        <v>929</v>
      </c>
      <c r="AR94" s="62"/>
      <c r="AS94" s="67">
        <f>ROUND(AS95+AS101+AS104+AS107,2)</f>
        <v>0</v>
      </c>
      <c r="AT94" s="68">
        <f aca="true" t="shared" si="1" ref="AT94:AT109">ROUND(SUM(AV94:AW94),2)</f>
        <v>0</v>
      </c>
      <c r="AU94" s="69">
        <f>ROUND(AU95+AU101+AU104+AU107,5)</f>
        <v>18453.3965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ROUND(AZ95+AZ101+AZ104+AZ107,2)</f>
        <v>0</v>
      </c>
      <c r="BA94" s="68">
        <f>ROUND(BA95+BA101+BA104+BA107,2)</f>
        <v>0</v>
      </c>
      <c r="BB94" s="68">
        <f>ROUND(BB95+BB101+BB104+BB107,2)</f>
        <v>0</v>
      </c>
      <c r="BC94" s="68">
        <f>ROUND(BC95+BC101+BC104+BC107,2)</f>
        <v>0</v>
      </c>
      <c r="BD94" s="70">
        <f>ROUND(BD95+BD101+BD104+BD107,2)</f>
        <v>0</v>
      </c>
      <c r="BS94" s="71" t="s">
        <v>998</v>
      </c>
      <c r="BT94" s="71" t="s">
        <v>999</v>
      </c>
      <c r="BU94" s="72" t="s">
        <v>1000</v>
      </c>
      <c r="BV94" s="71" t="s">
        <v>1001</v>
      </c>
      <c r="BW94" s="71" t="s">
        <v>933</v>
      </c>
      <c r="BX94" s="71" t="s">
        <v>1002</v>
      </c>
      <c r="CL94" s="71" t="s">
        <v>929</v>
      </c>
    </row>
    <row r="95" spans="2:91" s="6" customFormat="1" ht="16.5" customHeight="1">
      <c r="B95" s="73"/>
      <c r="C95" s="74"/>
      <c r="D95" s="317" t="s">
        <v>1003</v>
      </c>
      <c r="E95" s="317"/>
      <c r="F95" s="317"/>
      <c r="G95" s="317"/>
      <c r="H95" s="317"/>
      <c r="I95" s="75"/>
      <c r="J95" s="317" t="s">
        <v>1004</v>
      </c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17"/>
      <c r="AD95" s="317"/>
      <c r="AE95" s="317"/>
      <c r="AF95" s="317"/>
      <c r="AG95" s="295">
        <f>ROUND(SUM(AG96:AG100),2)</f>
        <v>0</v>
      </c>
      <c r="AH95" s="294"/>
      <c r="AI95" s="294"/>
      <c r="AJ95" s="294"/>
      <c r="AK95" s="294"/>
      <c r="AL95" s="294"/>
      <c r="AM95" s="294"/>
      <c r="AN95" s="293">
        <f t="shared" si="0"/>
        <v>0</v>
      </c>
      <c r="AO95" s="294"/>
      <c r="AP95" s="294"/>
      <c r="AQ95" s="76" t="s">
        <v>1005</v>
      </c>
      <c r="AR95" s="73"/>
      <c r="AS95" s="77">
        <f>ROUND(SUM(AS96:AS100),2)</f>
        <v>0</v>
      </c>
      <c r="AT95" s="78">
        <f t="shared" si="1"/>
        <v>0</v>
      </c>
      <c r="AU95" s="79">
        <f>ROUND(SUM(AU96:AU100),5)</f>
        <v>4939.19704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ROUND(SUM(AZ96:AZ100),2)</f>
        <v>0</v>
      </c>
      <c r="BA95" s="78">
        <f>ROUND(SUM(BA96:BA100),2)</f>
        <v>0</v>
      </c>
      <c r="BB95" s="78">
        <f>ROUND(SUM(BB96:BB100),2)</f>
        <v>0</v>
      </c>
      <c r="BC95" s="78">
        <f>ROUND(SUM(BC96:BC100),2)</f>
        <v>0</v>
      </c>
      <c r="BD95" s="80">
        <f>ROUND(SUM(BD96:BD100),2)</f>
        <v>0</v>
      </c>
      <c r="BS95" s="81" t="s">
        <v>998</v>
      </c>
      <c r="BT95" s="81" t="s">
        <v>1006</v>
      </c>
      <c r="BU95" s="81" t="s">
        <v>1000</v>
      </c>
      <c r="BV95" s="81" t="s">
        <v>1001</v>
      </c>
      <c r="BW95" s="81" t="s">
        <v>1007</v>
      </c>
      <c r="BX95" s="81" t="s">
        <v>933</v>
      </c>
      <c r="CL95" s="81" t="s">
        <v>929</v>
      </c>
      <c r="CM95" s="81" t="s">
        <v>999</v>
      </c>
    </row>
    <row r="96" spans="1:90" s="3" customFormat="1" ht="16.5" customHeight="1">
      <c r="A96" s="82" t="s">
        <v>1008</v>
      </c>
      <c r="B96" s="46"/>
      <c r="C96" s="9"/>
      <c r="D96" s="9"/>
      <c r="E96" s="315" t="s">
        <v>1009</v>
      </c>
      <c r="F96" s="315"/>
      <c r="G96" s="315"/>
      <c r="H96" s="315"/>
      <c r="I96" s="315"/>
      <c r="J96" s="9"/>
      <c r="K96" s="315" t="s">
        <v>1010</v>
      </c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296">
        <f>'01.1 - SO 01.1 Mokraď'!J32</f>
        <v>0</v>
      </c>
      <c r="AH96" s="297"/>
      <c r="AI96" s="297"/>
      <c r="AJ96" s="297"/>
      <c r="AK96" s="297"/>
      <c r="AL96" s="297"/>
      <c r="AM96" s="297"/>
      <c r="AN96" s="296">
        <f t="shared" si="0"/>
        <v>0</v>
      </c>
      <c r="AO96" s="297"/>
      <c r="AP96" s="297"/>
      <c r="AQ96" s="83" t="s">
        <v>1011</v>
      </c>
      <c r="AR96" s="46"/>
      <c r="AS96" s="84">
        <v>0</v>
      </c>
      <c r="AT96" s="85">
        <f t="shared" si="1"/>
        <v>0</v>
      </c>
      <c r="AU96" s="86">
        <f>'01.1 - SO 01.1 Mokraď'!P129</f>
        <v>1566.668079</v>
      </c>
      <c r="AV96" s="85">
        <f>'01.1 - SO 01.1 Mokraď'!J35</f>
        <v>0</v>
      </c>
      <c r="AW96" s="85">
        <f>'01.1 - SO 01.1 Mokraď'!J36</f>
        <v>0</v>
      </c>
      <c r="AX96" s="85">
        <f>'01.1 - SO 01.1 Mokraď'!J37</f>
        <v>0</v>
      </c>
      <c r="AY96" s="85">
        <f>'01.1 - SO 01.1 Mokraď'!J38</f>
        <v>0</v>
      </c>
      <c r="AZ96" s="85">
        <f>'01.1 - SO 01.1 Mokraď'!F35</f>
        <v>0</v>
      </c>
      <c r="BA96" s="85">
        <f>'01.1 - SO 01.1 Mokraď'!F36</f>
        <v>0</v>
      </c>
      <c r="BB96" s="85">
        <f>'01.1 - SO 01.1 Mokraď'!F37</f>
        <v>0</v>
      </c>
      <c r="BC96" s="85">
        <f>'01.1 - SO 01.1 Mokraď'!F38</f>
        <v>0</v>
      </c>
      <c r="BD96" s="87">
        <f>'01.1 - SO 01.1 Mokraď'!F39</f>
        <v>0</v>
      </c>
      <c r="BT96" s="22" t="s">
        <v>1012</v>
      </c>
      <c r="BV96" s="22" t="s">
        <v>1001</v>
      </c>
      <c r="BW96" s="22" t="s">
        <v>1013</v>
      </c>
      <c r="BX96" s="22" t="s">
        <v>1007</v>
      </c>
      <c r="CL96" s="22" t="s">
        <v>929</v>
      </c>
    </row>
    <row r="97" spans="1:90" s="3" customFormat="1" ht="16.5" customHeight="1">
      <c r="A97" s="82" t="s">
        <v>1008</v>
      </c>
      <c r="B97" s="46"/>
      <c r="C97" s="9"/>
      <c r="D97" s="9"/>
      <c r="E97" s="315" t="s">
        <v>1014</v>
      </c>
      <c r="F97" s="315"/>
      <c r="G97" s="315"/>
      <c r="H97" s="315"/>
      <c r="I97" s="315"/>
      <c r="J97" s="9"/>
      <c r="K97" s="315" t="s">
        <v>1015</v>
      </c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315"/>
      <c r="AC97" s="315"/>
      <c r="AD97" s="315"/>
      <c r="AE97" s="315"/>
      <c r="AF97" s="315"/>
      <c r="AG97" s="296">
        <f>'01.2 - SO 01.2 Vyrovnávac...'!J32</f>
        <v>0</v>
      </c>
      <c r="AH97" s="297"/>
      <c r="AI97" s="297"/>
      <c r="AJ97" s="297"/>
      <c r="AK97" s="297"/>
      <c r="AL97" s="297"/>
      <c r="AM97" s="297"/>
      <c r="AN97" s="296">
        <f t="shared" si="0"/>
        <v>0</v>
      </c>
      <c r="AO97" s="297"/>
      <c r="AP97" s="297"/>
      <c r="AQ97" s="83" t="s">
        <v>1011</v>
      </c>
      <c r="AR97" s="46"/>
      <c r="AS97" s="84">
        <v>0</v>
      </c>
      <c r="AT97" s="85">
        <f t="shared" si="1"/>
        <v>0</v>
      </c>
      <c r="AU97" s="86">
        <f>'01.2 - SO 01.2 Vyrovnávac...'!P131</f>
        <v>1155.734221</v>
      </c>
      <c r="AV97" s="85">
        <f>'01.2 - SO 01.2 Vyrovnávac...'!J35</f>
        <v>0</v>
      </c>
      <c r="AW97" s="85">
        <f>'01.2 - SO 01.2 Vyrovnávac...'!J36</f>
        <v>0</v>
      </c>
      <c r="AX97" s="85">
        <f>'01.2 - SO 01.2 Vyrovnávac...'!J37</f>
        <v>0</v>
      </c>
      <c r="AY97" s="85">
        <f>'01.2 - SO 01.2 Vyrovnávac...'!J38</f>
        <v>0</v>
      </c>
      <c r="AZ97" s="85">
        <f>'01.2 - SO 01.2 Vyrovnávac...'!F35</f>
        <v>0</v>
      </c>
      <c r="BA97" s="85">
        <f>'01.2 - SO 01.2 Vyrovnávac...'!F36</f>
        <v>0</v>
      </c>
      <c r="BB97" s="85">
        <f>'01.2 - SO 01.2 Vyrovnávac...'!F37</f>
        <v>0</v>
      </c>
      <c r="BC97" s="85">
        <f>'01.2 - SO 01.2 Vyrovnávac...'!F38</f>
        <v>0</v>
      </c>
      <c r="BD97" s="87">
        <f>'01.2 - SO 01.2 Vyrovnávac...'!F39</f>
        <v>0</v>
      </c>
      <c r="BT97" s="22" t="s">
        <v>1012</v>
      </c>
      <c r="BV97" s="22" t="s">
        <v>1001</v>
      </c>
      <c r="BW97" s="22" t="s">
        <v>1016</v>
      </c>
      <c r="BX97" s="22" t="s">
        <v>1007</v>
      </c>
      <c r="CL97" s="22" t="s">
        <v>929</v>
      </c>
    </row>
    <row r="98" spans="1:90" s="3" customFormat="1" ht="16.5" customHeight="1">
      <c r="A98" s="82" t="s">
        <v>1008</v>
      </c>
      <c r="B98" s="46"/>
      <c r="C98" s="9"/>
      <c r="D98" s="9"/>
      <c r="E98" s="315" t="s">
        <v>1017</v>
      </c>
      <c r="F98" s="315"/>
      <c r="G98" s="315"/>
      <c r="H98" s="315"/>
      <c r="I98" s="315"/>
      <c r="J98" s="9"/>
      <c r="K98" s="315" t="s">
        <v>1018</v>
      </c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296">
        <f>'01.3 - SO 01.3 NN prípojky'!J32</f>
        <v>0</v>
      </c>
      <c r="AH98" s="297"/>
      <c r="AI98" s="297"/>
      <c r="AJ98" s="297"/>
      <c r="AK98" s="297"/>
      <c r="AL98" s="297"/>
      <c r="AM98" s="297"/>
      <c r="AN98" s="296">
        <f t="shared" si="0"/>
        <v>0</v>
      </c>
      <c r="AO98" s="297"/>
      <c r="AP98" s="297"/>
      <c r="AQ98" s="83" t="s">
        <v>1011</v>
      </c>
      <c r="AR98" s="46"/>
      <c r="AS98" s="84">
        <v>0</v>
      </c>
      <c r="AT98" s="85">
        <f t="shared" si="1"/>
        <v>0</v>
      </c>
      <c r="AU98" s="86">
        <f>'01.3 - SO 01.3 NN prípojky'!P122</f>
        <v>0.014</v>
      </c>
      <c r="AV98" s="85">
        <f>'01.3 - SO 01.3 NN prípojky'!J35</f>
        <v>0</v>
      </c>
      <c r="AW98" s="85">
        <f>'01.3 - SO 01.3 NN prípojky'!J36</f>
        <v>0</v>
      </c>
      <c r="AX98" s="85">
        <f>'01.3 - SO 01.3 NN prípojky'!J37</f>
        <v>0</v>
      </c>
      <c r="AY98" s="85">
        <f>'01.3 - SO 01.3 NN prípojky'!J38</f>
        <v>0</v>
      </c>
      <c r="AZ98" s="85">
        <f>'01.3 - SO 01.3 NN prípojky'!F35</f>
        <v>0</v>
      </c>
      <c r="BA98" s="85">
        <f>'01.3 - SO 01.3 NN prípojky'!F36</f>
        <v>0</v>
      </c>
      <c r="BB98" s="85">
        <f>'01.3 - SO 01.3 NN prípojky'!F37</f>
        <v>0</v>
      </c>
      <c r="BC98" s="85">
        <f>'01.3 - SO 01.3 NN prípojky'!F38</f>
        <v>0</v>
      </c>
      <c r="BD98" s="87">
        <f>'01.3 - SO 01.3 NN prípojky'!F39</f>
        <v>0</v>
      </c>
      <c r="BT98" s="22" t="s">
        <v>1012</v>
      </c>
      <c r="BV98" s="22" t="s">
        <v>1001</v>
      </c>
      <c r="BW98" s="22" t="s">
        <v>1019</v>
      </c>
      <c r="BX98" s="22" t="s">
        <v>1007</v>
      </c>
      <c r="CL98" s="22" t="s">
        <v>929</v>
      </c>
    </row>
    <row r="99" spans="1:90" s="3" customFormat="1" ht="16.5" customHeight="1">
      <c r="A99" s="82" t="s">
        <v>1008</v>
      </c>
      <c r="B99" s="46"/>
      <c r="C99" s="9"/>
      <c r="D99" s="9"/>
      <c r="E99" s="315" t="s">
        <v>1020</v>
      </c>
      <c r="F99" s="315"/>
      <c r="G99" s="315"/>
      <c r="H99" s="315"/>
      <c r="I99" s="315"/>
      <c r="J99" s="9"/>
      <c r="K99" s="315" t="s">
        <v>1021</v>
      </c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296">
        <f>'01.4 - SO 01.4 Prepojovac...'!J32</f>
        <v>0</v>
      </c>
      <c r="AH99" s="297"/>
      <c r="AI99" s="297"/>
      <c r="AJ99" s="297"/>
      <c r="AK99" s="297"/>
      <c r="AL99" s="297"/>
      <c r="AM99" s="297"/>
      <c r="AN99" s="296">
        <f t="shared" si="0"/>
        <v>0</v>
      </c>
      <c r="AO99" s="297"/>
      <c r="AP99" s="297"/>
      <c r="AQ99" s="83" t="s">
        <v>1011</v>
      </c>
      <c r="AR99" s="46"/>
      <c r="AS99" s="84">
        <v>0</v>
      </c>
      <c r="AT99" s="85">
        <f t="shared" si="1"/>
        <v>0</v>
      </c>
      <c r="AU99" s="86">
        <f>'01.4 - SO 01.4 Prepojovac...'!P127</f>
        <v>1487.1220409999999</v>
      </c>
      <c r="AV99" s="85">
        <f>'01.4 - SO 01.4 Prepojovac...'!J35</f>
        <v>0</v>
      </c>
      <c r="AW99" s="85">
        <f>'01.4 - SO 01.4 Prepojovac...'!J36</f>
        <v>0</v>
      </c>
      <c r="AX99" s="85">
        <f>'01.4 - SO 01.4 Prepojovac...'!J37</f>
        <v>0</v>
      </c>
      <c r="AY99" s="85">
        <f>'01.4 - SO 01.4 Prepojovac...'!J38</f>
        <v>0</v>
      </c>
      <c r="AZ99" s="85">
        <f>'01.4 - SO 01.4 Prepojovac...'!F35</f>
        <v>0</v>
      </c>
      <c r="BA99" s="85">
        <f>'01.4 - SO 01.4 Prepojovac...'!F36</f>
        <v>0</v>
      </c>
      <c r="BB99" s="85">
        <f>'01.4 - SO 01.4 Prepojovac...'!F37</f>
        <v>0</v>
      </c>
      <c r="BC99" s="85">
        <f>'01.4 - SO 01.4 Prepojovac...'!F38</f>
        <v>0</v>
      </c>
      <c r="BD99" s="87">
        <f>'01.4 - SO 01.4 Prepojovac...'!F39</f>
        <v>0</v>
      </c>
      <c r="BT99" s="22" t="s">
        <v>1012</v>
      </c>
      <c r="BV99" s="22" t="s">
        <v>1001</v>
      </c>
      <c r="BW99" s="22" t="s">
        <v>1022</v>
      </c>
      <c r="BX99" s="22" t="s">
        <v>1007</v>
      </c>
      <c r="CL99" s="22" t="s">
        <v>929</v>
      </c>
    </row>
    <row r="100" spans="1:90" s="3" customFormat="1" ht="16.5" customHeight="1">
      <c r="A100" s="82" t="s">
        <v>1008</v>
      </c>
      <c r="B100" s="46"/>
      <c r="C100" s="9"/>
      <c r="D100" s="9"/>
      <c r="E100" s="315" t="s">
        <v>1023</v>
      </c>
      <c r="F100" s="315"/>
      <c r="G100" s="315"/>
      <c r="H100" s="315"/>
      <c r="I100" s="315"/>
      <c r="J100" s="9"/>
      <c r="K100" s="315" t="s">
        <v>1024</v>
      </c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  <c r="Y100" s="315"/>
      <c r="Z100" s="315"/>
      <c r="AA100" s="315"/>
      <c r="AB100" s="315"/>
      <c r="AC100" s="315"/>
      <c r="AD100" s="315"/>
      <c r="AE100" s="315"/>
      <c r="AF100" s="315"/>
      <c r="AG100" s="296">
        <f>'01.5 - SO 01.5 Odkaľovaci...'!J32</f>
        <v>0</v>
      </c>
      <c r="AH100" s="297"/>
      <c r="AI100" s="297"/>
      <c r="AJ100" s="297"/>
      <c r="AK100" s="297"/>
      <c r="AL100" s="297"/>
      <c r="AM100" s="297"/>
      <c r="AN100" s="296">
        <f t="shared" si="0"/>
        <v>0</v>
      </c>
      <c r="AO100" s="297"/>
      <c r="AP100" s="297"/>
      <c r="AQ100" s="83" t="s">
        <v>1011</v>
      </c>
      <c r="AR100" s="46"/>
      <c r="AS100" s="84">
        <v>0</v>
      </c>
      <c r="AT100" s="85">
        <f t="shared" si="1"/>
        <v>0</v>
      </c>
      <c r="AU100" s="86">
        <f>'01.5 - SO 01.5 Odkaľovaci...'!P130</f>
        <v>729.6587</v>
      </c>
      <c r="AV100" s="85">
        <f>'01.5 - SO 01.5 Odkaľovaci...'!J35</f>
        <v>0</v>
      </c>
      <c r="AW100" s="85">
        <f>'01.5 - SO 01.5 Odkaľovaci...'!J36</f>
        <v>0</v>
      </c>
      <c r="AX100" s="85">
        <f>'01.5 - SO 01.5 Odkaľovaci...'!J37</f>
        <v>0</v>
      </c>
      <c r="AY100" s="85">
        <f>'01.5 - SO 01.5 Odkaľovaci...'!J38</f>
        <v>0</v>
      </c>
      <c r="AZ100" s="85">
        <f>'01.5 - SO 01.5 Odkaľovaci...'!F35</f>
        <v>0</v>
      </c>
      <c r="BA100" s="85">
        <f>'01.5 - SO 01.5 Odkaľovaci...'!F36</f>
        <v>0</v>
      </c>
      <c r="BB100" s="85">
        <f>'01.5 - SO 01.5 Odkaľovaci...'!F37</f>
        <v>0</v>
      </c>
      <c r="BC100" s="85">
        <f>'01.5 - SO 01.5 Odkaľovaci...'!F38</f>
        <v>0</v>
      </c>
      <c r="BD100" s="87">
        <f>'01.5 - SO 01.5 Odkaľovaci...'!F39</f>
        <v>0</v>
      </c>
      <c r="BT100" s="22" t="s">
        <v>1012</v>
      </c>
      <c r="BV100" s="22" t="s">
        <v>1001</v>
      </c>
      <c r="BW100" s="22" t="s">
        <v>1025</v>
      </c>
      <c r="BX100" s="22" t="s">
        <v>1007</v>
      </c>
      <c r="CL100" s="22" t="s">
        <v>929</v>
      </c>
    </row>
    <row r="101" spans="2:91" s="6" customFormat="1" ht="16.5" customHeight="1">
      <c r="B101" s="73"/>
      <c r="C101" s="74"/>
      <c r="D101" s="317" t="s">
        <v>1026</v>
      </c>
      <c r="E101" s="317"/>
      <c r="F101" s="317"/>
      <c r="G101" s="317"/>
      <c r="H101" s="317"/>
      <c r="I101" s="75"/>
      <c r="J101" s="317" t="s">
        <v>1027</v>
      </c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295">
        <f>ROUND(SUM(AG102:AG103),2)</f>
        <v>0</v>
      </c>
      <c r="AH101" s="294"/>
      <c r="AI101" s="294"/>
      <c r="AJ101" s="294"/>
      <c r="AK101" s="294"/>
      <c r="AL101" s="294"/>
      <c r="AM101" s="294"/>
      <c r="AN101" s="293">
        <f t="shared" si="0"/>
        <v>0</v>
      </c>
      <c r="AO101" s="294"/>
      <c r="AP101" s="294"/>
      <c r="AQ101" s="76" t="s">
        <v>1005</v>
      </c>
      <c r="AR101" s="73"/>
      <c r="AS101" s="77">
        <f>ROUND(SUM(AS102:AS103),2)</f>
        <v>0</v>
      </c>
      <c r="AT101" s="78">
        <f t="shared" si="1"/>
        <v>0</v>
      </c>
      <c r="AU101" s="79">
        <f>ROUND(SUM(AU102:AU103),5)</f>
        <v>4409.31383</v>
      </c>
      <c r="AV101" s="78">
        <f>ROUND(AZ101*L29,2)</f>
        <v>0</v>
      </c>
      <c r="AW101" s="78">
        <f>ROUND(BA101*L30,2)</f>
        <v>0</v>
      </c>
      <c r="AX101" s="78">
        <f>ROUND(BB101*L29,2)</f>
        <v>0</v>
      </c>
      <c r="AY101" s="78">
        <f>ROUND(BC101*L30,2)</f>
        <v>0</v>
      </c>
      <c r="AZ101" s="78">
        <f>ROUND(SUM(AZ102:AZ103),2)</f>
        <v>0</v>
      </c>
      <c r="BA101" s="78">
        <f>ROUND(SUM(BA102:BA103),2)</f>
        <v>0</v>
      </c>
      <c r="BB101" s="78">
        <f>ROUND(SUM(BB102:BB103),2)</f>
        <v>0</v>
      </c>
      <c r="BC101" s="78">
        <f>ROUND(SUM(BC102:BC103),2)</f>
        <v>0</v>
      </c>
      <c r="BD101" s="80">
        <f>ROUND(SUM(BD102:BD103),2)</f>
        <v>0</v>
      </c>
      <c r="BS101" s="81" t="s">
        <v>998</v>
      </c>
      <c r="BT101" s="81" t="s">
        <v>1006</v>
      </c>
      <c r="BU101" s="81" t="s">
        <v>1000</v>
      </c>
      <c r="BV101" s="81" t="s">
        <v>1001</v>
      </c>
      <c r="BW101" s="81" t="s">
        <v>1028</v>
      </c>
      <c r="BX101" s="81" t="s">
        <v>933</v>
      </c>
      <c r="CL101" s="81" t="s">
        <v>929</v>
      </c>
      <c r="CM101" s="81" t="s">
        <v>999</v>
      </c>
    </row>
    <row r="102" spans="1:90" s="3" customFormat="1" ht="16.5" customHeight="1">
      <c r="A102" s="82" t="s">
        <v>1008</v>
      </c>
      <c r="B102" s="46"/>
      <c r="C102" s="9"/>
      <c r="D102" s="261"/>
      <c r="E102" s="335" t="s">
        <v>1029</v>
      </c>
      <c r="F102" s="335"/>
      <c r="G102" s="335"/>
      <c r="H102" s="335"/>
      <c r="I102" s="335"/>
      <c r="J102" s="261"/>
      <c r="K102" s="335" t="s">
        <v>1030</v>
      </c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3">
        <f>'02.1 - SO 02.1 Prepojovac...'!J32</f>
        <v>0</v>
      </c>
      <c r="AH102" s="334"/>
      <c r="AI102" s="334"/>
      <c r="AJ102" s="334"/>
      <c r="AK102" s="334"/>
      <c r="AL102" s="334"/>
      <c r="AM102" s="334"/>
      <c r="AN102" s="333">
        <f t="shared" si="0"/>
        <v>0</v>
      </c>
      <c r="AO102" s="334"/>
      <c r="AP102" s="334"/>
      <c r="AQ102" s="83" t="s">
        <v>1011</v>
      </c>
      <c r="AR102" s="46"/>
      <c r="AS102" s="84">
        <v>0</v>
      </c>
      <c r="AT102" s="85">
        <f t="shared" si="1"/>
        <v>0</v>
      </c>
      <c r="AU102" s="86">
        <f>'02.1 - SO 02.1 Prepojovac...'!P127</f>
        <v>1402.09944</v>
      </c>
      <c r="AV102" s="85">
        <f>'02.1 - SO 02.1 Prepojovac...'!J35</f>
        <v>0</v>
      </c>
      <c r="AW102" s="85">
        <f>'02.1 - SO 02.1 Prepojovac...'!J36</f>
        <v>0</v>
      </c>
      <c r="AX102" s="85">
        <f>'02.1 - SO 02.1 Prepojovac...'!J37</f>
        <v>0</v>
      </c>
      <c r="AY102" s="85">
        <f>'02.1 - SO 02.1 Prepojovac...'!J38</f>
        <v>0</v>
      </c>
      <c r="AZ102" s="85">
        <f>'02.1 - SO 02.1 Prepojovac...'!F35</f>
        <v>0</v>
      </c>
      <c r="BA102" s="85">
        <f>'02.1 - SO 02.1 Prepojovac...'!F36</f>
        <v>0</v>
      </c>
      <c r="BB102" s="85">
        <f>'02.1 - SO 02.1 Prepojovac...'!F37</f>
        <v>0</v>
      </c>
      <c r="BC102" s="85">
        <f>'02.1 - SO 02.1 Prepojovac...'!F38</f>
        <v>0</v>
      </c>
      <c r="BD102" s="87">
        <f>'02.1 - SO 02.1 Prepojovac...'!F39</f>
        <v>0</v>
      </c>
      <c r="BT102" s="22" t="s">
        <v>1012</v>
      </c>
      <c r="BV102" s="22" t="s">
        <v>1001</v>
      </c>
      <c r="BW102" s="22" t="s">
        <v>1031</v>
      </c>
      <c r="BX102" s="22" t="s">
        <v>1028</v>
      </c>
      <c r="CL102" s="22" t="s">
        <v>929</v>
      </c>
    </row>
    <row r="103" spans="1:90" s="3" customFormat="1" ht="16.5" customHeight="1">
      <c r="A103" s="82" t="s">
        <v>1008</v>
      </c>
      <c r="B103" s="46"/>
      <c r="C103" s="9"/>
      <c r="D103" s="9"/>
      <c r="E103" s="315" t="s">
        <v>1032</v>
      </c>
      <c r="F103" s="315"/>
      <c r="G103" s="315"/>
      <c r="H103" s="315"/>
      <c r="I103" s="315"/>
      <c r="J103" s="9"/>
      <c r="K103" s="315" t="s">
        <v>1033</v>
      </c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296">
        <f>'02.2 - SO 02.2 Zberná nád...'!J32</f>
        <v>0</v>
      </c>
      <c r="AH103" s="297"/>
      <c r="AI103" s="297"/>
      <c r="AJ103" s="297"/>
      <c r="AK103" s="297"/>
      <c r="AL103" s="297"/>
      <c r="AM103" s="297"/>
      <c r="AN103" s="296">
        <f t="shared" si="0"/>
        <v>0</v>
      </c>
      <c r="AO103" s="297"/>
      <c r="AP103" s="297"/>
      <c r="AQ103" s="83" t="s">
        <v>1011</v>
      </c>
      <c r="AR103" s="46"/>
      <c r="AS103" s="84">
        <v>0</v>
      </c>
      <c r="AT103" s="85">
        <f t="shared" si="1"/>
        <v>0</v>
      </c>
      <c r="AU103" s="86">
        <f>'02.2 - SO 02.2 Zberná nád...'!P131</f>
        <v>3007.2143880000003</v>
      </c>
      <c r="AV103" s="85">
        <f>'02.2 - SO 02.2 Zberná nád...'!J35</f>
        <v>0</v>
      </c>
      <c r="AW103" s="85">
        <f>'02.2 - SO 02.2 Zberná nád...'!J36</f>
        <v>0</v>
      </c>
      <c r="AX103" s="85">
        <f>'02.2 - SO 02.2 Zberná nád...'!J37</f>
        <v>0</v>
      </c>
      <c r="AY103" s="85">
        <f>'02.2 - SO 02.2 Zberná nád...'!J38</f>
        <v>0</v>
      </c>
      <c r="AZ103" s="85">
        <f>'02.2 - SO 02.2 Zberná nád...'!F35</f>
        <v>0</v>
      </c>
      <c r="BA103" s="85">
        <f>'02.2 - SO 02.2 Zberná nád...'!F36</f>
        <v>0</v>
      </c>
      <c r="BB103" s="85">
        <f>'02.2 - SO 02.2 Zberná nád...'!F37</f>
        <v>0</v>
      </c>
      <c r="BC103" s="85">
        <f>'02.2 - SO 02.2 Zberná nád...'!F38</f>
        <v>0</v>
      </c>
      <c r="BD103" s="87">
        <f>'02.2 - SO 02.2 Zberná nád...'!F39</f>
        <v>0</v>
      </c>
      <c r="BT103" s="22" t="s">
        <v>1012</v>
      </c>
      <c r="BV103" s="22" t="s">
        <v>1001</v>
      </c>
      <c r="BW103" s="22" t="s">
        <v>1034</v>
      </c>
      <c r="BX103" s="22" t="s">
        <v>1028</v>
      </c>
      <c r="CL103" s="22" t="s">
        <v>929</v>
      </c>
    </row>
    <row r="104" spans="2:91" s="6" customFormat="1" ht="24.75" customHeight="1">
      <c r="B104" s="73"/>
      <c r="C104" s="74"/>
      <c r="D104" s="317" t="s">
        <v>1035</v>
      </c>
      <c r="E104" s="317"/>
      <c r="F104" s="317"/>
      <c r="G104" s="317"/>
      <c r="H104" s="317"/>
      <c r="I104" s="75"/>
      <c r="J104" s="317" t="s">
        <v>1036</v>
      </c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  <c r="AG104" s="295">
        <f>ROUND(SUM(AG105:AG106),2)</f>
        <v>0</v>
      </c>
      <c r="AH104" s="294"/>
      <c r="AI104" s="294"/>
      <c r="AJ104" s="294"/>
      <c r="AK104" s="294"/>
      <c r="AL104" s="294"/>
      <c r="AM104" s="294"/>
      <c r="AN104" s="293">
        <f t="shared" si="0"/>
        <v>0</v>
      </c>
      <c r="AO104" s="294"/>
      <c r="AP104" s="294"/>
      <c r="AQ104" s="76" t="s">
        <v>1005</v>
      </c>
      <c r="AR104" s="73"/>
      <c r="AS104" s="77">
        <f>ROUND(SUM(AS105:AS106),2)</f>
        <v>0</v>
      </c>
      <c r="AT104" s="78">
        <f t="shared" si="1"/>
        <v>0</v>
      </c>
      <c r="AU104" s="79">
        <f>ROUND(SUM(AU105:AU106),5)</f>
        <v>3928.67936</v>
      </c>
      <c r="AV104" s="78">
        <f>ROUND(AZ104*L29,2)</f>
        <v>0</v>
      </c>
      <c r="AW104" s="78">
        <f>ROUND(BA104*L30,2)</f>
        <v>0</v>
      </c>
      <c r="AX104" s="78">
        <f>ROUND(BB104*L29,2)</f>
        <v>0</v>
      </c>
      <c r="AY104" s="78">
        <f>ROUND(BC104*L30,2)</f>
        <v>0</v>
      </c>
      <c r="AZ104" s="78">
        <f>ROUND(SUM(AZ105:AZ106),2)</f>
        <v>0</v>
      </c>
      <c r="BA104" s="78">
        <f>ROUND(SUM(BA105:BA106),2)</f>
        <v>0</v>
      </c>
      <c r="BB104" s="78">
        <f>ROUND(SUM(BB105:BB106),2)</f>
        <v>0</v>
      </c>
      <c r="BC104" s="78">
        <f>ROUND(SUM(BC105:BC106),2)</f>
        <v>0</v>
      </c>
      <c r="BD104" s="80">
        <f>ROUND(SUM(BD105:BD106),2)</f>
        <v>0</v>
      </c>
      <c r="BS104" s="81" t="s">
        <v>998</v>
      </c>
      <c r="BT104" s="81" t="s">
        <v>1006</v>
      </c>
      <c r="BU104" s="81" t="s">
        <v>1000</v>
      </c>
      <c r="BV104" s="81" t="s">
        <v>1001</v>
      </c>
      <c r="BW104" s="81" t="s">
        <v>1037</v>
      </c>
      <c r="BX104" s="81" t="s">
        <v>933</v>
      </c>
      <c r="CL104" s="81" t="s">
        <v>929</v>
      </c>
      <c r="CM104" s="81" t="s">
        <v>999</v>
      </c>
    </row>
    <row r="105" spans="1:90" s="3" customFormat="1" ht="16.5" customHeight="1">
      <c r="A105" s="82" t="s">
        <v>1008</v>
      </c>
      <c r="B105" s="46"/>
      <c r="C105" s="9"/>
      <c r="D105" s="286"/>
      <c r="E105" s="329" t="s">
        <v>1038</v>
      </c>
      <c r="F105" s="329"/>
      <c r="G105" s="329"/>
      <c r="H105" s="329"/>
      <c r="I105" s="329"/>
      <c r="J105" s="286"/>
      <c r="K105" s="329" t="s">
        <v>1039</v>
      </c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02">
        <f>'03.1 - SO 03.1 Zasakovani...'!J32</f>
        <v>0</v>
      </c>
      <c r="AH105" s="303"/>
      <c r="AI105" s="303"/>
      <c r="AJ105" s="303"/>
      <c r="AK105" s="303"/>
      <c r="AL105" s="303"/>
      <c r="AM105" s="303"/>
      <c r="AN105" s="302">
        <f t="shared" si="0"/>
        <v>0</v>
      </c>
      <c r="AO105" s="303"/>
      <c r="AP105" s="303"/>
      <c r="AQ105" s="83" t="s">
        <v>1011</v>
      </c>
      <c r="AR105" s="46"/>
      <c r="AS105" s="84">
        <v>0</v>
      </c>
      <c r="AT105" s="85">
        <f t="shared" si="1"/>
        <v>0</v>
      </c>
      <c r="AU105" s="86">
        <f>'03.1 - SO 03.1 Zasakovani...'!P128</f>
        <v>1956.4693470000002</v>
      </c>
      <c r="AV105" s="85">
        <f>'03.1 - SO 03.1 Zasakovani...'!J35</f>
        <v>0</v>
      </c>
      <c r="AW105" s="85">
        <f>'03.1 - SO 03.1 Zasakovani...'!J36</f>
        <v>0</v>
      </c>
      <c r="AX105" s="85">
        <f>'03.1 - SO 03.1 Zasakovani...'!J37</f>
        <v>0</v>
      </c>
      <c r="AY105" s="85">
        <f>'03.1 - SO 03.1 Zasakovani...'!J38</f>
        <v>0</v>
      </c>
      <c r="AZ105" s="85">
        <f>'03.1 - SO 03.1 Zasakovani...'!F35</f>
        <v>0</v>
      </c>
      <c r="BA105" s="85">
        <f>'03.1 - SO 03.1 Zasakovani...'!F36</f>
        <v>0</v>
      </c>
      <c r="BB105" s="85">
        <f>'03.1 - SO 03.1 Zasakovani...'!F37</f>
        <v>0</v>
      </c>
      <c r="BC105" s="85">
        <f>'03.1 - SO 03.1 Zasakovani...'!F38</f>
        <v>0</v>
      </c>
      <c r="BD105" s="87">
        <f>'03.1 - SO 03.1 Zasakovani...'!F39</f>
        <v>0</v>
      </c>
      <c r="BT105" s="22" t="s">
        <v>1012</v>
      </c>
      <c r="BV105" s="22" t="s">
        <v>1001</v>
      </c>
      <c r="BW105" s="22" t="s">
        <v>1040</v>
      </c>
      <c r="BX105" s="22" t="s">
        <v>1037</v>
      </c>
      <c r="CL105" s="22" t="s">
        <v>929</v>
      </c>
    </row>
    <row r="106" spans="1:90" s="3" customFormat="1" ht="16.5" customHeight="1">
      <c r="A106" s="82" t="s">
        <v>1008</v>
      </c>
      <c r="B106" s="46"/>
      <c r="C106" s="9"/>
      <c r="D106" s="286"/>
      <c r="E106" s="329" t="s">
        <v>1041</v>
      </c>
      <c r="F106" s="329"/>
      <c r="G106" s="329"/>
      <c r="H106" s="329"/>
      <c r="I106" s="329"/>
      <c r="J106" s="286"/>
      <c r="K106" s="329" t="s">
        <v>1042</v>
      </c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329"/>
      <c r="AG106" s="302">
        <f>'03.2 - SO 03.2 Vsakovací ...'!J32</f>
        <v>0</v>
      </c>
      <c r="AH106" s="303"/>
      <c r="AI106" s="303"/>
      <c r="AJ106" s="303"/>
      <c r="AK106" s="303"/>
      <c r="AL106" s="303"/>
      <c r="AM106" s="303"/>
      <c r="AN106" s="302">
        <f t="shared" si="0"/>
        <v>0</v>
      </c>
      <c r="AO106" s="303"/>
      <c r="AP106" s="303"/>
      <c r="AQ106" s="83" t="s">
        <v>1011</v>
      </c>
      <c r="AR106" s="46"/>
      <c r="AS106" s="84">
        <v>0</v>
      </c>
      <c r="AT106" s="85">
        <f t="shared" si="1"/>
        <v>0</v>
      </c>
      <c r="AU106" s="86">
        <f>'03.2 - SO 03.2 Vsakovací ...'!P126</f>
        <v>1972.210013</v>
      </c>
      <c r="AV106" s="85">
        <f>'03.2 - SO 03.2 Vsakovací ...'!J35</f>
        <v>0</v>
      </c>
      <c r="AW106" s="85">
        <f>'03.2 - SO 03.2 Vsakovací ...'!J36</f>
        <v>0</v>
      </c>
      <c r="AX106" s="85">
        <f>'03.2 - SO 03.2 Vsakovací ...'!J37</f>
        <v>0</v>
      </c>
      <c r="AY106" s="85">
        <f>'03.2 - SO 03.2 Vsakovací ...'!J38</f>
        <v>0</v>
      </c>
      <c r="AZ106" s="85">
        <f>'03.2 - SO 03.2 Vsakovací ...'!F35</f>
        <v>0</v>
      </c>
      <c r="BA106" s="85">
        <f>'03.2 - SO 03.2 Vsakovací ...'!F36</f>
        <v>0</v>
      </c>
      <c r="BB106" s="85">
        <f>'03.2 - SO 03.2 Vsakovací ...'!F37</f>
        <v>0</v>
      </c>
      <c r="BC106" s="85">
        <f>'03.2 - SO 03.2 Vsakovací ...'!F38</f>
        <v>0</v>
      </c>
      <c r="BD106" s="87">
        <f>'03.2 - SO 03.2 Vsakovací ...'!F39</f>
        <v>0</v>
      </c>
      <c r="BT106" s="22" t="s">
        <v>1012</v>
      </c>
      <c r="BV106" s="22" t="s">
        <v>1001</v>
      </c>
      <c r="BW106" s="22" t="s">
        <v>1043</v>
      </c>
      <c r="BX106" s="22" t="s">
        <v>1037</v>
      </c>
      <c r="CL106" s="22" t="s">
        <v>929</v>
      </c>
    </row>
    <row r="107" spans="2:91" s="6" customFormat="1" ht="16.5" customHeight="1">
      <c r="B107" s="73"/>
      <c r="C107" s="74"/>
      <c r="D107" s="317" t="s">
        <v>1044</v>
      </c>
      <c r="E107" s="317"/>
      <c r="F107" s="317"/>
      <c r="G107" s="317"/>
      <c r="H107" s="317"/>
      <c r="I107" s="75"/>
      <c r="J107" s="317" t="s">
        <v>1045</v>
      </c>
      <c r="K107" s="317"/>
      <c r="L107" s="317"/>
      <c r="M107" s="317"/>
      <c r="N107" s="317"/>
      <c r="O107" s="317"/>
      <c r="P107" s="317"/>
      <c r="Q107" s="317"/>
      <c r="R107" s="317"/>
      <c r="S107" s="317"/>
      <c r="T107" s="317"/>
      <c r="U107" s="317"/>
      <c r="V107" s="317"/>
      <c r="W107" s="317"/>
      <c r="X107" s="317"/>
      <c r="Y107" s="317"/>
      <c r="Z107" s="317"/>
      <c r="AA107" s="317"/>
      <c r="AB107" s="317"/>
      <c r="AC107" s="317"/>
      <c r="AD107" s="317"/>
      <c r="AE107" s="317"/>
      <c r="AF107" s="317"/>
      <c r="AG107" s="295">
        <f>ROUND(SUM(AG108:AG109),2)</f>
        <v>0</v>
      </c>
      <c r="AH107" s="294"/>
      <c r="AI107" s="294"/>
      <c r="AJ107" s="294"/>
      <c r="AK107" s="294"/>
      <c r="AL107" s="294"/>
      <c r="AM107" s="294"/>
      <c r="AN107" s="293">
        <f t="shared" si="0"/>
        <v>0</v>
      </c>
      <c r="AO107" s="294"/>
      <c r="AP107" s="294"/>
      <c r="AQ107" s="76" t="s">
        <v>1005</v>
      </c>
      <c r="AR107" s="73"/>
      <c r="AS107" s="77">
        <f>ROUND(SUM(AS108:AS109),2)</f>
        <v>0</v>
      </c>
      <c r="AT107" s="78">
        <f t="shared" si="1"/>
        <v>0</v>
      </c>
      <c r="AU107" s="79">
        <f>ROUND(SUM(AU108:AU109),5)</f>
        <v>5176.20627</v>
      </c>
      <c r="AV107" s="78">
        <f>ROUND(AZ107*L29,2)</f>
        <v>0</v>
      </c>
      <c r="AW107" s="78">
        <f>ROUND(BA107*L30,2)</f>
        <v>0</v>
      </c>
      <c r="AX107" s="78">
        <f>ROUND(BB107*L29,2)</f>
        <v>0</v>
      </c>
      <c r="AY107" s="78">
        <f>ROUND(BC107*L30,2)</f>
        <v>0</v>
      </c>
      <c r="AZ107" s="78">
        <f>ROUND(SUM(AZ108:AZ109),2)</f>
        <v>0</v>
      </c>
      <c r="BA107" s="78">
        <f>ROUND(SUM(BA108:BA109),2)</f>
        <v>0</v>
      </c>
      <c r="BB107" s="78">
        <f>ROUND(SUM(BB108:BB109),2)</f>
        <v>0</v>
      </c>
      <c r="BC107" s="78">
        <f>ROUND(SUM(BC108:BC109),2)</f>
        <v>0</v>
      </c>
      <c r="BD107" s="80">
        <f>ROUND(SUM(BD108:BD109),2)</f>
        <v>0</v>
      </c>
      <c r="BS107" s="81" t="s">
        <v>998</v>
      </c>
      <c r="BT107" s="81" t="s">
        <v>1006</v>
      </c>
      <c r="BU107" s="81" t="s">
        <v>1000</v>
      </c>
      <c r="BV107" s="81" t="s">
        <v>1001</v>
      </c>
      <c r="BW107" s="81" t="s">
        <v>1046</v>
      </c>
      <c r="BX107" s="81" t="s">
        <v>933</v>
      </c>
      <c r="CL107" s="81" t="s">
        <v>929</v>
      </c>
      <c r="CM107" s="81" t="s">
        <v>999</v>
      </c>
    </row>
    <row r="108" spans="1:90" s="3" customFormat="1" ht="16.5" customHeight="1">
      <c r="A108" s="82" t="s">
        <v>1008</v>
      </c>
      <c r="B108" s="46"/>
      <c r="C108" s="9"/>
      <c r="D108" s="9"/>
      <c r="E108" s="315" t="s">
        <v>1047</v>
      </c>
      <c r="F108" s="315"/>
      <c r="G108" s="315"/>
      <c r="H108" s="315"/>
      <c r="I108" s="315"/>
      <c r="J108" s="9"/>
      <c r="K108" s="315" t="s">
        <v>1048</v>
      </c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296">
        <f>'04.1 - Vsakovací a odvodň...'!J32</f>
        <v>0</v>
      </c>
      <c r="AH108" s="297"/>
      <c r="AI108" s="297"/>
      <c r="AJ108" s="297"/>
      <c r="AK108" s="297"/>
      <c r="AL108" s="297"/>
      <c r="AM108" s="297"/>
      <c r="AN108" s="296">
        <f t="shared" si="0"/>
        <v>0</v>
      </c>
      <c r="AO108" s="297"/>
      <c r="AP108" s="297"/>
      <c r="AQ108" s="83" t="s">
        <v>1011</v>
      </c>
      <c r="AR108" s="46"/>
      <c r="AS108" s="84">
        <v>0</v>
      </c>
      <c r="AT108" s="85">
        <f t="shared" si="1"/>
        <v>0</v>
      </c>
      <c r="AU108" s="86">
        <f>'04.1 - Vsakovací a odvodň...'!P130</f>
        <v>3431.9530239999995</v>
      </c>
      <c r="AV108" s="85">
        <f>'04.1 - Vsakovací a odvodň...'!J35</f>
        <v>0</v>
      </c>
      <c r="AW108" s="85">
        <f>'04.1 - Vsakovací a odvodň...'!J36</f>
        <v>0</v>
      </c>
      <c r="AX108" s="85">
        <f>'04.1 - Vsakovací a odvodň...'!J37</f>
        <v>0</v>
      </c>
      <c r="AY108" s="85">
        <f>'04.1 - Vsakovací a odvodň...'!J38</f>
        <v>0</v>
      </c>
      <c r="AZ108" s="85">
        <f>'04.1 - Vsakovací a odvodň...'!F35</f>
        <v>0</v>
      </c>
      <c r="BA108" s="85">
        <f>'04.1 - Vsakovací a odvodň...'!F36</f>
        <v>0</v>
      </c>
      <c r="BB108" s="85">
        <f>'04.1 - Vsakovací a odvodň...'!F37</f>
        <v>0</v>
      </c>
      <c r="BC108" s="85">
        <f>'04.1 - Vsakovací a odvodň...'!F38</f>
        <v>0</v>
      </c>
      <c r="BD108" s="87">
        <f>'04.1 - Vsakovací a odvodň...'!F39</f>
        <v>0</v>
      </c>
      <c r="BT108" s="22" t="s">
        <v>1012</v>
      </c>
      <c r="BV108" s="22" t="s">
        <v>1001</v>
      </c>
      <c r="BW108" s="22" t="s">
        <v>1049</v>
      </c>
      <c r="BX108" s="22" t="s">
        <v>1046</v>
      </c>
      <c r="CL108" s="22" t="s">
        <v>929</v>
      </c>
    </row>
    <row r="109" spans="1:90" s="3" customFormat="1" ht="16.5" customHeight="1">
      <c r="A109" s="82" t="s">
        <v>1008</v>
      </c>
      <c r="B109" s="46"/>
      <c r="C109" s="9"/>
      <c r="D109" s="9"/>
      <c r="E109" s="315" t="s">
        <v>1050</v>
      </c>
      <c r="F109" s="315"/>
      <c r="G109" s="315"/>
      <c r="H109" s="315"/>
      <c r="I109" s="315"/>
      <c r="J109" s="9"/>
      <c r="K109" s="315" t="s">
        <v>1051</v>
      </c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296">
        <f>'04.2 - Vsakovací a odvodň...'!J32</f>
        <v>0</v>
      </c>
      <c r="AH109" s="297"/>
      <c r="AI109" s="297"/>
      <c r="AJ109" s="297"/>
      <c r="AK109" s="297"/>
      <c r="AL109" s="297"/>
      <c r="AM109" s="297"/>
      <c r="AN109" s="296">
        <f t="shared" si="0"/>
        <v>0</v>
      </c>
      <c r="AO109" s="297"/>
      <c r="AP109" s="297"/>
      <c r="AQ109" s="83" t="s">
        <v>1011</v>
      </c>
      <c r="AR109" s="46"/>
      <c r="AS109" s="88">
        <v>0</v>
      </c>
      <c r="AT109" s="89">
        <f t="shared" si="1"/>
        <v>0</v>
      </c>
      <c r="AU109" s="90">
        <f>'04.2 - Vsakovací a odvodň...'!P128</f>
        <v>1744.253244</v>
      </c>
      <c r="AV109" s="89">
        <f>'04.2 - Vsakovací a odvodň...'!J35</f>
        <v>0</v>
      </c>
      <c r="AW109" s="89">
        <f>'04.2 - Vsakovací a odvodň...'!J36</f>
        <v>0</v>
      </c>
      <c r="AX109" s="89">
        <f>'04.2 - Vsakovací a odvodň...'!J37</f>
        <v>0</v>
      </c>
      <c r="AY109" s="89">
        <f>'04.2 - Vsakovací a odvodň...'!J38</f>
        <v>0</v>
      </c>
      <c r="AZ109" s="89">
        <f>'04.2 - Vsakovací a odvodň...'!F35</f>
        <v>0</v>
      </c>
      <c r="BA109" s="89">
        <f>'04.2 - Vsakovací a odvodň...'!F36</f>
        <v>0</v>
      </c>
      <c r="BB109" s="89">
        <f>'04.2 - Vsakovací a odvodň...'!F37</f>
        <v>0</v>
      </c>
      <c r="BC109" s="89">
        <f>'04.2 - Vsakovací a odvodň...'!F38</f>
        <v>0</v>
      </c>
      <c r="BD109" s="91">
        <f>'04.2 - Vsakovací a odvodň...'!F39</f>
        <v>0</v>
      </c>
      <c r="BT109" s="22" t="s">
        <v>1012</v>
      </c>
      <c r="BV109" s="22" t="s">
        <v>1001</v>
      </c>
      <c r="BW109" s="22" t="s">
        <v>1052</v>
      </c>
      <c r="BX109" s="22" t="s">
        <v>1046</v>
      </c>
      <c r="CL109" s="22" t="s">
        <v>929</v>
      </c>
    </row>
    <row r="110" spans="1:57" s="1" customFormat="1" ht="30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8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s="1" customFormat="1" ht="6.75" customHeight="1">
      <c r="A111" s="27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28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</sheetData>
  <sheetProtection/>
  <mergeCells count="96">
    <mergeCell ref="D104:H104"/>
    <mergeCell ref="J101:AF101"/>
    <mergeCell ref="E108:I108"/>
    <mergeCell ref="K108:AF108"/>
    <mergeCell ref="E109:I109"/>
    <mergeCell ref="K109:AF109"/>
    <mergeCell ref="C92:G92"/>
    <mergeCell ref="E98:I98"/>
    <mergeCell ref="D95:H95"/>
    <mergeCell ref="J104:AF104"/>
    <mergeCell ref="K102:AF102"/>
    <mergeCell ref="E100:I100"/>
    <mergeCell ref="D107:H107"/>
    <mergeCell ref="J107:AF107"/>
    <mergeCell ref="K96:AF96"/>
    <mergeCell ref="K98:AF98"/>
    <mergeCell ref="E99:I99"/>
    <mergeCell ref="K106:AF106"/>
    <mergeCell ref="D101:H101"/>
    <mergeCell ref="E96:I96"/>
    <mergeCell ref="E97:I97"/>
    <mergeCell ref="E103:I103"/>
    <mergeCell ref="E105:I105"/>
    <mergeCell ref="K105:AF105"/>
    <mergeCell ref="AN101:AP101"/>
    <mergeCell ref="AG103:AM103"/>
    <mergeCell ref="AG104:AM104"/>
    <mergeCell ref="AG102:AM102"/>
    <mergeCell ref="AN103:AP103"/>
    <mergeCell ref="AN104:AP104"/>
    <mergeCell ref="AN102:AP102"/>
    <mergeCell ref="E102:I102"/>
    <mergeCell ref="L29:P29"/>
    <mergeCell ref="AK30:AO30"/>
    <mergeCell ref="AN95:AP95"/>
    <mergeCell ref="AN100:AP100"/>
    <mergeCell ref="K99:AF99"/>
    <mergeCell ref="K100:AF100"/>
    <mergeCell ref="AN96:AP96"/>
    <mergeCell ref="AN99:AP99"/>
    <mergeCell ref="AN97:AP97"/>
    <mergeCell ref="I92:AF92"/>
    <mergeCell ref="E23:AN23"/>
    <mergeCell ref="AK26:AO26"/>
    <mergeCell ref="E106:I106"/>
    <mergeCell ref="K103:AF103"/>
    <mergeCell ref="AK28:AO28"/>
    <mergeCell ref="L28:P28"/>
    <mergeCell ref="W28:AE28"/>
    <mergeCell ref="L85:AO85"/>
    <mergeCell ref="W29:AE29"/>
    <mergeCell ref="AK29:AO29"/>
    <mergeCell ref="L33:P33"/>
    <mergeCell ref="W33:AE33"/>
    <mergeCell ref="AK33:AO33"/>
    <mergeCell ref="AK35:AO35"/>
    <mergeCell ref="W30:AE30"/>
    <mergeCell ref="L30:P30"/>
    <mergeCell ref="L31:P31"/>
    <mergeCell ref="AK31:AO31"/>
    <mergeCell ref="W31:AE31"/>
    <mergeCell ref="X35:AB35"/>
    <mergeCell ref="K97:AF97"/>
    <mergeCell ref="AG94:AM94"/>
    <mergeCell ref="AM90:AP90"/>
    <mergeCell ref="J95:AF95"/>
    <mergeCell ref="L32:P32"/>
    <mergeCell ref="W32:AE32"/>
    <mergeCell ref="AK32:AO32"/>
    <mergeCell ref="AM87:AN87"/>
    <mergeCell ref="AN92:AP92"/>
    <mergeCell ref="AR2:BE2"/>
    <mergeCell ref="AG101:AM101"/>
    <mergeCell ref="AG97:AM97"/>
    <mergeCell ref="AG100:AM100"/>
    <mergeCell ref="AG92:AM92"/>
    <mergeCell ref="AG95:AM95"/>
    <mergeCell ref="AG99:AM99"/>
    <mergeCell ref="AG96:AM96"/>
    <mergeCell ref="K5:AO5"/>
    <mergeCell ref="K6:AO6"/>
    <mergeCell ref="AN98:AP98"/>
    <mergeCell ref="AS89:AT91"/>
    <mergeCell ref="AN105:AP105"/>
    <mergeCell ref="AG105:AM105"/>
    <mergeCell ref="AN106:AP106"/>
    <mergeCell ref="AG106:AM106"/>
    <mergeCell ref="AN94:AP94"/>
    <mergeCell ref="AM89:AP89"/>
    <mergeCell ref="AG98:AM98"/>
    <mergeCell ref="AN107:AP107"/>
    <mergeCell ref="AG107:AM107"/>
    <mergeCell ref="AN108:AP108"/>
    <mergeCell ref="AG108:AM108"/>
    <mergeCell ref="AN109:AP109"/>
    <mergeCell ref="AG109:AM109"/>
  </mergeCells>
  <hyperlinks>
    <hyperlink ref="A96" location="'01.1 - SO 01.1 Mokraď'!C2" display="/"/>
    <hyperlink ref="A97" location="'01.2 - SO 01.2 Vyrovnávac...'!C2" display="/"/>
    <hyperlink ref="A98" location="'01.3 - SO 01.3 NN prípojky'!C2" display="/"/>
    <hyperlink ref="A99" location="'01.4 - SO 01.4 Prepojovac...'!C2" display="/"/>
    <hyperlink ref="A100" location="'01.5 - SO 01.5 Odkaľovaci...'!C2" display="/"/>
    <hyperlink ref="A102" location="'02.1 - SO 02.1 Prepojovac...'!C2" display="/"/>
    <hyperlink ref="A103" location="'02.2 - SO 02.2 Zberná nád...'!C2" display="/"/>
    <hyperlink ref="A105" location="'03.1 - SO 03.1 Zasakovani...'!C2" display="/"/>
    <hyperlink ref="A106" location="'03.2 - SO 03.2 Vsakovací ...'!C2" display="/"/>
    <hyperlink ref="A108" location="'04.1 - Vsakovací a odvodň...'!C2" display="/"/>
    <hyperlink ref="A109" location="'04.2 - Vsakovací a odvodň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58"/>
  <sheetViews>
    <sheetView showGridLines="0" zoomScalePageLayoutView="0" workbookViewId="0" topLeftCell="A160">
      <selection activeCell="C117" sqref="C11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07" t="s">
        <v>934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1034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999</v>
      </c>
    </row>
    <row r="4" spans="2:46" ht="24.75" customHeight="1">
      <c r="B4" s="18"/>
      <c r="D4" s="19" t="s">
        <v>1053</v>
      </c>
      <c r="L4" s="18"/>
      <c r="M4" s="93" t="s">
        <v>938</v>
      </c>
      <c r="AT4" s="15" t="s">
        <v>931</v>
      </c>
    </row>
    <row r="5" spans="2:12" ht="6.75" customHeight="1">
      <c r="B5" s="18"/>
      <c r="L5" s="18"/>
    </row>
    <row r="6" spans="2:12" ht="12" customHeight="1">
      <c r="B6" s="18"/>
      <c r="D6" s="24" t="s">
        <v>941</v>
      </c>
      <c r="L6" s="18"/>
    </row>
    <row r="7" spans="2:12" ht="16.5" customHeight="1">
      <c r="B7" s="18"/>
      <c r="E7" s="338" t="str">
        <f>'Rekapitulácia stavby'!K6</f>
        <v>Vodozádržné opatrenia v obci Kamenica nad Cirochou</v>
      </c>
      <c r="F7" s="339"/>
      <c r="G7" s="339"/>
      <c r="H7" s="339"/>
      <c r="L7" s="18"/>
    </row>
    <row r="8" spans="2:12" ht="12" customHeight="1">
      <c r="B8" s="18"/>
      <c r="D8" s="24" t="s">
        <v>1054</v>
      </c>
      <c r="L8" s="18"/>
    </row>
    <row r="9" spans="1:31" s="1" customFormat="1" ht="16.5" customHeight="1">
      <c r="A9" s="27"/>
      <c r="B9" s="28"/>
      <c r="C9" s="27"/>
      <c r="D9" s="27"/>
      <c r="E9" s="338" t="s">
        <v>227</v>
      </c>
      <c r="F9" s="337"/>
      <c r="G9" s="337"/>
      <c r="H9" s="337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1056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31" t="s">
        <v>341</v>
      </c>
      <c r="F11" s="337"/>
      <c r="G11" s="337"/>
      <c r="H11" s="33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943</v>
      </c>
      <c r="E13" s="27"/>
      <c r="F13" s="22" t="s">
        <v>929</v>
      </c>
      <c r="G13" s="27"/>
      <c r="H13" s="27"/>
      <c r="I13" s="24" t="s">
        <v>944</v>
      </c>
      <c r="J13" s="22" t="s">
        <v>929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945</v>
      </c>
      <c r="E14" s="27"/>
      <c r="F14" s="22" t="s">
        <v>946</v>
      </c>
      <c r="G14" s="27"/>
      <c r="H14" s="27"/>
      <c r="I14" s="24" t="s">
        <v>947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948</v>
      </c>
      <c r="E16" s="27"/>
      <c r="F16" s="27"/>
      <c r="G16" s="27"/>
      <c r="H16" s="27"/>
      <c r="I16" s="24" t="s">
        <v>949</v>
      </c>
      <c r="J16" s="22" t="s">
        <v>929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950</v>
      </c>
      <c r="F17" s="27"/>
      <c r="G17" s="27"/>
      <c r="H17" s="27"/>
      <c r="I17" s="24" t="s">
        <v>951</v>
      </c>
      <c r="J17" s="22" t="s">
        <v>929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952</v>
      </c>
      <c r="E19" s="27"/>
      <c r="F19" s="27"/>
      <c r="G19" s="27"/>
      <c r="H19" s="27"/>
      <c r="I19" s="24" t="s">
        <v>949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1" t="str">
        <f>'Rekapitulácia stavby'!E14</f>
        <v> </v>
      </c>
      <c r="F20" s="311"/>
      <c r="G20" s="311"/>
      <c r="H20" s="311"/>
      <c r="I20" s="24" t="s">
        <v>951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954</v>
      </c>
      <c r="E22" s="27"/>
      <c r="F22" s="27"/>
      <c r="G22" s="27"/>
      <c r="H22" s="27"/>
      <c r="I22" s="24" t="s">
        <v>949</v>
      </c>
      <c r="J22" s="22" t="s">
        <v>929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955</v>
      </c>
      <c r="F23" s="27"/>
      <c r="G23" s="27"/>
      <c r="H23" s="27"/>
      <c r="I23" s="24" t="s">
        <v>951</v>
      </c>
      <c r="J23" s="22" t="s">
        <v>929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957</v>
      </c>
      <c r="E25" s="27"/>
      <c r="F25" s="27"/>
      <c r="G25" s="27"/>
      <c r="H25" s="27"/>
      <c r="I25" s="24" t="s">
        <v>949</v>
      </c>
      <c r="J25" s="22" t="s">
        <v>929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951</v>
      </c>
      <c r="J26" s="22" t="s">
        <v>929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958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326" t="s">
        <v>929</v>
      </c>
      <c r="F29" s="326"/>
      <c r="G29" s="326"/>
      <c r="H29" s="32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959</v>
      </c>
      <c r="E32" s="27"/>
      <c r="F32" s="27"/>
      <c r="G32" s="27"/>
      <c r="H32" s="27"/>
      <c r="I32" s="27"/>
      <c r="J32" s="65">
        <f>ROUND(J131,2)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961</v>
      </c>
      <c r="G34" s="27"/>
      <c r="H34" s="27"/>
      <c r="I34" s="31" t="s">
        <v>960</v>
      </c>
      <c r="J34" s="31" t="s">
        <v>962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963</v>
      </c>
      <c r="E35" s="24" t="s">
        <v>964</v>
      </c>
      <c r="F35" s="99">
        <f>ROUND((SUM(BE131:BE257)),2)</f>
        <v>0</v>
      </c>
      <c r="G35" s="27"/>
      <c r="H35" s="27"/>
      <c r="I35" s="100">
        <v>0.2</v>
      </c>
      <c r="J35" s="99">
        <f>ROUND(((SUM(BE131:BE257))*I35),2)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965</v>
      </c>
      <c r="F36" s="99">
        <f>ROUND((SUM(BF131:BF257)),2)</f>
        <v>0</v>
      </c>
      <c r="G36" s="27"/>
      <c r="H36" s="27"/>
      <c r="I36" s="100">
        <v>0.2</v>
      </c>
      <c r="J36" s="99">
        <f>ROUND(((SUM(BF131:BF257))*I36),2)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966</v>
      </c>
      <c r="F37" s="99">
        <f>ROUND((SUM(BG131:BG257)),2)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967</v>
      </c>
      <c r="F38" s="99">
        <f>ROUND((SUM(BH131:BH257)),2)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968</v>
      </c>
      <c r="F39" s="99">
        <f>ROUND((SUM(BI131:BI257)),2)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969</v>
      </c>
      <c r="E41" s="35"/>
      <c r="F41" s="35"/>
      <c r="G41" s="101" t="s">
        <v>970</v>
      </c>
      <c r="H41" s="36" t="s">
        <v>971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972</v>
      </c>
      <c r="E50" s="39"/>
      <c r="F50" s="39"/>
      <c r="G50" s="38" t="s">
        <v>973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974</v>
      </c>
      <c r="E61" s="30"/>
      <c r="F61" s="104" t="s">
        <v>975</v>
      </c>
      <c r="G61" s="40" t="s">
        <v>974</v>
      </c>
      <c r="H61" s="30"/>
      <c r="I61" s="30"/>
      <c r="J61" s="105" t="s">
        <v>975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976</v>
      </c>
      <c r="E65" s="41"/>
      <c r="F65" s="41"/>
      <c r="G65" s="38" t="s">
        <v>977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974</v>
      </c>
      <c r="E76" s="30"/>
      <c r="F76" s="104" t="s">
        <v>975</v>
      </c>
      <c r="G76" s="40" t="s">
        <v>974</v>
      </c>
      <c r="H76" s="30"/>
      <c r="I76" s="30"/>
      <c r="J76" s="105" t="s">
        <v>975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1058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941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38" t="str">
        <f>E7</f>
        <v>Vodozádržné opatrenia v obci Kamenica nad Cirochou</v>
      </c>
      <c r="F85" s="339"/>
      <c r="G85" s="339"/>
      <c r="H85" s="33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1054</v>
      </c>
      <c r="L86" s="18"/>
    </row>
    <row r="87" spans="1:31" s="1" customFormat="1" ht="16.5" customHeight="1">
      <c r="A87" s="27"/>
      <c r="B87" s="28"/>
      <c r="C87" s="27"/>
      <c r="D87" s="27"/>
      <c r="E87" s="338" t="s">
        <v>227</v>
      </c>
      <c r="F87" s="337"/>
      <c r="G87" s="337"/>
      <c r="H87" s="337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1056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31" t="str">
        <f>E11</f>
        <v>02.2 - SO 02.2 Zberná nádrž pre závlahu</v>
      </c>
      <c r="F89" s="337"/>
      <c r="G89" s="337"/>
      <c r="H89" s="337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945</v>
      </c>
      <c r="D91" s="27"/>
      <c r="E91" s="27"/>
      <c r="F91" s="22" t="str">
        <f>F14</f>
        <v>Kamenica nad Cirochou </v>
      </c>
      <c r="G91" s="27"/>
      <c r="H91" s="27"/>
      <c r="I91" s="24" t="s">
        <v>947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948</v>
      </c>
      <c r="D93" s="27"/>
      <c r="E93" s="27"/>
      <c r="F93" s="22" t="str">
        <f>E17</f>
        <v>Obec Kamenica nad Cirochou</v>
      </c>
      <c r="G93" s="27"/>
      <c r="H93" s="27"/>
      <c r="I93" s="24" t="s">
        <v>954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952</v>
      </c>
      <c r="D94" s="27"/>
      <c r="E94" s="27"/>
      <c r="F94" s="22" t="str">
        <f>IF(E20="","",E20)</f>
        <v> </v>
      </c>
      <c r="G94" s="27"/>
      <c r="H94" s="27"/>
      <c r="I94" s="24" t="s">
        <v>957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1059</v>
      </c>
      <c r="D96" s="33"/>
      <c r="E96" s="33"/>
      <c r="F96" s="33"/>
      <c r="G96" s="33"/>
      <c r="H96" s="33"/>
      <c r="I96" s="33"/>
      <c r="J96" s="107" t="s">
        <v>1060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1061</v>
      </c>
      <c r="D98" s="27"/>
      <c r="E98" s="27"/>
      <c r="F98" s="27"/>
      <c r="G98" s="27"/>
      <c r="H98" s="27"/>
      <c r="I98" s="27"/>
      <c r="J98" s="65">
        <f>J131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1062</v>
      </c>
    </row>
    <row r="99" spans="2:12" s="8" customFormat="1" ht="24.75" customHeight="1">
      <c r="B99" s="109"/>
      <c r="D99" s="110" t="s">
        <v>1063</v>
      </c>
      <c r="E99" s="111"/>
      <c r="F99" s="111"/>
      <c r="G99" s="111"/>
      <c r="H99" s="111"/>
      <c r="I99" s="111"/>
      <c r="J99" s="112">
        <f>J132</f>
        <v>0</v>
      </c>
      <c r="L99" s="109"/>
    </row>
    <row r="100" spans="2:12" s="9" customFormat="1" ht="19.5" customHeight="1">
      <c r="B100" s="113"/>
      <c r="D100" s="114" t="s">
        <v>1064</v>
      </c>
      <c r="E100" s="115"/>
      <c r="F100" s="115"/>
      <c r="G100" s="115"/>
      <c r="H100" s="115"/>
      <c r="I100" s="115"/>
      <c r="J100" s="116">
        <f>J133</f>
        <v>0</v>
      </c>
      <c r="L100" s="113"/>
    </row>
    <row r="101" spans="2:12" s="9" customFormat="1" ht="19.5" customHeight="1">
      <c r="B101" s="113"/>
      <c r="D101" s="114" t="s">
        <v>1065</v>
      </c>
      <c r="E101" s="115"/>
      <c r="F101" s="115"/>
      <c r="G101" s="115"/>
      <c r="H101" s="115"/>
      <c r="I101" s="115"/>
      <c r="J101" s="116">
        <f>J163</f>
        <v>0</v>
      </c>
      <c r="L101" s="113"/>
    </row>
    <row r="102" spans="2:12" s="9" customFormat="1" ht="19.5" customHeight="1">
      <c r="B102" s="113"/>
      <c r="D102" s="114" t="s">
        <v>342</v>
      </c>
      <c r="E102" s="115"/>
      <c r="F102" s="115"/>
      <c r="G102" s="115"/>
      <c r="H102" s="115"/>
      <c r="I102" s="115"/>
      <c r="J102" s="116">
        <f>J182</f>
        <v>0</v>
      </c>
      <c r="L102" s="113"/>
    </row>
    <row r="103" spans="2:12" s="9" customFormat="1" ht="19.5" customHeight="1">
      <c r="B103" s="113"/>
      <c r="D103" s="114" t="s">
        <v>1066</v>
      </c>
      <c r="E103" s="115"/>
      <c r="F103" s="115"/>
      <c r="G103" s="115"/>
      <c r="H103" s="115"/>
      <c r="I103" s="115"/>
      <c r="J103" s="116">
        <f>J199</f>
        <v>0</v>
      </c>
      <c r="L103" s="113"/>
    </row>
    <row r="104" spans="2:12" s="9" customFormat="1" ht="19.5" customHeight="1">
      <c r="B104" s="113"/>
      <c r="D104" s="114" t="s">
        <v>1067</v>
      </c>
      <c r="E104" s="115"/>
      <c r="F104" s="115"/>
      <c r="G104" s="115"/>
      <c r="H104" s="115"/>
      <c r="I104" s="115"/>
      <c r="J104" s="116">
        <f>J215</f>
        <v>0</v>
      </c>
      <c r="L104" s="113"/>
    </row>
    <row r="105" spans="2:12" s="9" customFormat="1" ht="19.5" customHeight="1">
      <c r="B105" s="113"/>
      <c r="D105" s="114" t="s">
        <v>1069</v>
      </c>
      <c r="E105" s="115"/>
      <c r="F105" s="115"/>
      <c r="G105" s="115"/>
      <c r="H105" s="115"/>
      <c r="I105" s="115"/>
      <c r="J105" s="116">
        <f>J220</f>
        <v>0</v>
      </c>
      <c r="L105" s="113"/>
    </row>
    <row r="106" spans="2:12" s="8" customFormat="1" ht="24.75" customHeight="1">
      <c r="B106" s="109"/>
      <c r="D106" s="110" t="s">
        <v>1070</v>
      </c>
      <c r="E106" s="111"/>
      <c r="F106" s="111"/>
      <c r="G106" s="111"/>
      <c r="H106" s="111"/>
      <c r="I106" s="111"/>
      <c r="J106" s="112">
        <f>J222</f>
        <v>0</v>
      </c>
      <c r="L106" s="109"/>
    </row>
    <row r="107" spans="2:12" s="9" customFormat="1" ht="19.5" customHeight="1">
      <c r="B107" s="113"/>
      <c r="D107" s="114" t="s">
        <v>1071</v>
      </c>
      <c r="E107" s="115"/>
      <c r="F107" s="115"/>
      <c r="G107" s="115"/>
      <c r="H107" s="115"/>
      <c r="I107" s="115"/>
      <c r="J107" s="116">
        <f>J223</f>
        <v>0</v>
      </c>
      <c r="L107" s="113"/>
    </row>
    <row r="108" spans="2:12" s="9" customFormat="1" ht="19.5" customHeight="1">
      <c r="B108" s="113"/>
      <c r="D108" s="114" t="s">
        <v>1318</v>
      </c>
      <c r="E108" s="115"/>
      <c r="F108" s="115"/>
      <c r="G108" s="115"/>
      <c r="H108" s="115"/>
      <c r="I108" s="115"/>
      <c r="J108" s="116">
        <f>J250</f>
        <v>0</v>
      </c>
      <c r="L108" s="113"/>
    </row>
    <row r="109" spans="2:12" s="9" customFormat="1" ht="19.5" customHeight="1">
      <c r="B109" s="113"/>
      <c r="D109" s="114" t="s">
        <v>156</v>
      </c>
      <c r="E109" s="115"/>
      <c r="F109" s="115"/>
      <c r="G109" s="115"/>
      <c r="H109" s="115"/>
      <c r="I109" s="115"/>
      <c r="J109" s="116">
        <f>J253</f>
        <v>0</v>
      </c>
      <c r="L109" s="113"/>
    </row>
    <row r="110" spans="1:31" s="1" customFormat="1" ht="21.7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1" customFormat="1" ht="6.75" customHeight="1">
      <c r="A111" s="27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5" spans="1:31" s="1" customFormat="1" ht="6.75" customHeight="1">
      <c r="A115" s="27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24.75" customHeight="1">
      <c r="A116" s="27"/>
      <c r="B116" s="28"/>
      <c r="C116" s="19" t="s">
        <v>378</v>
      </c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6.7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2" customHeight="1">
      <c r="A118" s="27"/>
      <c r="B118" s="28"/>
      <c r="C118" s="24" t="s">
        <v>941</v>
      </c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6.5" customHeight="1">
      <c r="A119" s="27"/>
      <c r="B119" s="28"/>
      <c r="C119" s="27"/>
      <c r="D119" s="27"/>
      <c r="E119" s="338" t="str">
        <f>E7</f>
        <v>Vodozádržné opatrenia v obci Kamenica nad Cirochou</v>
      </c>
      <c r="F119" s="339"/>
      <c r="G119" s="339"/>
      <c r="H119" s="339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2:12" ht="12" customHeight="1">
      <c r="B120" s="18"/>
      <c r="C120" s="24" t="s">
        <v>1054</v>
      </c>
      <c r="L120" s="18"/>
    </row>
    <row r="121" spans="1:31" s="1" customFormat="1" ht="16.5" customHeight="1">
      <c r="A121" s="27"/>
      <c r="B121" s="28"/>
      <c r="C121" s="27"/>
      <c r="D121" s="27"/>
      <c r="E121" s="338" t="s">
        <v>227</v>
      </c>
      <c r="F121" s="337"/>
      <c r="G121" s="337"/>
      <c r="H121" s="33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2" customHeight="1">
      <c r="A122" s="27"/>
      <c r="B122" s="28"/>
      <c r="C122" s="24" t="s">
        <v>1056</v>
      </c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16.5" customHeight="1">
      <c r="A123" s="27"/>
      <c r="B123" s="28"/>
      <c r="C123" s="27"/>
      <c r="D123" s="27"/>
      <c r="E123" s="331" t="str">
        <f>E11</f>
        <v>02.2 - SO 02.2 Zberná nádrž pre závlahu</v>
      </c>
      <c r="F123" s="337"/>
      <c r="G123" s="337"/>
      <c r="H123" s="33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6.75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12" customHeight="1">
      <c r="A125" s="27"/>
      <c r="B125" s="28"/>
      <c r="C125" s="24" t="s">
        <v>945</v>
      </c>
      <c r="D125" s="27"/>
      <c r="E125" s="27"/>
      <c r="F125" s="22" t="str">
        <f>F14</f>
        <v>Kamenica nad Cirochou </v>
      </c>
      <c r="G125" s="27"/>
      <c r="H125" s="27"/>
      <c r="I125" s="24" t="s">
        <v>947</v>
      </c>
      <c r="J125" s="50">
        <f>IF(J14="","",J14)</f>
        <v>44433</v>
      </c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6.75" customHeight="1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25.5" customHeight="1">
      <c r="A127" s="27"/>
      <c r="B127" s="28"/>
      <c r="C127" s="24" t="s">
        <v>948</v>
      </c>
      <c r="D127" s="27"/>
      <c r="E127" s="27"/>
      <c r="F127" s="22" t="str">
        <f>E17</f>
        <v>Obec Kamenica nad Cirochou</v>
      </c>
      <c r="G127" s="27"/>
      <c r="H127" s="27"/>
      <c r="I127" s="24" t="s">
        <v>954</v>
      </c>
      <c r="J127" s="25" t="str">
        <f>E23</f>
        <v>SK DESIGN Ing. Kelemen Slavomír</v>
      </c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" customFormat="1" ht="15" customHeight="1">
      <c r="A128" s="27"/>
      <c r="B128" s="28"/>
      <c r="C128" s="24" t="s">
        <v>952</v>
      </c>
      <c r="D128" s="27"/>
      <c r="E128" s="27"/>
      <c r="F128" s="22" t="str">
        <f>IF(E20="","",E20)</f>
        <v> </v>
      </c>
      <c r="G128" s="27"/>
      <c r="H128" s="27"/>
      <c r="I128" s="24" t="s">
        <v>957</v>
      </c>
      <c r="J128" s="25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1" customFormat="1" ht="9.75" customHeight="1">
      <c r="A129" s="27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3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10" customFormat="1" ht="29.25" customHeight="1">
      <c r="A130" s="117"/>
      <c r="B130" s="118"/>
      <c r="C130" s="119" t="s">
        <v>1072</v>
      </c>
      <c r="D130" s="120" t="s">
        <v>984</v>
      </c>
      <c r="E130" s="120" t="s">
        <v>980</v>
      </c>
      <c r="F130" s="120" t="s">
        <v>981</v>
      </c>
      <c r="G130" s="120" t="s">
        <v>1073</v>
      </c>
      <c r="H130" s="120" t="s">
        <v>1074</v>
      </c>
      <c r="I130" s="120" t="s">
        <v>1075</v>
      </c>
      <c r="J130" s="121" t="s">
        <v>1060</v>
      </c>
      <c r="K130" s="122" t="s">
        <v>1076</v>
      </c>
      <c r="L130" s="123"/>
      <c r="M130" s="56" t="s">
        <v>929</v>
      </c>
      <c r="N130" s="57" t="s">
        <v>963</v>
      </c>
      <c r="O130" s="57" t="s">
        <v>1077</v>
      </c>
      <c r="P130" s="57" t="s">
        <v>1078</v>
      </c>
      <c r="Q130" s="57" t="s">
        <v>1079</v>
      </c>
      <c r="R130" s="57" t="s">
        <v>1080</v>
      </c>
      <c r="S130" s="57" t="s">
        <v>1081</v>
      </c>
      <c r="T130" s="58" t="s">
        <v>1082</v>
      </c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</row>
    <row r="131" spans="1:63" s="1" customFormat="1" ht="22.5" customHeight="1">
      <c r="A131" s="27"/>
      <c r="B131" s="28"/>
      <c r="C131" s="63" t="s">
        <v>1061</v>
      </c>
      <c r="D131" s="27"/>
      <c r="E131" s="27"/>
      <c r="F131" s="27"/>
      <c r="G131" s="27"/>
      <c r="H131" s="27"/>
      <c r="I131" s="27"/>
      <c r="J131" s="124">
        <f>BK131</f>
        <v>0</v>
      </c>
      <c r="K131" s="27"/>
      <c r="L131" s="28"/>
      <c r="M131" s="59"/>
      <c r="N131" s="51"/>
      <c r="O131" s="60"/>
      <c r="P131" s="125">
        <f>P132+P222</f>
        <v>3007.2143880000003</v>
      </c>
      <c r="Q131" s="60"/>
      <c r="R131" s="125">
        <f>R132+R222</f>
        <v>723.8636254500001</v>
      </c>
      <c r="S131" s="60"/>
      <c r="T131" s="126">
        <f>T132+T222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T131" s="15" t="s">
        <v>998</v>
      </c>
      <c r="AU131" s="15" t="s">
        <v>1062</v>
      </c>
      <c r="BK131" s="127">
        <f>BK132+BK222</f>
        <v>0</v>
      </c>
    </row>
    <row r="132" spans="2:63" s="11" customFormat="1" ht="25.5" customHeight="1">
      <c r="B132" s="128"/>
      <c r="D132" s="129" t="s">
        <v>998</v>
      </c>
      <c r="E132" s="130" t="s">
        <v>1083</v>
      </c>
      <c r="F132" s="130" t="s">
        <v>1084</v>
      </c>
      <c r="J132" s="131">
        <f>BK132</f>
        <v>0</v>
      </c>
      <c r="L132" s="128"/>
      <c r="M132" s="132"/>
      <c r="N132" s="133"/>
      <c r="O132" s="133"/>
      <c r="P132" s="134">
        <f>P133+P163+P182+P199+P215+P220</f>
        <v>2770.013738</v>
      </c>
      <c r="Q132" s="133"/>
      <c r="R132" s="134">
        <f>R133+R163+R182+R199+R215+R220</f>
        <v>718.7693560800001</v>
      </c>
      <c r="S132" s="133"/>
      <c r="T132" s="135">
        <f>T133+T163+T182+T199+T215+T220</f>
        <v>0</v>
      </c>
      <c r="AR132" s="129" t="s">
        <v>1006</v>
      </c>
      <c r="AT132" s="136" t="s">
        <v>998</v>
      </c>
      <c r="AU132" s="136" t="s">
        <v>999</v>
      </c>
      <c r="AY132" s="129" t="s">
        <v>1085</v>
      </c>
      <c r="BK132" s="137">
        <f>BK133+BK163+BK182+BK199+BK215+BK220</f>
        <v>0</v>
      </c>
    </row>
    <row r="133" spans="2:63" s="11" customFormat="1" ht="22.5" customHeight="1">
      <c r="B133" s="128"/>
      <c r="D133" s="129" t="s">
        <v>998</v>
      </c>
      <c r="E133" s="138" t="s">
        <v>1006</v>
      </c>
      <c r="F133" s="138" t="s">
        <v>1086</v>
      </c>
      <c r="J133" s="139">
        <f>BK133</f>
        <v>0</v>
      </c>
      <c r="L133" s="128"/>
      <c r="M133" s="132"/>
      <c r="N133" s="133"/>
      <c r="O133" s="133"/>
      <c r="P133" s="134">
        <f>SUM(P134:P162)</f>
        <v>985.2840200000002</v>
      </c>
      <c r="Q133" s="133"/>
      <c r="R133" s="134">
        <f>SUM(R134:R162)</f>
        <v>356.236715</v>
      </c>
      <c r="S133" s="133"/>
      <c r="T133" s="135">
        <f>SUM(T134:T162)</f>
        <v>0</v>
      </c>
      <c r="AR133" s="129" t="s">
        <v>1006</v>
      </c>
      <c r="AT133" s="136" t="s">
        <v>998</v>
      </c>
      <c r="AU133" s="136" t="s">
        <v>1006</v>
      </c>
      <c r="AY133" s="129" t="s">
        <v>1085</v>
      </c>
      <c r="BK133" s="137">
        <f>SUM(BK134:BK162)</f>
        <v>0</v>
      </c>
    </row>
    <row r="134" spans="1:65" s="1" customFormat="1" ht="33" customHeight="1">
      <c r="A134" s="27"/>
      <c r="B134" s="140"/>
      <c r="C134" s="141" t="s">
        <v>1006</v>
      </c>
      <c r="D134" s="141" t="s">
        <v>1087</v>
      </c>
      <c r="E134" s="142" t="s">
        <v>343</v>
      </c>
      <c r="F134" s="143" t="s">
        <v>344</v>
      </c>
      <c r="G134" s="144" t="s">
        <v>1090</v>
      </c>
      <c r="H134" s="145">
        <v>56.4</v>
      </c>
      <c r="I134" s="146"/>
      <c r="J134" s="146">
        <f>ROUND(I134*H134,2)</f>
        <v>0</v>
      </c>
      <c r="K134" s="147"/>
      <c r="L134" s="28"/>
      <c r="M134" s="148" t="s">
        <v>929</v>
      </c>
      <c r="N134" s="149" t="s">
        <v>965</v>
      </c>
      <c r="O134" s="150">
        <v>0.012</v>
      </c>
      <c r="P134" s="150">
        <f>O134*H134</f>
        <v>0.6768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2" t="s">
        <v>1091</v>
      </c>
      <c r="AT134" s="152" t="s">
        <v>1087</v>
      </c>
      <c r="AU134" s="152" t="s">
        <v>1012</v>
      </c>
      <c r="AY134" s="15" t="s">
        <v>1085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5" t="s">
        <v>1012</v>
      </c>
      <c r="BK134" s="153">
        <f>ROUND(I134*H134,2)</f>
        <v>0</v>
      </c>
      <c r="BL134" s="15" t="s">
        <v>1091</v>
      </c>
      <c r="BM134" s="152" t="s">
        <v>345</v>
      </c>
    </row>
    <row r="135" spans="2:51" s="12" customFormat="1" ht="9.75">
      <c r="B135" s="154"/>
      <c r="D135" s="155" t="s">
        <v>1093</v>
      </c>
      <c r="E135" s="156" t="s">
        <v>929</v>
      </c>
      <c r="F135" s="157" t="s">
        <v>346</v>
      </c>
      <c r="H135" s="158">
        <v>56.4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1093</v>
      </c>
      <c r="AU135" s="156" t="s">
        <v>1012</v>
      </c>
      <c r="AV135" s="12" t="s">
        <v>1012</v>
      </c>
      <c r="AW135" s="12" t="s">
        <v>956</v>
      </c>
      <c r="AX135" s="12" t="s">
        <v>1006</v>
      </c>
      <c r="AY135" s="156" t="s">
        <v>1085</v>
      </c>
    </row>
    <row r="136" spans="1:65" s="1" customFormat="1" ht="21.75" customHeight="1">
      <c r="A136" s="27"/>
      <c r="B136" s="140"/>
      <c r="C136" s="141" t="s">
        <v>1012</v>
      </c>
      <c r="D136" s="141" t="s">
        <v>1087</v>
      </c>
      <c r="E136" s="142" t="s">
        <v>1322</v>
      </c>
      <c r="F136" s="143" t="s">
        <v>1323</v>
      </c>
      <c r="G136" s="144" t="s">
        <v>1090</v>
      </c>
      <c r="H136" s="145">
        <v>17.004</v>
      </c>
      <c r="I136" s="146"/>
      <c r="J136" s="146">
        <f>ROUND(I136*H136,2)</f>
        <v>0</v>
      </c>
      <c r="K136" s="147"/>
      <c r="L136" s="28"/>
      <c r="M136" s="148" t="s">
        <v>929</v>
      </c>
      <c r="N136" s="149" t="s">
        <v>965</v>
      </c>
      <c r="O136" s="150">
        <v>0.838</v>
      </c>
      <c r="P136" s="150">
        <f>O136*H136</f>
        <v>14.249352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2" t="s">
        <v>1091</v>
      </c>
      <c r="AT136" s="152" t="s">
        <v>1087</v>
      </c>
      <c r="AU136" s="152" t="s">
        <v>1012</v>
      </c>
      <c r="AY136" s="15" t="s">
        <v>1085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5" t="s">
        <v>1012</v>
      </c>
      <c r="BK136" s="153">
        <f>ROUND(I136*H136,2)</f>
        <v>0</v>
      </c>
      <c r="BL136" s="15" t="s">
        <v>1091</v>
      </c>
      <c r="BM136" s="152" t="s">
        <v>347</v>
      </c>
    </row>
    <row r="137" spans="2:51" s="12" customFormat="1" ht="9.75">
      <c r="B137" s="154"/>
      <c r="D137" s="155" t="s">
        <v>1093</v>
      </c>
      <c r="E137" s="156" t="s">
        <v>929</v>
      </c>
      <c r="F137" s="157" t="s">
        <v>348</v>
      </c>
      <c r="H137" s="158">
        <v>15.552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1093</v>
      </c>
      <c r="AU137" s="156" t="s">
        <v>1012</v>
      </c>
      <c r="AV137" s="12" t="s">
        <v>1012</v>
      </c>
      <c r="AW137" s="12" t="s">
        <v>956</v>
      </c>
      <c r="AX137" s="12" t="s">
        <v>999</v>
      </c>
      <c r="AY137" s="156" t="s">
        <v>1085</v>
      </c>
    </row>
    <row r="138" spans="2:51" s="12" customFormat="1" ht="9.75">
      <c r="B138" s="154"/>
      <c r="D138" s="155" t="s">
        <v>1093</v>
      </c>
      <c r="E138" s="156" t="s">
        <v>929</v>
      </c>
      <c r="F138" s="157" t="s">
        <v>349</v>
      </c>
      <c r="H138" s="158">
        <v>1.452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1093</v>
      </c>
      <c r="AU138" s="156" t="s">
        <v>1012</v>
      </c>
      <c r="AV138" s="12" t="s">
        <v>1012</v>
      </c>
      <c r="AW138" s="12" t="s">
        <v>956</v>
      </c>
      <c r="AX138" s="12" t="s">
        <v>999</v>
      </c>
      <c r="AY138" s="156" t="s">
        <v>1085</v>
      </c>
    </row>
    <row r="139" spans="2:51" s="13" customFormat="1" ht="9.75">
      <c r="B139" s="178"/>
      <c r="D139" s="155" t="s">
        <v>1093</v>
      </c>
      <c r="E139" s="179" t="s">
        <v>929</v>
      </c>
      <c r="F139" s="180" t="s">
        <v>1447</v>
      </c>
      <c r="H139" s="181">
        <v>17.003999999999998</v>
      </c>
      <c r="L139" s="178"/>
      <c r="M139" s="182"/>
      <c r="N139" s="183"/>
      <c r="O139" s="183"/>
      <c r="P139" s="183"/>
      <c r="Q139" s="183"/>
      <c r="R139" s="183"/>
      <c r="S139" s="183"/>
      <c r="T139" s="184"/>
      <c r="AT139" s="179" t="s">
        <v>1093</v>
      </c>
      <c r="AU139" s="179" t="s">
        <v>1012</v>
      </c>
      <c r="AV139" s="13" t="s">
        <v>1091</v>
      </c>
      <c r="AW139" s="13" t="s">
        <v>956</v>
      </c>
      <c r="AX139" s="13" t="s">
        <v>1006</v>
      </c>
      <c r="AY139" s="179" t="s">
        <v>1085</v>
      </c>
    </row>
    <row r="140" spans="1:65" s="1" customFormat="1" ht="21.75" customHeight="1">
      <c r="A140" s="27"/>
      <c r="B140" s="140"/>
      <c r="C140" s="141" t="s">
        <v>1099</v>
      </c>
      <c r="D140" s="141" t="s">
        <v>1087</v>
      </c>
      <c r="E140" s="142" t="s">
        <v>1100</v>
      </c>
      <c r="F140" s="143" t="s">
        <v>1101</v>
      </c>
      <c r="G140" s="144" t="s">
        <v>1090</v>
      </c>
      <c r="H140" s="145">
        <v>17.004</v>
      </c>
      <c r="I140" s="146"/>
      <c r="J140" s="146">
        <f>ROUND(I140*H140,2)</f>
        <v>0</v>
      </c>
      <c r="K140" s="147"/>
      <c r="L140" s="28"/>
      <c r="M140" s="148" t="s">
        <v>929</v>
      </c>
      <c r="N140" s="149" t="s">
        <v>965</v>
      </c>
      <c r="O140" s="150">
        <v>0.042</v>
      </c>
      <c r="P140" s="150">
        <f>O140*H140</f>
        <v>0.7141680000000001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1091</v>
      </c>
      <c r="AT140" s="152" t="s">
        <v>1087</v>
      </c>
      <c r="AU140" s="152" t="s">
        <v>1012</v>
      </c>
      <c r="AY140" s="15" t="s">
        <v>1085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1012</v>
      </c>
      <c r="BK140" s="153">
        <f>ROUND(I140*H140,2)</f>
        <v>0</v>
      </c>
      <c r="BL140" s="15" t="s">
        <v>1091</v>
      </c>
      <c r="BM140" s="152" t="s">
        <v>350</v>
      </c>
    </row>
    <row r="141" spans="1:65" s="1" customFormat="1" ht="21.75" customHeight="1">
      <c r="A141" s="27"/>
      <c r="B141" s="140"/>
      <c r="C141" s="141" t="s">
        <v>1091</v>
      </c>
      <c r="D141" s="141" t="s">
        <v>1087</v>
      </c>
      <c r="E141" s="142" t="s">
        <v>1095</v>
      </c>
      <c r="F141" s="143" t="s">
        <v>1096</v>
      </c>
      <c r="G141" s="144" t="s">
        <v>1090</v>
      </c>
      <c r="H141" s="145">
        <v>1034.345</v>
      </c>
      <c r="I141" s="146"/>
      <c r="J141" s="146">
        <f>ROUND(I141*H141,2)</f>
        <v>0</v>
      </c>
      <c r="K141" s="147"/>
      <c r="L141" s="28"/>
      <c r="M141" s="148" t="s">
        <v>929</v>
      </c>
      <c r="N141" s="149" t="s">
        <v>965</v>
      </c>
      <c r="O141" s="150">
        <v>0.433</v>
      </c>
      <c r="P141" s="150">
        <f>O141*H141</f>
        <v>447.87138500000003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1091</v>
      </c>
      <c r="AT141" s="152" t="s">
        <v>1087</v>
      </c>
      <c r="AU141" s="152" t="s">
        <v>1012</v>
      </c>
      <c r="AY141" s="15" t="s">
        <v>1085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1012</v>
      </c>
      <c r="BK141" s="153">
        <f>ROUND(I141*H141,2)</f>
        <v>0</v>
      </c>
      <c r="BL141" s="15" t="s">
        <v>1091</v>
      </c>
      <c r="BM141" s="152" t="s">
        <v>351</v>
      </c>
    </row>
    <row r="142" spans="2:51" s="12" customFormat="1" ht="9.75">
      <c r="B142" s="154"/>
      <c r="D142" s="155" t="s">
        <v>1093</v>
      </c>
      <c r="E142" s="156" t="s">
        <v>929</v>
      </c>
      <c r="F142" s="157" t="s">
        <v>352</v>
      </c>
      <c r="H142" s="158">
        <v>782.537</v>
      </c>
      <c r="L142" s="154"/>
      <c r="M142" s="159"/>
      <c r="N142" s="160"/>
      <c r="O142" s="160"/>
      <c r="P142" s="160"/>
      <c r="Q142" s="160"/>
      <c r="R142" s="160"/>
      <c r="S142" s="160"/>
      <c r="T142" s="161"/>
      <c r="AT142" s="156" t="s">
        <v>1093</v>
      </c>
      <c r="AU142" s="156" t="s">
        <v>1012</v>
      </c>
      <c r="AV142" s="12" t="s">
        <v>1012</v>
      </c>
      <c r="AW142" s="12" t="s">
        <v>956</v>
      </c>
      <c r="AX142" s="12" t="s">
        <v>999</v>
      </c>
      <c r="AY142" s="156" t="s">
        <v>1085</v>
      </c>
    </row>
    <row r="143" spans="2:51" s="12" customFormat="1" ht="9.75">
      <c r="B143" s="154"/>
      <c r="D143" s="155" t="s">
        <v>1093</v>
      </c>
      <c r="E143" s="156" t="s">
        <v>929</v>
      </c>
      <c r="F143" s="157" t="s">
        <v>353</v>
      </c>
      <c r="H143" s="158">
        <v>251.808</v>
      </c>
      <c r="L143" s="154"/>
      <c r="M143" s="159"/>
      <c r="N143" s="160"/>
      <c r="O143" s="160"/>
      <c r="P143" s="160"/>
      <c r="Q143" s="160"/>
      <c r="R143" s="160"/>
      <c r="S143" s="160"/>
      <c r="T143" s="161"/>
      <c r="AT143" s="156" t="s">
        <v>1093</v>
      </c>
      <c r="AU143" s="156" t="s">
        <v>1012</v>
      </c>
      <c r="AV143" s="12" t="s">
        <v>1012</v>
      </c>
      <c r="AW143" s="12" t="s">
        <v>956</v>
      </c>
      <c r="AX143" s="12" t="s">
        <v>999</v>
      </c>
      <c r="AY143" s="156" t="s">
        <v>1085</v>
      </c>
    </row>
    <row r="144" spans="2:51" s="13" customFormat="1" ht="9.75">
      <c r="B144" s="178"/>
      <c r="D144" s="155" t="s">
        <v>1093</v>
      </c>
      <c r="E144" s="179" t="s">
        <v>929</v>
      </c>
      <c r="F144" s="180" t="s">
        <v>1447</v>
      </c>
      <c r="H144" s="181">
        <v>1034.345</v>
      </c>
      <c r="L144" s="178"/>
      <c r="M144" s="182"/>
      <c r="N144" s="183"/>
      <c r="O144" s="183"/>
      <c r="P144" s="183"/>
      <c r="Q144" s="183"/>
      <c r="R144" s="183"/>
      <c r="S144" s="183"/>
      <c r="T144" s="184"/>
      <c r="AT144" s="179" t="s">
        <v>1093</v>
      </c>
      <c r="AU144" s="179" t="s">
        <v>1012</v>
      </c>
      <c r="AV144" s="13" t="s">
        <v>1091</v>
      </c>
      <c r="AW144" s="13" t="s">
        <v>956</v>
      </c>
      <c r="AX144" s="13" t="s">
        <v>1006</v>
      </c>
      <c r="AY144" s="179" t="s">
        <v>1085</v>
      </c>
    </row>
    <row r="145" spans="1:65" s="1" customFormat="1" ht="21.75" customHeight="1">
      <c r="A145" s="27"/>
      <c r="B145" s="140"/>
      <c r="C145" s="141" t="s">
        <v>1107</v>
      </c>
      <c r="D145" s="141" t="s">
        <v>1087</v>
      </c>
      <c r="E145" s="142" t="s">
        <v>1100</v>
      </c>
      <c r="F145" s="143" t="s">
        <v>1101</v>
      </c>
      <c r="G145" s="144" t="s">
        <v>1090</v>
      </c>
      <c r="H145" s="145">
        <v>1034.345</v>
      </c>
      <c r="I145" s="146"/>
      <c r="J145" s="146">
        <f>ROUND(I145*H145,2)</f>
        <v>0</v>
      </c>
      <c r="K145" s="147"/>
      <c r="L145" s="28"/>
      <c r="M145" s="148" t="s">
        <v>929</v>
      </c>
      <c r="N145" s="149" t="s">
        <v>965</v>
      </c>
      <c r="O145" s="150">
        <v>0.042</v>
      </c>
      <c r="P145" s="150">
        <f>O145*H145</f>
        <v>43.44249000000001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2" t="s">
        <v>1091</v>
      </c>
      <c r="AT145" s="152" t="s">
        <v>1087</v>
      </c>
      <c r="AU145" s="152" t="s">
        <v>1012</v>
      </c>
      <c r="AY145" s="15" t="s">
        <v>1085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5" t="s">
        <v>1012</v>
      </c>
      <c r="BK145" s="153">
        <f>ROUND(I145*H145,2)</f>
        <v>0</v>
      </c>
      <c r="BL145" s="15" t="s">
        <v>1091</v>
      </c>
      <c r="BM145" s="152" t="s">
        <v>354</v>
      </c>
    </row>
    <row r="146" spans="1:65" s="1" customFormat="1" ht="33" customHeight="1">
      <c r="A146" s="27"/>
      <c r="B146" s="140"/>
      <c r="C146" s="141" t="s">
        <v>1111</v>
      </c>
      <c r="D146" s="141" t="s">
        <v>1087</v>
      </c>
      <c r="E146" s="142" t="s">
        <v>355</v>
      </c>
      <c r="F146" s="143" t="s">
        <v>356</v>
      </c>
      <c r="G146" s="144" t="s">
        <v>1090</v>
      </c>
      <c r="H146" s="145">
        <v>1119.713</v>
      </c>
      <c r="I146" s="146"/>
      <c r="J146" s="146">
        <f>ROUND(I146*H146,2)</f>
        <v>0</v>
      </c>
      <c r="K146" s="147"/>
      <c r="L146" s="28"/>
      <c r="M146" s="148" t="s">
        <v>929</v>
      </c>
      <c r="N146" s="149" t="s">
        <v>965</v>
      </c>
      <c r="O146" s="150">
        <v>0.027</v>
      </c>
      <c r="P146" s="150">
        <f>O146*H146</f>
        <v>30.232250999999998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1091</v>
      </c>
      <c r="AT146" s="152" t="s">
        <v>1087</v>
      </c>
      <c r="AU146" s="152" t="s">
        <v>1012</v>
      </c>
      <c r="AY146" s="15" t="s">
        <v>1085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1012</v>
      </c>
      <c r="BK146" s="153">
        <f>ROUND(I146*H146,2)</f>
        <v>0</v>
      </c>
      <c r="BL146" s="15" t="s">
        <v>1091</v>
      </c>
      <c r="BM146" s="152" t="s">
        <v>357</v>
      </c>
    </row>
    <row r="147" spans="2:51" s="12" customFormat="1" ht="9.75">
      <c r="B147" s="154"/>
      <c r="D147" s="155" t="s">
        <v>1093</v>
      </c>
      <c r="E147" s="156" t="s">
        <v>929</v>
      </c>
      <c r="F147" s="157" t="s">
        <v>358</v>
      </c>
      <c r="H147" s="158">
        <v>1119.713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1093</v>
      </c>
      <c r="AU147" s="156" t="s">
        <v>1012</v>
      </c>
      <c r="AV147" s="12" t="s">
        <v>1012</v>
      </c>
      <c r="AW147" s="12" t="s">
        <v>956</v>
      </c>
      <c r="AX147" s="12" t="s">
        <v>1006</v>
      </c>
      <c r="AY147" s="156" t="s">
        <v>1085</v>
      </c>
    </row>
    <row r="148" spans="1:65" s="1" customFormat="1" ht="21.75" customHeight="1">
      <c r="A148" s="27"/>
      <c r="B148" s="140"/>
      <c r="C148" s="141" t="s">
        <v>1117</v>
      </c>
      <c r="D148" s="141" t="s">
        <v>1087</v>
      </c>
      <c r="E148" s="142" t="s">
        <v>359</v>
      </c>
      <c r="F148" s="143" t="s">
        <v>360</v>
      </c>
      <c r="G148" s="144" t="s">
        <v>1090</v>
      </c>
      <c r="H148" s="145">
        <v>1119.713</v>
      </c>
      <c r="I148" s="146"/>
      <c r="J148" s="146">
        <f>ROUND(I148*H148,2)</f>
        <v>0</v>
      </c>
      <c r="K148" s="147"/>
      <c r="L148" s="28"/>
      <c r="M148" s="148" t="s">
        <v>929</v>
      </c>
      <c r="N148" s="149" t="s">
        <v>965</v>
      </c>
      <c r="O148" s="150">
        <v>0.054</v>
      </c>
      <c r="P148" s="150">
        <f>O148*H148</f>
        <v>60.464501999999996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1091</v>
      </c>
      <c r="AT148" s="152" t="s">
        <v>1087</v>
      </c>
      <c r="AU148" s="152" t="s">
        <v>1012</v>
      </c>
      <c r="AY148" s="15" t="s">
        <v>1085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1012</v>
      </c>
      <c r="BK148" s="153">
        <f>ROUND(I148*H148,2)</f>
        <v>0</v>
      </c>
      <c r="BL148" s="15" t="s">
        <v>1091</v>
      </c>
      <c r="BM148" s="152" t="s">
        <v>361</v>
      </c>
    </row>
    <row r="149" spans="1:65" s="1" customFormat="1" ht="33" customHeight="1">
      <c r="A149" s="27"/>
      <c r="B149" s="140"/>
      <c r="C149" s="141" t="s">
        <v>1121</v>
      </c>
      <c r="D149" s="141" t="s">
        <v>1087</v>
      </c>
      <c r="E149" s="142" t="s">
        <v>1147</v>
      </c>
      <c r="F149" s="143" t="s">
        <v>1148</v>
      </c>
      <c r="G149" s="144" t="s">
        <v>1090</v>
      </c>
      <c r="H149" s="145">
        <v>1045.993</v>
      </c>
      <c r="I149" s="146"/>
      <c r="J149" s="146">
        <f>ROUND(I149*H149,2)</f>
        <v>0</v>
      </c>
      <c r="K149" s="147"/>
      <c r="L149" s="28"/>
      <c r="M149" s="148" t="s">
        <v>929</v>
      </c>
      <c r="N149" s="149" t="s">
        <v>965</v>
      </c>
      <c r="O149" s="150">
        <v>0.031</v>
      </c>
      <c r="P149" s="150">
        <f>O149*H149</f>
        <v>32.425782999999996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1091</v>
      </c>
      <c r="AT149" s="152" t="s">
        <v>1087</v>
      </c>
      <c r="AU149" s="152" t="s">
        <v>1012</v>
      </c>
      <c r="AY149" s="15" t="s">
        <v>1085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1012</v>
      </c>
      <c r="BK149" s="153">
        <f>ROUND(I149*H149,2)</f>
        <v>0</v>
      </c>
      <c r="BL149" s="15" t="s">
        <v>1091</v>
      </c>
      <c r="BM149" s="152" t="s">
        <v>362</v>
      </c>
    </row>
    <row r="150" spans="1:65" s="1" customFormat="1" ht="21.75" customHeight="1">
      <c r="A150" s="27"/>
      <c r="B150" s="140"/>
      <c r="C150" s="141" t="s">
        <v>1125</v>
      </c>
      <c r="D150" s="141" t="s">
        <v>1087</v>
      </c>
      <c r="E150" s="142" t="s">
        <v>1151</v>
      </c>
      <c r="F150" s="143" t="s">
        <v>1152</v>
      </c>
      <c r="G150" s="144" t="s">
        <v>1090</v>
      </c>
      <c r="H150" s="145">
        <v>44.436</v>
      </c>
      <c r="I150" s="146"/>
      <c r="J150" s="146">
        <f>ROUND(I150*H150,2)</f>
        <v>0</v>
      </c>
      <c r="K150" s="147"/>
      <c r="L150" s="28"/>
      <c r="M150" s="148" t="s">
        <v>929</v>
      </c>
      <c r="N150" s="149" t="s">
        <v>965</v>
      </c>
      <c r="O150" s="150">
        <v>0.242</v>
      </c>
      <c r="P150" s="150">
        <f>O150*H150</f>
        <v>10.753511999999999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1091</v>
      </c>
      <c r="AT150" s="152" t="s">
        <v>1087</v>
      </c>
      <c r="AU150" s="152" t="s">
        <v>1012</v>
      </c>
      <c r="AY150" s="15" t="s">
        <v>1085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1012</v>
      </c>
      <c r="BK150" s="153">
        <f>ROUND(I150*H150,2)</f>
        <v>0</v>
      </c>
      <c r="BL150" s="15" t="s">
        <v>1091</v>
      </c>
      <c r="BM150" s="152" t="s">
        <v>363</v>
      </c>
    </row>
    <row r="151" spans="2:51" s="12" customFormat="1" ht="9.75">
      <c r="B151" s="154"/>
      <c r="D151" s="155" t="s">
        <v>1093</v>
      </c>
      <c r="E151" s="156" t="s">
        <v>929</v>
      </c>
      <c r="F151" s="157" t="s">
        <v>364</v>
      </c>
      <c r="H151" s="158">
        <v>44.436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1093</v>
      </c>
      <c r="AU151" s="156" t="s">
        <v>1012</v>
      </c>
      <c r="AV151" s="12" t="s">
        <v>1012</v>
      </c>
      <c r="AW151" s="12" t="s">
        <v>956</v>
      </c>
      <c r="AX151" s="12" t="s">
        <v>1006</v>
      </c>
      <c r="AY151" s="156" t="s">
        <v>1085</v>
      </c>
    </row>
    <row r="152" spans="1:65" s="1" customFormat="1" ht="21.75" customHeight="1">
      <c r="A152" s="27"/>
      <c r="B152" s="140"/>
      <c r="C152" s="141" t="s">
        <v>1130</v>
      </c>
      <c r="D152" s="141" t="s">
        <v>1087</v>
      </c>
      <c r="E152" s="142" t="s">
        <v>1156</v>
      </c>
      <c r="F152" s="143" t="s">
        <v>1157</v>
      </c>
      <c r="G152" s="144" t="s">
        <v>1090</v>
      </c>
      <c r="H152" s="145">
        <v>154.877</v>
      </c>
      <c r="I152" s="146"/>
      <c r="J152" s="146">
        <f>ROUND(I152*H152,2)</f>
        <v>0</v>
      </c>
      <c r="K152" s="147"/>
      <c r="L152" s="28"/>
      <c r="M152" s="148" t="s">
        <v>929</v>
      </c>
      <c r="N152" s="149" t="s">
        <v>965</v>
      </c>
      <c r="O152" s="150">
        <v>1.501</v>
      </c>
      <c r="P152" s="150">
        <f>O152*H152</f>
        <v>232.47037699999998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1091</v>
      </c>
      <c r="AT152" s="152" t="s">
        <v>1087</v>
      </c>
      <c r="AU152" s="152" t="s">
        <v>1012</v>
      </c>
      <c r="AY152" s="15" t="s">
        <v>1085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1012</v>
      </c>
      <c r="BK152" s="153">
        <f>ROUND(I152*H152,2)</f>
        <v>0</v>
      </c>
      <c r="BL152" s="15" t="s">
        <v>1091</v>
      </c>
      <c r="BM152" s="152" t="s">
        <v>365</v>
      </c>
    </row>
    <row r="153" spans="2:51" s="12" customFormat="1" ht="9.75">
      <c r="B153" s="154"/>
      <c r="D153" s="155" t="s">
        <v>1093</v>
      </c>
      <c r="E153" s="156" t="s">
        <v>929</v>
      </c>
      <c r="F153" s="157" t="s">
        <v>366</v>
      </c>
      <c r="H153" s="158">
        <v>154.877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1093</v>
      </c>
      <c r="AU153" s="156" t="s">
        <v>1012</v>
      </c>
      <c r="AV153" s="12" t="s">
        <v>1012</v>
      </c>
      <c r="AW153" s="12" t="s">
        <v>956</v>
      </c>
      <c r="AX153" s="12" t="s">
        <v>1006</v>
      </c>
      <c r="AY153" s="156" t="s">
        <v>1085</v>
      </c>
    </row>
    <row r="154" spans="1:65" s="1" customFormat="1" ht="16.5" customHeight="1">
      <c r="A154" s="27"/>
      <c r="B154" s="140"/>
      <c r="C154" s="162" t="s">
        <v>1134</v>
      </c>
      <c r="D154" s="162" t="s">
        <v>1140</v>
      </c>
      <c r="E154" s="163" t="s">
        <v>367</v>
      </c>
      <c r="F154" s="164" t="s">
        <v>368</v>
      </c>
      <c r="G154" s="165" t="s">
        <v>1143</v>
      </c>
      <c r="H154" s="166">
        <v>356.217</v>
      </c>
      <c r="I154" s="167"/>
      <c r="J154" s="167">
        <f>ROUND(I154*H154,2)</f>
        <v>0</v>
      </c>
      <c r="K154" s="168"/>
      <c r="L154" s="169"/>
      <c r="M154" s="170" t="s">
        <v>929</v>
      </c>
      <c r="N154" s="171" t="s">
        <v>965</v>
      </c>
      <c r="O154" s="150">
        <v>0</v>
      </c>
      <c r="P154" s="150">
        <f>O154*H154</f>
        <v>0</v>
      </c>
      <c r="Q154" s="150">
        <v>1</v>
      </c>
      <c r="R154" s="150">
        <f>Q154*H154</f>
        <v>356.217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1121</v>
      </c>
      <c r="AT154" s="152" t="s">
        <v>1140</v>
      </c>
      <c r="AU154" s="152" t="s">
        <v>1012</v>
      </c>
      <c r="AY154" s="15" t="s">
        <v>1085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1012</v>
      </c>
      <c r="BK154" s="153">
        <f>ROUND(I154*H154,2)</f>
        <v>0</v>
      </c>
      <c r="BL154" s="15" t="s">
        <v>1091</v>
      </c>
      <c r="BM154" s="152" t="s">
        <v>369</v>
      </c>
    </row>
    <row r="155" spans="2:51" s="12" customFormat="1" ht="9.75">
      <c r="B155" s="154"/>
      <c r="D155" s="155" t="s">
        <v>1093</v>
      </c>
      <c r="F155" s="157" t="s">
        <v>370</v>
      </c>
      <c r="H155" s="158">
        <v>356.217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1093</v>
      </c>
      <c r="AU155" s="156" t="s">
        <v>1012</v>
      </c>
      <c r="AV155" s="12" t="s">
        <v>1012</v>
      </c>
      <c r="AW155" s="12" t="s">
        <v>931</v>
      </c>
      <c r="AX155" s="12" t="s">
        <v>1006</v>
      </c>
      <c r="AY155" s="156" t="s">
        <v>1085</v>
      </c>
    </row>
    <row r="156" spans="1:65" s="1" customFormat="1" ht="21.75" customHeight="1">
      <c r="A156" s="27"/>
      <c r="B156" s="140"/>
      <c r="C156" s="141" t="s">
        <v>1139</v>
      </c>
      <c r="D156" s="141" t="s">
        <v>1087</v>
      </c>
      <c r="E156" s="142" t="s">
        <v>1166</v>
      </c>
      <c r="F156" s="143" t="s">
        <v>1167</v>
      </c>
      <c r="G156" s="144" t="s">
        <v>1114</v>
      </c>
      <c r="H156" s="145">
        <v>563.28</v>
      </c>
      <c r="I156" s="146"/>
      <c r="J156" s="146">
        <f>ROUND(I156*H156,2)</f>
        <v>0</v>
      </c>
      <c r="K156" s="147"/>
      <c r="L156" s="28"/>
      <c r="M156" s="148" t="s">
        <v>929</v>
      </c>
      <c r="N156" s="149" t="s">
        <v>965</v>
      </c>
      <c r="O156" s="150">
        <v>0.061</v>
      </c>
      <c r="P156" s="150">
        <f>O156*H156</f>
        <v>34.360079999999996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1091</v>
      </c>
      <c r="AT156" s="152" t="s">
        <v>1087</v>
      </c>
      <c r="AU156" s="152" t="s">
        <v>1012</v>
      </c>
      <c r="AY156" s="15" t="s">
        <v>1085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1012</v>
      </c>
      <c r="BK156" s="153">
        <f>ROUND(I156*H156,2)</f>
        <v>0</v>
      </c>
      <c r="BL156" s="15" t="s">
        <v>1091</v>
      </c>
      <c r="BM156" s="152" t="s">
        <v>371</v>
      </c>
    </row>
    <row r="157" spans="2:51" s="12" customFormat="1" ht="9.75">
      <c r="B157" s="154"/>
      <c r="D157" s="155" t="s">
        <v>1093</v>
      </c>
      <c r="E157" s="156" t="s">
        <v>929</v>
      </c>
      <c r="F157" s="157" t="s">
        <v>372</v>
      </c>
      <c r="H157" s="158">
        <v>563.28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1093</v>
      </c>
      <c r="AU157" s="156" t="s">
        <v>1012</v>
      </c>
      <c r="AV157" s="12" t="s">
        <v>1012</v>
      </c>
      <c r="AW157" s="12" t="s">
        <v>956</v>
      </c>
      <c r="AX157" s="12" t="s">
        <v>1006</v>
      </c>
      <c r="AY157" s="156" t="s">
        <v>1085</v>
      </c>
    </row>
    <row r="158" spans="1:65" s="1" customFormat="1" ht="16.5" customHeight="1">
      <c r="A158" s="27"/>
      <c r="B158" s="140"/>
      <c r="C158" s="162" t="s">
        <v>1146</v>
      </c>
      <c r="D158" s="162" t="s">
        <v>1140</v>
      </c>
      <c r="E158" s="163" t="s">
        <v>1170</v>
      </c>
      <c r="F158" s="164" t="s">
        <v>1171</v>
      </c>
      <c r="G158" s="165" t="s">
        <v>1172</v>
      </c>
      <c r="H158" s="166">
        <v>19.715</v>
      </c>
      <c r="I158" s="167"/>
      <c r="J158" s="167">
        <f>ROUND(I158*H158,2)</f>
        <v>0</v>
      </c>
      <c r="K158" s="168"/>
      <c r="L158" s="169"/>
      <c r="M158" s="170" t="s">
        <v>929</v>
      </c>
      <c r="N158" s="171" t="s">
        <v>965</v>
      </c>
      <c r="O158" s="150">
        <v>0</v>
      </c>
      <c r="P158" s="150">
        <f>O158*H158</f>
        <v>0</v>
      </c>
      <c r="Q158" s="150">
        <v>0.001</v>
      </c>
      <c r="R158" s="150">
        <f>Q158*H158</f>
        <v>0.019715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1121</v>
      </c>
      <c r="AT158" s="152" t="s">
        <v>1140</v>
      </c>
      <c r="AU158" s="152" t="s">
        <v>1012</v>
      </c>
      <c r="AY158" s="15" t="s">
        <v>1085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1012</v>
      </c>
      <c r="BK158" s="153">
        <f>ROUND(I158*H158,2)</f>
        <v>0</v>
      </c>
      <c r="BL158" s="15" t="s">
        <v>1091</v>
      </c>
      <c r="BM158" s="152" t="s">
        <v>373</v>
      </c>
    </row>
    <row r="159" spans="2:51" s="12" customFormat="1" ht="9.75">
      <c r="B159" s="154"/>
      <c r="D159" s="155" t="s">
        <v>1093</v>
      </c>
      <c r="F159" s="157" t="s">
        <v>374</v>
      </c>
      <c r="H159" s="158">
        <v>19.715</v>
      </c>
      <c r="L159" s="154"/>
      <c r="M159" s="159"/>
      <c r="N159" s="160"/>
      <c r="O159" s="160"/>
      <c r="P159" s="160"/>
      <c r="Q159" s="160"/>
      <c r="R159" s="160"/>
      <c r="S159" s="160"/>
      <c r="T159" s="161"/>
      <c r="AT159" s="156" t="s">
        <v>1093</v>
      </c>
      <c r="AU159" s="156" t="s">
        <v>1012</v>
      </c>
      <c r="AV159" s="12" t="s">
        <v>1012</v>
      </c>
      <c r="AW159" s="12" t="s">
        <v>931</v>
      </c>
      <c r="AX159" s="12" t="s">
        <v>1006</v>
      </c>
      <c r="AY159" s="156" t="s">
        <v>1085</v>
      </c>
    </row>
    <row r="160" spans="1:65" s="1" customFormat="1" ht="21.75" customHeight="1">
      <c r="A160" s="27"/>
      <c r="B160" s="140"/>
      <c r="C160" s="141" t="s">
        <v>1150</v>
      </c>
      <c r="D160" s="141" t="s">
        <v>1087</v>
      </c>
      <c r="E160" s="142" t="s">
        <v>1179</v>
      </c>
      <c r="F160" s="143" t="s">
        <v>1183</v>
      </c>
      <c r="G160" s="144" t="s">
        <v>1114</v>
      </c>
      <c r="H160" s="145">
        <v>191.64</v>
      </c>
      <c r="I160" s="146"/>
      <c r="J160" s="146">
        <f>ROUND(I160*H160,2)</f>
        <v>0</v>
      </c>
      <c r="K160" s="147"/>
      <c r="L160" s="28"/>
      <c r="M160" s="148" t="s">
        <v>929</v>
      </c>
      <c r="N160" s="149" t="s">
        <v>965</v>
      </c>
      <c r="O160" s="150">
        <v>0.117</v>
      </c>
      <c r="P160" s="150">
        <f>O160*H160</f>
        <v>22.421879999999998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2" t="s">
        <v>1091</v>
      </c>
      <c r="AT160" s="152" t="s">
        <v>1087</v>
      </c>
      <c r="AU160" s="152" t="s">
        <v>1012</v>
      </c>
      <c r="AY160" s="15" t="s">
        <v>1085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5" t="s">
        <v>1012</v>
      </c>
      <c r="BK160" s="153">
        <f>ROUND(I160*H160,2)</f>
        <v>0</v>
      </c>
      <c r="BL160" s="15" t="s">
        <v>1091</v>
      </c>
      <c r="BM160" s="152" t="s">
        <v>375</v>
      </c>
    </row>
    <row r="161" spans="2:51" s="12" customFormat="1" ht="9.75">
      <c r="B161" s="154"/>
      <c r="D161" s="155" t="s">
        <v>1093</v>
      </c>
      <c r="E161" s="156" t="s">
        <v>929</v>
      </c>
      <c r="F161" s="157" t="s">
        <v>376</v>
      </c>
      <c r="H161" s="158">
        <v>191.64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1093</v>
      </c>
      <c r="AU161" s="156" t="s">
        <v>1012</v>
      </c>
      <c r="AV161" s="12" t="s">
        <v>1012</v>
      </c>
      <c r="AW161" s="12" t="s">
        <v>956</v>
      </c>
      <c r="AX161" s="12" t="s">
        <v>1006</v>
      </c>
      <c r="AY161" s="156" t="s">
        <v>1085</v>
      </c>
    </row>
    <row r="162" spans="1:65" s="1" customFormat="1" ht="33" customHeight="1">
      <c r="A162" s="27"/>
      <c r="B162" s="140"/>
      <c r="C162" s="141" t="s">
        <v>1155</v>
      </c>
      <c r="D162" s="141" t="s">
        <v>1087</v>
      </c>
      <c r="E162" s="142" t="s">
        <v>377</v>
      </c>
      <c r="F162" s="143" t="s">
        <v>390</v>
      </c>
      <c r="G162" s="144" t="s">
        <v>1114</v>
      </c>
      <c r="H162" s="145">
        <v>563.28</v>
      </c>
      <c r="I162" s="146"/>
      <c r="J162" s="146">
        <f>ROUND(I162*H162,2)</f>
        <v>0</v>
      </c>
      <c r="K162" s="147"/>
      <c r="L162" s="28"/>
      <c r="M162" s="148" t="s">
        <v>929</v>
      </c>
      <c r="N162" s="149" t="s">
        <v>965</v>
      </c>
      <c r="O162" s="150">
        <v>0.098</v>
      </c>
      <c r="P162" s="150">
        <f>O162*H162</f>
        <v>55.20144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1091</v>
      </c>
      <c r="AT162" s="152" t="s">
        <v>1087</v>
      </c>
      <c r="AU162" s="152" t="s">
        <v>1012</v>
      </c>
      <c r="AY162" s="15" t="s">
        <v>1085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1012</v>
      </c>
      <c r="BK162" s="153">
        <f>ROUND(I162*H162,2)</f>
        <v>0</v>
      </c>
      <c r="BL162" s="15" t="s">
        <v>1091</v>
      </c>
      <c r="BM162" s="152" t="s">
        <v>391</v>
      </c>
    </row>
    <row r="163" spans="2:63" s="11" customFormat="1" ht="22.5" customHeight="1">
      <c r="B163" s="128"/>
      <c r="D163" s="129" t="s">
        <v>998</v>
      </c>
      <c r="E163" s="138" t="s">
        <v>1012</v>
      </c>
      <c r="F163" s="138" t="s">
        <v>1218</v>
      </c>
      <c r="J163" s="139">
        <f>BK163</f>
        <v>0</v>
      </c>
      <c r="L163" s="128"/>
      <c r="M163" s="132"/>
      <c r="N163" s="133"/>
      <c r="O163" s="133"/>
      <c r="P163" s="134">
        <f>SUM(P164:P181)</f>
        <v>286.09773800000005</v>
      </c>
      <c r="Q163" s="133"/>
      <c r="R163" s="134">
        <f>SUM(R164:R181)</f>
        <v>102.6238552</v>
      </c>
      <c r="S163" s="133"/>
      <c r="T163" s="135">
        <f>SUM(T164:T181)</f>
        <v>0</v>
      </c>
      <c r="AR163" s="129" t="s">
        <v>1006</v>
      </c>
      <c r="AT163" s="136" t="s">
        <v>998</v>
      </c>
      <c r="AU163" s="136" t="s">
        <v>1006</v>
      </c>
      <c r="AY163" s="129" t="s">
        <v>1085</v>
      </c>
      <c r="BK163" s="137">
        <f>SUM(BK164:BK181)</f>
        <v>0</v>
      </c>
    </row>
    <row r="164" spans="1:65" s="1" customFormat="1" ht="21.75" customHeight="1">
      <c r="A164" s="27"/>
      <c r="B164" s="140"/>
      <c r="C164" s="141" t="s">
        <v>1160</v>
      </c>
      <c r="D164" s="141" t="s">
        <v>1087</v>
      </c>
      <c r="E164" s="142" t="s">
        <v>392</v>
      </c>
      <c r="F164" s="143" t="s">
        <v>393</v>
      </c>
      <c r="G164" s="144" t="s">
        <v>1090</v>
      </c>
      <c r="H164" s="145">
        <v>2.592</v>
      </c>
      <c r="I164" s="146"/>
      <c r="J164" s="146">
        <f>ROUND(I164*H164,2)</f>
        <v>0</v>
      </c>
      <c r="K164" s="147"/>
      <c r="L164" s="28"/>
      <c r="M164" s="148" t="s">
        <v>929</v>
      </c>
      <c r="N164" s="149" t="s">
        <v>965</v>
      </c>
      <c r="O164" s="150">
        <v>1.042</v>
      </c>
      <c r="P164" s="150">
        <f>O164*H164</f>
        <v>2.700864</v>
      </c>
      <c r="Q164" s="150">
        <v>2.066</v>
      </c>
      <c r="R164" s="150">
        <f>Q164*H164</f>
        <v>5.355072</v>
      </c>
      <c r="S164" s="150">
        <v>0</v>
      </c>
      <c r="T164" s="151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2" t="s">
        <v>1091</v>
      </c>
      <c r="AT164" s="152" t="s">
        <v>1087</v>
      </c>
      <c r="AU164" s="152" t="s">
        <v>1012</v>
      </c>
      <c r="AY164" s="15" t="s">
        <v>1085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5" t="s">
        <v>1012</v>
      </c>
      <c r="BK164" s="153">
        <f>ROUND(I164*H164,2)</f>
        <v>0</v>
      </c>
      <c r="BL164" s="15" t="s">
        <v>1091</v>
      </c>
      <c r="BM164" s="152" t="s">
        <v>394</v>
      </c>
    </row>
    <row r="165" spans="2:51" s="12" customFormat="1" ht="9.75">
      <c r="B165" s="154"/>
      <c r="D165" s="155" t="s">
        <v>1093</v>
      </c>
      <c r="E165" s="156" t="s">
        <v>929</v>
      </c>
      <c r="F165" s="157" t="s">
        <v>395</v>
      </c>
      <c r="H165" s="158">
        <v>2.592</v>
      </c>
      <c r="L165" s="154"/>
      <c r="M165" s="159"/>
      <c r="N165" s="160"/>
      <c r="O165" s="160"/>
      <c r="P165" s="160"/>
      <c r="Q165" s="160"/>
      <c r="R165" s="160"/>
      <c r="S165" s="160"/>
      <c r="T165" s="161"/>
      <c r="AT165" s="156" t="s">
        <v>1093</v>
      </c>
      <c r="AU165" s="156" t="s">
        <v>1012</v>
      </c>
      <c r="AV165" s="12" t="s">
        <v>1012</v>
      </c>
      <c r="AW165" s="12" t="s">
        <v>956</v>
      </c>
      <c r="AX165" s="12" t="s">
        <v>1006</v>
      </c>
      <c r="AY165" s="156" t="s">
        <v>1085</v>
      </c>
    </row>
    <row r="166" spans="1:65" s="1" customFormat="1" ht="21.75" customHeight="1">
      <c r="A166" s="27"/>
      <c r="B166" s="140"/>
      <c r="C166" s="141" t="s">
        <v>1165</v>
      </c>
      <c r="D166" s="141" t="s">
        <v>1087</v>
      </c>
      <c r="E166" s="142" t="s">
        <v>396</v>
      </c>
      <c r="F166" s="143" t="s">
        <v>397</v>
      </c>
      <c r="G166" s="144" t="s">
        <v>1090</v>
      </c>
      <c r="H166" s="145">
        <v>28.96</v>
      </c>
      <c r="I166" s="146"/>
      <c r="J166" s="146">
        <f>ROUND(I166*H166,2)</f>
        <v>0</v>
      </c>
      <c r="K166" s="147"/>
      <c r="L166" s="28"/>
      <c r="M166" s="148" t="s">
        <v>929</v>
      </c>
      <c r="N166" s="149" t="s">
        <v>965</v>
      </c>
      <c r="O166" s="150">
        <v>0.583</v>
      </c>
      <c r="P166" s="150">
        <f>O166*H166</f>
        <v>16.88368</v>
      </c>
      <c r="Q166" s="150">
        <v>2.21513</v>
      </c>
      <c r="R166" s="150">
        <f>Q166*H166</f>
        <v>64.1501648</v>
      </c>
      <c r="S166" s="150">
        <v>0</v>
      </c>
      <c r="T166" s="151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2" t="s">
        <v>1091</v>
      </c>
      <c r="AT166" s="152" t="s">
        <v>1087</v>
      </c>
      <c r="AU166" s="152" t="s">
        <v>1012</v>
      </c>
      <c r="AY166" s="15" t="s">
        <v>1085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5" t="s">
        <v>1012</v>
      </c>
      <c r="BK166" s="153">
        <f>ROUND(I166*H166,2)</f>
        <v>0</v>
      </c>
      <c r="BL166" s="15" t="s">
        <v>1091</v>
      </c>
      <c r="BM166" s="152" t="s">
        <v>398</v>
      </c>
    </row>
    <row r="167" spans="2:51" s="12" customFormat="1" ht="9.75">
      <c r="B167" s="154"/>
      <c r="D167" s="155" t="s">
        <v>1093</v>
      </c>
      <c r="E167" s="156" t="s">
        <v>929</v>
      </c>
      <c r="F167" s="157" t="s">
        <v>399</v>
      </c>
      <c r="H167" s="158">
        <v>28.96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1093</v>
      </c>
      <c r="AU167" s="156" t="s">
        <v>1012</v>
      </c>
      <c r="AV167" s="12" t="s">
        <v>1012</v>
      </c>
      <c r="AW167" s="12" t="s">
        <v>956</v>
      </c>
      <c r="AX167" s="12" t="s">
        <v>1006</v>
      </c>
      <c r="AY167" s="156" t="s">
        <v>1085</v>
      </c>
    </row>
    <row r="168" spans="1:65" s="1" customFormat="1" ht="21.75" customHeight="1">
      <c r="A168" s="27"/>
      <c r="B168" s="140"/>
      <c r="C168" s="141" t="s">
        <v>1169</v>
      </c>
      <c r="D168" s="141" t="s">
        <v>1087</v>
      </c>
      <c r="E168" s="142" t="s">
        <v>400</v>
      </c>
      <c r="F168" s="143" t="s">
        <v>401</v>
      </c>
      <c r="G168" s="144" t="s">
        <v>1114</v>
      </c>
      <c r="H168" s="145">
        <v>173.76</v>
      </c>
      <c r="I168" s="146"/>
      <c r="J168" s="146">
        <f>ROUND(I168*H168,2)</f>
        <v>0</v>
      </c>
      <c r="K168" s="147"/>
      <c r="L168" s="28"/>
      <c r="M168" s="148" t="s">
        <v>929</v>
      </c>
      <c r="N168" s="149" t="s">
        <v>965</v>
      </c>
      <c r="O168" s="150">
        <v>0.358</v>
      </c>
      <c r="P168" s="150">
        <f>O168*H168</f>
        <v>62.20607999999999</v>
      </c>
      <c r="Q168" s="150">
        <v>0.00067</v>
      </c>
      <c r="R168" s="150">
        <f>Q168*H168</f>
        <v>0.1164192</v>
      </c>
      <c r="S168" s="150">
        <v>0</v>
      </c>
      <c r="T168" s="151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1091</v>
      </c>
      <c r="AT168" s="152" t="s">
        <v>1087</v>
      </c>
      <c r="AU168" s="152" t="s">
        <v>1012</v>
      </c>
      <c r="AY168" s="15" t="s">
        <v>1085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5" t="s">
        <v>1012</v>
      </c>
      <c r="BK168" s="153">
        <f>ROUND(I168*H168,2)</f>
        <v>0</v>
      </c>
      <c r="BL168" s="15" t="s">
        <v>1091</v>
      </c>
      <c r="BM168" s="152" t="s">
        <v>402</v>
      </c>
    </row>
    <row r="169" spans="2:51" s="12" customFormat="1" ht="9.75">
      <c r="B169" s="154"/>
      <c r="D169" s="155" t="s">
        <v>1093</v>
      </c>
      <c r="E169" s="156" t="s">
        <v>929</v>
      </c>
      <c r="F169" s="157" t="s">
        <v>403</v>
      </c>
      <c r="H169" s="158">
        <v>173.76</v>
      </c>
      <c r="L169" s="154"/>
      <c r="M169" s="159"/>
      <c r="N169" s="160"/>
      <c r="O169" s="160"/>
      <c r="P169" s="160"/>
      <c r="Q169" s="160"/>
      <c r="R169" s="160"/>
      <c r="S169" s="160"/>
      <c r="T169" s="161"/>
      <c r="AT169" s="156" t="s">
        <v>1093</v>
      </c>
      <c r="AU169" s="156" t="s">
        <v>1012</v>
      </c>
      <c r="AV169" s="12" t="s">
        <v>1012</v>
      </c>
      <c r="AW169" s="12" t="s">
        <v>956</v>
      </c>
      <c r="AX169" s="12" t="s">
        <v>1006</v>
      </c>
      <c r="AY169" s="156" t="s">
        <v>1085</v>
      </c>
    </row>
    <row r="170" spans="1:65" s="1" customFormat="1" ht="21.75" customHeight="1">
      <c r="A170" s="27"/>
      <c r="B170" s="140"/>
      <c r="C170" s="141" t="s">
        <v>1175</v>
      </c>
      <c r="D170" s="141" t="s">
        <v>1087</v>
      </c>
      <c r="E170" s="142" t="s">
        <v>404</v>
      </c>
      <c r="F170" s="143" t="s">
        <v>405</v>
      </c>
      <c r="G170" s="144" t="s">
        <v>1114</v>
      </c>
      <c r="H170" s="145">
        <v>173.76</v>
      </c>
      <c r="I170" s="146"/>
      <c r="J170" s="146">
        <f>ROUND(I170*H170,2)</f>
        <v>0</v>
      </c>
      <c r="K170" s="147"/>
      <c r="L170" s="28"/>
      <c r="M170" s="148" t="s">
        <v>929</v>
      </c>
      <c r="N170" s="149" t="s">
        <v>965</v>
      </c>
      <c r="O170" s="150">
        <v>0.199</v>
      </c>
      <c r="P170" s="150">
        <f>O170*H170</f>
        <v>34.57824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1091</v>
      </c>
      <c r="AT170" s="152" t="s">
        <v>1087</v>
      </c>
      <c r="AU170" s="152" t="s">
        <v>1012</v>
      </c>
      <c r="AY170" s="15" t="s">
        <v>1085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1012</v>
      </c>
      <c r="BK170" s="153">
        <f>ROUND(I170*H170,2)</f>
        <v>0</v>
      </c>
      <c r="BL170" s="15" t="s">
        <v>1091</v>
      </c>
      <c r="BM170" s="152" t="s">
        <v>406</v>
      </c>
    </row>
    <row r="171" spans="1:65" s="1" customFormat="1" ht="16.5" customHeight="1">
      <c r="A171" s="27"/>
      <c r="B171" s="140"/>
      <c r="C171" s="141" t="s">
        <v>936</v>
      </c>
      <c r="D171" s="141" t="s">
        <v>1087</v>
      </c>
      <c r="E171" s="142" t="s">
        <v>407</v>
      </c>
      <c r="F171" s="143" t="s">
        <v>408</v>
      </c>
      <c r="G171" s="144" t="s">
        <v>1143</v>
      </c>
      <c r="H171" s="145">
        <v>2.896</v>
      </c>
      <c r="I171" s="146"/>
      <c r="J171" s="146">
        <f>ROUND(I171*H171,2)</f>
        <v>0</v>
      </c>
      <c r="K171" s="147"/>
      <c r="L171" s="28"/>
      <c r="M171" s="148" t="s">
        <v>929</v>
      </c>
      <c r="N171" s="149" t="s">
        <v>965</v>
      </c>
      <c r="O171" s="150">
        <v>34.322</v>
      </c>
      <c r="P171" s="150">
        <f>O171*H171</f>
        <v>99.396512</v>
      </c>
      <c r="Q171" s="150">
        <v>1.01895</v>
      </c>
      <c r="R171" s="150">
        <f>Q171*H171</f>
        <v>2.9508792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1091</v>
      </c>
      <c r="AT171" s="152" t="s">
        <v>1087</v>
      </c>
      <c r="AU171" s="152" t="s">
        <v>1012</v>
      </c>
      <c r="AY171" s="15" t="s">
        <v>1085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1012</v>
      </c>
      <c r="BK171" s="153">
        <f>ROUND(I171*H171,2)</f>
        <v>0</v>
      </c>
      <c r="BL171" s="15" t="s">
        <v>1091</v>
      </c>
      <c r="BM171" s="152" t="s">
        <v>409</v>
      </c>
    </row>
    <row r="172" spans="2:51" s="12" customFormat="1" ht="9.75">
      <c r="B172" s="154"/>
      <c r="D172" s="155" t="s">
        <v>1093</v>
      </c>
      <c r="E172" s="156" t="s">
        <v>929</v>
      </c>
      <c r="F172" s="157" t="s">
        <v>410</v>
      </c>
      <c r="H172" s="158">
        <v>2.896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1093</v>
      </c>
      <c r="AU172" s="156" t="s">
        <v>1012</v>
      </c>
      <c r="AV172" s="12" t="s">
        <v>1012</v>
      </c>
      <c r="AW172" s="12" t="s">
        <v>956</v>
      </c>
      <c r="AX172" s="12" t="s">
        <v>1006</v>
      </c>
      <c r="AY172" s="156" t="s">
        <v>1085</v>
      </c>
    </row>
    <row r="173" spans="1:65" s="1" customFormat="1" ht="21.75" customHeight="1">
      <c r="A173" s="27"/>
      <c r="B173" s="140"/>
      <c r="C173" s="141" t="s">
        <v>1186</v>
      </c>
      <c r="D173" s="141" t="s">
        <v>1087</v>
      </c>
      <c r="E173" s="142" t="s">
        <v>411</v>
      </c>
      <c r="F173" s="143" t="s">
        <v>412</v>
      </c>
      <c r="G173" s="144" t="s">
        <v>1090</v>
      </c>
      <c r="H173" s="145">
        <v>12.96</v>
      </c>
      <c r="I173" s="146"/>
      <c r="J173" s="146">
        <f>ROUND(I173*H173,2)</f>
        <v>0</v>
      </c>
      <c r="K173" s="147"/>
      <c r="L173" s="28"/>
      <c r="M173" s="148" t="s">
        <v>929</v>
      </c>
      <c r="N173" s="149" t="s">
        <v>965</v>
      </c>
      <c r="O173" s="150">
        <v>0.604</v>
      </c>
      <c r="P173" s="150">
        <f>O173*H173</f>
        <v>7.82784</v>
      </c>
      <c r="Q173" s="150">
        <v>2.21513</v>
      </c>
      <c r="R173" s="150">
        <f>Q173*H173</f>
        <v>28.708084799999998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1091</v>
      </c>
      <c r="AT173" s="152" t="s">
        <v>1087</v>
      </c>
      <c r="AU173" s="152" t="s">
        <v>1012</v>
      </c>
      <c r="AY173" s="15" t="s">
        <v>1085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1012</v>
      </c>
      <c r="BK173" s="153">
        <f>ROUND(I173*H173,2)</f>
        <v>0</v>
      </c>
      <c r="BL173" s="15" t="s">
        <v>1091</v>
      </c>
      <c r="BM173" s="152" t="s">
        <v>413</v>
      </c>
    </row>
    <row r="174" spans="2:51" s="12" customFormat="1" ht="9.75">
      <c r="B174" s="154"/>
      <c r="D174" s="155" t="s">
        <v>1093</v>
      </c>
      <c r="E174" s="156" t="s">
        <v>929</v>
      </c>
      <c r="F174" s="157" t="s">
        <v>414</v>
      </c>
      <c r="H174" s="158">
        <v>12.96</v>
      </c>
      <c r="L174" s="154"/>
      <c r="M174" s="159"/>
      <c r="N174" s="160"/>
      <c r="O174" s="160"/>
      <c r="P174" s="160"/>
      <c r="Q174" s="160"/>
      <c r="R174" s="160"/>
      <c r="S174" s="160"/>
      <c r="T174" s="161"/>
      <c r="AT174" s="156" t="s">
        <v>1093</v>
      </c>
      <c r="AU174" s="156" t="s">
        <v>1012</v>
      </c>
      <c r="AV174" s="12" t="s">
        <v>1012</v>
      </c>
      <c r="AW174" s="12" t="s">
        <v>956</v>
      </c>
      <c r="AX174" s="12" t="s">
        <v>1006</v>
      </c>
      <c r="AY174" s="156" t="s">
        <v>1085</v>
      </c>
    </row>
    <row r="175" spans="1:65" s="1" customFormat="1" ht="21.75" customHeight="1">
      <c r="A175" s="27"/>
      <c r="B175" s="140"/>
      <c r="C175" s="141" t="s">
        <v>1191</v>
      </c>
      <c r="D175" s="141" t="s">
        <v>1087</v>
      </c>
      <c r="E175" s="142" t="s">
        <v>415</v>
      </c>
      <c r="F175" s="143" t="s">
        <v>416</v>
      </c>
      <c r="G175" s="144" t="s">
        <v>1114</v>
      </c>
      <c r="H175" s="145">
        <v>28.8</v>
      </c>
      <c r="I175" s="146"/>
      <c r="J175" s="146">
        <f>ROUND(I175*H175,2)</f>
        <v>0</v>
      </c>
      <c r="K175" s="147"/>
      <c r="L175" s="28"/>
      <c r="M175" s="148" t="s">
        <v>929</v>
      </c>
      <c r="N175" s="149" t="s">
        <v>965</v>
      </c>
      <c r="O175" s="150">
        <v>0.358</v>
      </c>
      <c r="P175" s="150">
        <f>O175*H175</f>
        <v>10.3104</v>
      </c>
      <c r="Q175" s="150">
        <v>0.00067</v>
      </c>
      <c r="R175" s="150">
        <f>Q175*H175</f>
        <v>0.019296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1091</v>
      </c>
      <c r="AT175" s="152" t="s">
        <v>1087</v>
      </c>
      <c r="AU175" s="152" t="s">
        <v>1012</v>
      </c>
      <c r="AY175" s="15" t="s">
        <v>1085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1012</v>
      </c>
      <c r="BK175" s="153">
        <f>ROUND(I175*H175,2)</f>
        <v>0</v>
      </c>
      <c r="BL175" s="15" t="s">
        <v>1091</v>
      </c>
      <c r="BM175" s="152" t="s">
        <v>417</v>
      </c>
    </row>
    <row r="176" spans="2:51" s="12" customFormat="1" ht="9.75">
      <c r="B176" s="154"/>
      <c r="D176" s="155" t="s">
        <v>1093</v>
      </c>
      <c r="E176" s="156" t="s">
        <v>929</v>
      </c>
      <c r="F176" s="157" t="s">
        <v>418</v>
      </c>
      <c r="H176" s="158">
        <v>28.8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1093</v>
      </c>
      <c r="AU176" s="156" t="s">
        <v>1012</v>
      </c>
      <c r="AV176" s="12" t="s">
        <v>1012</v>
      </c>
      <c r="AW176" s="12" t="s">
        <v>956</v>
      </c>
      <c r="AX176" s="12" t="s">
        <v>1006</v>
      </c>
      <c r="AY176" s="156" t="s">
        <v>1085</v>
      </c>
    </row>
    <row r="177" spans="1:65" s="1" customFormat="1" ht="21.75" customHeight="1">
      <c r="A177" s="27"/>
      <c r="B177" s="140"/>
      <c r="C177" s="141" t="s">
        <v>1196</v>
      </c>
      <c r="D177" s="141" t="s">
        <v>1087</v>
      </c>
      <c r="E177" s="142" t="s">
        <v>419</v>
      </c>
      <c r="F177" s="143" t="s">
        <v>420</v>
      </c>
      <c r="G177" s="144" t="s">
        <v>1114</v>
      </c>
      <c r="H177" s="145">
        <v>28.8</v>
      </c>
      <c r="I177" s="146"/>
      <c r="J177" s="146">
        <f>ROUND(I177*H177,2)</f>
        <v>0</v>
      </c>
      <c r="K177" s="147"/>
      <c r="L177" s="28"/>
      <c r="M177" s="148" t="s">
        <v>929</v>
      </c>
      <c r="N177" s="149" t="s">
        <v>965</v>
      </c>
      <c r="O177" s="150">
        <v>0.199</v>
      </c>
      <c r="P177" s="150">
        <f>O177*H177</f>
        <v>5.7312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1091</v>
      </c>
      <c r="AT177" s="152" t="s">
        <v>1087</v>
      </c>
      <c r="AU177" s="152" t="s">
        <v>1012</v>
      </c>
      <c r="AY177" s="15" t="s">
        <v>1085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1012</v>
      </c>
      <c r="BK177" s="153">
        <f>ROUND(I177*H177,2)</f>
        <v>0</v>
      </c>
      <c r="BL177" s="15" t="s">
        <v>1091</v>
      </c>
      <c r="BM177" s="152" t="s">
        <v>421</v>
      </c>
    </row>
    <row r="178" spans="1:65" s="1" customFormat="1" ht="16.5" customHeight="1">
      <c r="A178" s="27"/>
      <c r="B178" s="140"/>
      <c r="C178" s="141" t="s">
        <v>1201</v>
      </c>
      <c r="D178" s="141" t="s">
        <v>1087</v>
      </c>
      <c r="E178" s="142" t="s">
        <v>422</v>
      </c>
      <c r="F178" s="143" t="s">
        <v>423</v>
      </c>
      <c r="G178" s="144" t="s">
        <v>1143</v>
      </c>
      <c r="H178" s="145">
        <v>1.296</v>
      </c>
      <c r="I178" s="146"/>
      <c r="J178" s="146">
        <f>ROUND(I178*H178,2)</f>
        <v>0</v>
      </c>
      <c r="K178" s="147"/>
      <c r="L178" s="28"/>
      <c r="M178" s="148" t="s">
        <v>929</v>
      </c>
      <c r="N178" s="149" t="s">
        <v>965</v>
      </c>
      <c r="O178" s="150">
        <v>35.362</v>
      </c>
      <c r="P178" s="150">
        <f>O178*H178</f>
        <v>45.829152</v>
      </c>
      <c r="Q178" s="150">
        <v>1.01895</v>
      </c>
      <c r="R178" s="150">
        <f>Q178*H178</f>
        <v>1.3205592000000002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1091</v>
      </c>
      <c r="AT178" s="152" t="s">
        <v>1087</v>
      </c>
      <c r="AU178" s="152" t="s">
        <v>1012</v>
      </c>
      <c r="AY178" s="15" t="s">
        <v>1085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1012</v>
      </c>
      <c r="BK178" s="153">
        <f>ROUND(I178*H178,2)</f>
        <v>0</v>
      </c>
      <c r="BL178" s="15" t="s">
        <v>1091</v>
      </c>
      <c r="BM178" s="152" t="s">
        <v>424</v>
      </c>
    </row>
    <row r="179" spans="2:51" s="12" customFormat="1" ht="9.75">
      <c r="B179" s="154"/>
      <c r="D179" s="155" t="s">
        <v>1093</v>
      </c>
      <c r="E179" s="156" t="s">
        <v>929</v>
      </c>
      <c r="F179" s="157" t="s">
        <v>425</v>
      </c>
      <c r="H179" s="158">
        <v>1.296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1093</v>
      </c>
      <c r="AU179" s="156" t="s">
        <v>1012</v>
      </c>
      <c r="AV179" s="12" t="s">
        <v>1012</v>
      </c>
      <c r="AW179" s="12" t="s">
        <v>956</v>
      </c>
      <c r="AX179" s="12" t="s">
        <v>1006</v>
      </c>
      <c r="AY179" s="156" t="s">
        <v>1085</v>
      </c>
    </row>
    <row r="180" spans="1:65" s="1" customFormat="1" ht="21.75" customHeight="1">
      <c r="A180" s="27"/>
      <c r="B180" s="140"/>
      <c r="C180" s="141" t="s">
        <v>1205</v>
      </c>
      <c r="D180" s="141" t="s">
        <v>1087</v>
      </c>
      <c r="E180" s="142" t="s">
        <v>426</v>
      </c>
      <c r="F180" s="143" t="s">
        <v>427</v>
      </c>
      <c r="G180" s="144" t="s">
        <v>1194</v>
      </c>
      <c r="H180" s="145">
        <v>1</v>
      </c>
      <c r="I180" s="146"/>
      <c r="J180" s="146">
        <f>ROUND(I180*H180,2)</f>
        <v>0</v>
      </c>
      <c r="K180" s="147"/>
      <c r="L180" s="28"/>
      <c r="M180" s="148" t="s">
        <v>929</v>
      </c>
      <c r="N180" s="149" t="s">
        <v>965</v>
      </c>
      <c r="O180" s="150">
        <v>0.317</v>
      </c>
      <c r="P180" s="150">
        <f>O180*H180</f>
        <v>0.317</v>
      </c>
      <c r="Q180" s="150">
        <v>0.00156</v>
      </c>
      <c r="R180" s="150">
        <f>Q180*H180</f>
        <v>0.00156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1091</v>
      </c>
      <c r="AT180" s="152" t="s">
        <v>1087</v>
      </c>
      <c r="AU180" s="152" t="s">
        <v>1012</v>
      </c>
      <c r="AY180" s="15" t="s">
        <v>1085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1012</v>
      </c>
      <c r="BK180" s="153">
        <f>ROUND(I180*H180,2)</f>
        <v>0</v>
      </c>
      <c r="BL180" s="15" t="s">
        <v>1091</v>
      </c>
      <c r="BM180" s="152" t="s">
        <v>428</v>
      </c>
    </row>
    <row r="181" spans="1:65" s="1" customFormat="1" ht="21.75" customHeight="1">
      <c r="A181" s="27"/>
      <c r="B181" s="140"/>
      <c r="C181" s="141" t="s">
        <v>1209</v>
      </c>
      <c r="D181" s="141" t="s">
        <v>1087</v>
      </c>
      <c r="E181" s="142" t="s">
        <v>184</v>
      </c>
      <c r="F181" s="143" t="s">
        <v>185</v>
      </c>
      <c r="G181" s="144" t="s">
        <v>1194</v>
      </c>
      <c r="H181" s="145">
        <v>1</v>
      </c>
      <c r="I181" s="146"/>
      <c r="J181" s="146">
        <f>ROUND(I181*H181,2)</f>
        <v>0</v>
      </c>
      <c r="K181" s="147"/>
      <c r="L181" s="28"/>
      <c r="M181" s="148" t="s">
        <v>929</v>
      </c>
      <c r="N181" s="149" t="s">
        <v>965</v>
      </c>
      <c r="O181" s="150">
        <v>0.31677</v>
      </c>
      <c r="P181" s="150">
        <f>O181*H181</f>
        <v>0.31677</v>
      </c>
      <c r="Q181" s="150">
        <v>0.00182</v>
      </c>
      <c r="R181" s="150">
        <f>Q181*H181</f>
        <v>0.00182</v>
      </c>
      <c r="S181" s="150">
        <v>0</v>
      </c>
      <c r="T181" s="151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1091</v>
      </c>
      <c r="AT181" s="152" t="s">
        <v>1087</v>
      </c>
      <c r="AU181" s="152" t="s">
        <v>1012</v>
      </c>
      <c r="AY181" s="15" t="s">
        <v>1085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5" t="s">
        <v>1012</v>
      </c>
      <c r="BK181" s="153">
        <f>ROUND(I181*H181,2)</f>
        <v>0</v>
      </c>
      <c r="BL181" s="15" t="s">
        <v>1091</v>
      </c>
      <c r="BM181" s="152" t="s">
        <v>429</v>
      </c>
    </row>
    <row r="182" spans="2:63" s="11" customFormat="1" ht="22.5" customHeight="1">
      <c r="B182" s="128"/>
      <c r="D182" s="129" t="s">
        <v>998</v>
      </c>
      <c r="E182" s="138" t="s">
        <v>1099</v>
      </c>
      <c r="F182" s="138" t="s">
        <v>430</v>
      </c>
      <c r="J182" s="139">
        <f>BK182</f>
        <v>0</v>
      </c>
      <c r="L182" s="128"/>
      <c r="M182" s="132"/>
      <c r="N182" s="133"/>
      <c r="O182" s="133"/>
      <c r="P182" s="134">
        <f>SUM(P183:P198)</f>
        <v>276.401582</v>
      </c>
      <c r="Q182" s="133"/>
      <c r="R182" s="134">
        <f>SUM(R183:R198)</f>
        <v>31.680288160000007</v>
      </c>
      <c r="S182" s="133"/>
      <c r="T182" s="135">
        <f>SUM(T183:T198)</f>
        <v>0</v>
      </c>
      <c r="AR182" s="129" t="s">
        <v>1006</v>
      </c>
      <c r="AT182" s="136" t="s">
        <v>998</v>
      </c>
      <c r="AU182" s="136" t="s">
        <v>1006</v>
      </c>
      <c r="AY182" s="129" t="s">
        <v>1085</v>
      </c>
      <c r="BK182" s="137">
        <f>SUM(BK183:BK198)</f>
        <v>0</v>
      </c>
    </row>
    <row r="183" spans="1:65" s="1" customFormat="1" ht="21.75" customHeight="1">
      <c r="A183" s="27"/>
      <c r="B183" s="140"/>
      <c r="C183" s="141" t="s">
        <v>1214</v>
      </c>
      <c r="D183" s="141" t="s">
        <v>1087</v>
      </c>
      <c r="E183" s="142" t="s">
        <v>431</v>
      </c>
      <c r="F183" s="143" t="s">
        <v>432</v>
      </c>
      <c r="G183" s="144" t="s">
        <v>1090</v>
      </c>
      <c r="H183" s="145">
        <v>10.752</v>
      </c>
      <c r="I183" s="146"/>
      <c r="J183" s="146">
        <f>ROUND(I183*H183,2)</f>
        <v>0</v>
      </c>
      <c r="K183" s="147"/>
      <c r="L183" s="28"/>
      <c r="M183" s="148" t="s">
        <v>929</v>
      </c>
      <c r="N183" s="149" t="s">
        <v>965</v>
      </c>
      <c r="O183" s="150">
        <v>1.547</v>
      </c>
      <c r="P183" s="150">
        <f>O183*H183</f>
        <v>16.633344</v>
      </c>
      <c r="Q183" s="150">
        <v>2.32548</v>
      </c>
      <c r="R183" s="150">
        <f>Q183*H183</f>
        <v>25.003560960000005</v>
      </c>
      <c r="S183" s="150">
        <v>0</v>
      </c>
      <c r="T183" s="151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1091</v>
      </c>
      <c r="AT183" s="152" t="s">
        <v>1087</v>
      </c>
      <c r="AU183" s="152" t="s">
        <v>1012</v>
      </c>
      <c r="AY183" s="15" t="s">
        <v>1085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5" t="s">
        <v>1012</v>
      </c>
      <c r="BK183" s="153">
        <f>ROUND(I183*H183,2)</f>
        <v>0</v>
      </c>
      <c r="BL183" s="15" t="s">
        <v>1091</v>
      </c>
      <c r="BM183" s="152" t="s">
        <v>433</v>
      </c>
    </row>
    <row r="184" spans="2:51" s="12" customFormat="1" ht="9.75">
      <c r="B184" s="154"/>
      <c r="D184" s="155" t="s">
        <v>1093</v>
      </c>
      <c r="E184" s="156" t="s">
        <v>929</v>
      </c>
      <c r="F184" s="157" t="s">
        <v>434</v>
      </c>
      <c r="H184" s="158">
        <v>10.752</v>
      </c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1093</v>
      </c>
      <c r="AU184" s="156" t="s">
        <v>1012</v>
      </c>
      <c r="AV184" s="12" t="s">
        <v>1012</v>
      </c>
      <c r="AW184" s="12" t="s">
        <v>956</v>
      </c>
      <c r="AX184" s="12" t="s">
        <v>1006</v>
      </c>
      <c r="AY184" s="156" t="s">
        <v>1085</v>
      </c>
    </row>
    <row r="185" spans="1:65" s="1" customFormat="1" ht="21.75" customHeight="1">
      <c r="A185" s="27"/>
      <c r="B185" s="140"/>
      <c r="C185" s="141" t="s">
        <v>1219</v>
      </c>
      <c r="D185" s="141" t="s">
        <v>1087</v>
      </c>
      <c r="E185" s="142" t="s">
        <v>435</v>
      </c>
      <c r="F185" s="143" t="s">
        <v>436</v>
      </c>
      <c r="G185" s="144" t="s">
        <v>1114</v>
      </c>
      <c r="H185" s="145">
        <v>102.4</v>
      </c>
      <c r="I185" s="146"/>
      <c r="J185" s="146">
        <f>ROUND(I185*H185,2)</f>
        <v>0</v>
      </c>
      <c r="K185" s="147"/>
      <c r="L185" s="28"/>
      <c r="M185" s="148" t="s">
        <v>929</v>
      </c>
      <c r="N185" s="149" t="s">
        <v>965</v>
      </c>
      <c r="O185" s="150">
        <v>1.037</v>
      </c>
      <c r="P185" s="150">
        <f>O185*H185</f>
        <v>106.1888</v>
      </c>
      <c r="Q185" s="150">
        <v>0.00725</v>
      </c>
      <c r="R185" s="150">
        <f>Q185*H185</f>
        <v>0.7424000000000001</v>
      </c>
      <c r="S185" s="150">
        <v>0</v>
      </c>
      <c r="T185" s="151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1091</v>
      </c>
      <c r="AT185" s="152" t="s">
        <v>1087</v>
      </c>
      <c r="AU185" s="152" t="s">
        <v>1012</v>
      </c>
      <c r="AY185" s="15" t="s">
        <v>1085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1012</v>
      </c>
      <c r="BK185" s="153">
        <f>ROUND(I185*H185,2)</f>
        <v>0</v>
      </c>
      <c r="BL185" s="15" t="s">
        <v>1091</v>
      </c>
      <c r="BM185" s="152" t="s">
        <v>437</v>
      </c>
    </row>
    <row r="186" spans="2:51" s="12" customFormat="1" ht="9.75">
      <c r="B186" s="154"/>
      <c r="D186" s="155" t="s">
        <v>1093</v>
      </c>
      <c r="E186" s="156" t="s">
        <v>929</v>
      </c>
      <c r="F186" s="157" t="s">
        <v>438</v>
      </c>
      <c r="H186" s="158">
        <v>102.4</v>
      </c>
      <c r="L186" s="154"/>
      <c r="M186" s="159"/>
      <c r="N186" s="160"/>
      <c r="O186" s="160"/>
      <c r="P186" s="160"/>
      <c r="Q186" s="160"/>
      <c r="R186" s="160"/>
      <c r="S186" s="160"/>
      <c r="T186" s="161"/>
      <c r="AT186" s="156" t="s">
        <v>1093</v>
      </c>
      <c r="AU186" s="156" t="s">
        <v>1012</v>
      </c>
      <c r="AV186" s="12" t="s">
        <v>1012</v>
      </c>
      <c r="AW186" s="12" t="s">
        <v>956</v>
      </c>
      <c r="AX186" s="12" t="s">
        <v>1006</v>
      </c>
      <c r="AY186" s="156" t="s">
        <v>1085</v>
      </c>
    </row>
    <row r="187" spans="1:65" s="1" customFormat="1" ht="21.75" customHeight="1">
      <c r="A187" s="27"/>
      <c r="B187" s="140"/>
      <c r="C187" s="141" t="s">
        <v>1224</v>
      </c>
      <c r="D187" s="141" t="s">
        <v>1087</v>
      </c>
      <c r="E187" s="142" t="s">
        <v>439</v>
      </c>
      <c r="F187" s="143" t="s">
        <v>440</v>
      </c>
      <c r="G187" s="144" t="s">
        <v>1114</v>
      </c>
      <c r="H187" s="145">
        <v>102.4</v>
      </c>
      <c r="I187" s="146"/>
      <c r="J187" s="146">
        <f>ROUND(I187*H187,2)</f>
        <v>0</v>
      </c>
      <c r="K187" s="147"/>
      <c r="L187" s="28"/>
      <c r="M187" s="148" t="s">
        <v>929</v>
      </c>
      <c r="N187" s="149" t="s">
        <v>965</v>
      </c>
      <c r="O187" s="150">
        <v>0.493</v>
      </c>
      <c r="P187" s="150">
        <f>O187*H187</f>
        <v>50.483200000000004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1091</v>
      </c>
      <c r="AT187" s="152" t="s">
        <v>1087</v>
      </c>
      <c r="AU187" s="152" t="s">
        <v>1012</v>
      </c>
      <c r="AY187" s="15" t="s">
        <v>1085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5" t="s">
        <v>1012</v>
      </c>
      <c r="BK187" s="153">
        <f>ROUND(I187*H187,2)</f>
        <v>0</v>
      </c>
      <c r="BL187" s="15" t="s">
        <v>1091</v>
      </c>
      <c r="BM187" s="152" t="s">
        <v>441</v>
      </c>
    </row>
    <row r="188" spans="1:65" s="1" customFormat="1" ht="33" customHeight="1">
      <c r="A188" s="27"/>
      <c r="B188" s="140"/>
      <c r="C188" s="141" t="s">
        <v>1229</v>
      </c>
      <c r="D188" s="141" t="s">
        <v>1087</v>
      </c>
      <c r="E188" s="142" t="s">
        <v>442</v>
      </c>
      <c r="F188" s="143" t="s">
        <v>443</v>
      </c>
      <c r="G188" s="144" t="s">
        <v>1114</v>
      </c>
      <c r="H188" s="145">
        <v>30.72</v>
      </c>
      <c r="I188" s="146"/>
      <c r="J188" s="146">
        <f>ROUND(I188*H188,2)</f>
        <v>0</v>
      </c>
      <c r="K188" s="147"/>
      <c r="L188" s="28"/>
      <c r="M188" s="148" t="s">
        <v>929</v>
      </c>
      <c r="N188" s="149" t="s">
        <v>965</v>
      </c>
      <c r="O188" s="150">
        <v>0.101</v>
      </c>
      <c r="P188" s="150">
        <f>O188*H188</f>
        <v>3.10272</v>
      </c>
      <c r="Q188" s="150">
        <v>0.00056</v>
      </c>
      <c r="R188" s="150">
        <f>Q188*H188</f>
        <v>0.0172032</v>
      </c>
      <c r="S188" s="150">
        <v>0</v>
      </c>
      <c r="T188" s="151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1091</v>
      </c>
      <c r="AT188" s="152" t="s">
        <v>1087</v>
      </c>
      <c r="AU188" s="152" t="s">
        <v>1012</v>
      </c>
      <c r="AY188" s="15" t="s">
        <v>1085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5" t="s">
        <v>1012</v>
      </c>
      <c r="BK188" s="153">
        <f>ROUND(I188*H188,2)</f>
        <v>0</v>
      </c>
      <c r="BL188" s="15" t="s">
        <v>1091</v>
      </c>
      <c r="BM188" s="152" t="s">
        <v>444</v>
      </c>
    </row>
    <row r="189" spans="2:51" s="12" customFormat="1" ht="9.75">
      <c r="B189" s="154"/>
      <c r="D189" s="155" t="s">
        <v>1093</v>
      </c>
      <c r="E189" s="156" t="s">
        <v>929</v>
      </c>
      <c r="F189" s="157" t="s">
        <v>445</v>
      </c>
      <c r="H189" s="158">
        <v>30.72</v>
      </c>
      <c r="L189" s="154"/>
      <c r="M189" s="159"/>
      <c r="N189" s="160"/>
      <c r="O189" s="160"/>
      <c r="P189" s="160"/>
      <c r="Q189" s="160"/>
      <c r="R189" s="160"/>
      <c r="S189" s="160"/>
      <c r="T189" s="161"/>
      <c r="AT189" s="156" t="s">
        <v>1093</v>
      </c>
      <c r="AU189" s="156" t="s">
        <v>1012</v>
      </c>
      <c r="AV189" s="12" t="s">
        <v>1012</v>
      </c>
      <c r="AW189" s="12" t="s">
        <v>956</v>
      </c>
      <c r="AX189" s="12" t="s">
        <v>1006</v>
      </c>
      <c r="AY189" s="156" t="s">
        <v>1085</v>
      </c>
    </row>
    <row r="190" spans="1:65" s="1" customFormat="1" ht="16.5" customHeight="1">
      <c r="A190" s="27"/>
      <c r="B190" s="140"/>
      <c r="C190" s="141" t="s">
        <v>1234</v>
      </c>
      <c r="D190" s="141" t="s">
        <v>1087</v>
      </c>
      <c r="E190" s="142" t="s">
        <v>446</v>
      </c>
      <c r="F190" s="143" t="s">
        <v>447</v>
      </c>
      <c r="G190" s="144" t="s">
        <v>1143</v>
      </c>
      <c r="H190" s="145">
        <v>2.15</v>
      </c>
      <c r="I190" s="146"/>
      <c r="J190" s="146">
        <f>ROUND(I190*H190,2)</f>
        <v>0</v>
      </c>
      <c r="K190" s="147"/>
      <c r="L190" s="28"/>
      <c r="M190" s="148" t="s">
        <v>929</v>
      </c>
      <c r="N190" s="149" t="s">
        <v>965</v>
      </c>
      <c r="O190" s="150">
        <v>34.718</v>
      </c>
      <c r="P190" s="150">
        <f>O190*H190</f>
        <v>74.64370000000001</v>
      </c>
      <c r="Q190" s="150">
        <v>1.01145</v>
      </c>
      <c r="R190" s="150">
        <f>Q190*H190</f>
        <v>2.1746174999999996</v>
      </c>
      <c r="S190" s="150">
        <v>0</v>
      </c>
      <c r="T190" s="151">
        <f>S190*H190</f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1091</v>
      </c>
      <c r="AT190" s="152" t="s">
        <v>1087</v>
      </c>
      <c r="AU190" s="152" t="s">
        <v>1012</v>
      </c>
      <c r="AY190" s="15" t="s">
        <v>1085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5" t="s">
        <v>1012</v>
      </c>
      <c r="BK190" s="153">
        <f>ROUND(I190*H190,2)</f>
        <v>0</v>
      </c>
      <c r="BL190" s="15" t="s">
        <v>1091</v>
      </c>
      <c r="BM190" s="152" t="s">
        <v>448</v>
      </c>
    </row>
    <row r="191" spans="2:51" s="12" customFormat="1" ht="9.75">
      <c r="B191" s="154"/>
      <c r="D191" s="155" t="s">
        <v>1093</v>
      </c>
      <c r="E191" s="156" t="s">
        <v>929</v>
      </c>
      <c r="F191" s="157" t="s">
        <v>449</v>
      </c>
      <c r="H191" s="158">
        <v>2.15</v>
      </c>
      <c r="L191" s="154"/>
      <c r="M191" s="159"/>
      <c r="N191" s="160"/>
      <c r="O191" s="160"/>
      <c r="P191" s="160"/>
      <c r="Q191" s="160"/>
      <c r="R191" s="160"/>
      <c r="S191" s="160"/>
      <c r="T191" s="161"/>
      <c r="AT191" s="156" t="s">
        <v>1093</v>
      </c>
      <c r="AU191" s="156" t="s">
        <v>1012</v>
      </c>
      <c r="AV191" s="12" t="s">
        <v>1012</v>
      </c>
      <c r="AW191" s="12" t="s">
        <v>956</v>
      </c>
      <c r="AX191" s="12" t="s">
        <v>1006</v>
      </c>
      <c r="AY191" s="156" t="s">
        <v>1085</v>
      </c>
    </row>
    <row r="192" spans="1:65" s="1" customFormat="1" ht="33" customHeight="1">
      <c r="A192" s="27"/>
      <c r="B192" s="140"/>
      <c r="C192" s="141" t="s">
        <v>1240</v>
      </c>
      <c r="D192" s="141" t="s">
        <v>1087</v>
      </c>
      <c r="E192" s="142" t="s">
        <v>450</v>
      </c>
      <c r="F192" s="143" t="s">
        <v>451</v>
      </c>
      <c r="G192" s="144" t="s">
        <v>1090</v>
      </c>
      <c r="H192" s="145">
        <v>1.408</v>
      </c>
      <c r="I192" s="146"/>
      <c r="J192" s="146">
        <f>ROUND(I192*H192,2)</f>
        <v>0</v>
      </c>
      <c r="K192" s="147"/>
      <c r="L192" s="28"/>
      <c r="M192" s="148" t="s">
        <v>929</v>
      </c>
      <c r="N192" s="149" t="s">
        <v>965</v>
      </c>
      <c r="O192" s="150">
        <v>1.159</v>
      </c>
      <c r="P192" s="150">
        <f>O192*H192</f>
        <v>1.631872</v>
      </c>
      <c r="Q192" s="150">
        <v>2.44637</v>
      </c>
      <c r="R192" s="150">
        <f>Q192*H192</f>
        <v>3.4444889599999997</v>
      </c>
      <c r="S192" s="150">
        <v>0</v>
      </c>
      <c r="T192" s="151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1091</v>
      </c>
      <c r="AT192" s="152" t="s">
        <v>1087</v>
      </c>
      <c r="AU192" s="152" t="s">
        <v>1012</v>
      </c>
      <c r="AY192" s="15" t="s">
        <v>1085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5" t="s">
        <v>1012</v>
      </c>
      <c r="BK192" s="153">
        <f>ROUND(I192*H192,2)</f>
        <v>0</v>
      </c>
      <c r="BL192" s="15" t="s">
        <v>1091</v>
      </c>
      <c r="BM192" s="152" t="s">
        <v>452</v>
      </c>
    </row>
    <row r="193" spans="2:51" s="12" customFormat="1" ht="9.75">
      <c r="B193" s="154"/>
      <c r="D193" s="155" t="s">
        <v>1093</v>
      </c>
      <c r="E193" s="156" t="s">
        <v>929</v>
      </c>
      <c r="F193" s="157" t="s">
        <v>453</v>
      </c>
      <c r="H193" s="158">
        <v>1.408</v>
      </c>
      <c r="L193" s="154"/>
      <c r="M193" s="159"/>
      <c r="N193" s="160"/>
      <c r="O193" s="160"/>
      <c r="P193" s="160"/>
      <c r="Q193" s="160"/>
      <c r="R193" s="160"/>
      <c r="S193" s="160"/>
      <c r="T193" s="161"/>
      <c r="AT193" s="156" t="s">
        <v>1093</v>
      </c>
      <c r="AU193" s="156" t="s">
        <v>1012</v>
      </c>
      <c r="AV193" s="12" t="s">
        <v>1012</v>
      </c>
      <c r="AW193" s="12" t="s">
        <v>956</v>
      </c>
      <c r="AX193" s="12" t="s">
        <v>1006</v>
      </c>
      <c r="AY193" s="156" t="s">
        <v>1085</v>
      </c>
    </row>
    <row r="194" spans="1:65" s="1" customFormat="1" ht="21.75" customHeight="1">
      <c r="A194" s="27"/>
      <c r="B194" s="140"/>
      <c r="C194" s="141" t="s">
        <v>1244</v>
      </c>
      <c r="D194" s="141" t="s">
        <v>1087</v>
      </c>
      <c r="E194" s="142" t="s">
        <v>454</v>
      </c>
      <c r="F194" s="143" t="s">
        <v>455</v>
      </c>
      <c r="G194" s="144" t="s">
        <v>1114</v>
      </c>
      <c r="H194" s="145">
        <v>18.768</v>
      </c>
      <c r="I194" s="146"/>
      <c r="J194" s="146">
        <f>ROUND(I194*H194,2)</f>
        <v>0</v>
      </c>
      <c r="K194" s="147"/>
      <c r="L194" s="28"/>
      <c r="M194" s="148" t="s">
        <v>929</v>
      </c>
      <c r="N194" s="149" t="s">
        <v>965</v>
      </c>
      <c r="O194" s="150">
        <v>0.435</v>
      </c>
      <c r="P194" s="150">
        <f>O194*H194</f>
        <v>8.16408</v>
      </c>
      <c r="Q194" s="150">
        <v>0.00056</v>
      </c>
      <c r="R194" s="150">
        <f>Q194*H194</f>
        <v>0.01051008</v>
      </c>
      <c r="S194" s="150">
        <v>0</v>
      </c>
      <c r="T194" s="151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1091</v>
      </c>
      <c r="AT194" s="152" t="s">
        <v>1087</v>
      </c>
      <c r="AU194" s="152" t="s">
        <v>1012</v>
      </c>
      <c r="AY194" s="15" t="s">
        <v>1085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5" t="s">
        <v>1012</v>
      </c>
      <c r="BK194" s="153">
        <f>ROUND(I194*H194,2)</f>
        <v>0</v>
      </c>
      <c r="BL194" s="15" t="s">
        <v>1091</v>
      </c>
      <c r="BM194" s="152" t="s">
        <v>456</v>
      </c>
    </row>
    <row r="195" spans="2:51" s="12" customFormat="1" ht="9.75">
      <c r="B195" s="154"/>
      <c r="D195" s="155" t="s">
        <v>1093</v>
      </c>
      <c r="E195" s="156" t="s">
        <v>929</v>
      </c>
      <c r="F195" s="157" t="s">
        <v>457</v>
      </c>
      <c r="H195" s="158">
        <v>18.768</v>
      </c>
      <c r="L195" s="154"/>
      <c r="M195" s="159"/>
      <c r="N195" s="160"/>
      <c r="O195" s="160"/>
      <c r="P195" s="160"/>
      <c r="Q195" s="160"/>
      <c r="R195" s="160"/>
      <c r="S195" s="160"/>
      <c r="T195" s="161"/>
      <c r="AT195" s="156" t="s">
        <v>1093</v>
      </c>
      <c r="AU195" s="156" t="s">
        <v>1012</v>
      </c>
      <c r="AV195" s="12" t="s">
        <v>1012</v>
      </c>
      <c r="AW195" s="12" t="s">
        <v>956</v>
      </c>
      <c r="AX195" s="12" t="s">
        <v>1006</v>
      </c>
      <c r="AY195" s="156" t="s">
        <v>1085</v>
      </c>
    </row>
    <row r="196" spans="1:65" s="1" customFormat="1" ht="21.75" customHeight="1">
      <c r="A196" s="27"/>
      <c r="B196" s="140"/>
      <c r="C196" s="141" t="s">
        <v>1248</v>
      </c>
      <c r="D196" s="141" t="s">
        <v>1087</v>
      </c>
      <c r="E196" s="142" t="s">
        <v>458</v>
      </c>
      <c r="F196" s="143" t="s">
        <v>459</v>
      </c>
      <c r="G196" s="144" t="s">
        <v>1114</v>
      </c>
      <c r="H196" s="145">
        <v>18.768</v>
      </c>
      <c r="I196" s="146"/>
      <c r="J196" s="146">
        <f>ROUND(I196*H196,2)</f>
        <v>0</v>
      </c>
      <c r="K196" s="147"/>
      <c r="L196" s="28"/>
      <c r="M196" s="148" t="s">
        <v>929</v>
      </c>
      <c r="N196" s="149" t="s">
        <v>965</v>
      </c>
      <c r="O196" s="150">
        <v>0.236</v>
      </c>
      <c r="P196" s="150">
        <f>O196*H196</f>
        <v>4.429248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1091</v>
      </c>
      <c r="AT196" s="152" t="s">
        <v>1087</v>
      </c>
      <c r="AU196" s="152" t="s">
        <v>1012</v>
      </c>
      <c r="AY196" s="15" t="s">
        <v>1085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1012</v>
      </c>
      <c r="BK196" s="153">
        <f>ROUND(I196*H196,2)</f>
        <v>0</v>
      </c>
      <c r="BL196" s="15" t="s">
        <v>1091</v>
      </c>
      <c r="BM196" s="152" t="s">
        <v>460</v>
      </c>
    </row>
    <row r="197" spans="1:65" s="1" customFormat="1" ht="21.75" customHeight="1">
      <c r="A197" s="27"/>
      <c r="B197" s="140"/>
      <c r="C197" s="141" t="s">
        <v>1252</v>
      </c>
      <c r="D197" s="141" t="s">
        <v>1087</v>
      </c>
      <c r="E197" s="142" t="s">
        <v>461</v>
      </c>
      <c r="F197" s="143" t="s">
        <v>462</v>
      </c>
      <c r="G197" s="144" t="s">
        <v>1143</v>
      </c>
      <c r="H197" s="145">
        <v>0.282</v>
      </c>
      <c r="I197" s="146"/>
      <c r="J197" s="146">
        <f>ROUND(I197*H197,2)</f>
        <v>0</v>
      </c>
      <c r="K197" s="147"/>
      <c r="L197" s="28"/>
      <c r="M197" s="148" t="s">
        <v>929</v>
      </c>
      <c r="N197" s="149" t="s">
        <v>965</v>
      </c>
      <c r="O197" s="150">
        <v>39.449</v>
      </c>
      <c r="P197" s="150">
        <f>O197*H197</f>
        <v>11.124617999999998</v>
      </c>
      <c r="Q197" s="150">
        <v>1.01953</v>
      </c>
      <c r="R197" s="150">
        <f>Q197*H197</f>
        <v>0.28750746</v>
      </c>
      <c r="S197" s="150">
        <v>0</v>
      </c>
      <c r="T197" s="151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52" t="s">
        <v>1091</v>
      </c>
      <c r="AT197" s="152" t="s">
        <v>1087</v>
      </c>
      <c r="AU197" s="152" t="s">
        <v>1012</v>
      </c>
      <c r="AY197" s="15" t="s">
        <v>1085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5" t="s">
        <v>1012</v>
      </c>
      <c r="BK197" s="153">
        <f>ROUND(I197*H197,2)</f>
        <v>0</v>
      </c>
      <c r="BL197" s="15" t="s">
        <v>1091</v>
      </c>
      <c r="BM197" s="152" t="s">
        <v>463</v>
      </c>
    </row>
    <row r="198" spans="2:51" s="12" customFormat="1" ht="9.75">
      <c r="B198" s="154"/>
      <c r="D198" s="155" t="s">
        <v>1093</v>
      </c>
      <c r="E198" s="156" t="s">
        <v>929</v>
      </c>
      <c r="F198" s="157" t="s">
        <v>464</v>
      </c>
      <c r="H198" s="158">
        <v>0.282</v>
      </c>
      <c r="L198" s="154"/>
      <c r="M198" s="159"/>
      <c r="N198" s="160"/>
      <c r="O198" s="160"/>
      <c r="P198" s="160"/>
      <c r="Q198" s="160"/>
      <c r="R198" s="160"/>
      <c r="S198" s="160"/>
      <c r="T198" s="161"/>
      <c r="AT198" s="156" t="s">
        <v>1093</v>
      </c>
      <c r="AU198" s="156" t="s">
        <v>1012</v>
      </c>
      <c r="AV198" s="12" t="s">
        <v>1012</v>
      </c>
      <c r="AW198" s="12" t="s">
        <v>956</v>
      </c>
      <c r="AX198" s="12" t="s">
        <v>1006</v>
      </c>
      <c r="AY198" s="156" t="s">
        <v>1085</v>
      </c>
    </row>
    <row r="199" spans="2:63" s="11" customFormat="1" ht="22.5" customHeight="1">
      <c r="B199" s="128"/>
      <c r="D199" s="129" t="s">
        <v>998</v>
      </c>
      <c r="E199" s="138" t="s">
        <v>1091</v>
      </c>
      <c r="F199" s="138" t="s">
        <v>1228</v>
      </c>
      <c r="J199" s="139">
        <f>BK199</f>
        <v>0</v>
      </c>
      <c r="L199" s="128"/>
      <c r="M199" s="132"/>
      <c r="N199" s="133"/>
      <c r="O199" s="133"/>
      <c r="P199" s="134">
        <f>SUM(P200:P214)</f>
        <v>920.465184</v>
      </c>
      <c r="Q199" s="133"/>
      <c r="R199" s="134">
        <f>SUM(R200:R214)</f>
        <v>226.31990772</v>
      </c>
      <c r="S199" s="133"/>
      <c r="T199" s="135">
        <f>SUM(T200:T214)</f>
        <v>0</v>
      </c>
      <c r="AR199" s="129" t="s">
        <v>1006</v>
      </c>
      <c r="AT199" s="136" t="s">
        <v>998</v>
      </c>
      <c r="AU199" s="136" t="s">
        <v>1006</v>
      </c>
      <c r="AY199" s="129" t="s">
        <v>1085</v>
      </c>
      <c r="BK199" s="137">
        <f>SUM(BK200:BK214)</f>
        <v>0</v>
      </c>
    </row>
    <row r="200" spans="1:65" s="1" customFormat="1" ht="21.75" customHeight="1">
      <c r="A200" s="27"/>
      <c r="B200" s="140"/>
      <c r="C200" s="141" t="s">
        <v>1256</v>
      </c>
      <c r="D200" s="141" t="s">
        <v>1087</v>
      </c>
      <c r="E200" s="142" t="s">
        <v>465</v>
      </c>
      <c r="F200" s="143" t="s">
        <v>466</v>
      </c>
      <c r="G200" s="144" t="s">
        <v>1090</v>
      </c>
      <c r="H200" s="145">
        <v>57.24</v>
      </c>
      <c r="I200" s="146"/>
      <c r="J200" s="146">
        <f>ROUND(I200*H200,2)</f>
        <v>0</v>
      </c>
      <c r="K200" s="147"/>
      <c r="L200" s="28"/>
      <c r="M200" s="148" t="s">
        <v>929</v>
      </c>
      <c r="N200" s="149" t="s">
        <v>965</v>
      </c>
      <c r="O200" s="150">
        <v>1.261</v>
      </c>
      <c r="P200" s="150">
        <f>O200*H200</f>
        <v>72.17963999999999</v>
      </c>
      <c r="Q200" s="150">
        <v>2.4019</v>
      </c>
      <c r="R200" s="150">
        <f>Q200*H200</f>
        <v>137.484756</v>
      </c>
      <c r="S200" s="150">
        <v>0</v>
      </c>
      <c r="T200" s="151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2" t="s">
        <v>1091</v>
      </c>
      <c r="AT200" s="152" t="s">
        <v>1087</v>
      </c>
      <c r="AU200" s="152" t="s">
        <v>1012</v>
      </c>
      <c r="AY200" s="15" t="s">
        <v>1085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5" t="s">
        <v>1012</v>
      </c>
      <c r="BK200" s="153">
        <f>ROUND(I200*H200,2)</f>
        <v>0</v>
      </c>
      <c r="BL200" s="15" t="s">
        <v>1091</v>
      </c>
      <c r="BM200" s="152" t="s">
        <v>467</v>
      </c>
    </row>
    <row r="201" spans="2:51" s="12" customFormat="1" ht="9.75">
      <c r="B201" s="154"/>
      <c r="D201" s="155" t="s">
        <v>1093</v>
      </c>
      <c r="E201" s="156" t="s">
        <v>929</v>
      </c>
      <c r="F201" s="157" t="s">
        <v>468</v>
      </c>
      <c r="H201" s="158">
        <v>57.24</v>
      </c>
      <c r="L201" s="154"/>
      <c r="M201" s="159"/>
      <c r="N201" s="160"/>
      <c r="O201" s="160"/>
      <c r="P201" s="160"/>
      <c r="Q201" s="160"/>
      <c r="R201" s="160"/>
      <c r="S201" s="160"/>
      <c r="T201" s="161"/>
      <c r="AT201" s="156" t="s">
        <v>1093</v>
      </c>
      <c r="AU201" s="156" t="s">
        <v>1012</v>
      </c>
      <c r="AV201" s="12" t="s">
        <v>1012</v>
      </c>
      <c r="AW201" s="12" t="s">
        <v>956</v>
      </c>
      <c r="AX201" s="12" t="s">
        <v>1006</v>
      </c>
      <c r="AY201" s="156" t="s">
        <v>1085</v>
      </c>
    </row>
    <row r="202" spans="1:65" s="1" customFormat="1" ht="16.5" customHeight="1">
      <c r="A202" s="27"/>
      <c r="B202" s="140"/>
      <c r="C202" s="141" t="s">
        <v>1260</v>
      </c>
      <c r="D202" s="141" t="s">
        <v>1087</v>
      </c>
      <c r="E202" s="142" t="s">
        <v>469</v>
      </c>
      <c r="F202" s="143" t="s">
        <v>470</v>
      </c>
      <c r="G202" s="144" t="s">
        <v>1114</v>
      </c>
      <c r="H202" s="145">
        <v>331.032</v>
      </c>
      <c r="I202" s="146"/>
      <c r="J202" s="146">
        <f>ROUND(I202*H202,2)</f>
        <v>0</v>
      </c>
      <c r="K202" s="147"/>
      <c r="L202" s="28"/>
      <c r="M202" s="148" t="s">
        <v>929</v>
      </c>
      <c r="N202" s="149" t="s">
        <v>965</v>
      </c>
      <c r="O202" s="150">
        <v>0.377</v>
      </c>
      <c r="P202" s="150">
        <f>O202*H202</f>
        <v>124.79906399999999</v>
      </c>
      <c r="Q202" s="150">
        <v>0.00113</v>
      </c>
      <c r="R202" s="150">
        <f>Q202*H202</f>
        <v>0.37406616</v>
      </c>
      <c r="S202" s="150">
        <v>0</v>
      </c>
      <c r="T202" s="151">
        <f>S202*H202</f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52" t="s">
        <v>1091</v>
      </c>
      <c r="AT202" s="152" t="s">
        <v>1087</v>
      </c>
      <c r="AU202" s="152" t="s">
        <v>1012</v>
      </c>
      <c r="AY202" s="15" t="s">
        <v>1085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5" t="s">
        <v>1012</v>
      </c>
      <c r="BK202" s="153">
        <f>ROUND(I202*H202,2)</f>
        <v>0</v>
      </c>
      <c r="BL202" s="15" t="s">
        <v>1091</v>
      </c>
      <c r="BM202" s="152" t="s">
        <v>471</v>
      </c>
    </row>
    <row r="203" spans="2:51" s="12" customFormat="1" ht="9.75">
      <c r="B203" s="154"/>
      <c r="D203" s="155" t="s">
        <v>1093</v>
      </c>
      <c r="E203" s="156" t="s">
        <v>929</v>
      </c>
      <c r="F203" s="157" t="s">
        <v>472</v>
      </c>
      <c r="H203" s="158">
        <v>331.032</v>
      </c>
      <c r="L203" s="154"/>
      <c r="M203" s="159"/>
      <c r="N203" s="160"/>
      <c r="O203" s="160"/>
      <c r="P203" s="160"/>
      <c r="Q203" s="160"/>
      <c r="R203" s="160"/>
      <c r="S203" s="160"/>
      <c r="T203" s="161"/>
      <c r="AT203" s="156" t="s">
        <v>1093</v>
      </c>
      <c r="AU203" s="156" t="s">
        <v>1012</v>
      </c>
      <c r="AV203" s="12" t="s">
        <v>1012</v>
      </c>
      <c r="AW203" s="12" t="s">
        <v>956</v>
      </c>
      <c r="AX203" s="12" t="s">
        <v>1006</v>
      </c>
      <c r="AY203" s="156" t="s">
        <v>1085</v>
      </c>
    </row>
    <row r="204" spans="1:65" s="1" customFormat="1" ht="16.5" customHeight="1">
      <c r="A204" s="27"/>
      <c r="B204" s="140"/>
      <c r="C204" s="141" t="s">
        <v>1264</v>
      </c>
      <c r="D204" s="141" t="s">
        <v>1087</v>
      </c>
      <c r="E204" s="142" t="s">
        <v>473</v>
      </c>
      <c r="F204" s="143" t="s">
        <v>474</v>
      </c>
      <c r="G204" s="144" t="s">
        <v>1114</v>
      </c>
      <c r="H204" s="145">
        <v>331.032</v>
      </c>
      <c r="I204" s="146"/>
      <c r="J204" s="146">
        <f>ROUND(I204*H204,2)</f>
        <v>0</v>
      </c>
      <c r="K204" s="147"/>
      <c r="L204" s="28"/>
      <c r="M204" s="148" t="s">
        <v>929</v>
      </c>
      <c r="N204" s="149" t="s">
        <v>965</v>
      </c>
      <c r="O204" s="150">
        <v>0.266</v>
      </c>
      <c r="P204" s="150">
        <f>O204*H204</f>
        <v>88.054512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1091</v>
      </c>
      <c r="AT204" s="152" t="s">
        <v>1087</v>
      </c>
      <c r="AU204" s="152" t="s">
        <v>1012</v>
      </c>
      <c r="AY204" s="15" t="s">
        <v>1085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5" t="s">
        <v>1012</v>
      </c>
      <c r="BK204" s="153">
        <f>ROUND(I204*H204,2)</f>
        <v>0</v>
      </c>
      <c r="BL204" s="15" t="s">
        <v>1091</v>
      </c>
      <c r="BM204" s="152" t="s">
        <v>475</v>
      </c>
    </row>
    <row r="205" spans="1:65" s="1" customFormat="1" ht="21.75" customHeight="1">
      <c r="A205" s="27"/>
      <c r="B205" s="140"/>
      <c r="C205" s="141" t="s">
        <v>1268</v>
      </c>
      <c r="D205" s="141" t="s">
        <v>1087</v>
      </c>
      <c r="E205" s="142" t="s">
        <v>476</v>
      </c>
      <c r="F205" s="143" t="s">
        <v>477</v>
      </c>
      <c r="G205" s="144" t="s">
        <v>1114</v>
      </c>
      <c r="H205" s="145">
        <v>318</v>
      </c>
      <c r="I205" s="146"/>
      <c r="J205" s="146">
        <f>ROUND(I205*H205,2)</f>
        <v>0</v>
      </c>
      <c r="K205" s="147"/>
      <c r="L205" s="28"/>
      <c r="M205" s="148" t="s">
        <v>929</v>
      </c>
      <c r="N205" s="149" t="s">
        <v>965</v>
      </c>
      <c r="O205" s="150">
        <v>0.477</v>
      </c>
      <c r="P205" s="150">
        <f>O205*H205</f>
        <v>151.686</v>
      </c>
      <c r="Q205" s="150">
        <v>0.00387</v>
      </c>
      <c r="R205" s="150">
        <f>Q205*H205</f>
        <v>1.23066</v>
      </c>
      <c r="S205" s="150">
        <v>0</v>
      </c>
      <c r="T205" s="151">
        <f>S205*H205</f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2" t="s">
        <v>1091</v>
      </c>
      <c r="AT205" s="152" t="s">
        <v>1087</v>
      </c>
      <c r="AU205" s="152" t="s">
        <v>1012</v>
      </c>
      <c r="AY205" s="15" t="s">
        <v>1085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5" t="s">
        <v>1012</v>
      </c>
      <c r="BK205" s="153">
        <f>ROUND(I205*H205,2)</f>
        <v>0</v>
      </c>
      <c r="BL205" s="15" t="s">
        <v>1091</v>
      </c>
      <c r="BM205" s="152" t="s">
        <v>478</v>
      </c>
    </row>
    <row r="206" spans="2:51" s="12" customFormat="1" ht="9.75">
      <c r="B206" s="154"/>
      <c r="D206" s="155" t="s">
        <v>1093</v>
      </c>
      <c r="E206" s="156" t="s">
        <v>929</v>
      </c>
      <c r="F206" s="157" t="s">
        <v>479</v>
      </c>
      <c r="H206" s="158">
        <v>318</v>
      </c>
      <c r="L206" s="154"/>
      <c r="M206" s="159"/>
      <c r="N206" s="160"/>
      <c r="O206" s="160"/>
      <c r="P206" s="160"/>
      <c r="Q206" s="160"/>
      <c r="R206" s="160"/>
      <c r="S206" s="160"/>
      <c r="T206" s="161"/>
      <c r="AT206" s="156" t="s">
        <v>1093</v>
      </c>
      <c r="AU206" s="156" t="s">
        <v>1012</v>
      </c>
      <c r="AV206" s="12" t="s">
        <v>1012</v>
      </c>
      <c r="AW206" s="12" t="s">
        <v>956</v>
      </c>
      <c r="AX206" s="12" t="s">
        <v>1006</v>
      </c>
      <c r="AY206" s="156" t="s">
        <v>1085</v>
      </c>
    </row>
    <row r="207" spans="1:65" s="1" customFormat="1" ht="21.75" customHeight="1">
      <c r="A207" s="27"/>
      <c r="B207" s="140"/>
      <c r="C207" s="141" t="s">
        <v>1273</v>
      </c>
      <c r="D207" s="141" t="s">
        <v>1087</v>
      </c>
      <c r="E207" s="142" t="s">
        <v>480</v>
      </c>
      <c r="F207" s="143" t="s">
        <v>481</v>
      </c>
      <c r="G207" s="144" t="s">
        <v>1114</v>
      </c>
      <c r="H207" s="145">
        <v>318</v>
      </c>
      <c r="I207" s="146"/>
      <c r="J207" s="146">
        <f>ROUND(I207*H207,2)</f>
        <v>0</v>
      </c>
      <c r="K207" s="147"/>
      <c r="L207" s="28"/>
      <c r="M207" s="148" t="s">
        <v>929</v>
      </c>
      <c r="N207" s="149" t="s">
        <v>965</v>
      </c>
      <c r="O207" s="150">
        <v>0.158</v>
      </c>
      <c r="P207" s="150">
        <f>O207*H207</f>
        <v>50.244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52" t="s">
        <v>1091</v>
      </c>
      <c r="AT207" s="152" t="s">
        <v>1087</v>
      </c>
      <c r="AU207" s="152" t="s">
        <v>1012</v>
      </c>
      <c r="AY207" s="15" t="s">
        <v>1085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5" t="s">
        <v>1012</v>
      </c>
      <c r="BK207" s="153">
        <f>ROUND(I207*H207,2)</f>
        <v>0</v>
      </c>
      <c r="BL207" s="15" t="s">
        <v>1091</v>
      </c>
      <c r="BM207" s="152" t="s">
        <v>482</v>
      </c>
    </row>
    <row r="208" spans="1:65" s="1" customFormat="1" ht="33" customHeight="1">
      <c r="A208" s="27"/>
      <c r="B208" s="140"/>
      <c r="C208" s="141" t="s">
        <v>1277</v>
      </c>
      <c r="D208" s="141" t="s">
        <v>1087</v>
      </c>
      <c r="E208" s="142" t="s">
        <v>483</v>
      </c>
      <c r="F208" s="143" t="s">
        <v>484</v>
      </c>
      <c r="G208" s="144" t="s">
        <v>1143</v>
      </c>
      <c r="H208" s="145">
        <v>10.303</v>
      </c>
      <c r="I208" s="146"/>
      <c r="J208" s="146">
        <f>ROUND(I208*H208,2)</f>
        <v>0</v>
      </c>
      <c r="K208" s="147"/>
      <c r="L208" s="28"/>
      <c r="M208" s="148" t="s">
        <v>929</v>
      </c>
      <c r="N208" s="149" t="s">
        <v>965</v>
      </c>
      <c r="O208" s="150">
        <v>35.759</v>
      </c>
      <c r="P208" s="150">
        <f>O208*H208</f>
        <v>368.424977</v>
      </c>
      <c r="Q208" s="150">
        <v>1.01629</v>
      </c>
      <c r="R208" s="150">
        <f>Q208*H208</f>
        <v>10.47083587</v>
      </c>
      <c r="S208" s="150">
        <v>0</v>
      </c>
      <c r="T208" s="151">
        <f>S208*H208</f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2" t="s">
        <v>1091</v>
      </c>
      <c r="AT208" s="152" t="s">
        <v>1087</v>
      </c>
      <c r="AU208" s="152" t="s">
        <v>1012</v>
      </c>
      <c r="AY208" s="15" t="s">
        <v>1085</v>
      </c>
      <c r="BE208" s="153">
        <f>IF(N208="základná",J208,0)</f>
        <v>0</v>
      </c>
      <c r="BF208" s="153">
        <f>IF(N208="znížená",J208,0)</f>
        <v>0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5" t="s">
        <v>1012</v>
      </c>
      <c r="BK208" s="153">
        <f>ROUND(I208*H208,2)</f>
        <v>0</v>
      </c>
      <c r="BL208" s="15" t="s">
        <v>1091</v>
      </c>
      <c r="BM208" s="152" t="s">
        <v>485</v>
      </c>
    </row>
    <row r="209" spans="2:51" s="12" customFormat="1" ht="9.75">
      <c r="B209" s="154"/>
      <c r="D209" s="155" t="s">
        <v>1093</v>
      </c>
      <c r="E209" s="156" t="s">
        <v>929</v>
      </c>
      <c r="F209" s="157" t="s">
        <v>486</v>
      </c>
      <c r="H209" s="158">
        <v>10.303</v>
      </c>
      <c r="L209" s="154"/>
      <c r="M209" s="159"/>
      <c r="N209" s="160"/>
      <c r="O209" s="160"/>
      <c r="P209" s="160"/>
      <c r="Q209" s="160"/>
      <c r="R209" s="160"/>
      <c r="S209" s="160"/>
      <c r="T209" s="161"/>
      <c r="AT209" s="156" t="s">
        <v>1093</v>
      </c>
      <c r="AU209" s="156" t="s">
        <v>1012</v>
      </c>
      <c r="AV209" s="12" t="s">
        <v>1012</v>
      </c>
      <c r="AW209" s="12" t="s">
        <v>956</v>
      </c>
      <c r="AX209" s="12" t="s">
        <v>1006</v>
      </c>
      <c r="AY209" s="156" t="s">
        <v>1085</v>
      </c>
    </row>
    <row r="210" spans="1:65" s="1" customFormat="1" ht="33" customHeight="1">
      <c r="A210" s="27"/>
      <c r="B210" s="140"/>
      <c r="C210" s="141" t="s">
        <v>1284</v>
      </c>
      <c r="D210" s="141" t="s">
        <v>1087</v>
      </c>
      <c r="E210" s="142" t="s">
        <v>1230</v>
      </c>
      <c r="F210" s="143" t="s">
        <v>1231</v>
      </c>
      <c r="G210" s="144" t="s">
        <v>1090</v>
      </c>
      <c r="H210" s="145">
        <v>40.597</v>
      </c>
      <c r="I210" s="146"/>
      <c r="J210" s="146">
        <f>ROUND(I210*H210,2)</f>
        <v>0</v>
      </c>
      <c r="K210" s="147"/>
      <c r="L210" s="28"/>
      <c r="M210" s="148" t="s">
        <v>929</v>
      </c>
      <c r="N210" s="149" t="s">
        <v>965</v>
      </c>
      <c r="O210" s="150">
        <v>1.603</v>
      </c>
      <c r="P210" s="150">
        <f>O210*H210</f>
        <v>65.076991</v>
      </c>
      <c r="Q210" s="150">
        <v>1.89077</v>
      </c>
      <c r="R210" s="150">
        <f>Q210*H210</f>
        <v>76.75958969</v>
      </c>
      <c r="S210" s="150">
        <v>0</v>
      </c>
      <c r="T210" s="151">
        <f>S210*H210</f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52" t="s">
        <v>1091</v>
      </c>
      <c r="AT210" s="152" t="s">
        <v>1087</v>
      </c>
      <c r="AU210" s="152" t="s">
        <v>1012</v>
      </c>
      <c r="AY210" s="15" t="s">
        <v>1085</v>
      </c>
      <c r="BE210" s="153">
        <f>IF(N210="základná",J210,0)</f>
        <v>0</v>
      </c>
      <c r="BF210" s="153">
        <f>IF(N210="znížená",J210,0)</f>
        <v>0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5" t="s">
        <v>1012</v>
      </c>
      <c r="BK210" s="153">
        <f>ROUND(I210*H210,2)</f>
        <v>0</v>
      </c>
      <c r="BL210" s="15" t="s">
        <v>1091</v>
      </c>
      <c r="BM210" s="152" t="s">
        <v>487</v>
      </c>
    </row>
    <row r="211" spans="2:51" s="12" customFormat="1" ht="9.75">
      <c r="B211" s="154"/>
      <c r="D211" s="155" t="s">
        <v>1093</v>
      </c>
      <c r="E211" s="156" t="s">
        <v>929</v>
      </c>
      <c r="F211" s="157" t="s">
        <v>488</v>
      </c>
      <c r="H211" s="158">
        <v>5.408</v>
      </c>
      <c r="L211" s="154"/>
      <c r="M211" s="159"/>
      <c r="N211" s="160"/>
      <c r="O211" s="160"/>
      <c r="P211" s="160"/>
      <c r="Q211" s="160"/>
      <c r="R211" s="160"/>
      <c r="S211" s="160"/>
      <c r="T211" s="161"/>
      <c r="AT211" s="156" t="s">
        <v>1093</v>
      </c>
      <c r="AU211" s="156" t="s">
        <v>1012</v>
      </c>
      <c r="AV211" s="12" t="s">
        <v>1012</v>
      </c>
      <c r="AW211" s="12" t="s">
        <v>956</v>
      </c>
      <c r="AX211" s="12" t="s">
        <v>999</v>
      </c>
      <c r="AY211" s="156" t="s">
        <v>1085</v>
      </c>
    </row>
    <row r="212" spans="2:51" s="12" customFormat="1" ht="9.75">
      <c r="B212" s="154"/>
      <c r="D212" s="155" t="s">
        <v>1093</v>
      </c>
      <c r="E212" s="156" t="s">
        <v>929</v>
      </c>
      <c r="F212" s="157" t="s">
        <v>489</v>
      </c>
      <c r="H212" s="158">
        <v>12.192</v>
      </c>
      <c r="L212" s="154"/>
      <c r="M212" s="159"/>
      <c r="N212" s="160"/>
      <c r="O212" s="160"/>
      <c r="P212" s="160"/>
      <c r="Q212" s="160"/>
      <c r="R212" s="160"/>
      <c r="S212" s="160"/>
      <c r="T212" s="161"/>
      <c r="AT212" s="156" t="s">
        <v>1093</v>
      </c>
      <c r="AU212" s="156" t="s">
        <v>1012</v>
      </c>
      <c r="AV212" s="12" t="s">
        <v>1012</v>
      </c>
      <c r="AW212" s="12" t="s">
        <v>956</v>
      </c>
      <c r="AX212" s="12" t="s">
        <v>999</v>
      </c>
      <c r="AY212" s="156" t="s">
        <v>1085</v>
      </c>
    </row>
    <row r="213" spans="2:51" s="12" customFormat="1" ht="9.75">
      <c r="B213" s="154"/>
      <c r="D213" s="155" t="s">
        <v>1093</v>
      </c>
      <c r="E213" s="156" t="s">
        <v>929</v>
      </c>
      <c r="F213" s="157" t="s">
        <v>490</v>
      </c>
      <c r="H213" s="158">
        <v>22.997</v>
      </c>
      <c r="L213" s="154"/>
      <c r="M213" s="159"/>
      <c r="N213" s="160"/>
      <c r="O213" s="160"/>
      <c r="P213" s="160"/>
      <c r="Q213" s="160"/>
      <c r="R213" s="160"/>
      <c r="S213" s="160"/>
      <c r="T213" s="161"/>
      <c r="AT213" s="156" t="s">
        <v>1093</v>
      </c>
      <c r="AU213" s="156" t="s">
        <v>1012</v>
      </c>
      <c r="AV213" s="12" t="s">
        <v>1012</v>
      </c>
      <c r="AW213" s="12" t="s">
        <v>956</v>
      </c>
      <c r="AX213" s="12" t="s">
        <v>999</v>
      </c>
      <c r="AY213" s="156" t="s">
        <v>1085</v>
      </c>
    </row>
    <row r="214" spans="2:51" s="13" customFormat="1" ht="9.75">
      <c r="B214" s="178"/>
      <c r="D214" s="155" t="s">
        <v>1093</v>
      </c>
      <c r="E214" s="179" t="s">
        <v>929</v>
      </c>
      <c r="F214" s="180" t="s">
        <v>1447</v>
      </c>
      <c r="H214" s="181">
        <v>40.597</v>
      </c>
      <c r="L214" s="178"/>
      <c r="M214" s="182"/>
      <c r="N214" s="183"/>
      <c r="O214" s="183"/>
      <c r="P214" s="183"/>
      <c r="Q214" s="183"/>
      <c r="R214" s="183"/>
      <c r="S214" s="183"/>
      <c r="T214" s="184"/>
      <c r="AT214" s="179" t="s">
        <v>1093</v>
      </c>
      <c r="AU214" s="179" t="s">
        <v>1012</v>
      </c>
      <c r="AV214" s="13" t="s">
        <v>1091</v>
      </c>
      <c r="AW214" s="13" t="s">
        <v>956</v>
      </c>
      <c r="AX214" s="13" t="s">
        <v>1006</v>
      </c>
      <c r="AY214" s="179" t="s">
        <v>1085</v>
      </c>
    </row>
    <row r="215" spans="2:63" s="11" customFormat="1" ht="22.5" customHeight="1">
      <c r="B215" s="128"/>
      <c r="D215" s="129" t="s">
        <v>998</v>
      </c>
      <c r="E215" s="138" t="s">
        <v>1121</v>
      </c>
      <c r="F215" s="138" t="s">
        <v>1239</v>
      </c>
      <c r="J215" s="139">
        <f>BK215</f>
        <v>0</v>
      </c>
      <c r="L215" s="128"/>
      <c r="M215" s="132"/>
      <c r="N215" s="133"/>
      <c r="O215" s="133"/>
      <c r="P215" s="134">
        <f>SUM(P216:P219)</f>
        <v>9.945</v>
      </c>
      <c r="Q215" s="133"/>
      <c r="R215" s="134">
        <f>SUM(R216:R219)</f>
        <v>1.90859</v>
      </c>
      <c r="S215" s="133"/>
      <c r="T215" s="135">
        <f>SUM(T216:T219)</f>
        <v>0</v>
      </c>
      <c r="AR215" s="129" t="s">
        <v>1006</v>
      </c>
      <c r="AT215" s="136" t="s">
        <v>998</v>
      </c>
      <c r="AU215" s="136" t="s">
        <v>1006</v>
      </c>
      <c r="AY215" s="129" t="s">
        <v>1085</v>
      </c>
      <c r="BK215" s="137">
        <f>SUM(BK216:BK219)</f>
        <v>0</v>
      </c>
    </row>
    <row r="216" spans="1:65" s="1" customFormat="1" ht="21.75" customHeight="1">
      <c r="A216" s="27"/>
      <c r="B216" s="140"/>
      <c r="C216" s="141" t="s">
        <v>1292</v>
      </c>
      <c r="D216" s="141" t="s">
        <v>1087</v>
      </c>
      <c r="E216" s="142" t="s">
        <v>491</v>
      </c>
      <c r="F216" s="143" t="s">
        <v>492</v>
      </c>
      <c r="G216" s="144" t="s">
        <v>1090</v>
      </c>
      <c r="H216" s="145">
        <v>1</v>
      </c>
      <c r="I216" s="146"/>
      <c r="J216" s="146">
        <f>ROUND(I216*H216,2)</f>
        <v>0</v>
      </c>
      <c r="K216" s="147"/>
      <c r="L216" s="28"/>
      <c r="M216" s="148" t="s">
        <v>929</v>
      </c>
      <c r="N216" s="149" t="s">
        <v>965</v>
      </c>
      <c r="O216" s="150">
        <v>7.941</v>
      </c>
      <c r="P216" s="150">
        <f>O216*H216</f>
        <v>7.941</v>
      </c>
      <c r="Q216" s="150">
        <v>1.78599</v>
      </c>
      <c r="R216" s="150">
        <f>Q216*H216</f>
        <v>1.78599</v>
      </c>
      <c r="S216" s="150">
        <v>0</v>
      </c>
      <c r="T216" s="151">
        <f>S216*H216</f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52" t="s">
        <v>1091</v>
      </c>
      <c r="AT216" s="152" t="s">
        <v>1087</v>
      </c>
      <c r="AU216" s="152" t="s">
        <v>1012</v>
      </c>
      <c r="AY216" s="15" t="s">
        <v>1085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5" t="s">
        <v>1012</v>
      </c>
      <c r="BK216" s="153">
        <f>ROUND(I216*H216,2)</f>
        <v>0</v>
      </c>
      <c r="BL216" s="15" t="s">
        <v>1091</v>
      </c>
      <c r="BM216" s="152" t="s">
        <v>493</v>
      </c>
    </row>
    <row r="217" spans="2:51" s="12" customFormat="1" ht="9.75">
      <c r="B217" s="154"/>
      <c r="D217" s="155" t="s">
        <v>1093</v>
      </c>
      <c r="E217" s="156" t="s">
        <v>929</v>
      </c>
      <c r="F217" s="157" t="s">
        <v>494</v>
      </c>
      <c r="H217" s="158">
        <v>1</v>
      </c>
      <c r="L217" s="154"/>
      <c r="M217" s="159"/>
      <c r="N217" s="160"/>
      <c r="O217" s="160"/>
      <c r="P217" s="160"/>
      <c r="Q217" s="160"/>
      <c r="R217" s="160"/>
      <c r="S217" s="160"/>
      <c r="T217" s="161"/>
      <c r="AT217" s="156" t="s">
        <v>1093</v>
      </c>
      <c r="AU217" s="156" t="s">
        <v>1012</v>
      </c>
      <c r="AV217" s="12" t="s">
        <v>1012</v>
      </c>
      <c r="AW217" s="12" t="s">
        <v>956</v>
      </c>
      <c r="AX217" s="12" t="s">
        <v>1006</v>
      </c>
      <c r="AY217" s="156" t="s">
        <v>1085</v>
      </c>
    </row>
    <row r="218" spans="1:65" s="1" customFormat="1" ht="21.75" customHeight="1">
      <c r="A218" s="27"/>
      <c r="B218" s="140"/>
      <c r="C218" s="141" t="s">
        <v>1297</v>
      </c>
      <c r="D218" s="141" t="s">
        <v>1087</v>
      </c>
      <c r="E218" s="142" t="s">
        <v>1370</v>
      </c>
      <c r="F218" s="143" t="s">
        <v>1371</v>
      </c>
      <c r="G218" s="144" t="s">
        <v>1194</v>
      </c>
      <c r="H218" s="145">
        <v>2</v>
      </c>
      <c r="I218" s="146"/>
      <c r="J218" s="146">
        <f>ROUND(I218*H218,2)</f>
        <v>0</v>
      </c>
      <c r="K218" s="147"/>
      <c r="L218" s="28"/>
      <c r="M218" s="148" t="s">
        <v>929</v>
      </c>
      <c r="N218" s="149" t="s">
        <v>965</v>
      </c>
      <c r="O218" s="150">
        <v>1.002</v>
      </c>
      <c r="P218" s="150">
        <f>O218*H218</f>
        <v>2.004</v>
      </c>
      <c r="Q218" s="150">
        <v>0.0063</v>
      </c>
      <c r="R218" s="150">
        <f>Q218*H218</f>
        <v>0.0126</v>
      </c>
      <c r="S218" s="150">
        <v>0</v>
      </c>
      <c r="T218" s="151">
        <f>S218*H218</f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52" t="s">
        <v>1091</v>
      </c>
      <c r="AT218" s="152" t="s">
        <v>1087</v>
      </c>
      <c r="AU218" s="152" t="s">
        <v>1012</v>
      </c>
      <c r="AY218" s="15" t="s">
        <v>1085</v>
      </c>
      <c r="BE218" s="153">
        <f>IF(N218="základná",J218,0)</f>
        <v>0</v>
      </c>
      <c r="BF218" s="153">
        <f>IF(N218="znížená",J218,0)</f>
        <v>0</v>
      </c>
      <c r="BG218" s="153">
        <f>IF(N218="zákl. prenesená",J218,0)</f>
        <v>0</v>
      </c>
      <c r="BH218" s="153">
        <f>IF(N218="zníž. prenesená",J218,0)</f>
        <v>0</v>
      </c>
      <c r="BI218" s="153">
        <f>IF(N218="nulová",J218,0)</f>
        <v>0</v>
      </c>
      <c r="BJ218" s="15" t="s">
        <v>1012</v>
      </c>
      <c r="BK218" s="153">
        <f>ROUND(I218*H218,2)</f>
        <v>0</v>
      </c>
      <c r="BL218" s="15" t="s">
        <v>1091</v>
      </c>
      <c r="BM218" s="152" t="s">
        <v>495</v>
      </c>
    </row>
    <row r="219" spans="1:65" s="1" customFormat="1" ht="21.75" customHeight="1">
      <c r="A219" s="27"/>
      <c r="B219" s="140"/>
      <c r="C219" s="162" t="s">
        <v>1302</v>
      </c>
      <c r="D219" s="162" t="s">
        <v>1140</v>
      </c>
      <c r="E219" s="163" t="s">
        <v>496</v>
      </c>
      <c r="F219" s="164" t="s">
        <v>497</v>
      </c>
      <c r="G219" s="165" t="s">
        <v>1194</v>
      </c>
      <c r="H219" s="166">
        <v>2</v>
      </c>
      <c r="I219" s="167"/>
      <c r="J219" s="167">
        <f>ROUND(I219*H219,2)</f>
        <v>0</v>
      </c>
      <c r="K219" s="168"/>
      <c r="L219" s="169"/>
      <c r="M219" s="170" t="s">
        <v>929</v>
      </c>
      <c r="N219" s="171" t="s">
        <v>965</v>
      </c>
      <c r="O219" s="150">
        <v>0</v>
      </c>
      <c r="P219" s="150">
        <f>O219*H219</f>
        <v>0</v>
      </c>
      <c r="Q219" s="150">
        <v>0.055</v>
      </c>
      <c r="R219" s="150">
        <f>Q219*H219</f>
        <v>0.11</v>
      </c>
      <c r="S219" s="150">
        <v>0</v>
      </c>
      <c r="T219" s="151">
        <f>S219*H219</f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52" t="s">
        <v>1121</v>
      </c>
      <c r="AT219" s="152" t="s">
        <v>1140</v>
      </c>
      <c r="AU219" s="152" t="s">
        <v>1012</v>
      </c>
      <c r="AY219" s="15" t="s">
        <v>1085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5" t="s">
        <v>1012</v>
      </c>
      <c r="BK219" s="153">
        <f>ROUND(I219*H219,2)</f>
        <v>0</v>
      </c>
      <c r="BL219" s="15" t="s">
        <v>1091</v>
      </c>
      <c r="BM219" s="152" t="s">
        <v>498</v>
      </c>
    </row>
    <row r="220" spans="2:63" s="11" customFormat="1" ht="22.5" customHeight="1">
      <c r="B220" s="128"/>
      <c r="D220" s="129" t="s">
        <v>998</v>
      </c>
      <c r="E220" s="138" t="s">
        <v>1282</v>
      </c>
      <c r="F220" s="138" t="s">
        <v>1283</v>
      </c>
      <c r="J220" s="139">
        <f>BK220</f>
        <v>0</v>
      </c>
      <c r="L220" s="128"/>
      <c r="M220" s="132"/>
      <c r="N220" s="133"/>
      <c r="O220" s="133"/>
      <c r="P220" s="134">
        <f>P221</f>
        <v>291.820214</v>
      </c>
      <c r="Q220" s="133"/>
      <c r="R220" s="134">
        <f>R221</f>
        <v>0</v>
      </c>
      <c r="S220" s="133"/>
      <c r="T220" s="135">
        <f>T221</f>
        <v>0</v>
      </c>
      <c r="AR220" s="129" t="s">
        <v>1006</v>
      </c>
      <c r="AT220" s="136" t="s">
        <v>998</v>
      </c>
      <c r="AU220" s="136" t="s">
        <v>1006</v>
      </c>
      <c r="AY220" s="129" t="s">
        <v>1085</v>
      </c>
      <c r="BK220" s="137">
        <f>BK221</f>
        <v>0</v>
      </c>
    </row>
    <row r="221" spans="1:65" s="1" customFormat="1" ht="21.75" customHeight="1">
      <c r="A221" s="27"/>
      <c r="B221" s="140"/>
      <c r="C221" s="141" t="s">
        <v>1306</v>
      </c>
      <c r="D221" s="141" t="s">
        <v>1087</v>
      </c>
      <c r="E221" s="142" t="s">
        <v>499</v>
      </c>
      <c r="F221" s="143" t="s">
        <v>500</v>
      </c>
      <c r="G221" s="144" t="s">
        <v>1143</v>
      </c>
      <c r="H221" s="145">
        <v>718.769</v>
      </c>
      <c r="I221" s="146"/>
      <c r="J221" s="146">
        <f>ROUND(I221*H221,2)</f>
        <v>0</v>
      </c>
      <c r="K221" s="147"/>
      <c r="L221" s="28"/>
      <c r="M221" s="148" t="s">
        <v>929</v>
      </c>
      <c r="N221" s="149" t="s">
        <v>965</v>
      </c>
      <c r="O221" s="150">
        <v>0.406</v>
      </c>
      <c r="P221" s="150">
        <f>O221*H221</f>
        <v>291.820214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52" t="s">
        <v>1091</v>
      </c>
      <c r="AT221" s="152" t="s">
        <v>1087</v>
      </c>
      <c r="AU221" s="152" t="s">
        <v>1012</v>
      </c>
      <c r="AY221" s="15" t="s">
        <v>1085</v>
      </c>
      <c r="BE221" s="153">
        <f>IF(N221="základná",J221,0)</f>
        <v>0</v>
      </c>
      <c r="BF221" s="153">
        <f>IF(N221="znížená",J221,0)</f>
        <v>0</v>
      </c>
      <c r="BG221" s="153">
        <f>IF(N221="zákl. prenesená",J221,0)</f>
        <v>0</v>
      </c>
      <c r="BH221" s="153">
        <f>IF(N221="zníž. prenesená",J221,0)</f>
        <v>0</v>
      </c>
      <c r="BI221" s="153">
        <f>IF(N221="nulová",J221,0)</f>
        <v>0</v>
      </c>
      <c r="BJ221" s="15" t="s">
        <v>1012</v>
      </c>
      <c r="BK221" s="153">
        <f>ROUND(I221*H221,2)</f>
        <v>0</v>
      </c>
      <c r="BL221" s="15" t="s">
        <v>1091</v>
      </c>
      <c r="BM221" s="152" t="s">
        <v>501</v>
      </c>
    </row>
    <row r="222" spans="2:63" s="11" customFormat="1" ht="25.5" customHeight="1">
      <c r="B222" s="128"/>
      <c r="D222" s="129" t="s">
        <v>998</v>
      </c>
      <c r="E222" s="130" t="s">
        <v>1288</v>
      </c>
      <c r="F222" s="130" t="s">
        <v>1289</v>
      </c>
      <c r="J222" s="131">
        <f>BK222</f>
        <v>0</v>
      </c>
      <c r="L222" s="128"/>
      <c r="M222" s="132"/>
      <c r="N222" s="133"/>
      <c r="O222" s="133"/>
      <c r="P222" s="134">
        <f>P223+P250+P253</f>
        <v>237.20065</v>
      </c>
      <c r="Q222" s="133"/>
      <c r="R222" s="134">
        <f>R223+R250+R253</f>
        <v>5.094269370000001</v>
      </c>
      <c r="S222" s="133"/>
      <c r="T222" s="135">
        <f>T223+T250+T253</f>
        <v>0</v>
      </c>
      <c r="AR222" s="129" t="s">
        <v>1012</v>
      </c>
      <c r="AT222" s="136" t="s">
        <v>998</v>
      </c>
      <c r="AU222" s="136" t="s">
        <v>999</v>
      </c>
      <c r="AY222" s="129" t="s">
        <v>1085</v>
      </c>
      <c r="BK222" s="137">
        <f>BK223+BK250+BK253</f>
        <v>0</v>
      </c>
    </row>
    <row r="223" spans="2:63" s="11" customFormat="1" ht="22.5" customHeight="1">
      <c r="B223" s="128"/>
      <c r="D223" s="129" t="s">
        <v>998</v>
      </c>
      <c r="E223" s="138" t="s">
        <v>1290</v>
      </c>
      <c r="F223" s="138" t="s">
        <v>1291</v>
      </c>
      <c r="J223" s="139">
        <f>BK223</f>
        <v>0</v>
      </c>
      <c r="L223" s="128"/>
      <c r="M223" s="132"/>
      <c r="N223" s="133"/>
      <c r="O223" s="133"/>
      <c r="P223" s="134">
        <f>SUM(P224:P249)</f>
        <v>228.100472</v>
      </c>
      <c r="Q223" s="133"/>
      <c r="R223" s="134">
        <f>SUM(R224:R249)</f>
        <v>4.96820937</v>
      </c>
      <c r="S223" s="133"/>
      <c r="T223" s="135">
        <f>SUM(T224:T249)</f>
        <v>0</v>
      </c>
      <c r="AR223" s="129" t="s">
        <v>1012</v>
      </c>
      <c r="AT223" s="136" t="s">
        <v>998</v>
      </c>
      <c r="AU223" s="136" t="s">
        <v>1006</v>
      </c>
      <c r="AY223" s="129" t="s">
        <v>1085</v>
      </c>
      <c r="BK223" s="137">
        <f>SUM(BK224:BK249)</f>
        <v>0</v>
      </c>
    </row>
    <row r="224" spans="1:65" s="1" customFormat="1" ht="21.75" customHeight="1">
      <c r="A224" s="27"/>
      <c r="B224" s="140"/>
      <c r="C224" s="141" t="s">
        <v>1310</v>
      </c>
      <c r="D224" s="141" t="s">
        <v>1087</v>
      </c>
      <c r="E224" s="142" t="s">
        <v>502</v>
      </c>
      <c r="F224" s="143" t="s">
        <v>503</v>
      </c>
      <c r="G224" s="144" t="s">
        <v>1114</v>
      </c>
      <c r="H224" s="145">
        <v>317.28</v>
      </c>
      <c r="I224" s="146"/>
      <c r="J224" s="146">
        <f>ROUND(I224*H224,2)</f>
        <v>0</v>
      </c>
      <c r="K224" s="147"/>
      <c r="L224" s="28"/>
      <c r="M224" s="148" t="s">
        <v>929</v>
      </c>
      <c r="N224" s="149" t="s">
        <v>965</v>
      </c>
      <c r="O224" s="150">
        <v>0.013</v>
      </c>
      <c r="P224" s="150">
        <f>O224*H224</f>
        <v>4.124639999999999</v>
      </c>
      <c r="Q224" s="150">
        <v>0</v>
      </c>
      <c r="R224" s="150">
        <f>Q224*H224</f>
        <v>0</v>
      </c>
      <c r="S224" s="150">
        <v>0</v>
      </c>
      <c r="T224" s="151">
        <f>S224*H224</f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R224" s="152" t="s">
        <v>1160</v>
      </c>
      <c r="AT224" s="152" t="s">
        <v>1087</v>
      </c>
      <c r="AU224" s="152" t="s">
        <v>1012</v>
      </c>
      <c r="AY224" s="15" t="s">
        <v>1085</v>
      </c>
      <c r="BE224" s="153">
        <f>IF(N224="základná",J224,0)</f>
        <v>0</v>
      </c>
      <c r="BF224" s="153">
        <f>IF(N224="znížená",J224,0)</f>
        <v>0</v>
      </c>
      <c r="BG224" s="153">
        <f>IF(N224="zákl. prenesená",J224,0)</f>
        <v>0</v>
      </c>
      <c r="BH224" s="153">
        <f>IF(N224="zníž. prenesená",J224,0)</f>
        <v>0</v>
      </c>
      <c r="BI224" s="153">
        <f>IF(N224="nulová",J224,0)</f>
        <v>0</v>
      </c>
      <c r="BJ224" s="15" t="s">
        <v>1012</v>
      </c>
      <c r="BK224" s="153">
        <f>ROUND(I224*H224,2)</f>
        <v>0</v>
      </c>
      <c r="BL224" s="15" t="s">
        <v>1160</v>
      </c>
      <c r="BM224" s="152" t="s">
        <v>504</v>
      </c>
    </row>
    <row r="225" spans="2:51" s="12" customFormat="1" ht="9.75">
      <c r="B225" s="154"/>
      <c r="D225" s="155" t="s">
        <v>1093</v>
      </c>
      <c r="E225" s="156" t="s">
        <v>929</v>
      </c>
      <c r="F225" s="157" t="s">
        <v>505</v>
      </c>
      <c r="H225" s="158">
        <v>317.28</v>
      </c>
      <c r="L225" s="154"/>
      <c r="M225" s="159"/>
      <c r="N225" s="160"/>
      <c r="O225" s="160"/>
      <c r="P225" s="160"/>
      <c r="Q225" s="160"/>
      <c r="R225" s="160"/>
      <c r="S225" s="160"/>
      <c r="T225" s="161"/>
      <c r="AT225" s="156" t="s">
        <v>1093</v>
      </c>
      <c r="AU225" s="156" t="s">
        <v>1012</v>
      </c>
      <c r="AV225" s="12" t="s">
        <v>1012</v>
      </c>
      <c r="AW225" s="12" t="s">
        <v>956</v>
      </c>
      <c r="AX225" s="12" t="s">
        <v>1006</v>
      </c>
      <c r="AY225" s="156" t="s">
        <v>1085</v>
      </c>
    </row>
    <row r="226" spans="1:65" s="1" customFormat="1" ht="16.5" customHeight="1">
      <c r="A226" s="27"/>
      <c r="B226" s="140"/>
      <c r="C226" s="162" t="s">
        <v>104</v>
      </c>
      <c r="D226" s="162" t="s">
        <v>1140</v>
      </c>
      <c r="E226" s="163" t="s">
        <v>506</v>
      </c>
      <c r="F226" s="164" t="s">
        <v>507</v>
      </c>
      <c r="G226" s="165" t="s">
        <v>1143</v>
      </c>
      <c r="H226" s="166">
        <v>0.095</v>
      </c>
      <c r="I226" s="167"/>
      <c r="J226" s="167">
        <f>ROUND(I226*H226,2)</f>
        <v>0</v>
      </c>
      <c r="K226" s="168"/>
      <c r="L226" s="169"/>
      <c r="M226" s="170" t="s">
        <v>929</v>
      </c>
      <c r="N226" s="171" t="s">
        <v>965</v>
      </c>
      <c r="O226" s="150">
        <v>0</v>
      </c>
      <c r="P226" s="150">
        <f>O226*H226</f>
        <v>0</v>
      </c>
      <c r="Q226" s="150">
        <v>1</v>
      </c>
      <c r="R226" s="150">
        <f>Q226*H226</f>
        <v>0.095</v>
      </c>
      <c r="S226" s="150">
        <v>0</v>
      </c>
      <c r="T226" s="151">
        <f>S226*H226</f>
        <v>0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R226" s="152" t="s">
        <v>1240</v>
      </c>
      <c r="AT226" s="152" t="s">
        <v>1140</v>
      </c>
      <c r="AU226" s="152" t="s">
        <v>1012</v>
      </c>
      <c r="AY226" s="15" t="s">
        <v>1085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5" t="s">
        <v>1012</v>
      </c>
      <c r="BK226" s="153">
        <f>ROUND(I226*H226,2)</f>
        <v>0</v>
      </c>
      <c r="BL226" s="15" t="s">
        <v>1160</v>
      </c>
      <c r="BM226" s="152" t="s">
        <v>508</v>
      </c>
    </row>
    <row r="227" spans="2:51" s="12" customFormat="1" ht="9.75">
      <c r="B227" s="154"/>
      <c r="D227" s="155" t="s">
        <v>1093</v>
      </c>
      <c r="F227" s="157" t="s">
        <v>509</v>
      </c>
      <c r="H227" s="158">
        <v>0.095</v>
      </c>
      <c r="L227" s="154"/>
      <c r="M227" s="159"/>
      <c r="N227" s="160"/>
      <c r="O227" s="160"/>
      <c r="P227" s="160"/>
      <c r="Q227" s="160"/>
      <c r="R227" s="160"/>
      <c r="S227" s="160"/>
      <c r="T227" s="161"/>
      <c r="AT227" s="156" t="s">
        <v>1093</v>
      </c>
      <c r="AU227" s="156" t="s">
        <v>1012</v>
      </c>
      <c r="AV227" s="12" t="s">
        <v>1012</v>
      </c>
      <c r="AW227" s="12" t="s">
        <v>931</v>
      </c>
      <c r="AX227" s="12" t="s">
        <v>1006</v>
      </c>
      <c r="AY227" s="156" t="s">
        <v>1085</v>
      </c>
    </row>
    <row r="228" spans="1:65" s="1" customFormat="1" ht="21.75" customHeight="1">
      <c r="A228" s="27"/>
      <c r="B228" s="140"/>
      <c r="C228" s="141" t="s">
        <v>108</v>
      </c>
      <c r="D228" s="141" t="s">
        <v>1087</v>
      </c>
      <c r="E228" s="142" t="s">
        <v>1293</v>
      </c>
      <c r="F228" s="143" t="s">
        <v>1294</v>
      </c>
      <c r="G228" s="144" t="s">
        <v>1114</v>
      </c>
      <c r="H228" s="145">
        <v>702.56</v>
      </c>
      <c r="I228" s="146"/>
      <c r="J228" s="146">
        <f>ROUND(I228*H228,2)</f>
        <v>0</v>
      </c>
      <c r="K228" s="147"/>
      <c r="L228" s="28"/>
      <c r="M228" s="148" t="s">
        <v>929</v>
      </c>
      <c r="N228" s="149" t="s">
        <v>965</v>
      </c>
      <c r="O228" s="150">
        <v>0.027</v>
      </c>
      <c r="P228" s="150">
        <f>O228*H228</f>
        <v>18.969119999999997</v>
      </c>
      <c r="Q228" s="150">
        <v>0</v>
      </c>
      <c r="R228" s="150">
        <f>Q228*H228</f>
        <v>0</v>
      </c>
      <c r="S228" s="150">
        <v>0</v>
      </c>
      <c r="T228" s="151">
        <f>S228*H228</f>
        <v>0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R228" s="152" t="s">
        <v>1160</v>
      </c>
      <c r="AT228" s="152" t="s">
        <v>1087</v>
      </c>
      <c r="AU228" s="152" t="s">
        <v>1012</v>
      </c>
      <c r="AY228" s="15" t="s">
        <v>1085</v>
      </c>
      <c r="BE228" s="153">
        <f>IF(N228="základná",J228,0)</f>
        <v>0</v>
      </c>
      <c r="BF228" s="153">
        <f>IF(N228="znížená",J228,0)</f>
        <v>0</v>
      </c>
      <c r="BG228" s="153">
        <f>IF(N228="zákl. prenesená",J228,0)</f>
        <v>0</v>
      </c>
      <c r="BH228" s="153">
        <f>IF(N228="zníž. prenesená",J228,0)</f>
        <v>0</v>
      </c>
      <c r="BI228" s="153">
        <f>IF(N228="nulová",J228,0)</f>
        <v>0</v>
      </c>
      <c r="BJ228" s="15" t="s">
        <v>1012</v>
      </c>
      <c r="BK228" s="153">
        <f>ROUND(I228*H228,2)</f>
        <v>0</v>
      </c>
      <c r="BL228" s="15" t="s">
        <v>1160</v>
      </c>
      <c r="BM228" s="152" t="s">
        <v>510</v>
      </c>
    </row>
    <row r="229" spans="2:51" s="12" customFormat="1" ht="9.75">
      <c r="B229" s="154"/>
      <c r="D229" s="155" t="s">
        <v>1093</v>
      </c>
      <c r="E229" s="156" t="s">
        <v>929</v>
      </c>
      <c r="F229" s="157" t="s">
        <v>505</v>
      </c>
      <c r="H229" s="158">
        <v>317.28</v>
      </c>
      <c r="L229" s="154"/>
      <c r="M229" s="159"/>
      <c r="N229" s="160"/>
      <c r="O229" s="160"/>
      <c r="P229" s="160"/>
      <c r="Q229" s="160"/>
      <c r="R229" s="160"/>
      <c r="S229" s="160"/>
      <c r="T229" s="161"/>
      <c r="AT229" s="156" t="s">
        <v>1093</v>
      </c>
      <c r="AU229" s="156" t="s">
        <v>1012</v>
      </c>
      <c r="AV229" s="12" t="s">
        <v>1012</v>
      </c>
      <c r="AW229" s="12" t="s">
        <v>956</v>
      </c>
      <c r="AX229" s="12" t="s">
        <v>999</v>
      </c>
      <c r="AY229" s="156" t="s">
        <v>1085</v>
      </c>
    </row>
    <row r="230" spans="2:51" s="12" customFormat="1" ht="9.75">
      <c r="B230" s="154"/>
      <c r="D230" s="155" t="s">
        <v>1093</v>
      </c>
      <c r="E230" s="156" t="s">
        <v>929</v>
      </c>
      <c r="F230" s="157" t="s">
        <v>511</v>
      </c>
      <c r="H230" s="158">
        <v>54.08</v>
      </c>
      <c r="L230" s="154"/>
      <c r="M230" s="159"/>
      <c r="N230" s="160"/>
      <c r="O230" s="160"/>
      <c r="P230" s="160"/>
      <c r="Q230" s="160"/>
      <c r="R230" s="160"/>
      <c r="S230" s="160"/>
      <c r="T230" s="161"/>
      <c r="AT230" s="156" t="s">
        <v>1093</v>
      </c>
      <c r="AU230" s="156" t="s">
        <v>1012</v>
      </c>
      <c r="AV230" s="12" t="s">
        <v>1012</v>
      </c>
      <c r="AW230" s="12" t="s">
        <v>956</v>
      </c>
      <c r="AX230" s="12" t="s">
        <v>999</v>
      </c>
      <c r="AY230" s="156" t="s">
        <v>1085</v>
      </c>
    </row>
    <row r="231" spans="2:51" s="12" customFormat="1" ht="9.75">
      <c r="B231" s="154"/>
      <c r="D231" s="155" t="s">
        <v>1093</v>
      </c>
      <c r="E231" s="156" t="s">
        <v>929</v>
      </c>
      <c r="F231" s="157" t="s">
        <v>512</v>
      </c>
      <c r="H231" s="158">
        <v>121.92</v>
      </c>
      <c r="L231" s="154"/>
      <c r="M231" s="159"/>
      <c r="N231" s="160"/>
      <c r="O231" s="160"/>
      <c r="P231" s="160"/>
      <c r="Q231" s="160"/>
      <c r="R231" s="160"/>
      <c r="S231" s="160"/>
      <c r="T231" s="161"/>
      <c r="AT231" s="156" t="s">
        <v>1093</v>
      </c>
      <c r="AU231" s="156" t="s">
        <v>1012</v>
      </c>
      <c r="AV231" s="12" t="s">
        <v>1012</v>
      </c>
      <c r="AW231" s="12" t="s">
        <v>956</v>
      </c>
      <c r="AX231" s="12" t="s">
        <v>999</v>
      </c>
      <c r="AY231" s="156" t="s">
        <v>1085</v>
      </c>
    </row>
    <row r="232" spans="2:51" s="12" customFormat="1" ht="9.75">
      <c r="B232" s="154"/>
      <c r="D232" s="155" t="s">
        <v>1093</v>
      </c>
      <c r="E232" s="156" t="s">
        <v>929</v>
      </c>
      <c r="F232" s="157" t="s">
        <v>513</v>
      </c>
      <c r="H232" s="158">
        <v>204.48</v>
      </c>
      <c r="L232" s="154"/>
      <c r="M232" s="159"/>
      <c r="N232" s="160"/>
      <c r="O232" s="160"/>
      <c r="P232" s="160"/>
      <c r="Q232" s="160"/>
      <c r="R232" s="160"/>
      <c r="S232" s="160"/>
      <c r="T232" s="161"/>
      <c r="AT232" s="156" t="s">
        <v>1093</v>
      </c>
      <c r="AU232" s="156" t="s">
        <v>1012</v>
      </c>
      <c r="AV232" s="12" t="s">
        <v>1012</v>
      </c>
      <c r="AW232" s="12" t="s">
        <v>956</v>
      </c>
      <c r="AX232" s="12" t="s">
        <v>999</v>
      </c>
      <c r="AY232" s="156" t="s">
        <v>1085</v>
      </c>
    </row>
    <row r="233" spans="2:51" s="12" customFormat="1" ht="9.75">
      <c r="B233" s="154"/>
      <c r="D233" s="155" t="s">
        <v>1093</v>
      </c>
      <c r="E233" s="156" t="s">
        <v>929</v>
      </c>
      <c r="F233" s="157" t="s">
        <v>514</v>
      </c>
      <c r="H233" s="158">
        <v>4.8</v>
      </c>
      <c r="L233" s="154"/>
      <c r="M233" s="159"/>
      <c r="N233" s="160"/>
      <c r="O233" s="160"/>
      <c r="P233" s="160"/>
      <c r="Q233" s="160"/>
      <c r="R233" s="160"/>
      <c r="S233" s="160"/>
      <c r="T233" s="161"/>
      <c r="AT233" s="156" t="s">
        <v>1093</v>
      </c>
      <c r="AU233" s="156" t="s">
        <v>1012</v>
      </c>
      <c r="AV233" s="12" t="s">
        <v>1012</v>
      </c>
      <c r="AW233" s="12" t="s">
        <v>956</v>
      </c>
      <c r="AX233" s="12" t="s">
        <v>999</v>
      </c>
      <c r="AY233" s="156" t="s">
        <v>1085</v>
      </c>
    </row>
    <row r="234" spans="2:51" s="13" customFormat="1" ht="9.75">
      <c r="B234" s="178"/>
      <c r="D234" s="155" t="s">
        <v>1093</v>
      </c>
      <c r="E234" s="179" t="s">
        <v>929</v>
      </c>
      <c r="F234" s="180" t="s">
        <v>1447</v>
      </c>
      <c r="H234" s="181">
        <v>702.56</v>
      </c>
      <c r="L234" s="178"/>
      <c r="M234" s="182"/>
      <c r="N234" s="183"/>
      <c r="O234" s="183"/>
      <c r="P234" s="183"/>
      <c r="Q234" s="183"/>
      <c r="R234" s="183"/>
      <c r="S234" s="183"/>
      <c r="T234" s="184"/>
      <c r="AT234" s="179" t="s">
        <v>1093</v>
      </c>
      <c r="AU234" s="179" t="s">
        <v>1012</v>
      </c>
      <c r="AV234" s="13" t="s">
        <v>1091</v>
      </c>
      <c r="AW234" s="13" t="s">
        <v>956</v>
      </c>
      <c r="AX234" s="13" t="s">
        <v>1006</v>
      </c>
      <c r="AY234" s="179" t="s">
        <v>1085</v>
      </c>
    </row>
    <row r="235" spans="1:65" s="1" customFormat="1" ht="16.5" customHeight="1">
      <c r="A235" s="27"/>
      <c r="B235" s="140"/>
      <c r="C235" s="162" t="s">
        <v>112</v>
      </c>
      <c r="D235" s="162" t="s">
        <v>1140</v>
      </c>
      <c r="E235" s="163" t="s">
        <v>1298</v>
      </c>
      <c r="F235" s="164" t="s">
        <v>1299</v>
      </c>
      <c r="G235" s="165" t="s">
        <v>1114</v>
      </c>
      <c r="H235" s="166">
        <v>807.944</v>
      </c>
      <c r="I235" s="167"/>
      <c r="J235" s="167">
        <f>ROUND(I235*H235,2)</f>
        <v>0</v>
      </c>
      <c r="K235" s="168"/>
      <c r="L235" s="169"/>
      <c r="M235" s="170" t="s">
        <v>929</v>
      </c>
      <c r="N235" s="171" t="s">
        <v>965</v>
      </c>
      <c r="O235" s="150">
        <v>0</v>
      </c>
      <c r="P235" s="150">
        <f>O235*H235</f>
        <v>0</v>
      </c>
      <c r="Q235" s="150">
        <v>0.0003</v>
      </c>
      <c r="R235" s="150">
        <f>Q235*H235</f>
        <v>0.24238319999999997</v>
      </c>
      <c r="S235" s="150">
        <v>0</v>
      </c>
      <c r="T235" s="151">
        <f>S235*H235</f>
        <v>0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R235" s="152" t="s">
        <v>1240</v>
      </c>
      <c r="AT235" s="152" t="s">
        <v>1140</v>
      </c>
      <c r="AU235" s="152" t="s">
        <v>1012</v>
      </c>
      <c r="AY235" s="15" t="s">
        <v>1085</v>
      </c>
      <c r="BE235" s="153">
        <f>IF(N235="základná",J235,0)</f>
        <v>0</v>
      </c>
      <c r="BF235" s="153">
        <f>IF(N235="znížená",J235,0)</f>
        <v>0</v>
      </c>
      <c r="BG235" s="153">
        <f>IF(N235="zákl. prenesená",J235,0)</f>
        <v>0</v>
      </c>
      <c r="BH235" s="153">
        <f>IF(N235="zníž. prenesená",J235,0)</f>
        <v>0</v>
      </c>
      <c r="BI235" s="153">
        <f>IF(N235="nulová",J235,0)</f>
        <v>0</v>
      </c>
      <c r="BJ235" s="15" t="s">
        <v>1012</v>
      </c>
      <c r="BK235" s="153">
        <f>ROUND(I235*H235,2)</f>
        <v>0</v>
      </c>
      <c r="BL235" s="15" t="s">
        <v>1160</v>
      </c>
      <c r="BM235" s="152" t="s">
        <v>515</v>
      </c>
    </row>
    <row r="236" spans="2:51" s="12" customFormat="1" ht="9.75">
      <c r="B236" s="154"/>
      <c r="D236" s="155" t="s">
        <v>1093</v>
      </c>
      <c r="F236" s="157" t="s">
        <v>516</v>
      </c>
      <c r="H236" s="158">
        <v>807.944</v>
      </c>
      <c r="L236" s="154"/>
      <c r="M236" s="159"/>
      <c r="N236" s="160"/>
      <c r="O236" s="160"/>
      <c r="P236" s="160"/>
      <c r="Q236" s="160"/>
      <c r="R236" s="160"/>
      <c r="S236" s="160"/>
      <c r="T236" s="161"/>
      <c r="AT236" s="156" t="s">
        <v>1093</v>
      </c>
      <c r="AU236" s="156" t="s">
        <v>1012</v>
      </c>
      <c r="AV236" s="12" t="s">
        <v>1012</v>
      </c>
      <c r="AW236" s="12" t="s">
        <v>931</v>
      </c>
      <c r="AX236" s="12" t="s">
        <v>1006</v>
      </c>
      <c r="AY236" s="156" t="s">
        <v>1085</v>
      </c>
    </row>
    <row r="237" spans="1:65" s="1" customFormat="1" ht="21.75" customHeight="1">
      <c r="A237" s="27"/>
      <c r="B237" s="140"/>
      <c r="C237" s="141" t="s">
        <v>114</v>
      </c>
      <c r="D237" s="141" t="s">
        <v>1087</v>
      </c>
      <c r="E237" s="142" t="s">
        <v>517</v>
      </c>
      <c r="F237" s="143" t="s">
        <v>518</v>
      </c>
      <c r="G237" s="144" t="s">
        <v>1114</v>
      </c>
      <c r="H237" s="145">
        <v>634.56</v>
      </c>
      <c r="I237" s="146"/>
      <c r="J237" s="146">
        <f>ROUND(I237*H237,2)</f>
        <v>0</v>
      </c>
      <c r="K237" s="147"/>
      <c r="L237" s="28"/>
      <c r="M237" s="148" t="s">
        <v>929</v>
      </c>
      <c r="N237" s="149" t="s">
        <v>965</v>
      </c>
      <c r="O237" s="150">
        <v>0.211</v>
      </c>
      <c r="P237" s="150">
        <f>O237*H237</f>
        <v>133.89216</v>
      </c>
      <c r="Q237" s="150">
        <v>0.00054</v>
      </c>
      <c r="R237" s="150">
        <f>Q237*H237</f>
        <v>0.3426624</v>
      </c>
      <c r="S237" s="150">
        <v>0</v>
      </c>
      <c r="T237" s="151">
        <f>S237*H237</f>
        <v>0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R237" s="152" t="s">
        <v>1160</v>
      </c>
      <c r="AT237" s="152" t="s">
        <v>1087</v>
      </c>
      <c r="AU237" s="152" t="s">
        <v>1012</v>
      </c>
      <c r="AY237" s="15" t="s">
        <v>1085</v>
      </c>
      <c r="BE237" s="153">
        <f>IF(N237="základná",J237,0)</f>
        <v>0</v>
      </c>
      <c r="BF237" s="153">
        <f>IF(N237="znížená",J237,0)</f>
        <v>0</v>
      </c>
      <c r="BG237" s="153">
        <f>IF(N237="zákl. prenesená",J237,0)</f>
        <v>0</v>
      </c>
      <c r="BH237" s="153">
        <f>IF(N237="zníž. prenesená",J237,0)</f>
        <v>0</v>
      </c>
      <c r="BI237" s="153">
        <f>IF(N237="nulová",J237,0)</f>
        <v>0</v>
      </c>
      <c r="BJ237" s="15" t="s">
        <v>1012</v>
      </c>
      <c r="BK237" s="153">
        <f>ROUND(I237*H237,2)</f>
        <v>0</v>
      </c>
      <c r="BL237" s="15" t="s">
        <v>1160</v>
      </c>
      <c r="BM237" s="152" t="s">
        <v>519</v>
      </c>
    </row>
    <row r="238" spans="2:51" s="12" customFormat="1" ht="9.75">
      <c r="B238" s="154"/>
      <c r="D238" s="155" t="s">
        <v>1093</v>
      </c>
      <c r="E238" s="156" t="s">
        <v>929</v>
      </c>
      <c r="F238" s="157" t="s">
        <v>520</v>
      </c>
      <c r="H238" s="158">
        <v>634.56</v>
      </c>
      <c r="L238" s="154"/>
      <c r="M238" s="159"/>
      <c r="N238" s="160"/>
      <c r="O238" s="160"/>
      <c r="P238" s="160"/>
      <c r="Q238" s="160"/>
      <c r="R238" s="160"/>
      <c r="S238" s="160"/>
      <c r="T238" s="161"/>
      <c r="AT238" s="156" t="s">
        <v>1093</v>
      </c>
      <c r="AU238" s="156" t="s">
        <v>1012</v>
      </c>
      <c r="AV238" s="12" t="s">
        <v>1012</v>
      </c>
      <c r="AW238" s="12" t="s">
        <v>956</v>
      </c>
      <c r="AX238" s="12" t="s">
        <v>1006</v>
      </c>
      <c r="AY238" s="156" t="s">
        <v>1085</v>
      </c>
    </row>
    <row r="239" spans="1:65" s="1" customFormat="1" ht="21.75" customHeight="1">
      <c r="A239" s="27"/>
      <c r="B239" s="140"/>
      <c r="C239" s="162" t="s">
        <v>118</v>
      </c>
      <c r="D239" s="162" t="s">
        <v>1140</v>
      </c>
      <c r="E239" s="163" t="s">
        <v>521</v>
      </c>
      <c r="F239" s="164" t="s">
        <v>522</v>
      </c>
      <c r="G239" s="165" t="s">
        <v>1114</v>
      </c>
      <c r="H239" s="166">
        <v>729.744</v>
      </c>
      <c r="I239" s="167"/>
      <c r="J239" s="167">
        <f>ROUND(I239*H239,2)</f>
        <v>0</v>
      </c>
      <c r="K239" s="168"/>
      <c r="L239" s="169"/>
      <c r="M239" s="170" t="s">
        <v>929</v>
      </c>
      <c r="N239" s="171" t="s">
        <v>965</v>
      </c>
      <c r="O239" s="150">
        <v>0</v>
      </c>
      <c r="P239" s="150">
        <f>O239*H239</f>
        <v>0</v>
      </c>
      <c r="Q239" s="150">
        <v>0.00425</v>
      </c>
      <c r="R239" s="150">
        <f>Q239*H239</f>
        <v>3.1014120000000003</v>
      </c>
      <c r="S239" s="150">
        <v>0</v>
      </c>
      <c r="T239" s="151">
        <f>S239*H239</f>
        <v>0</v>
      </c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R239" s="152" t="s">
        <v>1240</v>
      </c>
      <c r="AT239" s="152" t="s">
        <v>1140</v>
      </c>
      <c r="AU239" s="152" t="s">
        <v>1012</v>
      </c>
      <c r="AY239" s="15" t="s">
        <v>1085</v>
      </c>
      <c r="BE239" s="153">
        <f>IF(N239="základná",J239,0)</f>
        <v>0</v>
      </c>
      <c r="BF239" s="153">
        <f>IF(N239="znížená",J239,0)</f>
        <v>0</v>
      </c>
      <c r="BG239" s="153">
        <f>IF(N239="zákl. prenesená",J239,0)</f>
        <v>0</v>
      </c>
      <c r="BH239" s="153">
        <f>IF(N239="zníž. prenesená",J239,0)</f>
        <v>0</v>
      </c>
      <c r="BI239" s="153">
        <f>IF(N239="nulová",J239,0)</f>
        <v>0</v>
      </c>
      <c r="BJ239" s="15" t="s">
        <v>1012</v>
      </c>
      <c r="BK239" s="153">
        <f>ROUND(I239*H239,2)</f>
        <v>0</v>
      </c>
      <c r="BL239" s="15" t="s">
        <v>1160</v>
      </c>
      <c r="BM239" s="152" t="s">
        <v>523</v>
      </c>
    </row>
    <row r="240" spans="2:51" s="12" customFormat="1" ht="9.75">
      <c r="B240" s="154"/>
      <c r="D240" s="155" t="s">
        <v>1093</v>
      </c>
      <c r="F240" s="157" t="s">
        <v>524</v>
      </c>
      <c r="H240" s="158">
        <v>729.744</v>
      </c>
      <c r="L240" s="154"/>
      <c r="M240" s="159"/>
      <c r="N240" s="160"/>
      <c r="O240" s="160"/>
      <c r="P240" s="160"/>
      <c r="Q240" s="160"/>
      <c r="R240" s="160"/>
      <c r="S240" s="160"/>
      <c r="T240" s="161"/>
      <c r="AT240" s="156" t="s">
        <v>1093</v>
      </c>
      <c r="AU240" s="156" t="s">
        <v>1012</v>
      </c>
      <c r="AV240" s="12" t="s">
        <v>1012</v>
      </c>
      <c r="AW240" s="12" t="s">
        <v>931</v>
      </c>
      <c r="AX240" s="12" t="s">
        <v>1006</v>
      </c>
      <c r="AY240" s="156" t="s">
        <v>1085</v>
      </c>
    </row>
    <row r="241" spans="1:65" s="1" customFormat="1" ht="33" customHeight="1">
      <c r="A241" s="27"/>
      <c r="B241" s="140"/>
      <c r="C241" s="141" t="s">
        <v>122</v>
      </c>
      <c r="D241" s="141" t="s">
        <v>1087</v>
      </c>
      <c r="E241" s="142" t="s">
        <v>1303</v>
      </c>
      <c r="F241" s="143" t="s">
        <v>1304</v>
      </c>
      <c r="G241" s="144" t="s">
        <v>1114</v>
      </c>
      <c r="H241" s="145">
        <v>388.16</v>
      </c>
      <c r="I241" s="146"/>
      <c r="J241" s="146">
        <f>ROUND(I241*H241,2)</f>
        <v>0</v>
      </c>
      <c r="K241" s="147"/>
      <c r="L241" s="28"/>
      <c r="M241" s="148" t="s">
        <v>929</v>
      </c>
      <c r="N241" s="149" t="s">
        <v>965</v>
      </c>
      <c r="O241" s="150">
        <v>0.163</v>
      </c>
      <c r="P241" s="150">
        <f>O241*H241</f>
        <v>63.27008000000001</v>
      </c>
      <c r="Q241" s="150">
        <v>3E-05</v>
      </c>
      <c r="R241" s="150">
        <f>Q241*H241</f>
        <v>0.0116448</v>
      </c>
      <c r="S241" s="150">
        <v>0</v>
      </c>
      <c r="T241" s="151">
        <f>S241*H241</f>
        <v>0</v>
      </c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R241" s="152" t="s">
        <v>1160</v>
      </c>
      <c r="AT241" s="152" t="s">
        <v>1087</v>
      </c>
      <c r="AU241" s="152" t="s">
        <v>1012</v>
      </c>
      <c r="AY241" s="15" t="s">
        <v>1085</v>
      </c>
      <c r="BE241" s="153">
        <f>IF(N241="základná",J241,0)</f>
        <v>0</v>
      </c>
      <c r="BF241" s="153">
        <f>IF(N241="znížená",J241,0)</f>
        <v>0</v>
      </c>
      <c r="BG241" s="153">
        <f>IF(N241="zákl. prenesená",J241,0)</f>
        <v>0</v>
      </c>
      <c r="BH241" s="153">
        <f>IF(N241="zníž. prenesená",J241,0)</f>
        <v>0</v>
      </c>
      <c r="BI241" s="153">
        <f>IF(N241="nulová",J241,0)</f>
        <v>0</v>
      </c>
      <c r="BJ241" s="15" t="s">
        <v>1012</v>
      </c>
      <c r="BK241" s="153">
        <f>ROUND(I241*H241,2)</f>
        <v>0</v>
      </c>
      <c r="BL241" s="15" t="s">
        <v>1160</v>
      </c>
      <c r="BM241" s="152" t="s">
        <v>525</v>
      </c>
    </row>
    <row r="242" spans="2:51" s="12" customFormat="1" ht="9.75">
      <c r="B242" s="154"/>
      <c r="D242" s="155" t="s">
        <v>1093</v>
      </c>
      <c r="E242" s="156" t="s">
        <v>929</v>
      </c>
      <c r="F242" s="157" t="s">
        <v>511</v>
      </c>
      <c r="H242" s="158">
        <v>54.08</v>
      </c>
      <c r="L242" s="154"/>
      <c r="M242" s="159"/>
      <c r="N242" s="160"/>
      <c r="O242" s="160"/>
      <c r="P242" s="160"/>
      <c r="Q242" s="160"/>
      <c r="R242" s="160"/>
      <c r="S242" s="160"/>
      <c r="T242" s="161"/>
      <c r="AT242" s="156" t="s">
        <v>1093</v>
      </c>
      <c r="AU242" s="156" t="s">
        <v>1012</v>
      </c>
      <c r="AV242" s="12" t="s">
        <v>1012</v>
      </c>
      <c r="AW242" s="12" t="s">
        <v>956</v>
      </c>
      <c r="AX242" s="12" t="s">
        <v>999</v>
      </c>
      <c r="AY242" s="156" t="s">
        <v>1085</v>
      </c>
    </row>
    <row r="243" spans="2:51" s="12" customFormat="1" ht="9.75">
      <c r="B243" s="154"/>
      <c r="D243" s="155" t="s">
        <v>1093</v>
      </c>
      <c r="E243" s="156" t="s">
        <v>929</v>
      </c>
      <c r="F243" s="157" t="s">
        <v>512</v>
      </c>
      <c r="H243" s="158">
        <v>121.92</v>
      </c>
      <c r="L243" s="154"/>
      <c r="M243" s="159"/>
      <c r="N243" s="160"/>
      <c r="O243" s="160"/>
      <c r="P243" s="160"/>
      <c r="Q243" s="160"/>
      <c r="R243" s="160"/>
      <c r="S243" s="160"/>
      <c r="T243" s="161"/>
      <c r="AT243" s="156" t="s">
        <v>1093</v>
      </c>
      <c r="AU243" s="156" t="s">
        <v>1012</v>
      </c>
      <c r="AV243" s="12" t="s">
        <v>1012</v>
      </c>
      <c r="AW243" s="12" t="s">
        <v>956</v>
      </c>
      <c r="AX243" s="12" t="s">
        <v>999</v>
      </c>
      <c r="AY243" s="156" t="s">
        <v>1085</v>
      </c>
    </row>
    <row r="244" spans="2:51" s="12" customFormat="1" ht="9.75">
      <c r="B244" s="154"/>
      <c r="D244" s="155" t="s">
        <v>1093</v>
      </c>
      <c r="E244" s="156" t="s">
        <v>929</v>
      </c>
      <c r="F244" s="157" t="s">
        <v>513</v>
      </c>
      <c r="H244" s="158">
        <v>204.48</v>
      </c>
      <c r="L244" s="154"/>
      <c r="M244" s="159"/>
      <c r="N244" s="160"/>
      <c r="O244" s="160"/>
      <c r="P244" s="160"/>
      <c r="Q244" s="160"/>
      <c r="R244" s="160"/>
      <c r="S244" s="160"/>
      <c r="T244" s="161"/>
      <c r="AT244" s="156" t="s">
        <v>1093</v>
      </c>
      <c r="AU244" s="156" t="s">
        <v>1012</v>
      </c>
      <c r="AV244" s="12" t="s">
        <v>1012</v>
      </c>
      <c r="AW244" s="12" t="s">
        <v>956</v>
      </c>
      <c r="AX244" s="12" t="s">
        <v>999</v>
      </c>
      <c r="AY244" s="156" t="s">
        <v>1085</v>
      </c>
    </row>
    <row r="245" spans="2:51" s="12" customFormat="1" ht="9.75">
      <c r="B245" s="154"/>
      <c r="D245" s="155" t="s">
        <v>1093</v>
      </c>
      <c r="E245" s="156" t="s">
        <v>929</v>
      </c>
      <c r="F245" s="157" t="s">
        <v>526</v>
      </c>
      <c r="H245" s="158">
        <v>7.68</v>
      </c>
      <c r="L245" s="154"/>
      <c r="M245" s="159"/>
      <c r="N245" s="160"/>
      <c r="O245" s="160"/>
      <c r="P245" s="160"/>
      <c r="Q245" s="160"/>
      <c r="R245" s="160"/>
      <c r="S245" s="160"/>
      <c r="T245" s="161"/>
      <c r="AT245" s="156" t="s">
        <v>1093</v>
      </c>
      <c r="AU245" s="156" t="s">
        <v>1012</v>
      </c>
      <c r="AV245" s="12" t="s">
        <v>1012</v>
      </c>
      <c r="AW245" s="12" t="s">
        <v>956</v>
      </c>
      <c r="AX245" s="12" t="s">
        <v>999</v>
      </c>
      <c r="AY245" s="156" t="s">
        <v>1085</v>
      </c>
    </row>
    <row r="246" spans="2:51" s="13" customFormat="1" ht="9.75">
      <c r="B246" s="178"/>
      <c r="D246" s="155" t="s">
        <v>1093</v>
      </c>
      <c r="E246" s="179" t="s">
        <v>929</v>
      </c>
      <c r="F246" s="180" t="s">
        <v>1447</v>
      </c>
      <c r="H246" s="181">
        <v>388.16</v>
      </c>
      <c r="L246" s="178"/>
      <c r="M246" s="182"/>
      <c r="N246" s="183"/>
      <c r="O246" s="183"/>
      <c r="P246" s="183"/>
      <c r="Q246" s="183"/>
      <c r="R246" s="183"/>
      <c r="S246" s="183"/>
      <c r="T246" s="184"/>
      <c r="AT246" s="179" t="s">
        <v>1093</v>
      </c>
      <c r="AU246" s="179" t="s">
        <v>1012</v>
      </c>
      <c r="AV246" s="13" t="s">
        <v>1091</v>
      </c>
      <c r="AW246" s="13" t="s">
        <v>956</v>
      </c>
      <c r="AX246" s="13" t="s">
        <v>1006</v>
      </c>
      <c r="AY246" s="179" t="s">
        <v>1085</v>
      </c>
    </row>
    <row r="247" spans="1:65" s="1" customFormat="1" ht="33" customHeight="1">
      <c r="A247" s="27"/>
      <c r="B247" s="140"/>
      <c r="C247" s="162" t="s">
        <v>126</v>
      </c>
      <c r="D247" s="162" t="s">
        <v>1140</v>
      </c>
      <c r="E247" s="163" t="s">
        <v>1307</v>
      </c>
      <c r="F247" s="164" t="s">
        <v>1308</v>
      </c>
      <c r="G247" s="165" t="s">
        <v>1114</v>
      </c>
      <c r="H247" s="166">
        <v>596.501</v>
      </c>
      <c r="I247" s="167"/>
      <c r="J247" s="167">
        <f>ROUND(I247*H247,2)</f>
        <v>0</v>
      </c>
      <c r="K247" s="168"/>
      <c r="L247" s="169"/>
      <c r="M247" s="170" t="s">
        <v>929</v>
      </c>
      <c r="N247" s="171" t="s">
        <v>965</v>
      </c>
      <c r="O247" s="150">
        <v>0</v>
      </c>
      <c r="P247" s="150">
        <f>O247*H247</f>
        <v>0</v>
      </c>
      <c r="Q247" s="150">
        <v>0.00197</v>
      </c>
      <c r="R247" s="150">
        <f>Q247*H247</f>
        <v>1.1751069699999999</v>
      </c>
      <c r="S247" s="150">
        <v>0</v>
      </c>
      <c r="T247" s="151">
        <f>S247*H247</f>
        <v>0</v>
      </c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R247" s="152" t="s">
        <v>1240</v>
      </c>
      <c r="AT247" s="152" t="s">
        <v>1140</v>
      </c>
      <c r="AU247" s="152" t="s">
        <v>1012</v>
      </c>
      <c r="AY247" s="15" t="s">
        <v>1085</v>
      </c>
      <c r="BE247" s="153">
        <f>IF(N247="základná",J247,0)</f>
        <v>0</v>
      </c>
      <c r="BF247" s="153">
        <f>IF(N247="znížená",J247,0)</f>
        <v>0</v>
      </c>
      <c r="BG247" s="153">
        <f>IF(N247="zákl. prenesená",J247,0)</f>
        <v>0</v>
      </c>
      <c r="BH247" s="153">
        <f>IF(N247="zníž. prenesená",J247,0)</f>
        <v>0</v>
      </c>
      <c r="BI247" s="153">
        <f>IF(N247="nulová",J247,0)</f>
        <v>0</v>
      </c>
      <c r="BJ247" s="15" t="s">
        <v>1012</v>
      </c>
      <c r="BK247" s="153">
        <f>ROUND(I247*H247,2)</f>
        <v>0</v>
      </c>
      <c r="BL247" s="15" t="s">
        <v>1160</v>
      </c>
      <c r="BM247" s="152" t="s">
        <v>527</v>
      </c>
    </row>
    <row r="248" spans="2:51" s="12" customFormat="1" ht="20.25">
      <c r="B248" s="154"/>
      <c r="D248" s="155" t="s">
        <v>1093</v>
      </c>
      <c r="F248" s="157" t="s">
        <v>528</v>
      </c>
      <c r="H248" s="158">
        <v>596.501</v>
      </c>
      <c r="L248" s="154"/>
      <c r="M248" s="159"/>
      <c r="N248" s="160"/>
      <c r="O248" s="160"/>
      <c r="P248" s="160"/>
      <c r="Q248" s="160"/>
      <c r="R248" s="160"/>
      <c r="S248" s="160"/>
      <c r="T248" s="161"/>
      <c r="AT248" s="156" t="s">
        <v>1093</v>
      </c>
      <c r="AU248" s="156" t="s">
        <v>1012</v>
      </c>
      <c r="AV248" s="12" t="s">
        <v>1012</v>
      </c>
      <c r="AW248" s="12" t="s">
        <v>931</v>
      </c>
      <c r="AX248" s="12" t="s">
        <v>1006</v>
      </c>
      <c r="AY248" s="156" t="s">
        <v>1085</v>
      </c>
    </row>
    <row r="249" spans="1:65" s="1" customFormat="1" ht="21.75" customHeight="1">
      <c r="A249" s="27"/>
      <c r="B249" s="140"/>
      <c r="C249" s="141" t="s">
        <v>130</v>
      </c>
      <c r="D249" s="141" t="s">
        <v>1087</v>
      </c>
      <c r="E249" s="142" t="s">
        <v>1311</v>
      </c>
      <c r="F249" s="143" t="s">
        <v>1312</v>
      </c>
      <c r="G249" s="144" t="s">
        <v>1143</v>
      </c>
      <c r="H249" s="145">
        <v>4.968</v>
      </c>
      <c r="I249" s="146"/>
      <c r="J249" s="146">
        <f>ROUND(I249*H249,2)</f>
        <v>0</v>
      </c>
      <c r="K249" s="147"/>
      <c r="L249" s="28"/>
      <c r="M249" s="148" t="s">
        <v>929</v>
      </c>
      <c r="N249" s="149" t="s">
        <v>965</v>
      </c>
      <c r="O249" s="150">
        <v>1.579</v>
      </c>
      <c r="P249" s="150">
        <f>O249*H249</f>
        <v>7.844472</v>
      </c>
      <c r="Q249" s="150">
        <v>0</v>
      </c>
      <c r="R249" s="150">
        <f>Q249*H249</f>
        <v>0</v>
      </c>
      <c r="S249" s="150">
        <v>0</v>
      </c>
      <c r="T249" s="151">
        <f>S249*H249</f>
        <v>0</v>
      </c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R249" s="152" t="s">
        <v>1160</v>
      </c>
      <c r="AT249" s="152" t="s">
        <v>1087</v>
      </c>
      <c r="AU249" s="152" t="s">
        <v>1012</v>
      </c>
      <c r="AY249" s="15" t="s">
        <v>1085</v>
      </c>
      <c r="BE249" s="153">
        <f>IF(N249="základná",J249,0)</f>
        <v>0</v>
      </c>
      <c r="BF249" s="153">
        <f>IF(N249="znížená",J249,0)</f>
        <v>0</v>
      </c>
      <c r="BG249" s="153">
        <f>IF(N249="zákl. prenesená",J249,0)</f>
        <v>0</v>
      </c>
      <c r="BH249" s="153">
        <f>IF(N249="zníž. prenesená",J249,0)</f>
        <v>0</v>
      </c>
      <c r="BI249" s="153">
        <f>IF(N249="nulová",J249,0)</f>
        <v>0</v>
      </c>
      <c r="BJ249" s="15" t="s">
        <v>1012</v>
      </c>
      <c r="BK249" s="153">
        <f>ROUND(I249*H249,2)</f>
        <v>0</v>
      </c>
      <c r="BL249" s="15" t="s">
        <v>1160</v>
      </c>
      <c r="BM249" s="152" t="s">
        <v>529</v>
      </c>
    </row>
    <row r="250" spans="2:63" s="11" customFormat="1" ht="22.5" customHeight="1">
      <c r="B250" s="128"/>
      <c r="D250" s="129" t="s">
        <v>998</v>
      </c>
      <c r="E250" s="138" t="s">
        <v>1399</v>
      </c>
      <c r="F250" s="138" t="s">
        <v>1400</v>
      </c>
      <c r="J250" s="139">
        <f>BK250</f>
        <v>0</v>
      </c>
      <c r="L250" s="128"/>
      <c r="M250" s="132"/>
      <c r="N250" s="133"/>
      <c r="O250" s="133"/>
      <c r="P250" s="134">
        <f>SUM(P251:P252)</f>
        <v>4.46</v>
      </c>
      <c r="Q250" s="133"/>
      <c r="R250" s="134">
        <f>SUM(R251:R252)</f>
        <v>6E-05</v>
      </c>
      <c r="S250" s="133"/>
      <c r="T250" s="135">
        <f>SUM(T251:T252)</f>
        <v>0</v>
      </c>
      <c r="AR250" s="129" t="s">
        <v>1012</v>
      </c>
      <c r="AT250" s="136" t="s">
        <v>998</v>
      </c>
      <c r="AU250" s="136" t="s">
        <v>1006</v>
      </c>
      <c r="AY250" s="129" t="s">
        <v>1085</v>
      </c>
      <c r="BK250" s="137">
        <f>SUM(BK251:BK252)</f>
        <v>0</v>
      </c>
    </row>
    <row r="251" spans="1:65" s="1" customFormat="1" ht="21.75" customHeight="1">
      <c r="A251" s="27"/>
      <c r="B251" s="140"/>
      <c r="C251" s="141" t="s">
        <v>134</v>
      </c>
      <c r="D251" s="141" t="s">
        <v>1087</v>
      </c>
      <c r="E251" s="142" t="s">
        <v>530</v>
      </c>
      <c r="F251" s="143" t="s">
        <v>531</v>
      </c>
      <c r="G251" s="144" t="s">
        <v>1403</v>
      </c>
      <c r="H251" s="145">
        <v>1</v>
      </c>
      <c r="I251" s="146"/>
      <c r="J251" s="146">
        <f>ROUND(I251*H251,2)</f>
        <v>0</v>
      </c>
      <c r="K251" s="147"/>
      <c r="L251" s="28"/>
      <c r="M251" s="148" t="s">
        <v>929</v>
      </c>
      <c r="N251" s="149" t="s">
        <v>965</v>
      </c>
      <c r="O251" s="150">
        <v>2.23</v>
      </c>
      <c r="P251" s="150">
        <f>O251*H251</f>
        <v>2.23</v>
      </c>
      <c r="Q251" s="150">
        <v>3E-05</v>
      </c>
      <c r="R251" s="150">
        <f>Q251*H251</f>
        <v>3E-05</v>
      </c>
      <c r="S251" s="150">
        <v>0</v>
      </c>
      <c r="T251" s="151">
        <f>S251*H251</f>
        <v>0</v>
      </c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R251" s="152" t="s">
        <v>1160</v>
      </c>
      <c r="AT251" s="152" t="s">
        <v>1087</v>
      </c>
      <c r="AU251" s="152" t="s">
        <v>1012</v>
      </c>
      <c r="AY251" s="15" t="s">
        <v>1085</v>
      </c>
      <c r="BE251" s="153">
        <f>IF(N251="základná",J251,0)</f>
        <v>0</v>
      </c>
      <c r="BF251" s="153">
        <f>IF(N251="znížená",J251,0)</f>
        <v>0</v>
      </c>
      <c r="BG251" s="153">
        <f>IF(N251="zákl. prenesená",J251,0)</f>
        <v>0</v>
      </c>
      <c r="BH251" s="153">
        <f>IF(N251="zníž. prenesená",J251,0)</f>
        <v>0</v>
      </c>
      <c r="BI251" s="153">
        <f>IF(N251="nulová",J251,0)</f>
        <v>0</v>
      </c>
      <c r="BJ251" s="15" t="s">
        <v>1012</v>
      </c>
      <c r="BK251" s="153">
        <f>ROUND(I251*H251,2)</f>
        <v>0</v>
      </c>
      <c r="BL251" s="15" t="s">
        <v>1160</v>
      </c>
      <c r="BM251" s="152" t="s">
        <v>532</v>
      </c>
    </row>
    <row r="252" spans="1:65" s="1" customFormat="1" ht="21.75" customHeight="1">
      <c r="A252" s="27"/>
      <c r="B252" s="140"/>
      <c r="C252" s="141" t="s">
        <v>139</v>
      </c>
      <c r="D252" s="141" t="s">
        <v>1087</v>
      </c>
      <c r="E252" s="142" t="s">
        <v>533</v>
      </c>
      <c r="F252" s="143" t="s">
        <v>534</v>
      </c>
      <c r="G252" s="144" t="s">
        <v>1403</v>
      </c>
      <c r="H252" s="145">
        <v>1</v>
      </c>
      <c r="I252" s="146"/>
      <c r="J252" s="146">
        <f>ROUND(I252*H252,2)</f>
        <v>0</v>
      </c>
      <c r="K252" s="147"/>
      <c r="L252" s="28"/>
      <c r="M252" s="148" t="s">
        <v>929</v>
      </c>
      <c r="N252" s="149" t="s">
        <v>965</v>
      </c>
      <c r="O252" s="150">
        <v>2.23</v>
      </c>
      <c r="P252" s="150">
        <f>O252*H252</f>
        <v>2.23</v>
      </c>
      <c r="Q252" s="150">
        <v>3E-05</v>
      </c>
      <c r="R252" s="150">
        <f>Q252*H252</f>
        <v>3E-05</v>
      </c>
      <c r="S252" s="150">
        <v>0</v>
      </c>
      <c r="T252" s="151">
        <f>S252*H252</f>
        <v>0</v>
      </c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R252" s="152" t="s">
        <v>1160</v>
      </c>
      <c r="AT252" s="152" t="s">
        <v>1087</v>
      </c>
      <c r="AU252" s="152" t="s">
        <v>1012</v>
      </c>
      <c r="AY252" s="15" t="s">
        <v>1085</v>
      </c>
      <c r="BE252" s="153">
        <f>IF(N252="základná",J252,0)</f>
        <v>0</v>
      </c>
      <c r="BF252" s="153">
        <f>IF(N252="znížená",J252,0)</f>
        <v>0</v>
      </c>
      <c r="BG252" s="153">
        <f>IF(N252="zákl. prenesená",J252,0)</f>
        <v>0</v>
      </c>
      <c r="BH252" s="153">
        <f>IF(N252="zníž. prenesená",J252,0)</f>
        <v>0</v>
      </c>
      <c r="BI252" s="153">
        <f>IF(N252="nulová",J252,0)</f>
        <v>0</v>
      </c>
      <c r="BJ252" s="15" t="s">
        <v>1012</v>
      </c>
      <c r="BK252" s="153">
        <f>ROUND(I252*H252,2)</f>
        <v>0</v>
      </c>
      <c r="BL252" s="15" t="s">
        <v>1160</v>
      </c>
      <c r="BM252" s="152" t="s">
        <v>535</v>
      </c>
    </row>
    <row r="253" spans="2:63" s="11" customFormat="1" ht="22.5" customHeight="1">
      <c r="B253" s="128"/>
      <c r="D253" s="129" t="s">
        <v>998</v>
      </c>
      <c r="E253" s="138" t="s">
        <v>215</v>
      </c>
      <c r="F253" s="138" t="s">
        <v>216</v>
      </c>
      <c r="J253" s="139">
        <f>BK253</f>
        <v>0</v>
      </c>
      <c r="L253" s="128"/>
      <c r="M253" s="132"/>
      <c r="N253" s="133"/>
      <c r="O253" s="133"/>
      <c r="P253" s="134">
        <f>SUM(P254:P257)</f>
        <v>4.640178000000001</v>
      </c>
      <c r="Q253" s="133"/>
      <c r="R253" s="134">
        <f>SUM(R254:R257)</f>
        <v>0.126</v>
      </c>
      <c r="S253" s="133"/>
      <c r="T253" s="135">
        <f>SUM(T254:T257)</f>
        <v>0</v>
      </c>
      <c r="AR253" s="129" t="s">
        <v>1012</v>
      </c>
      <c r="AT253" s="136" t="s">
        <v>998</v>
      </c>
      <c r="AU253" s="136" t="s">
        <v>1006</v>
      </c>
      <c r="AY253" s="129" t="s">
        <v>1085</v>
      </c>
      <c r="BK253" s="137">
        <f>SUM(BK254:BK257)</f>
        <v>0</v>
      </c>
    </row>
    <row r="254" spans="1:65" s="1" customFormat="1" ht="16.5" customHeight="1">
      <c r="A254" s="27"/>
      <c r="B254" s="140"/>
      <c r="C254" s="141" t="s">
        <v>143</v>
      </c>
      <c r="D254" s="141" t="s">
        <v>1087</v>
      </c>
      <c r="E254" s="142" t="s">
        <v>536</v>
      </c>
      <c r="F254" s="143" t="s">
        <v>537</v>
      </c>
      <c r="G254" s="144" t="s">
        <v>1222</v>
      </c>
      <c r="H254" s="145">
        <v>6</v>
      </c>
      <c r="I254" s="146"/>
      <c r="J254" s="146">
        <f>ROUND(I254*H254,2)</f>
        <v>0</v>
      </c>
      <c r="K254" s="147"/>
      <c r="L254" s="28"/>
      <c r="M254" s="148" t="s">
        <v>929</v>
      </c>
      <c r="N254" s="149" t="s">
        <v>965</v>
      </c>
      <c r="O254" s="150">
        <v>0.704</v>
      </c>
      <c r="P254" s="150">
        <f>O254*H254</f>
        <v>4.224</v>
      </c>
      <c r="Q254" s="150">
        <v>0</v>
      </c>
      <c r="R254" s="150">
        <f>Q254*H254</f>
        <v>0</v>
      </c>
      <c r="S254" s="150">
        <v>0</v>
      </c>
      <c r="T254" s="151">
        <f>S254*H254</f>
        <v>0</v>
      </c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R254" s="152" t="s">
        <v>1160</v>
      </c>
      <c r="AT254" s="152" t="s">
        <v>1087</v>
      </c>
      <c r="AU254" s="152" t="s">
        <v>1012</v>
      </c>
      <c r="AY254" s="15" t="s">
        <v>1085</v>
      </c>
      <c r="BE254" s="153">
        <f>IF(N254="základná",J254,0)</f>
        <v>0</v>
      </c>
      <c r="BF254" s="153">
        <f>IF(N254="znížená",J254,0)</f>
        <v>0</v>
      </c>
      <c r="BG254" s="153">
        <f>IF(N254="zákl. prenesená",J254,0)</f>
        <v>0</v>
      </c>
      <c r="BH254" s="153">
        <f>IF(N254="zníž. prenesená",J254,0)</f>
        <v>0</v>
      </c>
      <c r="BI254" s="153">
        <f>IF(N254="nulová",J254,0)</f>
        <v>0</v>
      </c>
      <c r="BJ254" s="15" t="s">
        <v>1012</v>
      </c>
      <c r="BK254" s="153">
        <f>ROUND(I254*H254,2)</f>
        <v>0</v>
      </c>
      <c r="BL254" s="15" t="s">
        <v>1160</v>
      </c>
      <c r="BM254" s="152" t="s">
        <v>538</v>
      </c>
    </row>
    <row r="255" spans="2:51" s="12" customFormat="1" ht="9.75">
      <c r="B255" s="154"/>
      <c r="D255" s="155" t="s">
        <v>1093</v>
      </c>
      <c r="E255" s="156" t="s">
        <v>929</v>
      </c>
      <c r="F255" s="157" t="s">
        <v>539</v>
      </c>
      <c r="H255" s="158">
        <v>6</v>
      </c>
      <c r="L255" s="154"/>
      <c r="M255" s="159"/>
      <c r="N255" s="160"/>
      <c r="O255" s="160"/>
      <c r="P255" s="160"/>
      <c r="Q255" s="160"/>
      <c r="R255" s="160"/>
      <c r="S255" s="160"/>
      <c r="T255" s="161"/>
      <c r="AT255" s="156" t="s">
        <v>1093</v>
      </c>
      <c r="AU255" s="156" t="s">
        <v>1012</v>
      </c>
      <c r="AV255" s="12" t="s">
        <v>1012</v>
      </c>
      <c r="AW255" s="12" t="s">
        <v>956</v>
      </c>
      <c r="AX255" s="12" t="s">
        <v>1006</v>
      </c>
      <c r="AY255" s="156" t="s">
        <v>1085</v>
      </c>
    </row>
    <row r="256" spans="1:65" s="1" customFormat="1" ht="21.75" customHeight="1">
      <c r="A256" s="27"/>
      <c r="B256" s="140"/>
      <c r="C256" s="162" t="s">
        <v>147</v>
      </c>
      <c r="D256" s="162" t="s">
        <v>1140</v>
      </c>
      <c r="E256" s="163" t="s">
        <v>540</v>
      </c>
      <c r="F256" s="164" t="s">
        <v>541</v>
      </c>
      <c r="G256" s="165" t="s">
        <v>1222</v>
      </c>
      <c r="H256" s="166">
        <v>6</v>
      </c>
      <c r="I256" s="167"/>
      <c r="J256" s="167">
        <f>ROUND(I256*H256,2)</f>
        <v>0</v>
      </c>
      <c r="K256" s="168"/>
      <c r="L256" s="169"/>
      <c r="M256" s="170" t="s">
        <v>929</v>
      </c>
      <c r="N256" s="171" t="s">
        <v>965</v>
      </c>
      <c r="O256" s="150">
        <v>0</v>
      </c>
      <c r="P256" s="150">
        <f>O256*H256</f>
        <v>0</v>
      </c>
      <c r="Q256" s="150">
        <v>0.021</v>
      </c>
      <c r="R256" s="150">
        <f>Q256*H256</f>
        <v>0.126</v>
      </c>
      <c r="S256" s="150">
        <v>0</v>
      </c>
      <c r="T256" s="151">
        <f>S256*H256</f>
        <v>0</v>
      </c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R256" s="152" t="s">
        <v>1240</v>
      </c>
      <c r="AT256" s="152" t="s">
        <v>1140</v>
      </c>
      <c r="AU256" s="152" t="s">
        <v>1012</v>
      </c>
      <c r="AY256" s="15" t="s">
        <v>1085</v>
      </c>
      <c r="BE256" s="153">
        <f>IF(N256="základná",J256,0)</f>
        <v>0</v>
      </c>
      <c r="BF256" s="153">
        <f>IF(N256="znížená",J256,0)</f>
        <v>0</v>
      </c>
      <c r="BG256" s="153">
        <f>IF(N256="zákl. prenesená",J256,0)</f>
        <v>0</v>
      </c>
      <c r="BH256" s="153">
        <f>IF(N256="zníž. prenesená",J256,0)</f>
        <v>0</v>
      </c>
      <c r="BI256" s="153">
        <f>IF(N256="nulová",J256,0)</f>
        <v>0</v>
      </c>
      <c r="BJ256" s="15" t="s">
        <v>1012</v>
      </c>
      <c r="BK256" s="153">
        <f>ROUND(I256*H256,2)</f>
        <v>0</v>
      </c>
      <c r="BL256" s="15" t="s">
        <v>1160</v>
      </c>
      <c r="BM256" s="152" t="s">
        <v>542</v>
      </c>
    </row>
    <row r="257" spans="1:65" s="1" customFormat="1" ht="21.75" customHeight="1">
      <c r="A257" s="27"/>
      <c r="B257" s="140"/>
      <c r="C257" s="141" t="s">
        <v>151</v>
      </c>
      <c r="D257" s="141" t="s">
        <v>1087</v>
      </c>
      <c r="E257" s="142" t="s">
        <v>224</v>
      </c>
      <c r="F257" s="143" t="s">
        <v>225</v>
      </c>
      <c r="G257" s="144" t="s">
        <v>1143</v>
      </c>
      <c r="H257" s="145">
        <v>0.126</v>
      </c>
      <c r="I257" s="146"/>
      <c r="J257" s="146">
        <f>ROUND(I257*H257,2)</f>
        <v>0</v>
      </c>
      <c r="K257" s="147"/>
      <c r="L257" s="28"/>
      <c r="M257" s="172" t="s">
        <v>929</v>
      </c>
      <c r="N257" s="173" t="s">
        <v>965</v>
      </c>
      <c r="O257" s="174">
        <v>3.303</v>
      </c>
      <c r="P257" s="174">
        <f>O257*H257</f>
        <v>0.416178</v>
      </c>
      <c r="Q257" s="174">
        <v>0</v>
      </c>
      <c r="R257" s="174">
        <f>Q257*H257</f>
        <v>0</v>
      </c>
      <c r="S257" s="174">
        <v>0</v>
      </c>
      <c r="T257" s="175">
        <f>S257*H257</f>
        <v>0</v>
      </c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R257" s="152" t="s">
        <v>1160</v>
      </c>
      <c r="AT257" s="152" t="s">
        <v>1087</v>
      </c>
      <c r="AU257" s="152" t="s">
        <v>1012</v>
      </c>
      <c r="AY257" s="15" t="s">
        <v>1085</v>
      </c>
      <c r="BE257" s="153">
        <f>IF(N257="základná",J257,0)</f>
        <v>0</v>
      </c>
      <c r="BF257" s="153">
        <f>IF(N257="znížená",J257,0)</f>
        <v>0</v>
      </c>
      <c r="BG257" s="153">
        <f>IF(N257="zákl. prenesená",J257,0)</f>
        <v>0</v>
      </c>
      <c r="BH257" s="153">
        <f>IF(N257="zníž. prenesená",J257,0)</f>
        <v>0</v>
      </c>
      <c r="BI257" s="153">
        <f>IF(N257="nulová",J257,0)</f>
        <v>0</v>
      </c>
      <c r="BJ257" s="15" t="s">
        <v>1012</v>
      </c>
      <c r="BK257" s="153">
        <f>ROUND(I257*H257,2)</f>
        <v>0</v>
      </c>
      <c r="BL257" s="15" t="s">
        <v>1160</v>
      </c>
      <c r="BM257" s="152" t="s">
        <v>543</v>
      </c>
    </row>
    <row r="258" spans="1:31" s="1" customFormat="1" ht="6.75" customHeight="1">
      <c r="A258" s="27"/>
      <c r="B258" s="42"/>
      <c r="C258" s="43"/>
      <c r="D258" s="43"/>
      <c r="E258" s="43"/>
      <c r="F258" s="43"/>
      <c r="G258" s="43"/>
      <c r="H258" s="43"/>
      <c r="I258" s="43"/>
      <c r="J258" s="43"/>
      <c r="K258" s="43"/>
      <c r="L258" s="28"/>
      <c r="M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</row>
  </sheetData>
  <sheetProtection/>
  <autoFilter ref="C130:K257"/>
  <mergeCells count="12">
    <mergeCell ref="E9:H9"/>
    <mergeCell ref="E11:H11"/>
    <mergeCell ref="E20:H20"/>
    <mergeCell ref="E29:H29"/>
    <mergeCell ref="E123:H123"/>
    <mergeCell ref="L2:V2"/>
    <mergeCell ref="E85:H85"/>
    <mergeCell ref="E87:H87"/>
    <mergeCell ref="E89:H89"/>
    <mergeCell ref="E119:H119"/>
    <mergeCell ref="E121:H121"/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M177"/>
  <sheetViews>
    <sheetView showGridLines="0" zoomScalePageLayoutView="0" workbookViewId="0" topLeftCell="A139">
      <selection activeCell="F42" sqref="F4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07" t="s">
        <v>934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1040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999</v>
      </c>
    </row>
    <row r="4" spans="2:46" ht="24.75" customHeight="1">
      <c r="B4" s="18"/>
      <c r="D4" s="19" t="s">
        <v>1053</v>
      </c>
      <c r="L4" s="18"/>
      <c r="M4" s="93" t="s">
        <v>938</v>
      </c>
      <c r="AT4" s="15" t="s">
        <v>931</v>
      </c>
    </row>
    <row r="5" spans="2:12" ht="6.75" customHeight="1">
      <c r="B5" s="18"/>
      <c r="L5" s="18"/>
    </row>
    <row r="6" spans="2:12" ht="12" customHeight="1">
      <c r="B6" s="18"/>
      <c r="D6" s="24" t="s">
        <v>941</v>
      </c>
      <c r="L6" s="18"/>
    </row>
    <row r="7" spans="2:12" ht="16.5" customHeight="1">
      <c r="B7" s="18"/>
      <c r="E7" s="338" t="str">
        <f>'Rekapitulácia stavby'!K6</f>
        <v>Vodozádržné opatrenia v obci Kamenica nad Cirochou</v>
      </c>
      <c r="F7" s="339"/>
      <c r="G7" s="339"/>
      <c r="H7" s="339"/>
      <c r="L7" s="18"/>
    </row>
    <row r="8" spans="2:12" ht="12" customHeight="1">
      <c r="B8" s="18"/>
      <c r="D8" s="24" t="s">
        <v>1054</v>
      </c>
      <c r="L8" s="18"/>
    </row>
    <row r="9" spans="1:31" s="1" customFormat="1" ht="16.5" customHeight="1">
      <c r="A9" s="27"/>
      <c r="B9" s="28"/>
      <c r="C9" s="27"/>
      <c r="D9" s="27"/>
      <c r="E9" s="338" t="s">
        <v>544</v>
      </c>
      <c r="F9" s="337"/>
      <c r="G9" s="337"/>
      <c r="H9" s="337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1056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31" t="s">
        <v>545</v>
      </c>
      <c r="F11" s="337"/>
      <c r="G11" s="337"/>
      <c r="H11" s="33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943</v>
      </c>
      <c r="E13" s="27"/>
      <c r="F13" s="22" t="s">
        <v>929</v>
      </c>
      <c r="G13" s="27"/>
      <c r="H13" s="27"/>
      <c r="I13" s="24" t="s">
        <v>944</v>
      </c>
      <c r="J13" s="22" t="s">
        <v>929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945</v>
      </c>
      <c r="E14" s="27"/>
      <c r="F14" s="22" t="s">
        <v>946</v>
      </c>
      <c r="G14" s="27"/>
      <c r="H14" s="27"/>
      <c r="I14" s="24" t="s">
        <v>947</v>
      </c>
      <c r="J14" s="50" t="s">
        <v>932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948</v>
      </c>
      <c r="E16" s="27"/>
      <c r="F16" s="27"/>
      <c r="G16" s="27"/>
      <c r="H16" s="27"/>
      <c r="I16" s="24" t="s">
        <v>949</v>
      </c>
      <c r="J16" s="22" t="s">
        <v>929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950</v>
      </c>
      <c r="F17" s="27"/>
      <c r="G17" s="27"/>
      <c r="H17" s="27"/>
      <c r="I17" s="24" t="s">
        <v>951</v>
      </c>
      <c r="J17" s="22" t="s">
        <v>929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952</v>
      </c>
      <c r="E19" s="27"/>
      <c r="F19" s="27"/>
      <c r="G19" s="27"/>
      <c r="H19" s="27"/>
      <c r="I19" s="24" t="s">
        <v>949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1" t="str">
        <f>'Rekapitulácia stavby'!E14</f>
        <v> </v>
      </c>
      <c r="F20" s="311"/>
      <c r="G20" s="311"/>
      <c r="H20" s="311"/>
      <c r="I20" s="24" t="s">
        <v>951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954</v>
      </c>
      <c r="E22" s="27"/>
      <c r="F22" s="27"/>
      <c r="G22" s="27"/>
      <c r="H22" s="27"/>
      <c r="I22" s="24" t="s">
        <v>949</v>
      </c>
      <c r="J22" s="22" t="s">
        <v>929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955</v>
      </c>
      <c r="F23" s="27"/>
      <c r="G23" s="27"/>
      <c r="H23" s="27"/>
      <c r="I23" s="24" t="s">
        <v>951</v>
      </c>
      <c r="J23" s="22" t="s">
        <v>929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957</v>
      </c>
      <c r="E25" s="27"/>
      <c r="F25" s="27"/>
      <c r="G25" s="27"/>
      <c r="H25" s="27"/>
      <c r="I25" s="24" t="s">
        <v>949</v>
      </c>
      <c r="J25" s="22" t="s">
        <v>929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951</v>
      </c>
      <c r="J26" s="22" t="s">
        <v>929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958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326" t="s">
        <v>929</v>
      </c>
      <c r="F29" s="326"/>
      <c r="G29" s="326"/>
      <c r="H29" s="32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959</v>
      </c>
      <c r="E32" s="27"/>
      <c r="F32" s="27"/>
      <c r="G32" s="27"/>
      <c r="H32" s="27"/>
      <c r="I32" s="27"/>
      <c r="J32" s="65">
        <f>ROUND(J128,2)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961</v>
      </c>
      <c r="G34" s="27"/>
      <c r="H34" s="27"/>
      <c r="I34" s="31" t="s">
        <v>960</v>
      </c>
      <c r="J34" s="31" t="s">
        <v>962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963</v>
      </c>
      <c r="E35" s="24" t="s">
        <v>964</v>
      </c>
      <c r="F35" s="99">
        <f>ROUND((SUM(BE128:BE176)),2)</f>
        <v>0</v>
      </c>
      <c r="G35" s="27"/>
      <c r="H35" s="27"/>
      <c r="I35" s="100">
        <v>0.2</v>
      </c>
      <c r="J35" s="99">
        <f>ROUND(((SUM(BE128:BE176))*I35),2)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965</v>
      </c>
      <c r="F36" s="99">
        <f>ROUND((SUM(BF128:BF176)),2)</f>
        <v>0</v>
      </c>
      <c r="G36" s="27"/>
      <c r="H36" s="27"/>
      <c r="I36" s="100">
        <v>0.2</v>
      </c>
      <c r="J36" s="99">
        <f>ROUND(((SUM(BF128:BF176))*I36),2)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966</v>
      </c>
      <c r="F37" s="99">
        <f>ROUND((SUM(BG128:BG176)),2)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967</v>
      </c>
      <c r="F38" s="99">
        <f>ROUND((SUM(BH128:BH176)),2)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968</v>
      </c>
      <c r="F39" s="99">
        <f>ROUND((SUM(BI128:BI176)),2)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969</v>
      </c>
      <c r="E41" s="35"/>
      <c r="F41" s="35"/>
      <c r="G41" s="101" t="s">
        <v>970</v>
      </c>
      <c r="H41" s="36" t="s">
        <v>971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972</v>
      </c>
      <c r="E50" s="39"/>
      <c r="F50" s="39"/>
      <c r="G50" s="38" t="s">
        <v>973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974</v>
      </c>
      <c r="E61" s="30"/>
      <c r="F61" s="104" t="s">
        <v>975</v>
      </c>
      <c r="G61" s="40" t="s">
        <v>974</v>
      </c>
      <c r="H61" s="30"/>
      <c r="I61" s="30"/>
      <c r="J61" s="105" t="s">
        <v>975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976</v>
      </c>
      <c r="E65" s="41"/>
      <c r="F65" s="41"/>
      <c r="G65" s="38" t="s">
        <v>977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974</v>
      </c>
      <c r="E76" s="30"/>
      <c r="F76" s="104" t="s">
        <v>975</v>
      </c>
      <c r="G76" s="40" t="s">
        <v>974</v>
      </c>
      <c r="H76" s="30"/>
      <c r="I76" s="30"/>
      <c r="J76" s="105" t="s">
        <v>975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1058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941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38" t="str">
        <f>E7</f>
        <v>Vodozádržné opatrenia v obci Kamenica nad Cirochou</v>
      </c>
      <c r="F85" s="339"/>
      <c r="G85" s="339"/>
      <c r="H85" s="33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1054</v>
      </c>
      <c r="L86" s="18"/>
    </row>
    <row r="87" spans="1:31" s="1" customFormat="1" ht="16.5" customHeight="1">
      <c r="A87" s="27"/>
      <c r="B87" s="28"/>
      <c r="C87" s="27"/>
      <c r="D87" s="27"/>
      <c r="E87" s="338" t="s">
        <v>544</v>
      </c>
      <c r="F87" s="337"/>
      <c r="G87" s="337"/>
      <c r="H87" s="337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1056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31" t="str">
        <f>E11</f>
        <v>03.1 - SO 03.1 Zasakovanie povrchovej vody </v>
      </c>
      <c r="F89" s="337"/>
      <c r="G89" s="337"/>
      <c r="H89" s="337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945</v>
      </c>
      <c r="D91" s="27"/>
      <c r="E91" s="27"/>
      <c r="F91" s="22" t="str">
        <f>F14</f>
        <v>Kamenica nad Cirochou </v>
      </c>
      <c r="G91" s="27"/>
      <c r="H91" s="27"/>
      <c r="I91" s="24" t="s">
        <v>947</v>
      </c>
      <c r="J91" s="50" t="str">
        <f>IF(J14="","",J14)</f>
        <v>11.10.2021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948</v>
      </c>
      <c r="D93" s="27"/>
      <c r="E93" s="27"/>
      <c r="F93" s="22" t="str">
        <f>E17</f>
        <v>Obec Kamenica nad Cirochou</v>
      </c>
      <c r="G93" s="27"/>
      <c r="H93" s="27"/>
      <c r="I93" s="24" t="s">
        <v>954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952</v>
      </c>
      <c r="D94" s="27"/>
      <c r="E94" s="27"/>
      <c r="F94" s="22" t="str">
        <f>IF(E20="","",E20)</f>
        <v> </v>
      </c>
      <c r="G94" s="27"/>
      <c r="H94" s="27"/>
      <c r="I94" s="24" t="s">
        <v>957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1059</v>
      </c>
      <c r="D96" s="33"/>
      <c r="E96" s="33"/>
      <c r="F96" s="33"/>
      <c r="G96" s="33"/>
      <c r="H96" s="33"/>
      <c r="I96" s="33"/>
      <c r="J96" s="107" t="s">
        <v>1060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1061</v>
      </c>
      <c r="D98" s="27"/>
      <c r="E98" s="27"/>
      <c r="F98" s="27"/>
      <c r="G98" s="27"/>
      <c r="H98" s="27"/>
      <c r="I98" s="27"/>
      <c r="J98" s="65">
        <f>J128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1062</v>
      </c>
    </row>
    <row r="99" spans="2:12" s="8" customFormat="1" ht="24.75" customHeight="1">
      <c r="B99" s="109"/>
      <c r="D99" s="110" t="s">
        <v>1063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2:12" s="9" customFormat="1" ht="19.5" customHeight="1">
      <c r="B100" s="113"/>
      <c r="D100" s="114" t="s">
        <v>1064</v>
      </c>
      <c r="E100" s="115"/>
      <c r="F100" s="115"/>
      <c r="G100" s="115"/>
      <c r="H100" s="115"/>
      <c r="I100" s="115"/>
      <c r="J100" s="116">
        <f>J130</f>
        <v>0</v>
      </c>
      <c r="L100" s="113"/>
    </row>
    <row r="101" spans="2:12" s="9" customFormat="1" ht="19.5" customHeight="1">
      <c r="B101" s="113"/>
      <c r="D101" s="114" t="s">
        <v>1065</v>
      </c>
      <c r="E101" s="115"/>
      <c r="F101" s="115"/>
      <c r="G101" s="115"/>
      <c r="H101" s="115"/>
      <c r="I101" s="115"/>
      <c r="J101" s="116">
        <f>J145</f>
        <v>0</v>
      </c>
      <c r="L101" s="113"/>
    </row>
    <row r="102" spans="2:12" s="9" customFormat="1" ht="19.5" customHeight="1">
      <c r="B102" s="113"/>
      <c r="D102" s="114" t="s">
        <v>1066</v>
      </c>
      <c r="E102" s="115"/>
      <c r="F102" s="115"/>
      <c r="G102" s="115"/>
      <c r="H102" s="115"/>
      <c r="I102" s="115"/>
      <c r="J102" s="116">
        <f>J152</f>
        <v>0</v>
      </c>
      <c r="L102" s="113"/>
    </row>
    <row r="103" spans="2:12" s="9" customFormat="1" ht="19.5" customHeight="1">
      <c r="B103" s="113"/>
      <c r="D103" s="114" t="s">
        <v>1068</v>
      </c>
      <c r="E103" s="115"/>
      <c r="F103" s="115"/>
      <c r="G103" s="115"/>
      <c r="H103" s="115"/>
      <c r="I103" s="115"/>
      <c r="J103" s="116">
        <f>J155</f>
        <v>0</v>
      </c>
      <c r="L103" s="113"/>
    </row>
    <row r="104" spans="2:12" s="9" customFormat="1" ht="19.5" customHeight="1">
      <c r="B104" s="113"/>
      <c r="D104" s="114" t="s">
        <v>1069</v>
      </c>
      <c r="E104" s="115"/>
      <c r="F104" s="115"/>
      <c r="G104" s="115"/>
      <c r="H104" s="115"/>
      <c r="I104" s="115"/>
      <c r="J104" s="116">
        <f>J158</f>
        <v>0</v>
      </c>
      <c r="L104" s="113"/>
    </row>
    <row r="105" spans="2:12" s="8" customFormat="1" ht="24.75" customHeight="1">
      <c r="B105" s="109"/>
      <c r="D105" s="110" t="s">
        <v>1070</v>
      </c>
      <c r="E105" s="111"/>
      <c r="F105" s="111"/>
      <c r="G105" s="111"/>
      <c r="H105" s="111"/>
      <c r="I105" s="111"/>
      <c r="J105" s="112">
        <f>J160</f>
        <v>0</v>
      </c>
      <c r="L105" s="109"/>
    </row>
    <row r="106" spans="2:12" s="9" customFormat="1" ht="19.5" customHeight="1">
      <c r="B106" s="113"/>
      <c r="D106" s="114" t="s">
        <v>1071</v>
      </c>
      <c r="E106" s="115"/>
      <c r="F106" s="115"/>
      <c r="G106" s="115"/>
      <c r="H106" s="115"/>
      <c r="I106" s="115"/>
      <c r="J106" s="116">
        <f>J161</f>
        <v>0</v>
      </c>
      <c r="L106" s="113"/>
    </row>
    <row r="107" spans="1:31" s="1" customFormat="1" ht="21.75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1" customFormat="1" ht="6.75" customHeight="1">
      <c r="A108" s="27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12" spans="1:31" s="1" customFormat="1" ht="6.75" customHeight="1">
      <c r="A112" s="27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24.75" customHeight="1">
      <c r="A113" s="27"/>
      <c r="B113" s="28"/>
      <c r="C113" s="19" t="s">
        <v>378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6.75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12" customHeight="1">
      <c r="A115" s="27"/>
      <c r="B115" s="28"/>
      <c r="C115" s="24" t="s">
        <v>941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16.5" customHeight="1">
      <c r="A116" s="27"/>
      <c r="B116" s="28"/>
      <c r="C116" s="27"/>
      <c r="D116" s="27"/>
      <c r="E116" s="338" t="str">
        <f>E7</f>
        <v>Vodozádržné opatrenia v obci Kamenica nad Cirochou</v>
      </c>
      <c r="F116" s="339"/>
      <c r="G116" s="339"/>
      <c r="H116" s="339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2:12" ht="12" customHeight="1">
      <c r="B117" s="18"/>
      <c r="C117" s="24" t="s">
        <v>1054</v>
      </c>
      <c r="L117" s="18"/>
    </row>
    <row r="118" spans="1:31" s="1" customFormat="1" ht="16.5" customHeight="1">
      <c r="A118" s="27"/>
      <c r="B118" s="28"/>
      <c r="C118" s="27"/>
      <c r="D118" s="27"/>
      <c r="E118" s="338" t="s">
        <v>544</v>
      </c>
      <c r="F118" s="337"/>
      <c r="G118" s="337"/>
      <c r="H118" s="33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2" customHeight="1">
      <c r="A119" s="27"/>
      <c r="B119" s="28"/>
      <c r="C119" s="24" t="s">
        <v>1056</v>
      </c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16.5" customHeight="1">
      <c r="A120" s="27"/>
      <c r="B120" s="28"/>
      <c r="C120" s="27"/>
      <c r="D120" s="27"/>
      <c r="E120" s="331" t="str">
        <f>E11</f>
        <v>03.1 - SO 03.1 Zasakovanie povrchovej vody </v>
      </c>
      <c r="F120" s="337"/>
      <c r="G120" s="337"/>
      <c r="H120" s="33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6.7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2" customHeight="1">
      <c r="A122" s="27"/>
      <c r="B122" s="28"/>
      <c r="C122" s="24" t="s">
        <v>945</v>
      </c>
      <c r="D122" s="27"/>
      <c r="E122" s="27"/>
      <c r="F122" s="22" t="str">
        <f>F14</f>
        <v>Kamenica nad Cirochou </v>
      </c>
      <c r="G122" s="27"/>
      <c r="H122" s="27"/>
      <c r="I122" s="24" t="s">
        <v>947</v>
      </c>
      <c r="J122" s="50" t="str">
        <f>IF(J14="","",J14)</f>
        <v>11.10.2021</v>
      </c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6.7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25.5" customHeight="1">
      <c r="A124" s="27"/>
      <c r="B124" s="28"/>
      <c r="C124" s="24" t="s">
        <v>948</v>
      </c>
      <c r="D124" s="27"/>
      <c r="E124" s="27"/>
      <c r="F124" s="22" t="str">
        <f>E17</f>
        <v>Obec Kamenica nad Cirochou</v>
      </c>
      <c r="G124" s="27"/>
      <c r="H124" s="27"/>
      <c r="I124" s="24" t="s">
        <v>954</v>
      </c>
      <c r="J124" s="25" t="str">
        <f>E23</f>
        <v>SK DESIGN Ing. Kelemen Slavomír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15" customHeight="1">
      <c r="A125" s="27"/>
      <c r="B125" s="28"/>
      <c r="C125" s="24" t="s">
        <v>952</v>
      </c>
      <c r="D125" s="27"/>
      <c r="E125" s="27"/>
      <c r="F125" s="22" t="str">
        <f>IF(E20="","",E20)</f>
        <v> </v>
      </c>
      <c r="G125" s="27"/>
      <c r="H125" s="27"/>
      <c r="I125" s="24" t="s">
        <v>957</v>
      </c>
      <c r="J125" s="25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9.75" customHeight="1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0" customFormat="1" ht="29.25" customHeight="1">
      <c r="A127" s="117"/>
      <c r="B127" s="118"/>
      <c r="C127" s="119" t="s">
        <v>1072</v>
      </c>
      <c r="D127" s="120" t="s">
        <v>984</v>
      </c>
      <c r="E127" s="120" t="s">
        <v>980</v>
      </c>
      <c r="F127" s="120" t="s">
        <v>981</v>
      </c>
      <c r="G127" s="120" t="s">
        <v>1073</v>
      </c>
      <c r="H127" s="120" t="s">
        <v>1074</v>
      </c>
      <c r="I127" s="120" t="s">
        <v>1075</v>
      </c>
      <c r="J127" s="121" t="s">
        <v>1060</v>
      </c>
      <c r="K127" s="122" t="s">
        <v>1076</v>
      </c>
      <c r="L127" s="123"/>
      <c r="M127" s="56" t="s">
        <v>929</v>
      </c>
      <c r="N127" s="57" t="s">
        <v>963</v>
      </c>
      <c r="O127" s="57" t="s">
        <v>1077</v>
      </c>
      <c r="P127" s="57" t="s">
        <v>1078</v>
      </c>
      <c r="Q127" s="57" t="s">
        <v>1079</v>
      </c>
      <c r="R127" s="57" t="s">
        <v>1080</v>
      </c>
      <c r="S127" s="57" t="s">
        <v>1081</v>
      </c>
      <c r="T127" s="58" t="s">
        <v>1082</v>
      </c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</row>
    <row r="128" spans="1:63" s="1" customFormat="1" ht="22.5" customHeight="1">
      <c r="A128" s="27"/>
      <c r="B128" s="28"/>
      <c r="C128" s="63" t="s">
        <v>1061</v>
      </c>
      <c r="D128" s="27"/>
      <c r="E128" s="27"/>
      <c r="F128" s="27"/>
      <c r="G128" s="27"/>
      <c r="H128" s="27"/>
      <c r="I128" s="27"/>
      <c r="J128" s="124">
        <f>BK128</f>
        <v>0</v>
      </c>
      <c r="K128" s="27"/>
      <c r="L128" s="28"/>
      <c r="M128" s="59"/>
      <c r="N128" s="51"/>
      <c r="O128" s="60"/>
      <c r="P128" s="125">
        <f>P129+P160</f>
        <v>1956.4693470000002</v>
      </c>
      <c r="Q128" s="60"/>
      <c r="R128" s="125">
        <f>R129+R160</f>
        <v>2995.0440165600003</v>
      </c>
      <c r="S128" s="60"/>
      <c r="T128" s="126">
        <f>T129+T160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T128" s="15" t="s">
        <v>998</v>
      </c>
      <c r="AU128" s="15" t="s">
        <v>1062</v>
      </c>
      <c r="BK128" s="127">
        <f>BK129+BK160</f>
        <v>0</v>
      </c>
    </row>
    <row r="129" spans="2:63" s="11" customFormat="1" ht="25.5" customHeight="1">
      <c r="B129" s="128"/>
      <c r="D129" s="129" t="s">
        <v>998</v>
      </c>
      <c r="E129" s="130" t="s">
        <v>1083</v>
      </c>
      <c r="F129" s="130" t="s">
        <v>1084</v>
      </c>
      <c r="J129" s="131">
        <f>BK129</f>
        <v>0</v>
      </c>
      <c r="L129" s="128"/>
      <c r="M129" s="132"/>
      <c r="N129" s="133"/>
      <c r="O129" s="133"/>
      <c r="P129" s="134">
        <f>P130+P145+P152+P155+P158</f>
        <v>1692.441336</v>
      </c>
      <c r="Q129" s="133"/>
      <c r="R129" s="134">
        <f>R130+R145+R152+R155+R158</f>
        <v>2991.584866</v>
      </c>
      <c r="S129" s="133"/>
      <c r="T129" s="135">
        <f>T130+T145+T152+T155+T158</f>
        <v>0</v>
      </c>
      <c r="AR129" s="129" t="s">
        <v>1006</v>
      </c>
      <c r="AT129" s="136" t="s">
        <v>998</v>
      </c>
      <c r="AU129" s="136" t="s">
        <v>999</v>
      </c>
      <c r="AY129" s="129" t="s">
        <v>1085</v>
      </c>
      <c r="BK129" s="137">
        <f>BK130+BK145+BK152+BK155+BK158</f>
        <v>0</v>
      </c>
    </row>
    <row r="130" spans="2:63" s="11" customFormat="1" ht="22.5" customHeight="1">
      <c r="B130" s="128"/>
      <c r="D130" s="129" t="s">
        <v>998</v>
      </c>
      <c r="E130" s="138" t="s">
        <v>1006</v>
      </c>
      <c r="F130" s="138" t="s">
        <v>1086</v>
      </c>
      <c r="J130" s="139">
        <f>BK130</f>
        <v>0</v>
      </c>
      <c r="L130" s="128"/>
      <c r="M130" s="132"/>
      <c r="N130" s="133"/>
      <c r="O130" s="133"/>
      <c r="P130" s="134">
        <f>SUM(P131:P144)</f>
        <v>849.47181</v>
      </c>
      <c r="Q130" s="133"/>
      <c r="R130" s="134">
        <f>SUM(R131:R144)</f>
        <v>2687.563904</v>
      </c>
      <c r="S130" s="133"/>
      <c r="T130" s="135">
        <f>SUM(T131:T144)</f>
        <v>0</v>
      </c>
      <c r="AR130" s="129" t="s">
        <v>1006</v>
      </c>
      <c r="AT130" s="136" t="s">
        <v>998</v>
      </c>
      <c r="AU130" s="136" t="s">
        <v>1006</v>
      </c>
      <c r="AY130" s="129" t="s">
        <v>1085</v>
      </c>
      <c r="BK130" s="137">
        <f>SUM(BK131:BK144)</f>
        <v>0</v>
      </c>
    </row>
    <row r="131" spans="1:65" s="1" customFormat="1" ht="33" customHeight="1">
      <c r="A131" s="27"/>
      <c r="B131" s="140"/>
      <c r="C131" s="141" t="s">
        <v>1006</v>
      </c>
      <c r="D131" s="141" t="s">
        <v>1087</v>
      </c>
      <c r="E131" s="142" t="s">
        <v>343</v>
      </c>
      <c r="F131" s="143" t="s">
        <v>344</v>
      </c>
      <c r="G131" s="144" t="s">
        <v>1090</v>
      </c>
      <c r="H131" s="145">
        <v>84.825</v>
      </c>
      <c r="I131" s="146"/>
      <c r="J131" s="146">
        <f>ROUND(I131*H131,2)</f>
        <v>0</v>
      </c>
      <c r="K131" s="147"/>
      <c r="L131" s="28"/>
      <c r="M131" s="148" t="s">
        <v>929</v>
      </c>
      <c r="N131" s="149" t="s">
        <v>965</v>
      </c>
      <c r="O131" s="150">
        <v>0.012</v>
      </c>
      <c r="P131" s="150">
        <f>O131*H131</f>
        <v>1.0179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2" t="s">
        <v>1091</v>
      </c>
      <c r="AT131" s="152" t="s">
        <v>1087</v>
      </c>
      <c r="AU131" s="152" t="s">
        <v>1012</v>
      </c>
      <c r="AY131" s="15" t="s">
        <v>1085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5" t="s">
        <v>1012</v>
      </c>
      <c r="BK131" s="153">
        <f>ROUND(I131*H131,2)</f>
        <v>0</v>
      </c>
      <c r="BL131" s="15" t="s">
        <v>1091</v>
      </c>
      <c r="BM131" s="152" t="s">
        <v>546</v>
      </c>
    </row>
    <row r="132" spans="2:51" s="12" customFormat="1" ht="9.75">
      <c r="B132" s="154"/>
      <c r="D132" s="155" t="s">
        <v>1093</v>
      </c>
      <c r="E132" s="156" t="s">
        <v>929</v>
      </c>
      <c r="F132" s="157" t="s">
        <v>547</v>
      </c>
      <c r="H132" s="158">
        <v>84.825</v>
      </c>
      <c r="L132" s="154"/>
      <c r="M132" s="159"/>
      <c r="N132" s="160"/>
      <c r="O132" s="160"/>
      <c r="P132" s="160"/>
      <c r="Q132" s="160"/>
      <c r="R132" s="160"/>
      <c r="S132" s="160"/>
      <c r="T132" s="161"/>
      <c r="AT132" s="156" t="s">
        <v>1093</v>
      </c>
      <c r="AU132" s="156" t="s">
        <v>1012</v>
      </c>
      <c r="AV132" s="12" t="s">
        <v>1012</v>
      </c>
      <c r="AW132" s="12" t="s">
        <v>956</v>
      </c>
      <c r="AX132" s="12" t="s">
        <v>1006</v>
      </c>
      <c r="AY132" s="156" t="s">
        <v>1085</v>
      </c>
    </row>
    <row r="133" spans="1:65" s="1" customFormat="1" ht="21.75" customHeight="1">
      <c r="A133" s="27"/>
      <c r="B133" s="140"/>
      <c r="C133" s="141" t="s">
        <v>1012</v>
      </c>
      <c r="D133" s="141" t="s">
        <v>1087</v>
      </c>
      <c r="E133" s="142" t="s">
        <v>548</v>
      </c>
      <c r="F133" s="143" t="s">
        <v>549</v>
      </c>
      <c r="G133" s="144" t="s">
        <v>1090</v>
      </c>
      <c r="H133" s="145">
        <v>1387.65</v>
      </c>
      <c r="I133" s="146"/>
      <c r="J133" s="146">
        <f>ROUND(I133*H133,2)</f>
        <v>0</v>
      </c>
      <c r="K133" s="147"/>
      <c r="L133" s="28"/>
      <c r="M133" s="148" t="s">
        <v>929</v>
      </c>
      <c r="N133" s="149" t="s">
        <v>965</v>
      </c>
      <c r="O133" s="150">
        <v>0.318</v>
      </c>
      <c r="P133" s="150">
        <f>O133*H133</f>
        <v>441.27270000000004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1091</v>
      </c>
      <c r="AT133" s="152" t="s">
        <v>1087</v>
      </c>
      <c r="AU133" s="152" t="s">
        <v>1012</v>
      </c>
      <c r="AY133" s="15" t="s">
        <v>1085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1012</v>
      </c>
      <c r="BK133" s="153">
        <f>ROUND(I133*H133,2)</f>
        <v>0</v>
      </c>
      <c r="BL133" s="15" t="s">
        <v>1091</v>
      </c>
      <c r="BM133" s="152" t="s">
        <v>550</v>
      </c>
    </row>
    <row r="134" spans="2:51" s="12" customFormat="1" ht="9.75">
      <c r="B134" s="154"/>
      <c r="D134" s="155" t="s">
        <v>1093</v>
      </c>
      <c r="E134" s="156" t="s">
        <v>929</v>
      </c>
      <c r="F134" s="157" t="s">
        <v>551</v>
      </c>
      <c r="H134" s="158">
        <v>1387.65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1093</v>
      </c>
      <c r="AU134" s="156" t="s">
        <v>1012</v>
      </c>
      <c r="AV134" s="12" t="s">
        <v>1012</v>
      </c>
      <c r="AW134" s="12" t="s">
        <v>956</v>
      </c>
      <c r="AX134" s="12" t="s">
        <v>1006</v>
      </c>
      <c r="AY134" s="156" t="s">
        <v>1085</v>
      </c>
    </row>
    <row r="135" spans="1:65" s="1" customFormat="1" ht="21.75" customHeight="1">
      <c r="A135" s="27"/>
      <c r="B135" s="140"/>
      <c r="C135" s="141" t="s">
        <v>1099</v>
      </c>
      <c r="D135" s="141" t="s">
        <v>1087</v>
      </c>
      <c r="E135" s="142" t="s">
        <v>241</v>
      </c>
      <c r="F135" s="143" t="s">
        <v>242</v>
      </c>
      <c r="G135" s="144" t="s">
        <v>1114</v>
      </c>
      <c r="H135" s="145">
        <v>482.72</v>
      </c>
      <c r="I135" s="146"/>
      <c r="J135" s="146">
        <f>ROUND(I135*H135,2)</f>
        <v>0</v>
      </c>
      <c r="K135" s="147"/>
      <c r="L135" s="28"/>
      <c r="M135" s="148" t="s">
        <v>929</v>
      </c>
      <c r="N135" s="149" t="s">
        <v>965</v>
      </c>
      <c r="O135" s="150">
        <v>0.168</v>
      </c>
      <c r="P135" s="150">
        <f>O135*H135</f>
        <v>81.09696000000001</v>
      </c>
      <c r="Q135" s="150">
        <v>0.0007</v>
      </c>
      <c r="R135" s="150">
        <f>Q135*H135</f>
        <v>0.33790400000000004</v>
      </c>
      <c r="S135" s="150">
        <v>0</v>
      </c>
      <c r="T135" s="151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2" t="s">
        <v>1091</v>
      </c>
      <c r="AT135" s="152" t="s">
        <v>1087</v>
      </c>
      <c r="AU135" s="152" t="s">
        <v>1012</v>
      </c>
      <c r="AY135" s="15" t="s">
        <v>1085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5" t="s">
        <v>1012</v>
      </c>
      <c r="BK135" s="153">
        <f>ROUND(I135*H135,2)</f>
        <v>0</v>
      </c>
      <c r="BL135" s="15" t="s">
        <v>1091</v>
      </c>
      <c r="BM135" s="152" t="s">
        <v>552</v>
      </c>
    </row>
    <row r="136" spans="2:51" s="12" customFormat="1" ht="9.75">
      <c r="B136" s="154"/>
      <c r="D136" s="155" t="s">
        <v>1093</v>
      </c>
      <c r="E136" s="156" t="s">
        <v>929</v>
      </c>
      <c r="F136" s="157" t="s">
        <v>553</v>
      </c>
      <c r="H136" s="158">
        <v>482.72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1093</v>
      </c>
      <c r="AU136" s="156" t="s">
        <v>1012</v>
      </c>
      <c r="AV136" s="12" t="s">
        <v>1012</v>
      </c>
      <c r="AW136" s="12" t="s">
        <v>956</v>
      </c>
      <c r="AX136" s="12" t="s">
        <v>1006</v>
      </c>
      <c r="AY136" s="156" t="s">
        <v>1085</v>
      </c>
    </row>
    <row r="137" spans="1:65" s="1" customFormat="1" ht="21.75" customHeight="1">
      <c r="A137" s="27"/>
      <c r="B137" s="140"/>
      <c r="C137" s="141" t="s">
        <v>1091</v>
      </c>
      <c r="D137" s="141" t="s">
        <v>1087</v>
      </c>
      <c r="E137" s="142" t="s">
        <v>245</v>
      </c>
      <c r="F137" s="143" t="s">
        <v>246</v>
      </c>
      <c r="G137" s="144" t="s">
        <v>1114</v>
      </c>
      <c r="H137" s="145">
        <v>482.7</v>
      </c>
      <c r="I137" s="146"/>
      <c r="J137" s="146">
        <f>ROUND(I137*H137,2)</f>
        <v>0</v>
      </c>
      <c r="K137" s="147"/>
      <c r="L137" s="28"/>
      <c r="M137" s="148" t="s">
        <v>929</v>
      </c>
      <c r="N137" s="149" t="s">
        <v>965</v>
      </c>
      <c r="O137" s="150">
        <v>0.09</v>
      </c>
      <c r="P137" s="150">
        <f>O137*H137</f>
        <v>43.443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1091</v>
      </c>
      <c r="AT137" s="152" t="s">
        <v>1087</v>
      </c>
      <c r="AU137" s="152" t="s">
        <v>1012</v>
      </c>
      <c r="AY137" s="15" t="s">
        <v>1085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1012</v>
      </c>
      <c r="BK137" s="153">
        <f>ROUND(I137*H137,2)</f>
        <v>0</v>
      </c>
      <c r="BL137" s="15" t="s">
        <v>1091</v>
      </c>
      <c r="BM137" s="152" t="s">
        <v>554</v>
      </c>
    </row>
    <row r="138" spans="1:65" s="1" customFormat="1" ht="33" customHeight="1">
      <c r="A138" s="27"/>
      <c r="B138" s="140"/>
      <c r="C138" s="141" t="s">
        <v>1107</v>
      </c>
      <c r="D138" s="141" t="s">
        <v>1087</v>
      </c>
      <c r="E138" s="142" t="s">
        <v>355</v>
      </c>
      <c r="F138" s="143" t="s">
        <v>356</v>
      </c>
      <c r="G138" s="144" t="s">
        <v>1090</v>
      </c>
      <c r="H138" s="145">
        <v>1472.475</v>
      </c>
      <c r="I138" s="146"/>
      <c r="J138" s="146">
        <f>ROUND(I138*H138,2)</f>
        <v>0</v>
      </c>
      <c r="K138" s="147"/>
      <c r="L138" s="28"/>
      <c r="M138" s="148" t="s">
        <v>929</v>
      </c>
      <c r="N138" s="149" t="s">
        <v>965</v>
      </c>
      <c r="O138" s="150">
        <v>0.027</v>
      </c>
      <c r="P138" s="150">
        <f>O138*H138</f>
        <v>39.756825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1091</v>
      </c>
      <c r="AT138" s="152" t="s">
        <v>1087</v>
      </c>
      <c r="AU138" s="152" t="s">
        <v>1012</v>
      </c>
      <c r="AY138" s="15" t="s">
        <v>1085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1012</v>
      </c>
      <c r="BK138" s="153">
        <f>ROUND(I138*H138,2)</f>
        <v>0</v>
      </c>
      <c r="BL138" s="15" t="s">
        <v>1091</v>
      </c>
      <c r="BM138" s="152" t="s">
        <v>555</v>
      </c>
    </row>
    <row r="139" spans="2:51" s="12" customFormat="1" ht="9.75">
      <c r="B139" s="154"/>
      <c r="D139" s="155" t="s">
        <v>1093</v>
      </c>
      <c r="E139" s="156" t="s">
        <v>929</v>
      </c>
      <c r="F139" s="157" t="s">
        <v>556</v>
      </c>
      <c r="H139" s="158">
        <v>1472.475</v>
      </c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1093</v>
      </c>
      <c r="AU139" s="156" t="s">
        <v>1012</v>
      </c>
      <c r="AV139" s="12" t="s">
        <v>1012</v>
      </c>
      <c r="AW139" s="12" t="s">
        <v>956</v>
      </c>
      <c r="AX139" s="12" t="s">
        <v>1006</v>
      </c>
      <c r="AY139" s="156" t="s">
        <v>1085</v>
      </c>
    </row>
    <row r="140" spans="1:65" s="1" customFormat="1" ht="21.75" customHeight="1">
      <c r="A140" s="27"/>
      <c r="B140" s="140"/>
      <c r="C140" s="141" t="s">
        <v>1111</v>
      </c>
      <c r="D140" s="141" t="s">
        <v>1087</v>
      </c>
      <c r="E140" s="142" t="s">
        <v>359</v>
      </c>
      <c r="F140" s="143" t="s">
        <v>360</v>
      </c>
      <c r="G140" s="144" t="s">
        <v>1090</v>
      </c>
      <c r="H140" s="145">
        <v>1472.475</v>
      </c>
      <c r="I140" s="146"/>
      <c r="J140" s="146">
        <f>ROUND(I140*H140,2)</f>
        <v>0</v>
      </c>
      <c r="K140" s="147"/>
      <c r="L140" s="28"/>
      <c r="M140" s="148" t="s">
        <v>929</v>
      </c>
      <c r="N140" s="149" t="s">
        <v>965</v>
      </c>
      <c r="O140" s="150">
        <v>0.054</v>
      </c>
      <c r="P140" s="150">
        <f>O140*H140</f>
        <v>79.51365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1091</v>
      </c>
      <c r="AT140" s="152" t="s">
        <v>1087</v>
      </c>
      <c r="AU140" s="152" t="s">
        <v>1012</v>
      </c>
      <c r="AY140" s="15" t="s">
        <v>1085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1012</v>
      </c>
      <c r="BK140" s="153">
        <f>ROUND(I140*H140,2)</f>
        <v>0</v>
      </c>
      <c r="BL140" s="15" t="s">
        <v>1091</v>
      </c>
      <c r="BM140" s="152" t="s">
        <v>557</v>
      </c>
    </row>
    <row r="141" spans="1:65" s="1" customFormat="1" ht="33" customHeight="1">
      <c r="A141" s="27"/>
      <c r="B141" s="140"/>
      <c r="C141" s="141" t="s">
        <v>1117</v>
      </c>
      <c r="D141" s="141" t="s">
        <v>1087</v>
      </c>
      <c r="E141" s="142" t="s">
        <v>1147</v>
      </c>
      <c r="F141" s="143" t="s">
        <v>1148</v>
      </c>
      <c r="G141" s="144" t="s">
        <v>1090</v>
      </c>
      <c r="H141" s="145">
        <v>1472.475</v>
      </c>
      <c r="I141" s="146"/>
      <c r="J141" s="146">
        <f>ROUND(I141*H141,2)</f>
        <v>0</v>
      </c>
      <c r="K141" s="147"/>
      <c r="L141" s="28"/>
      <c r="M141" s="148" t="s">
        <v>929</v>
      </c>
      <c r="N141" s="149" t="s">
        <v>965</v>
      </c>
      <c r="O141" s="150">
        <v>0.031</v>
      </c>
      <c r="P141" s="150">
        <f>O141*H141</f>
        <v>45.646724999999996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1091</v>
      </c>
      <c r="AT141" s="152" t="s">
        <v>1087</v>
      </c>
      <c r="AU141" s="152" t="s">
        <v>1012</v>
      </c>
      <c r="AY141" s="15" t="s">
        <v>1085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1012</v>
      </c>
      <c r="BK141" s="153">
        <f>ROUND(I141*H141,2)</f>
        <v>0</v>
      </c>
      <c r="BL141" s="15" t="s">
        <v>1091</v>
      </c>
      <c r="BM141" s="152" t="s">
        <v>558</v>
      </c>
    </row>
    <row r="142" spans="1:65" s="1" customFormat="1" ht="33" customHeight="1">
      <c r="A142" s="27"/>
      <c r="B142" s="140"/>
      <c r="C142" s="141" t="s">
        <v>1121</v>
      </c>
      <c r="D142" s="141" t="s">
        <v>1087</v>
      </c>
      <c r="E142" s="142" t="s">
        <v>559</v>
      </c>
      <c r="F142" s="143" t="s">
        <v>560</v>
      </c>
      <c r="G142" s="144" t="s">
        <v>1090</v>
      </c>
      <c r="H142" s="145">
        <v>1265.85</v>
      </c>
      <c r="I142" s="146"/>
      <c r="J142" s="146">
        <f>ROUND(I142*H142,2)</f>
        <v>0</v>
      </c>
      <c r="K142" s="147"/>
      <c r="L142" s="28"/>
      <c r="M142" s="148" t="s">
        <v>929</v>
      </c>
      <c r="N142" s="149" t="s">
        <v>965</v>
      </c>
      <c r="O142" s="150">
        <v>0.093</v>
      </c>
      <c r="P142" s="150">
        <f>O142*H142</f>
        <v>117.72404999999999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1091</v>
      </c>
      <c r="AT142" s="152" t="s">
        <v>1087</v>
      </c>
      <c r="AU142" s="152" t="s">
        <v>1012</v>
      </c>
      <c r="AY142" s="15" t="s">
        <v>1085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1012</v>
      </c>
      <c r="BK142" s="153">
        <f>ROUND(I142*H142,2)</f>
        <v>0</v>
      </c>
      <c r="BL142" s="15" t="s">
        <v>1091</v>
      </c>
      <c r="BM142" s="152" t="s">
        <v>561</v>
      </c>
    </row>
    <row r="143" spans="2:51" s="12" customFormat="1" ht="9.75">
      <c r="B143" s="154"/>
      <c r="D143" s="155" t="s">
        <v>1093</v>
      </c>
      <c r="E143" s="156" t="s">
        <v>929</v>
      </c>
      <c r="F143" s="157" t="s">
        <v>562</v>
      </c>
      <c r="H143" s="158">
        <v>1265.85</v>
      </c>
      <c r="L143" s="154"/>
      <c r="M143" s="159"/>
      <c r="N143" s="160"/>
      <c r="O143" s="160"/>
      <c r="P143" s="160"/>
      <c r="Q143" s="160"/>
      <c r="R143" s="160"/>
      <c r="S143" s="160"/>
      <c r="T143" s="161"/>
      <c r="AT143" s="156" t="s">
        <v>1093</v>
      </c>
      <c r="AU143" s="156" t="s">
        <v>1012</v>
      </c>
      <c r="AV143" s="12" t="s">
        <v>1012</v>
      </c>
      <c r="AW143" s="12" t="s">
        <v>956</v>
      </c>
      <c r="AX143" s="12" t="s">
        <v>1006</v>
      </c>
      <c r="AY143" s="156" t="s">
        <v>1085</v>
      </c>
    </row>
    <row r="144" spans="1:65" s="1" customFormat="1" ht="16.5" customHeight="1">
      <c r="A144" s="27"/>
      <c r="B144" s="140"/>
      <c r="C144" s="162" t="s">
        <v>1125</v>
      </c>
      <c r="D144" s="162" t="s">
        <v>1140</v>
      </c>
      <c r="E144" s="163" t="s">
        <v>563</v>
      </c>
      <c r="F144" s="164" t="s">
        <v>564</v>
      </c>
      <c r="G144" s="165" t="s">
        <v>1143</v>
      </c>
      <c r="H144" s="166">
        <v>2687.226</v>
      </c>
      <c r="I144" s="167"/>
      <c r="J144" s="167">
        <f>ROUND(I144*H144,2)</f>
        <v>0</v>
      </c>
      <c r="K144" s="168"/>
      <c r="L144" s="169"/>
      <c r="M144" s="170" t="s">
        <v>929</v>
      </c>
      <c r="N144" s="171" t="s">
        <v>965</v>
      </c>
      <c r="O144" s="150">
        <v>0</v>
      </c>
      <c r="P144" s="150">
        <f>O144*H144</f>
        <v>0</v>
      </c>
      <c r="Q144" s="150">
        <v>1</v>
      </c>
      <c r="R144" s="150">
        <f>Q144*H144</f>
        <v>2687.226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1121</v>
      </c>
      <c r="AT144" s="152" t="s">
        <v>1140</v>
      </c>
      <c r="AU144" s="152" t="s">
        <v>1012</v>
      </c>
      <c r="AY144" s="15" t="s">
        <v>1085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1012</v>
      </c>
      <c r="BK144" s="153">
        <f>ROUND(I144*H144,2)</f>
        <v>0</v>
      </c>
      <c r="BL144" s="15" t="s">
        <v>1091</v>
      </c>
      <c r="BM144" s="152" t="s">
        <v>565</v>
      </c>
    </row>
    <row r="145" spans="2:63" s="11" customFormat="1" ht="22.5" customHeight="1">
      <c r="B145" s="128"/>
      <c r="D145" s="129" t="s">
        <v>998</v>
      </c>
      <c r="E145" s="138" t="s">
        <v>1012</v>
      </c>
      <c r="F145" s="138" t="s">
        <v>1218</v>
      </c>
      <c r="J145" s="139">
        <f>BK145</f>
        <v>0</v>
      </c>
      <c r="L145" s="128"/>
      <c r="M145" s="132"/>
      <c r="N145" s="133"/>
      <c r="O145" s="133"/>
      <c r="P145" s="134">
        <f>SUM(P146:P151)</f>
        <v>85.152105</v>
      </c>
      <c r="Q145" s="133"/>
      <c r="R145" s="134">
        <f>SUM(R146:R151)</f>
        <v>63.07650275000001</v>
      </c>
      <c r="S145" s="133"/>
      <c r="T145" s="135">
        <f>SUM(T146:T151)</f>
        <v>0</v>
      </c>
      <c r="AR145" s="129" t="s">
        <v>1006</v>
      </c>
      <c r="AT145" s="136" t="s">
        <v>998</v>
      </c>
      <c r="AU145" s="136" t="s">
        <v>1006</v>
      </c>
      <c r="AY145" s="129" t="s">
        <v>1085</v>
      </c>
      <c r="BK145" s="137">
        <f>SUM(BK146:BK151)</f>
        <v>0</v>
      </c>
    </row>
    <row r="146" spans="1:65" s="1" customFormat="1" ht="33" customHeight="1">
      <c r="A146" s="27"/>
      <c r="B146" s="140"/>
      <c r="C146" s="280">
        <v>27</v>
      </c>
      <c r="D146" s="280" t="s">
        <v>1087</v>
      </c>
      <c r="E146" s="281" t="s">
        <v>1314</v>
      </c>
      <c r="F146" s="282" t="s">
        <v>1315</v>
      </c>
      <c r="G146" s="283" t="s">
        <v>1222</v>
      </c>
      <c r="H146" s="284">
        <v>48.77</v>
      </c>
      <c r="I146" s="285"/>
      <c r="J146" s="285">
        <f>ROUND(I146*H146,2)</f>
        <v>0</v>
      </c>
      <c r="K146" s="147"/>
      <c r="L146" s="28"/>
      <c r="M146" s="148" t="s">
        <v>929</v>
      </c>
      <c r="N146" s="149" t="s">
        <v>965</v>
      </c>
      <c r="O146" s="150">
        <v>0.224</v>
      </c>
      <c r="P146" s="150">
        <f>O146*H146</f>
        <v>10.92448</v>
      </c>
      <c r="Q146" s="150">
        <v>0.2947</v>
      </c>
      <c r="R146" s="150">
        <f>Q146*H146</f>
        <v>14.372519000000002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1091</v>
      </c>
      <c r="AT146" s="152" t="s">
        <v>1087</v>
      </c>
      <c r="AU146" s="152" t="s">
        <v>1012</v>
      </c>
      <c r="AY146" s="15" t="s">
        <v>1085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1012</v>
      </c>
      <c r="BK146" s="153">
        <f>ROUND(I146*H146,2)</f>
        <v>0</v>
      </c>
      <c r="BL146" s="15" t="s">
        <v>1091</v>
      </c>
      <c r="BM146" s="152" t="s">
        <v>566</v>
      </c>
    </row>
    <row r="147" spans="2:51" s="12" customFormat="1" ht="9.75">
      <c r="B147" s="154"/>
      <c r="D147" s="155" t="s">
        <v>1093</v>
      </c>
      <c r="E147" s="156" t="s">
        <v>929</v>
      </c>
      <c r="F147" s="157" t="s">
        <v>567</v>
      </c>
      <c r="H147" s="158">
        <v>48.77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1093</v>
      </c>
      <c r="AU147" s="156" t="s">
        <v>1012</v>
      </c>
      <c r="AV147" s="12" t="s">
        <v>1012</v>
      </c>
      <c r="AW147" s="12" t="s">
        <v>956</v>
      </c>
      <c r="AX147" s="12" t="s">
        <v>1006</v>
      </c>
      <c r="AY147" s="156" t="s">
        <v>1085</v>
      </c>
    </row>
    <row r="148" spans="1:65" s="1" customFormat="1" ht="33" customHeight="1">
      <c r="A148" s="27"/>
      <c r="B148" s="140"/>
      <c r="C148" s="141" t="s">
        <v>1155</v>
      </c>
      <c r="D148" s="141" t="s">
        <v>1087</v>
      </c>
      <c r="E148" s="142" t="s">
        <v>171</v>
      </c>
      <c r="F148" s="143" t="s">
        <v>172</v>
      </c>
      <c r="G148" s="144" t="s">
        <v>1090</v>
      </c>
      <c r="H148" s="145">
        <v>22.875</v>
      </c>
      <c r="I148" s="146"/>
      <c r="J148" s="146">
        <f>ROUND(I148*H148,2)</f>
        <v>0</v>
      </c>
      <c r="K148" s="147"/>
      <c r="L148" s="28"/>
      <c r="M148" s="148" t="s">
        <v>929</v>
      </c>
      <c r="N148" s="149" t="s">
        <v>965</v>
      </c>
      <c r="O148" s="150">
        <v>3.067</v>
      </c>
      <c r="P148" s="150">
        <f>O148*H148</f>
        <v>70.15762500000001</v>
      </c>
      <c r="Q148" s="150">
        <v>2.11709</v>
      </c>
      <c r="R148" s="150">
        <f>Q148*H148</f>
        <v>48.42843375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1091</v>
      </c>
      <c r="AT148" s="152" t="s">
        <v>1087</v>
      </c>
      <c r="AU148" s="152" t="s">
        <v>1012</v>
      </c>
      <c r="AY148" s="15" t="s">
        <v>1085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1012</v>
      </c>
      <c r="BK148" s="153">
        <f>ROUND(I148*H148,2)</f>
        <v>0</v>
      </c>
      <c r="BL148" s="15" t="s">
        <v>1091</v>
      </c>
      <c r="BM148" s="152" t="s">
        <v>568</v>
      </c>
    </row>
    <row r="149" spans="2:51" s="12" customFormat="1" ht="9.75">
      <c r="B149" s="154"/>
      <c r="D149" s="155" t="s">
        <v>1093</v>
      </c>
      <c r="E149" s="156" t="s">
        <v>929</v>
      </c>
      <c r="F149" s="157" t="s">
        <v>569</v>
      </c>
      <c r="H149" s="158">
        <v>22.875</v>
      </c>
      <c r="L149" s="154"/>
      <c r="M149" s="159"/>
      <c r="N149" s="160"/>
      <c r="O149" s="160"/>
      <c r="P149" s="160"/>
      <c r="Q149" s="160"/>
      <c r="R149" s="160"/>
      <c r="S149" s="160"/>
      <c r="T149" s="161"/>
      <c r="AT149" s="156" t="s">
        <v>1093</v>
      </c>
      <c r="AU149" s="156" t="s">
        <v>1012</v>
      </c>
      <c r="AV149" s="12" t="s">
        <v>1012</v>
      </c>
      <c r="AW149" s="12" t="s">
        <v>956</v>
      </c>
      <c r="AX149" s="12" t="s">
        <v>1006</v>
      </c>
      <c r="AY149" s="156" t="s">
        <v>1085</v>
      </c>
    </row>
    <row r="150" spans="1:65" s="1" customFormat="1" ht="33" customHeight="1">
      <c r="A150" s="27"/>
      <c r="B150" s="140"/>
      <c r="C150" s="141" t="s">
        <v>1160</v>
      </c>
      <c r="D150" s="141" t="s">
        <v>1087</v>
      </c>
      <c r="E150" s="142" t="s">
        <v>175</v>
      </c>
      <c r="F150" s="143" t="s">
        <v>176</v>
      </c>
      <c r="G150" s="144" t="s">
        <v>1143</v>
      </c>
      <c r="H150" s="145">
        <v>0.275</v>
      </c>
      <c r="I150" s="146"/>
      <c r="J150" s="146">
        <f>ROUND(I150*H150,2)</f>
        <v>0</v>
      </c>
      <c r="K150" s="147"/>
      <c r="L150" s="28"/>
      <c r="M150" s="148" t="s">
        <v>929</v>
      </c>
      <c r="N150" s="149" t="s">
        <v>965</v>
      </c>
      <c r="O150" s="150">
        <v>14.8</v>
      </c>
      <c r="P150" s="150">
        <f>O150*H150</f>
        <v>4.07</v>
      </c>
      <c r="Q150" s="150">
        <v>1.002</v>
      </c>
      <c r="R150" s="150">
        <f>Q150*H150</f>
        <v>0.27555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1091</v>
      </c>
      <c r="AT150" s="152" t="s">
        <v>1087</v>
      </c>
      <c r="AU150" s="152" t="s">
        <v>1012</v>
      </c>
      <c r="AY150" s="15" t="s">
        <v>1085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1012</v>
      </c>
      <c r="BK150" s="153">
        <f>ROUND(I150*H150,2)</f>
        <v>0</v>
      </c>
      <c r="BL150" s="15" t="s">
        <v>1091</v>
      </c>
      <c r="BM150" s="152" t="s">
        <v>570</v>
      </c>
    </row>
    <row r="151" spans="2:51" s="12" customFormat="1" ht="9.75">
      <c r="B151" s="154"/>
      <c r="D151" s="155" t="s">
        <v>1093</v>
      </c>
      <c r="E151" s="156" t="s">
        <v>929</v>
      </c>
      <c r="F151" s="157" t="s">
        <v>571</v>
      </c>
      <c r="H151" s="158">
        <v>0.275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1093</v>
      </c>
      <c r="AU151" s="156" t="s">
        <v>1012</v>
      </c>
      <c r="AV151" s="12" t="s">
        <v>1012</v>
      </c>
      <c r="AW151" s="12" t="s">
        <v>956</v>
      </c>
      <c r="AX151" s="12" t="s">
        <v>1006</v>
      </c>
      <c r="AY151" s="156" t="s">
        <v>1085</v>
      </c>
    </row>
    <row r="152" spans="2:63" s="11" customFormat="1" ht="22.5" customHeight="1">
      <c r="B152" s="128"/>
      <c r="D152" s="129" t="s">
        <v>998</v>
      </c>
      <c r="E152" s="138" t="s">
        <v>1091</v>
      </c>
      <c r="F152" s="138" t="s">
        <v>1228</v>
      </c>
      <c r="J152" s="139">
        <f>BK152</f>
        <v>0</v>
      </c>
      <c r="L152" s="128"/>
      <c r="M152" s="132"/>
      <c r="N152" s="133"/>
      <c r="O152" s="133"/>
      <c r="P152" s="134">
        <f>SUM(P153:P154)</f>
        <v>135.974475</v>
      </c>
      <c r="Q152" s="133"/>
      <c r="R152" s="134">
        <f>SUM(R153:R154)</f>
        <v>160.38456525</v>
      </c>
      <c r="S152" s="133"/>
      <c r="T152" s="135">
        <f>SUM(T153:T154)</f>
        <v>0</v>
      </c>
      <c r="AR152" s="129" t="s">
        <v>1006</v>
      </c>
      <c r="AT152" s="136" t="s">
        <v>998</v>
      </c>
      <c r="AU152" s="136" t="s">
        <v>1006</v>
      </c>
      <c r="AY152" s="129" t="s">
        <v>1085</v>
      </c>
      <c r="BK152" s="137">
        <f>SUM(BK153:BK154)</f>
        <v>0</v>
      </c>
    </row>
    <row r="153" spans="1:65" s="1" customFormat="1" ht="33" customHeight="1">
      <c r="A153" s="27"/>
      <c r="B153" s="140"/>
      <c r="C153" s="141" t="s">
        <v>1165</v>
      </c>
      <c r="D153" s="141" t="s">
        <v>1087</v>
      </c>
      <c r="E153" s="142" t="s">
        <v>1230</v>
      </c>
      <c r="F153" s="143" t="s">
        <v>1231</v>
      </c>
      <c r="G153" s="144" t="s">
        <v>1090</v>
      </c>
      <c r="H153" s="145">
        <v>84.825</v>
      </c>
      <c r="I153" s="146"/>
      <c r="J153" s="146">
        <f>ROUND(I153*H153,2)</f>
        <v>0</v>
      </c>
      <c r="K153" s="147"/>
      <c r="L153" s="28"/>
      <c r="M153" s="148" t="s">
        <v>929</v>
      </c>
      <c r="N153" s="149" t="s">
        <v>965</v>
      </c>
      <c r="O153" s="150">
        <v>1.603</v>
      </c>
      <c r="P153" s="150">
        <f>O153*H153</f>
        <v>135.974475</v>
      </c>
      <c r="Q153" s="150">
        <v>1.89077</v>
      </c>
      <c r="R153" s="150">
        <f>Q153*H153</f>
        <v>160.38456525</v>
      </c>
      <c r="S153" s="150">
        <v>0</v>
      </c>
      <c r="T153" s="151">
        <f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52" t="s">
        <v>1091</v>
      </c>
      <c r="AT153" s="152" t="s">
        <v>1087</v>
      </c>
      <c r="AU153" s="152" t="s">
        <v>1012</v>
      </c>
      <c r="AY153" s="15" t="s">
        <v>1085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5" t="s">
        <v>1012</v>
      </c>
      <c r="BK153" s="153">
        <f>ROUND(I153*H153,2)</f>
        <v>0</v>
      </c>
      <c r="BL153" s="15" t="s">
        <v>1091</v>
      </c>
      <c r="BM153" s="152" t="s">
        <v>572</v>
      </c>
    </row>
    <row r="154" spans="2:51" s="12" customFormat="1" ht="9.75">
      <c r="B154" s="154"/>
      <c r="D154" s="155" t="s">
        <v>1093</v>
      </c>
      <c r="E154" s="156" t="s">
        <v>929</v>
      </c>
      <c r="F154" s="157" t="s">
        <v>573</v>
      </c>
      <c r="H154" s="158">
        <v>84.825</v>
      </c>
      <c r="L154" s="154"/>
      <c r="M154" s="159"/>
      <c r="N154" s="160"/>
      <c r="O154" s="160"/>
      <c r="P154" s="160"/>
      <c r="Q154" s="160"/>
      <c r="R154" s="160"/>
      <c r="S154" s="160"/>
      <c r="T154" s="161"/>
      <c r="AT154" s="156" t="s">
        <v>1093</v>
      </c>
      <c r="AU154" s="156" t="s">
        <v>1012</v>
      </c>
      <c r="AV154" s="12" t="s">
        <v>1012</v>
      </c>
      <c r="AW154" s="12" t="s">
        <v>956</v>
      </c>
      <c r="AX154" s="12" t="s">
        <v>1006</v>
      </c>
      <c r="AY154" s="156" t="s">
        <v>1085</v>
      </c>
    </row>
    <row r="155" spans="2:63" s="11" customFormat="1" ht="22.5" customHeight="1">
      <c r="B155" s="128"/>
      <c r="D155" s="129" t="s">
        <v>998</v>
      </c>
      <c r="E155" s="138" t="s">
        <v>1125</v>
      </c>
      <c r="F155" s="138" t="s">
        <v>1272</v>
      </c>
      <c r="J155" s="139">
        <f>BK155</f>
        <v>0</v>
      </c>
      <c r="L155" s="128"/>
      <c r="M155" s="132"/>
      <c r="N155" s="133"/>
      <c r="O155" s="133"/>
      <c r="P155" s="134">
        <f>SUM(P156:P157)</f>
        <v>49.8858</v>
      </c>
      <c r="Q155" s="133"/>
      <c r="R155" s="134">
        <f>SUM(R156:R157)</f>
        <v>80.55989400000001</v>
      </c>
      <c r="S155" s="133"/>
      <c r="T155" s="135">
        <f>SUM(T156:T157)</f>
        <v>0</v>
      </c>
      <c r="AR155" s="129" t="s">
        <v>1006</v>
      </c>
      <c r="AT155" s="136" t="s">
        <v>998</v>
      </c>
      <c r="AU155" s="136" t="s">
        <v>1006</v>
      </c>
      <c r="AY155" s="129" t="s">
        <v>1085</v>
      </c>
      <c r="BK155" s="137">
        <f>SUM(BK156:BK157)</f>
        <v>0</v>
      </c>
    </row>
    <row r="156" spans="1:65" s="1" customFormat="1" ht="33" customHeight="1">
      <c r="A156" s="27"/>
      <c r="B156" s="140"/>
      <c r="C156" s="141" t="s">
        <v>1169</v>
      </c>
      <c r="D156" s="141" t="s">
        <v>1087</v>
      </c>
      <c r="E156" s="142" t="s">
        <v>199</v>
      </c>
      <c r="F156" s="143" t="s">
        <v>200</v>
      </c>
      <c r="G156" s="144" t="s">
        <v>1090</v>
      </c>
      <c r="H156" s="145">
        <v>36.6</v>
      </c>
      <c r="I156" s="146"/>
      <c r="J156" s="146">
        <f>ROUND(I156*H156,2)</f>
        <v>0</v>
      </c>
      <c r="K156" s="147"/>
      <c r="L156" s="28"/>
      <c r="M156" s="148" t="s">
        <v>929</v>
      </c>
      <c r="N156" s="149" t="s">
        <v>965</v>
      </c>
      <c r="O156" s="150">
        <v>1.363</v>
      </c>
      <c r="P156" s="150">
        <f>O156*H156</f>
        <v>49.8858</v>
      </c>
      <c r="Q156" s="150">
        <v>2.20109</v>
      </c>
      <c r="R156" s="150">
        <f>Q156*H156</f>
        <v>80.55989400000001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1091</v>
      </c>
      <c r="AT156" s="152" t="s">
        <v>1087</v>
      </c>
      <c r="AU156" s="152" t="s">
        <v>1012</v>
      </c>
      <c r="AY156" s="15" t="s">
        <v>1085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1012</v>
      </c>
      <c r="BK156" s="153">
        <f>ROUND(I156*H156,2)</f>
        <v>0</v>
      </c>
      <c r="BL156" s="15" t="s">
        <v>1091</v>
      </c>
      <c r="BM156" s="152" t="s">
        <v>574</v>
      </c>
    </row>
    <row r="157" spans="2:51" s="12" customFormat="1" ht="9.75">
      <c r="B157" s="154"/>
      <c r="D157" s="155" t="s">
        <v>1093</v>
      </c>
      <c r="E157" s="156" t="s">
        <v>929</v>
      </c>
      <c r="F157" s="157" t="s">
        <v>575</v>
      </c>
      <c r="H157" s="158">
        <v>36.6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1093</v>
      </c>
      <c r="AU157" s="156" t="s">
        <v>1012</v>
      </c>
      <c r="AV157" s="12" t="s">
        <v>1012</v>
      </c>
      <c r="AW157" s="12" t="s">
        <v>956</v>
      </c>
      <c r="AX157" s="12" t="s">
        <v>1006</v>
      </c>
      <c r="AY157" s="156" t="s">
        <v>1085</v>
      </c>
    </row>
    <row r="158" spans="2:63" s="11" customFormat="1" ht="22.5" customHeight="1">
      <c r="B158" s="128"/>
      <c r="D158" s="129" t="s">
        <v>998</v>
      </c>
      <c r="E158" s="138" t="s">
        <v>1282</v>
      </c>
      <c r="F158" s="138" t="s">
        <v>1283</v>
      </c>
      <c r="J158" s="139">
        <f>BK158</f>
        <v>0</v>
      </c>
      <c r="L158" s="128"/>
      <c r="M158" s="132"/>
      <c r="N158" s="133"/>
      <c r="O158" s="133"/>
      <c r="P158" s="134">
        <f>P159</f>
        <v>571.957146</v>
      </c>
      <c r="Q158" s="133"/>
      <c r="R158" s="134">
        <f>R159</f>
        <v>0</v>
      </c>
      <c r="S158" s="133"/>
      <c r="T158" s="135">
        <f>T159</f>
        <v>0</v>
      </c>
      <c r="AR158" s="129" t="s">
        <v>1006</v>
      </c>
      <c r="AT158" s="136" t="s">
        <v>998</v>
      </c>
      <c r="AU158" s="136" t="s">
        <v>1006</v>
      </c>
      <c r="AY158" s="129" t="s">
        <v>1085</v>
      </c>
      <c r="BK158" s="137">
        <f>BK159</f>
        <v>0</v>
      </c>
    </row>
    <row r="159" spans="1:65" s="1" customFormat="1" ht="33" customHeight="1">
      <c r="A159" s="27"/>
      <c r="B159" s="140"/>
      <c r="C159" s="141" t="s">
        <v>1175</v>
      </c>
      <c r="D159" s="141" t="s">
        <v>1087</v>
      </c>
      <c r="E159" s="142" t="s">
        <v>203</v>
      </c>
      <c r="F159" s="143" t="s">
        <v>204</v>
      </c>
      <c r="G159" s="144" t="s">
        <v>1143</v>
      </c>
      <c r="H159" s="145">
        <v>1850.994</v>
      </c>
      <c r="I159" s="146"/>
      <c r="J159" s="146">
        <f>ROUND(I159*H159,2)</f>
        <v>0</v>
      </c>
      <c r="K159" s="147"/>
      <c r="L159" s="28"/>
      <c r="M159" s="148" t="s">
        <v>929</v>
      </c>
      <c r="N159" s="149" t="s">
        <v>965</v>
      </c>
      <c r="O159" s="150">
        <v>0.309</v>
      </c>
      <c r="P159" s="150">
        <f>O159*H159</f>
        <v>571.957146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2" t="s">
        <v>1091</v>
      </c>
      <c r="AT159" s="152" t="s">
        <v>1087</v>
      </c>
      <c r="AU159" s="152" t="s">
        <v>1012</v>
      </c>
      <c r="AY159" s="15" t="s">
        <v>1085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5" t="s">
        <v>1012</v>
      </c>
      <c r="BK159" s="153">
        <f>ROUND(I159*H159,2)</f>
        <v>0</v>
      </c>
      <c r="BL159" s="15" t="s">
        <v>1091</v>
      </c>
      <c r="BM159" s="152" t="s">
        <v>576</v>
      </c>
    </row>
    <row r="160" spans="2:63" s="11" customFormat="1" ht="25.5" customHeight="1">
      <c r="B160" s="128"/>
      <c r="D160" s="129" t="s">
        <v>998</v>
      </c>
      <c r="E160" s="130" t="s">
        <v>1288</v>
      </c>
      <c r="F160" s="130" t="s">
        <v>1289</v>
      </c>
      <c r="J160" s="131">
        <f>BK160</f>
        <v>0</v>
      </c>
      <c r="L160" s="128"/>
      <c r="M160" s="132"/>
      <c r="N160" s="133"/>
      <c r="O160" s="133"/>
      <c r="P160" s="134">
        <f>P161</f>
        <v>264.02801100000005</v>
      </c>
      <c r="Q160" s="133"/>
      <c r="R160" s="134">
        <f>R161</f>
        <v>3.4591505600000003</v>
      </c>
      <c r="S160" s="133"/>
      <c r="T160" s="135">
        <f>T161</f>
        <v>0</v>
      </c>
      <c r="AR160" s="129" t="s">
        <v>1012</v>
      </c>
      <c r="AT160" s="136" t="s">
        <v>998</v>
      </c>
      <c r="AU160" s="136" t="s">
        <v>999</v>
      </c>
      <c r="AY160" s="129" t="s">
        <v>1085</v>
      </c>
      <c r="BK160" s="137">
        <f>BK161</f>
        <v>0</v>
      </c>
    </row>
    <row r="161" spans="2:63" s="11" customFormat="1" ht="22.5" customHeight="1">
      <c r="B161" s="128"/>
      <c r="D161" s="129" t="s">
        <v>998</v>
      </c>
      <c r="E161" s="138" t="s">
        <v>1290</v>
      </c>
      <c r="F161" s="138" t="s">
        <v>1291</v>
      </c>
      <c r="J161" s="139">
        <f>BK161</f>
        <v>0</v>
      </c>
      <c r="L161" s="128"/>
      <c r="M161" s="132"/>
      <c r="N161" s="133"/>
      <c r="O161" s="133"/>
      <c r="P161" s="134">
        <f>SUM(P162:P176)</f>
        <v>264.02801100000005</v>
      </c>
      <c r="Q161" s="133"/>
      <c r="R161" s="134">
        <f>SUM(R162:R176)</f>
        <v>3.4591505600000003</v>
      </c>
      <c r="S161" s="133"/>
      <c r="T161" s="135">
        <f>SUM(T162:T176)</f>
        <v>0</v>
      </c>
      <c r="AR161" s="129" t="s">
        <v>1012</v>
      </c>
      <c r="AT161" s="136" t="s">
        <v>998</v>
      </c>
      <c r="AU161" s="136" t="s">
        <v>1006</v>
      </c>
      <c r="AY161" s="129" t="s">
        <v>1085</v>
      </c>
      <c r="BK161" s="137">
        <f>SUM(BK162:BK176)</f>
        <v>0</v>
      </c>
    </row>
    <row r="162" spans="1:65" s="1" customFormat="1" ht="21.75" customHeight="1">
      <c r="A162" s="27"/>
      <c r="B162" s="140"/>
      <c r="C162" s="141" t="s">
        <v>936</v>
      </c>
      <c r="D162" s="141" t="s">
        <v>1087</v>
      </c>
      <c r="E162" s="142" t="s">
        <v>1293</v>
      </c>
      <c r="F162" s="143" t="s">
        <v>1294</v>
      </c>
      <c r="G162" s="144" t="s">
        <v>1114</v>
      </c>
      <c r="H162" s="145">
        <v>1696.5</v>
      </c>
      <c r="I162" s="146"/>
      <c r="J162" s="146">
        <f>ROUND(I162*H162,2)</f>
        <v>0</v>
      </c>
      <c r="K162" s="147"/>
      <c r="L162" s="28"/>
      <c r="M162" s="148" t="s">
        <v>929</v>
      </c>
      <c r="N162" s="149" t="s">
        <v>965</v>
      </c>
      <c r="O162" s="150">
        <v>0.027</v>
      </c>
      <c r="P162" s="150">
        <f>O162*H162</f>
        <v>45.8055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1160</v>
      </c>
      <c r="AT162" s="152" t="s">
        <v>1087</v>
      </c>
      <c r="AU162" s="152" t="s">
        <v>1012</v>
      </c>
      <c r="AY162" s="15" t="s">
        <v>1085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1012</v>
      </c>
      <c r="BK162" s="153">
        <f>ROUND(I162*H162,2)</f>
        <v>0</v>
      </c>
      <c r="BL162" s="15" t="s">
        <v>1160</v>
      </c>
      <c r="BM162" s="152" t="s">
        <v>577</v>
      </c>
    </row>
    <row r="163" spans="2:51" s="12" customFormat="1" ht="9.75">
      <c r="B163" s="154"/>
      <c r="D163" s="155" t="s">
        <v>1093</v>
      </c>
      <c r="E163" s="156" t="s">
        <v>929</v>
      </c>
      <c r="F163" s="157" t="s">
        <v>578</v>
      </c>
      <c r="H163" s="158">
        <v>1696.5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1093</v>
      </c>
      <c r="AU163" s="156" t="s">
        <v>1012</v>
      </c>
      <c r="AV163" s="12" t="s">
        <v>1012</v>
      </c>
      <c r="AW163" s="12" t="s">
        <v>956</v>
      </c>
      <c r="AX163" s="12" t="s">
        <v>1006</v>
      </c>
      <c r="AY163" s="156" t="s">
        <v>1085</v>
      </c>
    </row>
    <row r="164" spans="1:65" s="1" customFormat="1" ht="21.75" customHeight="1">
      <c r="A164" s="27"/>
      <c r="B164" s="140"/>
      <c r="C164" s="141" t="s">
        <v>1186</v>
      </c>
      <c r="D164" s="141" t="s">
        <v>1087</v>
      </c>
      <c r="E164" s="142" t="s">
        <v>579</v>
      </c>
      <c r="F164" s="143" t="s">
        <v>580</v>
      </c>
      <c r="G164" s="144" t="s">
        <v>1114</v>
      </c>
      <c r="H164" s="145">
        <v>620.8</v>
      </c>
      <c r="I164" s="146"/>
      <c r="J164" s="146">
        <f>ROUND(I164*H164,2)</f>
        <v>0</v>
      </c>
      <c r="K164" s="147"/>
      <c r="L164" s="28"/>
      <c r="M164" s="148" t="s">
        <v>929</v>
      </c>
      <c r="N164" s="149" t="s">
        <v>965</v>
      </c>
      <c r="O164" s="150">
        <v>0.03</v>
      </c>
      <c r="P164" s="150">
        <f>O164*H164</f>
        <v>18.624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2" t="s">
        <v>1160</v>
      </c>
      <c r="AT164" s="152" t="s">
        <v>1087</v>
      </c>
      <c r="AU164" s="152" t="s">
        <v>1012</v>
      </c>
      <c r="AY164" s="15" t="s">
        <v>1085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5" t="s">
        <v>1012</v>
      </c>
      <c r="BK164" s="153">
        <f>ROUND(I164*H164,2)</f>
        <v>0</v>
      </c>
      <c r="BL164" s="15" t="s">
        <v>1160</v>
      </c>
      <c r="BM164" s="152" t="s">
        <v>581</v>
      </c>
    </row>
    <row r="165" spans="2:51" s="12" customFormat="1" ht="9.75">
      <c r="B165" s="154"/>
      <c r="D165" s="155" t="s">
        <v>1093</v>
      </c>
      <c r="E165" s="156" t="s">
        <v>929</v>
      </c>
      <c r="F165" s="157" t="s">
        <v>582</v>
      </c>
      <c r="H165" s="158">
        <v>620.8</v>
      </c>
      <c r="L165" s="154"/>
      <c r="M165" s="159"/>
      <c r="N165" s="160"/>
      <c r="O165" s="160"/>
      <c r="P165" s="160"/>
      <c r="Q165" s="160"/>
      <c r="R165" s="160"/>
      <c r="S165" s="160"/>
      <c r="T165" s="161"/>
      <c r="AT165" s="156" t="s">
        <v>1093</v>
      </c>
      <c r="AU165" s="156" t="s">
        <v>1012</v>
      </c>
      <c r="AV165" s="12" t="s">
        <v>1012</v>
      </c>
      <c r="AW165" s="12" t="s">
        <v>956</v>
      </c>
      <c r="AX165" s="12" t="s">
        <v>1006</v>
      </c>
      <c r="AY165" s="156" t="s">
        <v>1085</v>
      </c>
    </row>
    <row r="166" spans="1:65" s="1" customFormat="1" ht="16.5" customHeight="1">
      <c r="A166" s="27"/>
      <c r="B166" s="140"/>
      <c r="C166" s="162" t="s">
        <v>1191</v>
      </c>
      <c r="D166" s="162" t="s">
        <v>1140</v>
      </c>
      <c r="E166" s="163" t="s">
        <v>1298</v>
      </c>
      <c r="F166" s="164" t="s">
        <v>1299</v>
      </c>
      <c r="G166" s="165" t="s">
        <v>1114</v>
      </c>
      <c r="H166" s="166">
        <v>2664.895</v>
      </c>
      <c r="I166" s="167"/>
      <c r="J166" s="167">
        <f>ROUND(I166*H166,2)</f>
        <v>0</v>
      </c>
      <c r="K166" s="168"/>
      <c r="L166" s="169"/>
      <c r="M166" s="170" t="s">
        <v>929</v>
      </c>
      <c r="N166" s="171" t="s">
        <v>965</v>
      </c>
      <c r="O166" s="150">
        <v>0</v>
      </c>
      <c r="P166" s="150">
        <f>O166*H166</f>
        <v>0</v>
      </c>
      <c r="Q166" s="150">
        <v>0.0003</v>
      </c>
      <c r="R166" s="150">
        <f>Q166*H166</f>
        <v>0.7994684999999999</v>
      </c>
      <c r="S166" s="150">
        <v>0</v>
      </c>
      <c r="T166" s="151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2" t="s">
        <v>1240</v>
      </c>
      <c r="AT166" s="152" t="s">
        <v>1140</v>
      </c>
      <c r="AU166" s="152" t="s">
        <v>1012</v>
      </c>
      <c r="AY166" s="15" t="s">
        <v>1085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5" t="s">
        <v>1012</v>
      </c>
      <c r="BK166" s="153">
        <f>ROUND(I166*H166,2)</f>
        <v>0</v>
      </c>
      <c r="BL166" s="15" t="s">
        <v>1160</v>
      </c>
      <c r="BM166" s="152" t="s">
        <v>583</v>
      </c>
    </row>
    <row r="167" spans="2:51" s="12" customFormat="1" ht="9.75">
      <c r="B167" s="154"/>
      <c r="D167" s="155" t="s">
        <v>1093</v>
      </c>
      <c r="E167" s="156" t="s">
        <v>929</v>
      </c>
      <c r="F167" s="157" t="s">
        <v>584</v>
      </c>
      <c r="H167" s="158">
        <v>2317.3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1093</v>
      </c>
      <c r="AU167" s="156" t="s">
        <v>1012</v>
      </c>
      <c r="AV167" s="12" t="s">
        <v>1012</v>
      </c>
      <c r="AW167" s="12" t="s">
        <v>956</v>
      </c>
      <c r="AX167" s="12" t="s">
        <v>1006</v>
      </c>
      <c r="AY167" s="156" t="s">
        <v>1085</v>
      </c>
    </row>
    <row r="168" spans="2:51" s="12" customFormat="1" ht="9.75">
      <c r="B168" s="154"/>
      <c r="D168" s="155" t="s">
        <v>1093</v>
      </c>
      <c r="F168" s="157" t="s">
        <v>585</v>
      </c>
      <c r="H168" s="158">
        <v>2664.895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1093</v>
      </c>
      <c r="AU168" s="156" t="s">
        <v>1012</v>
      </c>
      <c r="AV168" s="12" t="s">
        <v>1012</v>
      </c>
      <c r="AW168" s="12" t="s">
        <v>931</v>
      </c>
      <c r="AX168" s="12" t="s">
        <v>1006</v>
      </c>
      <c r="AY168" s="156" t="s">
        <v>1085</v>
      </c>
    </row>
    <row r="169" spans="1:65" s="1" customFormat="1" ht="33" customHeight="1">
      <c r="A169" s="27"/>
      <c r="B169" s="140"/>
      <c r="C169" s="141" t="s">
        <v>1196</v>
      </c>
      <c r="D169" s="141" t="s">
        <v>1087</v>
      </c>
      <c r="E169" s="142" t="s">
        <v>1303</v>
      </c>
      <c r="F169" s="143" t="s">
        <v>1304</v>
      </c>
      <c r="G169" s="144" t="s">
        <v>1114</v>
      </c>
      <c r="H169" s="145">
        <v>848.25</v>
      </c>
      <c r="I169" s="146"/>
      <c r="J169" s="146">
        <f>ROUND(I169*H169,2)</f>
        <v>0</v>
      </c>
      <c r="K169" s="147"/>
      <c r="L169" s="28"/>
      <c r="M169" s="148" t="s">
        <v>929</v>
      </c>
      <c r="N169" s="149" t="s">
        <v>965</v>
      </c>
      <c r="O169" s="150">
        <v>0.163</v>
      </c>
      <c r="P169" s="150">
        <f>O169*H169</f>
        <v>138.26475</v>
      </c>
      <c r="Q169" s="150">
        <v>3E-05</v>
      </c>
      <c r="R169" s="150">
        <f>Q169*H169</f>
        <v>0.0254475</v>
      </c>
      <c r="S169" s="150">
        <v>0</v>
      </c>
      <c r="T169" s="151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52" t="s">
        <v>1160</v>
      </c>
      <c r="AT169" s="152" t="s">
        <v>1087</v>
      </c>
      <c r="AU169" s="152" t="s">
        <v>1012</v>
      </c>
      <c r="AY169" s="15" t="s">
        <v>1085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5" t="s">
        <v>1012</v>
      </c>
      <c r="BK169" s="153">
        <f>ROUND(I169*H169,2)</f>
        <v>0</v>
      </c>
      <c r="BL169" s="15" t="s">
        <v>1160</v>
      </c>
      <c r="BM169" s="152" t="s">
        <v>586</v>
      </c>
    </row>
    <row r="170" spans="2:51" s="12" customFormat="1" ht="9.75">
      <c r="B170" s="154"/>
      <c r="D170" s="155" t="s">
        <v>1093</v>
      </c>
      <c r="E170" s="156" t="s">
        <v>929</v>
      </c>
      <c r="F170" s="157" t="s">
        <v>587</v>
      </c>
      <c r="H170" s="158">
        <v>848.25</v>
      </c>
      <c r="L170" s="154"/>
      <c r="M170" s="159"/>
      <c r="N170" s="160"/>
      <c r="O170" s="160"/>
      <c r="P170" s="160"/>
      <c r="Q170" s="160"/>
      <c r="R170" s="160"/>
      <c r="S170" s="160"/>
      <c r="T170" s="161"/>
      <c r="AT170" s="156" t="s">
        <v>1093</v>
      </c>
      <c r="AU170" s="156" t="s">
        <v>1012</v>
      </c>
      <c r="AV170" s="12" t="s">
        <v>1012</v>
      </c>
      <c r="AW170" s="12" t="s">
        <v>956</v>
      </c>
      <c r="AX170" s="12" t="s">
        <v>1006</v>
      </c>
      <c r="AY170" s="156" t="s">
        <v>1085</v>
      </c>
    </row>
    <row r="171" spans="1:65" s="1" customFormat="1" ht="33" customHeight="1">
      <c r="A171" s="27"/>
      <c r="B171" s="140"/>
      <c r="C171" s="141" t="s">
        <v>1201</v>
      </c>
      <c r="D171" s="141" t="s">
        <v>1087</v>
      </c>
      <c r="E171" s="142" t="s">
        <v>588</v>
      </c>
      <c r="F171" s="143" t="s">
        <v>589</v>
      </c>
      <c r="G171" s="144" t="s">
        <v>1114</v>
      </c>
      <c r="H171" s="145">
        <v>310.4</v>
      </c>
      <c r="I171" s="146"/>
      <c r="J171" s="146">
        <f>ROUND(I171*H171,2)</f>
        <v>0</v>
      </c>
      <c r="K171" s="147"/>
      <c r="L171" s="28"/>
      <c r="M171" s="148" t="s">
        <v>929</v>
      </c>
      <c r="N171" s="149" t="s">
        <v>965</v>
      </c>
      <c r="O171" s="150">
        <v>0.18</v>
      </c>
      <c r="P171" s="150">
        <f>O171*H171</f>
        <v>55.87199999999999</v>
      </c>
      <c r="Q171" s="150">
        <v>3E-05</v>
      </c>
      <c r="R171" s="150">
        <f>Q171*H171</f>
        <v>0.009311999999999999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1160</v>
      </c>
      <c r="AT171" s="152" t="s">
        <v>1087</v>
      </c>
      <c r="AU171" s="152" t="s">
        <v>1012</v>
      </c>
      <c r="AY171" s="15" t="s">
        <v>1085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1012</v>
      </c>
      <c r="BK171" s="153">
        <f>ROUND(I171*H171,2)</f>
        <v>0</v>
      </c>
      <c r="BL171" s="15" t="s">
        <v>1160</v>
      </c>
      <c r="BM171" s="152" t="s">
        <v>590</v>
      </c>
    </row>
    <row r="172" spans="2:51" s="12" customFormat="1" ht="9.75">
      <c r="B172" s="154"/>
      <c r="D172" s="155" t="s">
        <v>1093</v>
      </c>
      <c r="E172" s="156" t="s">
        <v>929</v>
      </c>
      <c r="F172" s="157" t="s">
        <v>591</v>
      </c>
      <c r="H172" s="158">
        <v>310.4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1093</v>
      </c>
      <c r="AU172" s="156" t="s">
        <v>1012</v>
      </c>
      <c r="AV172" s="12" t="s">
        <v>1012</v>
      </c>
      <c r="AW172" s="12" t="s">
        <v>956</v>
      </c>
      <c r="AX172" s="12" t="s">
        <v>1006</v>
      </c>
      <c r="AY172" s="156" t="s">
        <v>1085</v>
      </c>
    </row>
    <row r="173" spans="1:65" s="1" customFormat="1" ht="33" customHeight="1">
      <c r="A173" s="27"/>
      <c r="B173" s="140"/>
      <c r="C173" s="162" t="s">
        <v>1205</v>
      </c>
      <c r="D173" s="162" t="s">
        <v>1140</v>
      </c>
      <c r="E173" s="163" t="s">
        <v>1307</v>
      </c>
      <c r="F173" s="164" t="s">
        <v>1308</v>
      </c>
      <c r="G173" s="165" t="s">
        <v>1114</v>
      </c>
      <c r="H173" s="166">
        <v>1332.448</v>
      </c>
      <c r="I173" s="167"/>
      <c r="J173" s="167">
        <f>ROUND(I173*H173,2)</f>
        <v>0</v>
      </c>
      <c r="K173" s="168"/>
      <c r="L173" s="169"/>
      <c r="M173" s="170" t="s">
        <v>929</v>
      </c>
      <c r="N173" s="171" t="s">
        <v>965</v>
      </c>
      <c r="O173" s="150">
        <v>0</v>
      </c>
      <c r="P173" s="150">
        <f>O173*H173</f>
        <v>0</v>
      </c>
      <c r="Q173" s="150">
        <v>0.00197</v>
      </c>
      <c r="R173" s="150">
        <f>Q173*H173</f>
        <v>2.6249225600000003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1240</v>
      </c>
      <c r="AT173" s="152" t="s">
        <v>1140</v>
      </c>
      <c r="AU173" s="152" t="s">
        <v>1012</v>
      </c>
      <c r="AY173" s="15" t="s">
        <v>1085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1012</v>
      </c>
      <c r="BK173" s="153">
        <f>ROUND(I173*H173,2)</f>
        <v>0</v>
      </c>
      <c r="BL173" s="15" t="s">
        <v>1160</v>
      </c>
      <c r="BM173" s="152" t="s">
        <v>592</v>
      </c>
    </row>
    <row r="174" spans="2:51" s="12" customFormat="1" ht="9.75">
      <c r="B174" s="154"/>
      <c r="D174" s="155" t="s">
        <v>1093</v>
      </c>
      <c r="E174" s="156" t="s">
        <v>929</v>
      </c>
      <c r="F174" s="157" t="s">
        <v>593</v>
      </c>
      <c r="H174" s="158">
        <v>1158.65</v>
      </c>
      <c r="L174" s="154"/>
      <c r="M174" s="159"/>
      <c r="N174" s="160"/>
      <c r="O174" s="160"/>
      <c r="P174" s="160"/>
      <c r="Q174" s="160"/>
      <c r="R174" s="160"/>
      <c r="S174" s="160"/>
      <c r="T174" s="161"/>
      <c r="AT174" s="156" t="s">
        <v>1093</v>
      </c>
      <c r="AU174" s="156" t="s">
        <v>1012</v>
      </c>
      <c r="AV174" s="12" t="s">
        <v>1012</v>
      </c>
      <c r="AW174" s="12" t="s">
        <v>956</v>
      </c>
      <c r="AX174" s="12" t="s">
        <v>1006</v>
      </c>
      <c r="AY174" s="156" t="s">
        <v>1085</v>
      </c>
    </row>
    <row r="175" spans="2:51" s="12" customFormat="1" ht="9.75">
      <c r="B175" s="154"/>
      <c r="D175" s="155" t="s">
        <v>1093</v>
      </c>
      <c r="F175" s="157" t="s">
        <v>594</v>
      </c>
      <c r="H175" s="158">
        <v>1332.448</v>
      </c>
      <c r="L175" s="154"/>
      <c r="M175" s="159"/>
      <c r="N175" s="160"/>
      <c r="O175" s="160"/>
      <c r="P175" s="160"/>
      <c r="Q175" s="160"/>
      <c r="R175" s="160"/>
      <c r="S175" s="160"/>
      <c r="T175" s="161"/>
      <c r="AT175" s="156" t="s">
        <v>1093</v>
      </c>
      <c r="AU175" s="156" t="s">
        <v>1012</v>
      </c>
      <c r="AV175" s="12" t="s">
        <v>1012</v>
      </c>
      <c r="AW175" s="12" t="s">
        <v>931</v>
      </c>
      <c r="AX175" s="12" t="s">
        <v>1006</v>
      </c>
      <c r="AY175" s="156" t="s">
        <v>1085</v>
      </c>
    </row>
    <row r="176" spans="1:65" s="1" customFormat="1" ht="21.75" customHeight="1">
      <c r="A176" s="27"/>
      <c r="B176" s="140"/>
      <c r="C176" s="141" t="s">
        <v>1209</v>
      </c>
      <c r="D176" s="141" t="s">
        <v>1087</v>
      </c>
      <c r="E176" s="142" t="s">
        <v>1311</v>
      </c>
      <c r="F176" s="143" t="s">
        <v>1312</v>
      </c>
      <c r="G176" s="144" t="s">
        <v>1143</v>
      </c>
      <c r="H176" s="145">
        <v>3.459</v>
      </c>
      <c r="I176" s="146"/>
      <c r="J176" s="146">
        <f>ROUND(I176*H176,2)</f>
        <v>0</v>
      </c>
      <c r="K176" s="147"/>
      <c r="L176" s="28"/>
      <c r="M176" s="172" t="s">
        <v>929</v>
      </c>
      <c r="N176" s="173" t="s">
        <v>965</v>
      </c>
      <c r="O176" s="174">
        <v>1.579</v>
      </c>
      <c r="P176" s="174">
        <f>O176*H176</f>
        <v>5.461761</v>
      </c>
      <c r="Q176" s="174">
        <v>0</v>
      </c>
      <c r="R176" s="174">
        <f>Q176*H176</f>
        <v>0</v>
      </c>
      <c r="S176" s="174">
        <v>0</v>
      </c>
      <c r="T176" s="175">
        <f>S176*H176</f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52" t="s">
        <v>1160</v>
      </c>
      <c r="AT176" s="152" t="s">
        <v>1087</v>
      </c>
      <c r="AU176" s="152" t="s">
        <v>1012</v>
      </c>
      <c r="AY176" s="15" t="s">
        <v>1085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5" t="s">
        <v>1012</v>
      </c>
      <c r="BK176" s="153">
        <f>ROUND(I176*H176,2)</f>
        <v>0</v>
      </c>
      <c r="BL176" s="15" t="s">
        <v>1160</v>
      </c>
      <c r="BM176" s="152" t="s">
        <v>595</v>
      </c>
    </row>
    <row r="177" spans="1:31" s="1" customFormat="1" ht="6.75" customHeight="1">
      <c r="A177" s="27"/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28"/>
      <c r="M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</row>
  </sheetData>
  <sheetProtection/>
  <autoFilter ref="C127:K176"/>
  <mergeCells count="12">
    <mergeCell ref="E9:H9"/>
    <mergeCell ref="E11:H11"/>
    <mergeCell ref="E20:H20"/>
    <mergeCell ref="E29:H29"/>
    <mergeCell ref="E120:H120"/>
    <mergeCell ref="L2:V2"/>
    <mergeCell ref="E85:H85"/>
    <mergeCell ref="E87:H87"/>
    <mergeCell ref="E89:H89"/>
    <mergeCell ref="E116:H116"/>
    <mergeCell ref="E118:H118"/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M215"/>
  <sheetViews>
    <sheetView showGridLines="0" zoomScalePageLayoutView="0" workbookViewId="0" topLeftCell="A160">
      <selection activeCell="F41" sqref="F4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07" t="s">
        <v>934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1043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999</v>
      </c>
    </row>
    <row r="4" spans="2:46" ht="24.75" customHeight="1">
      <c r="B4" s="18"/>
      <c r="D4" s="19" t="s">
        <v>1053</v>
      </c>
      <c r="L4" s="18"/>
      <c r="M4" s="93" t="s">
        <v>938</v>
      </c>
      <c r="AT4" s="15" t="s">
        <v>931</v>
      </c>
    </row>
    <row r="5" spans="2:12" ht="6.75" customHeight="1">
      <c r="B5" s="18"/>
      <c r="L5" s="18"/>
    </row>
    <row r="6" spans="2:12" ht="12" customHeight="1">
      <c r="B6" s="18"/>
      <c r="D6" s="24" t="s">
        <v>941</v>
      </c>
      <c r="L6" s="18"/>
    </row>
    <row r="7" spans="2:12" ht="16.5" customHeight="1">
      <c r="B7" s="18"/>
      <c r="E7" s="338" t="str">
        <f>'Rekapitulácia stavby'!K6</f>
        <v>Vodozádržné opatrenia v obci Kamenica nad Cirochou</v>
      </c>
      <c r="F7" s="339"/>
      <c r="G7" s="339"/>
      <c r="H7" s="339"/>
      <c r="L7" s="18"/>
    </row>
    <row r="8" spans="2:12" ht="12" customHeight="1">
      <c r="B8" s="18"/>
      <c r="D8" s="24" t="s">
        <v>1054</v>
      </c>
      <c r="L8" s="18"/>
    </row>
    <row r="9" spans="1:31" s="1" customFormat="1" ht="16.5" customHeight="1">
      <c r="A9" s="27"/>
      <c r="B9" s="28"/>
      <c r="C9" s="27"/>
      <c r="D9" s="27"/>
      <c r="E9" s="338" t="s">
        <v>544</v>
      </c>
      <c r="F9" s="337"/>
      <c r="G9" s="337"/>
      <c r="H9" s="337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1056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31" t="s">
        <v>596</v>
      </c>
      <c r="F11" s="337"/>
      <c r="G11" s="337"/>
      <c r="H11" s="33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943</v>
      </c>
      <c r="E13" s="27"/>
      <c r="F13" s="22" t="s">
        <v>929</v>
      </c>
      <c r="G13" s="27"/>
      <c r="H13" s="27"/>
      <c r="I13" s="24" t="s">
        <v>944</v>
      </c>
      <c r="J13" s="22" t="s">
        <v>929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945</v>
      </c>
      <c r="E14" s="27"/>
      <c r="F14" s="22" t="s">
        <v>946</v>
      </c>
      <c r="G14" s="27"/>
      <c r="H14" s="27"/>
      <c r="I14" s="24" t="s">
        <v>947</v>
      </c>
      <c r="J14" s="50" t="s">
        <v>932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948</v>
      </c>
      <c r="E16" s="27"/>
      <c r="F16" s="27"/>
      <c r="G16" s="27"/>
      <c r="H16" s="27"/>
      <c r="I16" s="24" t="s">
        <v>949</v>
      </c>
      <c r="J16" s="22" t="s">
        <v>929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950</v>
      </c>
      <c r="F17" s="27"/>
      <c r="G17" s="27"/>
      <c r="H17" s="27"/>
      <c r="I17" s="24" t="s">
        <v>951</v>
      </c>
      <c r="J17" s="22" t="s">
        <v>929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952</v>
      </c>
      <c r="E19" s="27"/>
      <c r="F19" s="27"/>
      <c r="G19" s="27"/>
      <c r="H19" s="27"/>
      <c r="I19" s="24" t="s">
        <v>949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1" t="str">
        <f>'Rekapitulácia stavby'!E14</f>
        <v> </v>
      </c>
      <c r="F20" s="311"/>
      <c r="G20" s="311"/>
      <c r="H20" s="311"/>
      <c r="I20" s="24" t="s">
        <v>951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954</v>
      </c>
      <c r="E22" s="27"/>
      <c r="F22" s="27"/>
      <c r="G22" s="27"/>
      <c r="H22" s="27"/>
      <c r="I22" s="24" t="s">
        <v>949</v>
      </c>
      <c r="J22" s="22" t="s">
        <v>929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955</v>
      </c>
      <c r="F23" s="27"/>
      <c r="G23" s="27"/>
      <c r="H23" s="27"/>
      <c r="I23" s="24" t="s">
        <v>951</v>
      </c>
      <c r="J23" s="22" t="s">
        <v>929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957</v>
      </c>
      <c r="E25" s="27"/>
      <c r="F25" s="27"/>
      <c r="G25" s="27"/>
      <c r="H25" s="27"/>
      <c r="I25" s="24" t="s">
        <v>949</v>
      </c>
      <c r="J25" s="22" t="s">
        <v>929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951</v>
      </c>
      <c r="J26" s="22" t="s">
        <v>929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958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326" t="s">
        <v>929</v>
      </c>
      <c r="F29" s="326"/>
      <c r="G29" s="326"/>
      <c r="H29" s="32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959</v>
      </c>
      <c r="E32" s="27"/>
      <c r="F32" s="27"/>
      <c r="G32" s="27"/>
      <c r="H32" s="27"/>
      <c r="I32" s="27"/>
      <c r="J32" s="65">
        <f>ROUND(J126,2)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961</v>
      </c>
      <c r="G34" s="27"/>
      <c r="H34" s="27"/>
      <c r="I34" s="31" t="s">
        <v>960</v>
      </c>
      <c r="J34" s="31" t="s">
        <v>962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963</v>
      </c>
      <c r="E35" s="24" t="s">
        <v>964</v>
      </c>
      <c r="F35" s="99">
        <f>ROUND((SUM(BE126:BE214)),2)</f>
        <v>0</v>
      </c>
      <c r="G35" s="27"/>
      <c r="H35" s="27"/>
      <c r="I35" s="100">
        <v>0.2</v>
      </c>
      <c r="J35" s="99">
        <f>ROUND(((SUM(BE126:BE214))*I35),2)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965</v>
      </c>
      <c r="F36" s="99">
        <f>ROUND((SUM(BF126:BF214)),2)</f>
        <v>0</v>
      </c>
      <c r="G36" s="27"/>
      <c r="H36" s="27"/>
      <c r="I36" s="100">
        <v>0.2</v>
      </c>
      <c r="J36" s="99">
        <f>ROUND(((SUM(BF126:BF214))*I36),2)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966</v>
      </c>
      <c r="F37" s="99">
        <f>ROUND((SUM(BG126:BG214)),2)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967</v>
      </c>
      <c r="F38" s="99">
        <f>ROUND((SUM(BH126:BH214)),2)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968</v>
      </c>
      <c r="F39" s="99">
        <f>ROUND((SUM(BI126:BI214)),2)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969</v>
      </c>
      <c r="E41" s="35"/>
      <c r="F41" s="35"/>
      <c r="G41" s="101" t="s">
        <v>970</v>
      </c>
      <c r="H41" s="36" t="s">
        <v>971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972</v>
      </c>
      <c r="E50" s="39"/>
      <c r="F50" s="39"/>
      <c r="G50" s="38" t="s">
        <v>973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974</v>
      </c>
      <c r="E61" s="30"/>
      <c r="F61" s="104" t="s">
        <v>975</v>
      </c>
      <c r="G61" s="40" t="s">
        <v>974</v>
      </c>
      <c r="H61" s="30"/>
      <c r="I61" s="30"/>
      <c r="J61" s="105" t="s">
        <v>975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976</v>
      </c>
      <c r="E65" s="41"/>
      <c r="F65" s="41"/>
      <c r="G65" s="38" t="s">
        <v>977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974</v>
      </c>
      <c r="E76" s="30"/>
      <c r="F76" s="104" t="s">
        <v>975</v>
      </c>
      <c r="G76" s="40" t="s">
        <v>974</v>
      </c>
      <c r="H76" s="30"/>
      <c r="I76" s="30"/>
      <c r="J76" s="105" t="s">
        <v>975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1058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941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38" t="str">
        <f>E7</f>
        <v>Vodozádržné opatrenia v obci Kamenica nad Cirochou</v>
      </c>
      <c r="F85" s="339"/>
      <c r="G85" s="339"/>
      <c r="H85" s="33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1054</v>
      </c>
      <c r="L86" s="18"/>
    </row>
    <row r="87" spans="1:31" s="1" customFormat="1" ht="16.5" customHeight="1">
      <c r="A87" s="27"/>
      <c r="B87" s="28"/>
      <c r="C87" s="27"/>
      <c r="D87" s="27"/>
      <c r="E87" s="338" t="s">
        <v>544</v>
      </c>
      <c r="F87" s="337"/>
      <c r="G87" s="337"/>
      <c r="H87" s="337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1056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31" t="str">
        <f>E11</f>
        <v>03.2 - SO 03.2 Vsakovací kolektor</v>
      </c>
      <c r="F89" s="337"/>
      <c r="G89" s="337"/>
      <c r="H89" s="337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945</v>
      </c>
      <c r="D91" s="27"/>
      <c r="E91" s="27"/>
      <c r="F91" s="22" t="str">
        <f>F14</f>
        <v>Kamenica nad Cirochou </v>
      </c>
      <c r="G91" s="27"/>
      <c r="H91" s="27"/>
      <c r="I91" s="24" t="s">
        <v>947</v>
      </c>
      <c r="J91" s="50" t="str">
        <f>IF(J14="","",J14)</f>
        <v>11.10.2021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948</v>
      </c>
      <c r="D93" s="27"/>
      <c r="E93" s="27"/>
      <c r="F93" s="22" t="str">
        <f>E17</f>
        <v>Obec Kamenica nad Cirochou</v>
      </c>
      <c r="G93" s="27"/>
      <c r="H93" s="27"/>
      <c r="I93" s="24" t="s">
        <v>954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952</v>
      </c>
      <c r="D94" s="27"/>
      <c r="E94" s="27"/>
      <c r="F94" s="22" t="str">
        <f>IF(E20="","",E20)</f>
        <v> </v>
      </c>
      <c r="G94" s="27"/>
      <c r="H94" s="27"/>
      <c r="I94" s="24" t="s">
        <v>957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1059</v>
      </c>
      <c r="D96" s="33"/>
      <c r="E96" s="33"/>
      <c r="F96" s="33"/>
      <c r="G96" s="33"/>
      <c r="H96" s="33"/>
      <c r="I96" s="33"/>
      <c r="J96" s="107" t="s">
        <v>1060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1061</v>
      </c>
      <c r="D98" s="27"/>
      <c r="E98" s="27"/>
      <c r="F98" s="27"/>
      <c r="G98" s="27"/>
      <c r="H98" s="27"/>
      <c r="I98" s="27"/>
      <c r="J98" s="65">
        <f>J126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1062</v>
      </c>
    </row>
    <row r="99" spans="2:12" s="8" customFormat="1" ht="24.75" customHeight="1">
      <c r="B99" s="109"/>
      <c r="D99" s="110" t="s">
        <v>1063</v>
      </c>
      <c r="E99" s="111"/>
      <c r="F99" s="111"/>
      <c r="G99" s="111"/>
      <c r="H99" s="111"/>
      <c r="I99" s="111"/>
      <c r="J99" s="112">
        <f>J127</f>
        <v>0</v>
      </c>
      <c r="L99" s="109"/>
    </row>
    <row r="100" spans="2:12" s="9" customFormat="1" ht="19.5" customHeight="1">
      <c r="B100" s="113"/>
      <c r="D100" s="114" t="s">
        <v>1064</v>
      </c>
      <c r="E100" s="115"/>
      <c r="F100" s="115"/>
      <c r="G100" s="115"/>
      <c r="H100" s="115"/>
      <c r="I100" s="115"/>
      <c r="J100" s="116">
        <f>J128</f>
        <v>0</v>
      </c>
      <c r="L100" s="113"/>
    </row>
    <row r="101" spans="2:12" s="9" customFormat="1" ht="19.5" customHeight="1">
      <c r="B101" s="113"/>
      <c r="D101" s="114" t="s">
        <v>1065</v>
      </c>
      <c r="E101" s="115"/>
      <c r="F101" s="115"/>
      <c r="G101" s="115"/>
      <c r="H101" s="115"/>
      <c r="I101" s="115"/>
      <c r="J101" s="116">
        <f>J180</f>
        <v>0</v>
      </c>
      <c r="L101" s="113"/>
    </row>
    <row r="102" spans="2:12" s="9" customFormat="1" ht="19.5" customHeight="1">
      <c r="B102" s="113"/>
      <c r="D102" s="114" t="s">
        <v>1066</v>
      </c>
      <c r="E102" s="115"/>
      <c r="F102" s="115"/>
      <c r="G102" s="115"/>
      <c r="H102" s="115"/>
      <c r="I102" s="115"/>
      <c r="J102" s="116">
        <f>J188</f>
        <v>0</v>
      </c>
      <c r="L102" s="113"/>
    </row>
    <row r="103" spans="2:12" s="9" customFormat="1" ht="19.5" customHeight="1">
      <c r="B103" s="113"/>
      <c r="D103" s="114" t="s">
        <v>1067</v>
      </c>
      <c r="E103" s="115"/>
      <c r="F103" s="115"/>
      <c r="G103" s="115"/>
      <c r="H103" s="115"/>
      <c r="I103" s="115"/>
      <c r="J103" s="116">
        <f>J199</f>
        <v>0</v>
      </c>
      <c r="L103" s="113"/>
    </row>
    <row r="104" spans="2:12" s="9" customFormat="1" ht="19.5" customHeight="1">
      <c r="B104" s="113"/>
      <c r="D104" s="114" t="s">
        <v>1069</v>
      </c>
      <c r="E104" s="115"/>
      <c r="F104" s="115"/>
      <c r="G104" s="115"/>
      <c r="H104" s="115"/>
      <c r="I104" s="115"/>
      <c r="J104" s="116">
        <f>J213</f>
        <v>0</v>
      </c>
      <c r="L104" s="113"/>
    </row>
    <row r="105" spans="1:31" s="1" customFormat="1" ht="21.75" customHeight="1">
      <c r="A105" s="27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1" customFormat="1" ht="6.75" customHeight="1">
      <c r="A106" s="27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10" spans="1:31" s="1" customFormat="1" ht="6.75" customHeight="1">
      <c r="A110" s="27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1" customFormat="1" ht="24.75" customHeight="1">
      <c r="A111" s="27"/>
      <c r="B111" s="28"/>
      <c r="C111" s="19" t="s">
        <v>378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1" customFormat="1" ht="6.75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12" customHeight="1">
      <c r="A113" s="27"/>
      <c r="B113" s="28"/>
      <c r="C113" s="24" t="s">
        <v>941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16.5" customHeight="1">
      <c r="A114" s="27"/>
      <c r="B114" s="28"/>
      <c r="C114" s="27"/>
      <c r="D114" s="27"/>
      <c r="E114" s="338" t="str">
        <f>E7</f>
        <v>Vodozádržné opatrenia v obci Kamenica nad Cirochou</v>
      </c>
      <c r="F114" s="339"/>
      <c r="G114" s="339"/>
      <c r="H114" s="339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2:12" ht="12" customHeight="1">
      <c r="B115" s="18"/>
      <c r="C115" s="24" t="s">
        <v>1054</v>
      </c>
      <c r="L115" s="18"/>
    </row>
    <row r="116" spans="1:31" s="1" customFormat="1" ht="16.5" customHeight="1">
      <c r="A116" s="27"/>
      <c r="B116" s="28"/>
      <c r="C116" s="27"/>
      <c r="D116" s="27"/>
      <c r="E116" s="338" t="s">
        <v>544</v>
      </c>
      <c r="F116" s="337"/>
      <c r="G116" s="337"/>
      <c r="H116" s="33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12" customHeight="1">
      <c r="A117" s="27"/>
      <c r="B117" s="28"/>
      <c r="C117" s="24" t="s">
        <v>1056</v>
      </c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6.5" customHeight="1">
      <c r="A118" s="27"/>
      <c r="B118" s="28"/>
      <c r="C118" s="27"/>
      <c r="D118" s="27"/>
      <c r="E118" s="331" t="str">
        <f>E11</f>
        <v>03.2 - SO 03.2 Vsakovací kolektor</v>
      </c>
      <c r="F118" s="337"/>
      <c r="G118" s="337"/>
      <c r="H118" s="33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6.7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12" customHeight="1">
      <c r="A120" s="27"/>
      <c r="B120" s="28"/>
      <c r="C120" s="24" t="s">
        <v>945</v>
      </c>
      <c r="D120" s="27"/>
      <c r="E120" s="27"/>
      <c r="F120" s="22" t="str">
        <f>F14</f>
        <v>Kamenica nad Cirochou </v>
      </c>
      <c r="G120" s="27"/>
      <c r="H120" s="27"/>
      <c r="I120" s="24" t="s">
        <v>947</v>
      </c>
      <c r="J120" s="50" t="str">
        <f>IF(J14="","",J14)</f>
        <v>11.10.2021</v>
      </c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6.7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25.5" customHeight="1">
      <c r="A122" s="27"/>
      <c r="B122" s="28"/>
      <c r="C122" s="24" t="s">
        <v>948</v>
      </c>
      <c r="D122" s="27"/>
      <c r="E122" s="27"/>
      <c r="F122" s="22" t="str">
        <f>E17</f>
        <v>Obec Kamenica nad Cirochou</v>
      </c>
      <c r="G122" s="27"/>
      <c r="H122" s="27"/>
      <c r="I122" s="24" t="s">
        <v>954</v>
      </c>
      <c r="J122" s="25" t="str">
        <f>E23</f>
        <v>SK DESIGN Ing. Kelemen Slavomír</v>
      </c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15" customHeight="1">
      <c r="A123" s="27"/>
      <c r="B123" s="28"/>
      <c r="C123" s="24" t="s">
        <v>952</v>
      </c>
      <c r="D123" s="27"/>
      <c r="E123" s="27"/>
      <c r="F123" s="22" t="str">
        <f>IF(E20="","",E20)</f>
        <v> </v>
      </c>
      <c r="G123" s="27"/>
      <c r="H123" s="27"/>
      <c r="I123" s="24" t="s">
        <v>957</v>
      </c>
      <c r="J123" s="25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9.75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17"/>
      <c r="B125" s="118"/>
      <c r="C125" s="119" t="s">
        <v>1072</v>
      </c>
      <c r="D125" s="120" t="s">
        <v>984</v>
      </c>
      <c r="E125" s="120" t="s">
        <v>980</v>
      </c>
      <c r="F125" s="120" t="s">
        <v>981</v>
      </c>
      <c r="G125" s="120" t="s">
        <v>1073</v>
      </c>
      <c r="H125" s="120" t="s">
        <v>1074</v>
      </c>
      <c r="I125" s="120" t="s">
        <v>1075</v>
      </c>
      <c r="J125" s="121" t="s">
        <v>1060</v>
      </c>
      <c r="K125" s="122" t="s">
        <v>1076</v>
      </c>
      <c r="L125" s="123"/>
      <c r="M125" s="56" t="s">
        <v>929</v>
      </c>
      <c r="N125" s="57" t="s">
        <v>963</v>
      </c>
      <c r="O125" s="57" t="s">
        <v>1077</v>
      </c>
      <c r="P125" s="57" t="s">
        <v>1078</v>
      </c>
      <c r="Q125" s="57" t="s">
        <v>1079</v>
      </c>
      <c r="R125" s="57" t="s">
        <v>1080</v>
      </c>
      <c r="S125" s="57" t="s">
        <v>1081</v>
      </c>
      <c r="T125" s="58" t="s">
        <v>1082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</row>
    <row r="126" spans="1:63" s="1" customFormat="1" ht="22.5" customHeight="1">
      <c r="A126" s="27"/>
      <c r="B126" s="28"/>
      <c r="C126" s="63" t="s">
        <v>1061</v>
      </c>
      <c r="D126" s="27"/>
      <c r="E126" s="27"/>
      <c r="F126" s="27"/>
      <c r="G126" s="27"/>
      <c r="H126" s="27"/>
      <c r="I126" s="27"/>
      <c r="J126" s="124">
        <f>BK126</f>
        <v>0</v>
      </c>
      <c r="K126" s="27"/>
      <c r="L126" s="28"/>
      <c r="M126" s="59"/>
      <c r="N126" s="51"/>
      <c r="O126" s="60"/>
      <c r="P126" s="125">
        <f>P127</f>
        <v>1972.210013</v>
      </c>
      <c r="Q126" s="60"/>
      <c r="R126" s="125">
        <f>R127</f>
        <v>691.66510145</v>
      </c>
      <c r="S126" s="60"/>
      <c r="T126" s="126">
        <f>T127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5" t="s">
        <v>998</v>
      </c>
      <c r="AU126" s="15" t="s">
        <v>1062</v>
      </c>
      <c r="BK126" s="127">
        <f>BK127</f>
        <v>0</v>
      </c>
    </row>
    <row r="127" spans="2:63" s="11" customFormat="1" ht="25.5" customHeight="1">
      <c r="B127" s="128"/>
      <c r="D127" s="129" t="s">
        <v>998</v>
      </c>
      <c r="E127" s="130" t="s">
        <v>1083</v>
      </c>
      <c r="F127" s="130" t="s">
        <v>1084</v>
      </c>
      <c r="J127" s="131">
        <f>BK127</f>
        <v>0</v>
      </c>
      <c r="L127" s="128"/>
      <c r="M127" s="132"/>
      <c r="N127" s="133"/>
      <c r="O127" s="133"/>
      <c r="P127" s="134">
        <f>P128+P180+P188+P199+P213</f>
        <v>1972.210013</v>
      </c>
      <c r="Q127" s="133"/>
      <c r="R127" s="134">
        <f>R128+R180+R188+R199+R213</f>
        <v>691.66510145</v>
      </c>
      <c r="S127" s="133"/>
      <c r="T127" s="135">
        <f>T128+T180+T188+T199+T213</f>
        <v>0</v>
      </c>
      <c r="AR127" s="129" t="s">
        <v>1006</v>
      </c>
      <c r="AT127" s="136" t="s">
        <v>998</v>
      </c>
      <c r="AU127" s="136" t="s">
        <v>999</v>
      </c>
      <c r="AY127" s="129" t="s">
        <v>1085</v>
      </c>
      <c r="BK127" s="137">
        <f>BK128+BK180+BK188+BK199+BK213</f>
        <v>0</v>
      </c>
    </row>
    <row r="128" spans="2:63" s="11" customFormat="1" ht="22.5" customHeight="1">
      <c r="B128" s="128"/>
      <c r="D128" s="129" t="s">
        <v>998</v>
      </c>
      <c r="E128" s="138" t="s">
        <v>1006</v>
      </c>
      <c r="F128" s="138" t="s">
        <v>1086</v>
      </c>
      <c r="J128" s="139">
        <f>BK128</f>
        <v>0</v>
      </c>
      <c r="L128" s="128"/>
      <c r="M128" s="132"/>
      <c r="N128" s="133"/>
      <c r="O128" s="133"/>
      <c r="P128" s="134">
        <f>SUM(P129:P179)</f>
        <v>1007.263103</v>
      </c>
      <c r="Q128" s="133"/>
      <c r="R128" s="134">
        <f>SUM(R129:R179)</f>
        <v>663.4328949999999</v>
      </c>
      <c r="S128" s="133"/>
      <c r="T128" s="135">
        <f>SUM(T129:T179)</f>
        <v>0</v>
      </c>
      <c r="AR128" s="129" t="s">
        <v>1006</v>
      </c>
      <c r="AT128" s="136" t="s">
        <v>998</v>
      </c>
      <c r="AU128" s="136" t="s">
        <v>1006</v>
      </c>
      <c r="AY128" s="129" t="s">
        <v>1085</v>
      </c>
      <c r="BK128" s="137">
        <f>SUM(BK129:BK179)</f>
        <v>0</v>
      </c>
    </row>
    <row r="129" spans="1:65" s="1" customFormat="1" ht="33" customHeight="1">
      <c r="A129" s="27"/>
      <c r="B129" s="140"/>
      <c r="C129" s="141" t="s">
        <v>1006</v>
      </c>
      <c r="D129" s="141" t="s">
        <v>1087</v>
      </c>
      <c r="E129" s="142" t="s">
        <v>597</v>
      </c>
      <c r="F129" s="143" t="s">
        <v>598</v>
      </c>
      <c r="G129" s="144" t="s">
        <v>599</v>
      </c>
      <c r="H129" s="145">
        <v>720</v>
      </c>
      <c r="I129" s="146"/>
      <c r="J129" s="146">
        <f>ROUND(I129*H129,2)</f>
        <v>0</v>
      </c>
      <c r="K129" s="147"/>
      <c r="L129" s="28"/>
      <c r="M129" s="148" t="s">
        <v>929</v>
      </c>
      <c r="N129" s="149" t="s">
        <v>965</v>
      </c>
      <c r="O129" s="150">
        <v>0.372</v>
      </c>
      <c r="P129" s="150">
        <f>O129*H129</f>
        <v>267.84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2" t="s">
        <v>1091</v>
      </c>
      <c r="AT129" s="152" t="s">
        <v>1087</v>
      </c>
      <c r="AU129" s="152" t="s">
        <v>1012</v>
      </c>
      <c r="AY129" s="15" t="s">
        <v>1085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5" t="s">
        <v>1012</v>
      </c>
      <c r="BK129" s="153">
        <f>ROUND(I129*H129,2)</f>
        <v>0</v>
      </c>
      <c r="BL129" s="15" t="s">
        <v>1091</v>
      </c>
      <c r="BM129" s="152" t="s">
        <v>600</v>
      </c>
    </row>
    <row r="130" spans="1:65" s="1" customFormat="1" ht="33" customHeight="1">
      <c r="A130" s="27"/>
      <c r="B130" s="140"/>
      <c r="C130" s="141" t="s">
        <v>1012</v>
      </c>
      <c r="D130" s="141" t="s">
        <v>1087</v>
      </c>
      <c r="E130" s="142" t="s">
        <v>601</v>
      </c>
      <c r="F130" s="143" t="s">
        <v>602</v>
      </c>
      <c r="G130" s="144" t="s">
        <v>603</v>
      </c>
      <c r="H130" s="145">
        <v>30</v>
      </c>
      <c r="I130" s="146"/>
      <c r="J130" s="146">
        <f>ROUND(I130*H130,2)</f>
        <v>0</v>
      </c>
      <c r="K130" s="147"/>
      <c r="L130" s="28"/>
      <c r="M130" s="148" t="s">
        <v>929</v>
      </c>
      <c r="N130" s="149" t="s">
        <v>965</v>
      </c>
      <c r="O130" s="150">
        <v>0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2" t="s">
        <v>1091</v>
      </c>
      <c r="AT130" s="152" t="s">
        <v>1087</v>
      </c>
      <c r="AU130" s="152" t="s">
        <v>1012</v>
      </c>
      <c r="AY130" s="15" t="s">
        <v>1085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5" t="s">
        <v>1012</v>
      </c>
      <c r="BK130" s="153">
        <f>ROUND(I130*H130,2)</f>
        <v>0</v>
      </c>
      <c r="BL130" s="15" t="s">
        <v>1091</v>
      </c>
      <c r="BM130" s="152" t="s">
        <v>604</v>
      </c>
    </row>
    <row r="131" spans="1:65" s="1" customFormat="1" ht="21.75" customHeight="1">
      <c r="A131" s="27"/>
      <c r="B131" s="140"/>
      <c r="C131" s="141" t="s">
        <v>1099</v>
      </c>
      <c r="D131" s="141" t="s">
        <v>1087</v>
      </c>
      <c r="E131" s="142" t="s">
        <v>605</v>
      </c>
      <c r="F131" s="143" t="s">
        <v>606</v>
      </c>
      <c r="G131" s="144" t="s">
        <v>1222</v>
      </c>
      <c r="H131" s="145">
        <v>20</v>
      </c>
      <c r="I131" s="146"/>
      <c r="J131" s="146">
        <f>ROUND(I131*H131,2)</f>
        <v>0</v>
      </c>
      <c r="K131" s="147"/>
      <c r="L131" s="28"/>
      <c r="M131" s="148" t="s">
        <v>929</v>
      </c>
      <c r="N131" s="149" t="s">
        <v>965</v>
      </c>
      <c r="O131" s="150">
        <v>3.712</v>
      </c>
      <c r="P131" s="150">
        <f>O131*H131</f>
        <v>74.24000000000001</v>
      </c>
      <c r="Q131" s="150">
        <v>0.01391</v>
      </c>
      <c r="R131" s="150">
        <f>Q131*H131</f>
        <v>0.2782</v>
      </c>
      <c r="S131" s="150">
        <v>0</v>
      </c>
      <c r="T131" s="151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2" t="s">
        <v>1091</v>
      </c>
      <c r="AT131" s="152" t="s">
        <v>1087</v>
      </c>
      <c r="AU131" s="152" t="s">
        <v>1012</v>
      </c>
      <c r="AY131" s="15" t="s">
        <v>1085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5" t="s">
        <v>1012</v>
      </c>
      <c r="BK131" s="153">
        <f>ROUND(I131*H131,2)</f>
        <v>0</v>
      </c>
      <c r="BL131" s="15" t="s">
        <v>1091</v>
      </c>
      <c r="BM131" s="152" t="s">
        <v>607</v>
      </c>
    </row>
    <row r="132" spans="1:65" s="1" customFormat="1" ht="21.75" customHeight="1">
      <c r="A132" s="27"/>
      <c r="B132" s="140"/>
      <c r="C132" s="141" t="s">
        <v>1091</v>
      </c>
      <c r="D132" s="141" t="s">
        <v>1087</v>
      </c>
      <c r="E132" s="142" t="s">
        <v>608</v>
      </c>
      <c r="F132" s="143" t="s">
        <v>609</v>
      </c>
      <c r="G132" s="144" t="s">
        <v>1222</v>
      </c>
      <c r="H132" s="145">
        <v>20</v>
      </c>
      <c r="I132" s="146"/>
      <c r="J132" s="146">
        <f>ROUND(I132*H132,2)</f>
        <v>0</v>
      </c>
      <c r="K132" s="147"/>
      <c r="L132" s="28"/>
      <c r="M132" s="148" t="s">
        <v>929</v>
      </c>
      <c r="N132" s="149" t="s">
        <v>965</v>
      </c>
      <c r="O132" s="150">
        <v>0.26</v>
      </c>
      <c r="P132" s="150">
        <f>O132*H132</f>
        <v>5.2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1091</v>
      </c>
      <c r="AT132" s="152" t="s">
        <v>1087</v>
      </c>
      <c r="AU132" s="152" t="s">
        <v>1012</v>
      </c>
      <c r="AY132" s="15" t="s">
        <v>1085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1012</v>
      </c>
      <c r="BK132" s="153">
        <f>ROUND(I132*H132,2)</f>
        <v>0</v>
      </c>
      <c r="BL132" s="15" t="s">
        <v>1091</v>
      </c>
      <c r="BM132" s="152" t="s">
        <v>610</v>
      </c>
    </row>
    <row r="133" spans="1:65" s="1" customFormat="1" ht="21.75" customHeight="1">
      <c r="A133" s="27"/>
      <c r="B133" s="140"/>
      <c r="C133" s="141" t="s">
        <v>1107</v>
      </c>
      <c r="D133" s="141" t="s">
        <v>1087</v>
      </c>
      <c r="E133" s="142" t="s">
        <v>611</v>
      </c>
      <c r="F133" s="143" t="s">
        <v>612</v>
      </c>
      <c r="G133" s="144" t="s">
        <v>1222</v>
      </c>
      <c r="H133" s="145">
        <v>58</v>
      </c>
      <c r="I133" s="146"/>
      <c r="J133" s="146">
        <f>ROUND(I133*H133,2)</f>
        <v>0</v>
      </c>
      <c r="K133" s="147"/>
      <c r="L133" s="28"/>
      <c r="M133" s="148" t="s">
        <v>929</v>
      </c>
      <c r="N133" s="149" t="s">
        <v>965</v>
      </c>
      <c r="O133" s="150">
        <v>0.27</v>
      </c>
      <c r="P133" s="150">
        <f>O133*H133</f>
        <v>15.66</v>
      </c>
      <c r="Q133" s="150">
        <v>0.0039</v>
      </c>
      <c r="R133" s="150">
        <f>Q133*H133</f>
        <v>0.22619999999999998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1091</v>
      </c>
      <c r="AT133" s="152" t="s">
        <v>1087</v>
      </c>
      <c r="AU133" s="152" t="s">
        <v>1012</v>
      </c>
      <c r="AY133" s="15" t="s">
        <v>1085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1012</v>
      </c>
      <c r="BK133" s="153">
        <f>ROUND(I133*H133,2)</f>
        <v>0</v>
      </c>
      <c r="BL133" s="15" t="s">
        <v>1091</v>
      </c>
      <c r="BM133" s="152" t="s">
        <v>613</v>
      </c>
    </row>
    <row r="134" spans="2:51" s="12" customFormat="1" ht="9.75">
      <c r="B134" s="154"/>
      <c r="D134" s="155" t="s">
        <v>1093</v>
      </c>
      <c r="E134" s="156" t="s">
        <v>929</v>
      </c>
      <c r="F134" s="157" t="s">
        <v>614</v>
      </c>
      <c r="H134" s="158">
        <v>58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1093</v>
      </c>
      <c r="AU134" s="156" t="s">
        <v>1012</v>
      </c>
      <c r="AV134" s="12" t="s">
        <v>1012</v>
      </c>
      <c r="AW134" s="12" t="s">
        <v>956</v>
      </c>
      <c r="AX134" s="12" t="s">
        <v>1006</v>
      </c>
      <c r="AY134" s="156" t="s">
        <v>1085</v>
      </c>
    </row>
    <row r="135" spans="1:65" s="1" customFormat="1" ht="33" customHeight="1">
      <c r="A135" s="27"/>
      <c r="B135" s="140"/>
      <c r="C135" s="141" t="s">
        <v>1111</v>
      </c>
      <c r="D135" s="141" t="s">
        <v>1087</v>
      </c>
      <c r="E135" s="142" t="s">
        <v>343</v>
      </c>
      <c r="F135" s="143" t="s">
        <v>344</v>
      </c>
      <c r="G135" s="144" t="s">
        <v>1090</v>
      </c>
      <c r="H135" s="145">
        <v>18.144</v>
      </c>
      <c r="I135" s="146"/>
      <c r="J135" s="146">
        <f>ROUND(I135*H135,2)</f>
        <v>0</v>
      </c>
      <c r="K135" s="147"/>
      <c r="L135" s="28"/>
      <c r="M135" s="148" t="s">
        <v>929</v>
      </c>
      <c r="N135" s="149" t="s">
        <v>965</v>
      </c>
      <c r="O135" s="150">
        <v>0.012</v>
      </c>
      <c r="P135" s="150">
        <f>O135*H135</f>
        <v>0.21772799999999998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2" t="s">
        <v>1091</v>
      </c>
      <c r="AT135" s="152" t="s">
        <v>1087</v>
      </c>
      <c r="AU135" s="152" t="s">
        <v>1012</v>
      </c>
      <c r="AY135" s="15" t="s">
        <v>1085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5" t="s">
        <v>1012</v>
      </c>
      <c r="BK135" s="153">
        <f>ROUND(I135*H135,2)</f>
        <v>0</v>
      </c>
      <c r="BL135" s="15" t="s">
        <v>1091</v>
      </c>
      <c r="BM135" s="152" t="s">
        <v>615</v>
      </c>
    </row>
    <row r="136" spans="2:51" s="12" customFormat="1" ht="9.75">
      <c r="B136" s="154"/>
      <c r="D136" s="155" t="s">
        <v>1093</v>
      </c>
      <c r="E136" s="156" t="s">
        <v>929</v>
      </c>
      <c r="F136" s="157" t="s">
        <v>616</v>
      </c>
      <c r="H136" s="158">
        <v>18.144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1093</v>
      </c>
      <c r="AU136" s="156" t="s">
        <v>1012</v>
      </c>
      <c r="AV136" s="12" t="s">
        <v>1012</v>
      </c>
      <c r="AW136" s="12" t="s">
        <v>956</v>
      </c>
      <c r="AX136" s="12" t="s">
        <v>1006</v>
      </c>
      <c r="AY136" s="156" t="s">
        <v>1085</v>
      </c>
    </row>
    <row r="137" spans="1:65" s="1" customFormat="1" ht="16.5" customHeight="1">
      <c r="A137" s="27"/>
      <c r="B137" s="140"/>
      <c r="C137" s="141" t="s">
        <v>1117</v>
      </c>
      <c r="D137" s="141" t="s">
        <v>1087</v>
      </c>
      <c r="E137" s="142" t="s">
        <v>1433</v>
      </c>
      <c r="F137" s="143" t="s">
        <v>1434</v>
      </c>
      <c r="G137" s="144" t="s">
        <v>1090</v>
      </c>
      <c r="H137" s="145">
        <v>24.84</v>
      </c>
      <c r="I137" s="146"/>
      <c r="J137" s="146">
        <f>ROUND(I137*H137,2)</f>
        <v>0</v>
      </c>
      <c r="K137" s="147"/>
      <c r="L137" s="28"/>
      <c r="M137" s="148" t="s">
        <v>929</v>
      </c>
      <c r="N137" s="149" t="s">
        <v>965</v>
      </c>
      <c r="O137" s="150">
        <v>2.806</v>
      </c>
      <c r="P137" s="150">
        <f>O137*H137</f>
        <v>69.70104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1091</v>
      </c>
      <c r="AT137" s="152" t="s">
        <v>1087</v>
      </c>
      <c r="AU137" s="152" t="s">
        <v>1012</v>
      </c>
      <c r="AY137" s="15" t="s">
        <v>1085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1012</v>
      </c>
      <c r="BK137" s="153">
        <f>ROUND(I137*H137,2)</f>
        <v>0</v>
      </c>
      <c r="BL137" s="15" t="s">
        <v>1091</v>
      </c>
      <c r="BM137" s="152" t="s">
        <v>617</v>
      </c>
    </row>
    <row r="138" spans="2:51" s="12" customFormat="1" ht="9.75">
      <c r="B138" s="154"/>
      <c r="D138" s="155" t="s">
        <v>1093</v>
      </c>
      <c r="E138" s="156" t="s">
        <v>929</v>
      </c>
      <c r="F138" s="157" t="s">
        <v>618</v>
      </c>
      <c r="H138" s="158">
        <v>24.84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1093</v>
      </c>
      <c r="AU138" s="156" t="s">
        <v>1012</v>
      </c>
      <c r="AV138" s="12" t="s">
        <v>1012</v>
      </c>
      <c r="AW138" s="12" t="s">
        <v>956</v>
      </c>
      <c r="AX138" s="12" t="s">
        <v>1006</v>
      </c>
      <c r="AY138" s="156" t="s">
        <v>1085</v>
      </c>
    </row>
    <row r="139" spans="1:65" s="1" customFormat="1" ht="21.75" customHeight="1">
      <c r="A139" s="27"/>
      <c r="B139" s="140"/>
      <c r="C139" s="141" t="s">
        <v>1121</v>
      </c>
      <c r="D139" s="141" t="s">
        <v>1087</v>
      </c>
      <c r="E139" s="142" t="s">
        <v>619</v>
      </c>
      <c r="F139" s="143" t="s">
        <v>620</v>
      </c>
      <c r="G139" s="144" t="s">
        <v>1090</v>
      </c>
      <c r="H139" s="145">
        <v>213.75</v>
      </c>
      <c r="I139" s="146"/>
      <c r="J139" s="146">
        <f>ROUND(I139*H139,2)</f>
        <v>0</v>
      </c>
      <c r="K139" s="147"/>
      <c r="L139" s="28"/>
      <c r="M139" s="148" t="s">
        <v>929</v>
      </c>
      <c r="N139" s="149" t="s">
        <v>965</v>
      </c>
      <c r="O139" s="150">
        <v>0.793</v>
      </c>
      <c r="P139" s="150">
        <f>O139*H139</f>
        <v>169.50375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1091</v>
      </c>
      <c r="AT139" s="152" t="s">
        <v>1087</v>
      </c>
      <c r="AU139" s="152" t="s">
        <v>1012</v>
      </c>
      <c r="AY139" s="15" t="s">
        <v>1085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1012</v>
      </c>
      <c r="BK139" s="153">
        <f>ROUND(I139*H139,2)</f>
        <v>0</v>
      </c>
      <c r="BL139" s="15" t="s">
        <v>1091</v>
      </c>
      <c r="BM139" s="152" t="s">
        <v>621</v>
      </c>
    </row>
    <row r="140" spans="2:51" s="12" customFormat="1" ht="9.75">
      <c r="B140" s="154"/>
      <c r="D140" s="155" t="s">
        <v>1093</v>
      </c>
      <c r="E140" s="156" t="s">
        <v>929</v>
      </c>
      <c r="F140" s="157" t="s">
        <v>622</v>
      </c>
      <c r="H140" s="158">
        <v>213.75</v>
      </c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1093</v>
      </c>
      <c r="AU140" s="156" t="s">
        <v>1012</v>
      </c>
      <c r="AV140" s="12" t="s">
        <v>1012</v>
      </c>
      <c r="AW140" s="12" t="s">
        <v>956</v>
      </c>
      <c r="AX140" s="12" t="s">
        <v>1006</v>
      </c>
      <c r="AY140" s="156" t="s">
        <v>1085</v>
      </c>
    </row>
    <row r="141" spans="1:65" s="1" customFormat="1" ht="21.75" customHeight="1">
      <c r="A141" s="27"/>
      <c r="B141" s="140"/>
      <c r="C141" s="141" t="s">
        <v>1125</v>
      </c>
      <c r="D141" s="141" t="s">
        <v>1087</v>
      </c>
      <c r="E141" s="142" t="s">
        <v>1437</v>
      </c>
      <c r="F141" s="143" t="s">
        <v>1438</v>
      </c>
      <c r="G141" s="144" t="s">
        <v>1090</v>
      </c>
      <c r="H141" s="145">
        <v>24.84</v>
      </c>
      <c r="I141" s="146"/>
      <c r="J141" s="146">
        <f>ROUND(I141*H141,2)</f>
        <v>0</v>
      </c>
      <c r="K141" s="147"/>
      <c r="L141" s="28"/>
      <c r="M141" s="148" t="s">
        <v>929</v>
      </c>
      <c r="N141" s="149" t="s">
        <v>965</v>
      </c>
      <c r="O141" s="150">
        <v>0.102</v>
      </c>
      <c r="P141" s="150">
        <f>O141*H141</f>
        <v>2.53368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1091</v>
      </c>
      <c r="AT141" s="152" t="s">
        <v>1087</v>
      </c>
      <c r="AU141" s="152" t="s">
        <v>1012</v>
      </c>
      <c r="AY141" s="15" t="s">
        <v>1085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1012</v>
      </c>
      <c r="BK141" s="153">
        <f>ROUND(I141*H141,2)</f>
        <v>0</v>
      </c>
      <c r="BL141" s="15" t="s">
        <v>1091</v>
      </c>
      <c r="BM141" s="152" t="s">
        <v>623</v>
      </c>
    </row>
    <row r="142" spans="1:65" s="1" customFormat="1" ht="21.75" customHeight="1">
      <c r="A142" s="27"/>
      <c r="B142" s="140"/>
      <c r="C142" s="141" t="s">
        <v>1130</v>
      </c>
      <c r="D142" s="141" t="s">
        <v>1087</v>
      </c>
      <c r="E142" s="142" t="s">
        <v>1437</v>
      </c>
      <c r="F142" s="143" t="s">
        <v>1438</v>
      </c>
      <c r="G142" s="144" t="s">
        <v>1090</v>
      </c>
      <c r="H142" s="145">
        <v>213.75</v>
      </c>
      <c r="I142" s="146"/>
      <c r="J142" s="146">
        <f>ROUND(I142*H142,2)</f>
        <v>0</v>
      </c>
      <c r="K142" s="147"/>
      <c r="L142" s="28"/>
      <c r="M142" s="148" t="s">
        <v>929</v>
      </c>
      <c r="N142" s="149" t="s">
        <v>965</v>
      </c>
      <c r="O142" s="150">
        <v>0.102</v>
      </c>
      <c r="P142" s="150">
        <f>O142*H142</f>
        <v>21.8025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1091</v>
      </c>
      <c r="AT142" s="152" t="s">
        <v>1087</v>
      </c>
      <c r="AU142" s="152" t="s">
        <v>1012</v>
      </c>
      <c r="AY142" s="15" t="s">
        <v>1085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1012</v>
      </c>
      <c r="BK142" s="153">
        <f>ROUND(I142*H142,2)</f>
        <v>0</v>
      </c>
      <c r="BL142" s="15" t="s">
        <v>1091</v>
      </c>
      <c r="BM142" s="152" t="s">
        <v>624</v>
      </c>
    </row>
    <row r="143" spans="1:65" s="1" customFormat="1" ht="21.75" customHeight="1">
      <c r="A143" s="27"/>
      <c r="B143" s="140"/>
      <c r="C143" s="141" t="s">
        <v>1134</v>
      </c>
      <c r="D143" s="141" t="s">
        <v>1087</v>
      </c>
      <c r="E143" s="142" t="s">
        <v>161</v>
      </c>
      <c r="F143" s="143" t="s">
        <v>162</v>
      </c>
      <c r="G143" s="144" t="s">
        <v>1090</v>
      </c>
      <c r="H143" s="145">
        <v>43.29</v>
      </c>
      <c r="I143" s="146"/>
      <c r="J143" s="146">
        <f>ROUND(I143*H143,2)</f>
        <v>0</v>
      </c>
      <c r="K143" s="147"/>
      <c r="L143" s="28"/>
      <c r="M143" s="148" t="s">
        <v>929</v>
      </c>
      <c r="N143" s="149" t="s">
        <v>965</v>
      </c>
      <c r="O143" s="150">
        <v>2.514</v>
      </c>
      <c r="P143" s="150">
        <f>O143*H143</f>
        <v>108.83106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1091</v>
      </c>
      <c r="AT143" s="152" t="s">
        <v>1087</v>
      </c>
      <c r="AU143" s="152" t="s">
        <v>1012</v>
      </c>
      <c r="AY143" s="15" t="s">
        <v>1085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1012</v>
      </c>
      <c r="BK143" s="153">
        <f>ROUND(I143*H143,2)</f>
        <v>0</v>
      </c>
      <c r="BL143" s="15" t="s">
        <v>1091</v>
      </c>
      <c r="BM143" s="152" t="s">
        <v>625</v>
      </c>
    </row>
    <row r="144" spans="2:51" s="12" customFormat="1" ht="9.75">
      <c r="B144" s="154"/>
      <c r="D144" s="155" t="s">
        <v>1093</v>
      </c>
      <c r="E144" s="156" t="s">
        <v>929</v>
      </c>
      <c r="F144" s="157" t="s">
        <v>626</v>
      </c>
      <c r="H144" s="158">
        <v>43.29</v>
      </c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1093</v>
      </c>
      <c r="AU144" s="156" t="s">
        <v>1012</v>
      </c>
      <c r="AV144" s="12" t="s">
        <v>1012</v>
      </c>
      <c r="AW144" s="12" t="s">
        <v>956</v>
      </c>
      <c r="AX144" s="12" t="s">
        <v>1006</v>
      </c>
      <c r="AY144" s="156" t="s">
        <v>1085</v>
      </c>
    </row>
    <row r="145" spans="1:65" s="1" customFormat="1" ht="33" customHeight="1">
      <c r="A145" s="27"/>
      <c r="B145" s="140"/>
      <c r="C145" s="141" t="s">
        <v>1139</v>
      </c>
      <c r="D145" s="141" t="s">
        <v>1087</v>
      </c>
      <c r="E145" s="142" t="s">
        <v>627</v>
      </c>
      <c r="F145" s="143" t="s">
        <v>631</v>
      </c>
      <c r="G145" s="144" t="s">
        <v>1090</v>
      </c>
      <c r="H145" s="145">
        <v>43.29</v>
      </c>
      <c r="I145" s="146"/>
      <c r="J145" s="146">
        <f>ROUND(I145*H145,2)</f>
        <v>0</v>
      </c>
      <c r="K145" s="147"/>
      <c r="L145" s="28"/>
      <c r="M145" s="148" t="s">
        <v>929</v>
      </c>
      <c r="N145" s="149" t="s">
        <v>965</v>
      </c>
      <c r="O145" s="150">
        <v>0.613</v>
      </c>
      <c r="P145" s="150">
        <f>O145*H145</f>
        <v>26.53677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2" t="s">
        <v>1091</v>
      </c>
      <c r="AT145" s="152" t="s">
        <v>1087</v>
      </c>
      <c r="AU145" s="152" t="s">
        <v>1012</v>
      </c>
      <c r="AY145" s="15" t="s">
        <v>1085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5" t="s">
        <v>1012</v>
      </c>
      <c r="BK145" s="153">
        <f>ROUND(I145*H145,2)</f>
        <v>0</v>
      </c>
      <c r="BL145" s="15" t="s">
        <v>1091</v>
      </c>
      <c r="BM145" s="152" t="s">
        <v>632</v>
      </c>
    </row>
    <row r="146" spans="1:65" s="1" customFormat="1" ht="21.75" customHeight="1">
      <c r="A146" s="27"/>
      <c r="B146" s="140"/>
      <c r="C146" s="141" t="s">
        <v>1146</v>
      </c>
      <c r="D146" s="141" t="s">
        <v>1087</v>
      </c>
      <c r="E146" s="142" t="s">
        <v>633</v>
      </c>
      <c r="F146" s="143" t="s">
        <v>634</v>
      </c>
      <c r="G146" s="144" t="s">
        <v>1090</v>
      </c>
      <c r="H146" s="145">
        <v>75</v>
      </c>
      <c r="I146" s="146"/>
      <c r="J146" s="146">
        <f>ROUND(I146*H146,2)</f>
        <v>0</v>
      </c>
      <c r="K146" s="147"/>
      <c r="L146" s="28"/>
      <c r="M146" s="148" t="s">
        <v>929</v>
      </c>
      <c r="N146" s="149" t="s">
        <v>965</v>
      </c>
      <c r="O146" s="150">
        <v>0.811</v>
      </c>
      <c r="P146" s="150">
        <f>O146*H146</f>
        <v>60.825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1091</v>
      </c>
      <c r="AT146" s="152" t="s">
        <v>1087</v>
      </c>
      <c r="AU146" s="152" t="s">
        <v>1012</v>
      </c>
      <c r="AY146" s="15" t="s">
        <v>1085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1012</v>
      </c>
      <c r="BK146" s="153">
        <f>ROUND(I146*H146,2)</f>
        <v>0</v>
      </c>
      <c r="BL146" s="15" t="s">
        <v>1091</v>
      </c>
      <c r="BM146" s="152" t="s">
        <v>635</v>
      </c>
    </row>
    <row r="147" spans="2:51" s="12" customFormat="1" ht="9.75">
      <c r="B147" s="154"/>
      <c r="D147" s="155" t="s">
        <v>1093</v>
      </c>
      <c r="E147" s="156" t="s">
        <v>929</v>
      </c>
      <c r="F147" s="157" t="s">
        <v>636</v>
      </c>
      <c r="H147" s="158">
        <v>75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1093</v>
      </c>
      <c r="AU147" s="156" t="s">
        <v>1012</v>
      </c>
      <c r="AV147" s="12" t="s">
        <v>1012</v>
      </c>
      <c r="AW147" s="12" t="s">
        <v>956</v>
      </c>
      <c r="AX147" s="12" t="s">
        <v>1006</v>
      </c>
      <c r="AY147" s="156" t="s">
        <v>1085</v>
      </c>
    </row>
    <row r="148" spans="1:65" s="1" customFormat="1" ht="33" customHeight="1">
      <c r="A148" s="27"/>
      <c r="B148" s="140"/>
      <c r="C148" s="141" t="s">
        <v>1150</v>
      </c>
      <c r="D148" s="141" t="s">
        <v>1087</v>
      </c>
      <c r="E148" s="142" t="s">
        <v>1108</v>
      </c>
      <c r="F148" s="143" t="s">
        <v>1109</v>
      </c>
      <c r="G148" s="144" t="s">
        <v>1090</v>
      </c>
      <c r="H148" s="145">
        <v>75</v>
      </c>
      <c r="I148" s="146"/>
      <c r="J148" s="146">
        <f>ROUND(I148*H148,2)</f>
        <v>0</v>
      </c>
      <c r="K148" s="147"/>
      <c r="L148" s="28"/>
      <c r="M148" s="148" t="s">
        <v>929</v>
      </c>
      <c r="N148" s="149" t="s">
        <v>965</v>
      </c>
      <c r="O148" s="150">
        <v>0.08</v>
      </c>
      <c r="P148" s="150">
        <f>O148*H148</f>
        <v>6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1091</v>
      </c>
      <c r="AT148" s="152" t="s">
        <v>1087</v>
      </c>
      <c r="AU148" s="152" t="s">
        <v>1012</v>
      </c>
      <c r="AY148" s="15" t="s">
        <v>1085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1012</v>
      </c>
      <c r="BK148" s="153">
        <f>ROUND(I148*H148,2)</f>
        <v>0</v>
      </c>
      <c r="BL148" s="15" t="s">
        <v>1091</v>
      </c>
      <c r="BM148" s="152" t="s">
        <v>637</v>
      </c>
    </row>
    <row r="149" spans="1:65" s="1" customFormat="1" ht="21.75" customHeight="1">
      <c r="A149" s="27"/>
      <c r="B149" s="140"/>
      <c r="C149" s="141" t="s">
        <v>1155</v>
      </c>
      <c r="D149" s="141" t="s">
        <v>1087</v>
      </c>
      <c r="E149" s="142" t="s">
        <v>241</v>
      </c>
      <c r="F149" s="143" t="s">
        <v>242</v>
      </c>
      <c r="G149" s="144" t="s">
        <v>1114</v>
      </c>
      <c r="H149" s="145">
        <v>269.37</v>
      </c>
      <c r="I149" s="146"/>
      <c r="J149" s="146">
        <f>ROUND(I149*H149,2)</f>
        <v>0</v>
      </c>
      <c r="K149" s="147"/>
      <c r="L149" s="28"/>
      <c r="M149" s="148" t="s">
        <v>929</v>
      </c>
      <c r="N149" s="149" t="s">
        <v>965</v>
      </c>
      <c r="O149" s="150">
        <v>0.168</v>
      </c>
      <c r="P149" s="150">
        <f>O149*H149</f>
        <v>45.254160000000006</v>
      </c>
      <c r="Q149" s="150">
        <v>0.0007</v>
      </c>
      <c r="R149" s="150">
        <f>Q149*H149</f>
        <v>0.188559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1091</v>
      </c>
      <c r="AT149" s="152" t="s">
        <v>1087</v>
      </c>
      <c r="AU149" s="152" t="s">
        <v>1012</v>
      </c>
      <c r="AY149" s="15" t="s">
        <v>1085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1012</v>
      </c>
      <c r="BK149" s="153">
        <f>ROUND(I149*H149,2)</f>
        <v>0</v>
      </c>
      <c r="BL149" s="15" t="s">
        <v>1091</v>
      </c>
      <c r="BM149" s="152" t="s">
        <v>638</v>
      </c>
    </row>
    <row r="150" spans="2:51" s="12" customFormat="1" ht="9.75">
      <c r="B150" s="154"/>
      <c r="D150" s="155" t="s">
        <v>1093</v>
      </c>
      <c r="E150" s="156" t="s">
        <v>929</v>
      </c>
      <c r="F150" s="157" t="s">
        <v>639</v>
      </c>
      <c r="H150" s="158">
        <v>71.25</v>
      </c>
      <c r="L150" s="154"/>
      <c r="M150" s="159"/>
      <c r="N150" s="160"/>
      <c r="O150" s="160"/>
      <c r="P150" s="160"/>
      <c r="Q150" s="160"/>
      <c r="R150" s="160"/>
      <c r="S150" s="160"/>
      <c r="T150" s="161"/>
      <c r="AT150" s="156" t="s">
        <v>1093</v>
      </c>
      <c r="AU150" s="156" t="s">
        <v>1012</v>
      </c>
      <c r="AV150" s="12" t="s">
        <v>1012</v>
      </c>
      <c r="AW150" s="12" t="s">
        <v>956</v>
      </c>
      <c r="AX150" s="12" t="s">
        <v>999</v>
      </c>
      <c r="AY150" s="156" t="s">
        <v>1085</v>
      </c>
    </row>
    <row r="151" spans="2:51" s="12" customFormat="1" ht="9.75">
      <c r="B151" s="154"/>
      <c r="D151" s="155" t="s">
        <v>1093</v>
      </c>
      <c r="E151" s="156" t="s">
        <v>929</v>
      </c>
      <c r="F151" s="157" t="s">
        <v>640</v>
      </c>
      <c r="H151" s="158">
        <v>165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1093</v>
      </c>
      <c r="AU151" s="156" t="s">
        <v>1012</v>
      </c>
      <c r="AV151" s="12" t="s">
        <v>1012</v>
      </c>
      <c r="AW151" s="12" t="s">
        <v>956</v>
      </c>
      <c r="AX151" s="12" t="s">
        <v>999</v>
      </c>
      <c r="AY151" s="156" t="s">
        <v>1085</v>
      </c>
    </row>
    <row r="152" spans="2:51" s="12" customFormat="1" ht="9.75">
      <c r="B152" s="154"/>
      <c r="D152" s="155" t="s">
        <v>1093</v>
      </c>
      <c r="E152" s="156" t="s">
        <v>929</v>
      </c>
      <c r="F152" s="157" t="s">
        <v>641</v>
      </c>
      <c r="H152" s="158">
        <v>33.12</v>
      </c>
      <c r="L152" s="154"/>
      <c r="M152" s="159"/>
      <c r="N152" s="160"/>
      <c r="O152" s="160"/>
      <c r="P152" s="160"/>
      <c r="Q152" s="160"/>
      <c r="R152" s="160"/>
      <c r="S152" s="160"/>
      <c r="T152" s="161"/>
      <c r="AT152" s="156" t="s">
        <v>1093</v>
      </c>
      <c r="AU152" s="156" t="s">
        <v>1012</v>
      </c>
      <c r="AV152" s="12" t="s">
        <v>1012</v>
      </c>
      <c r="AW152" s="12" t="s">
        <v>956</v>
      </c>
      <c r="AX152" s="12" t="s">
        <v>999</v>
      </c>
      <c r="AY152" s="156" t="s">
        <v>1085</v>
      </c>
    </row>
    <row r="153" spans="2:51" s="13" customFormat="1" ht="9.75">
      <c r="B153" s="178"/>
      <c r="D153" s="155" t="s">
        <v>1093</v>
      </c>
      <c r="E153" s="179" t="s">
        <v>929</v>
      </c>
      <c r="F153" s="180" t="s">
        <v>1447</v>
      </c>
      <c r="H153" s="181">
        <v>269.37</v>
      </c>
      <c r="L153" s="178"/>
      <c r="M153" s="182"/>
      <c r="N153" s="183"/>
      <c r="O153" s="183"/>
      <c r="P153" s="183"/>
      <c r="Q153" s="183"/>
      <c r="R153" s="183"/>
      <c r="S153" s="183"/>
      <c r="T153" s="184"/>
      <c r="AT153" s="179" t="s">
        <v>1093</v>
      </c>
      <c r="AU153" s="179" t="s">
        <v>1012</v>
      </c>
      <c r="AV153" s="13" t="s">
        <v>1091</v>
      </c>
      <c r="AW153" s="13" t="s">
        <v>956</v>
      </c>
      <c r="AX153" s="13" t="s">
        <v>1006</v>
      </c>
      <c r="AY153" s="179" t="s">
        <v>1085</v>
      </c>
    </row>
    <row r="154" spans="1:65" s="1" customFormat="1" ht="21.75" customHeight="1">
      <c r="A154" s="27"/>
      <c r="B154" s="140"/>
      <c r="C154" s="141" t="s">
        <v>1160</v>
      </c>
      <c r="D154" s="141" t="s">
        <v>1087</v>
      </c>
      <c r="E154" s="142" t="s">
        <v>245</v>
      </c>
      <c r="F154" s="143" t="s">
        <v>246</v>
      </c>
      <c r="G154" s="144" t="s">
        <v>1114</v>
      </c>
      <c r="H154" s="145">
        <v>269.37</v>
      </c>
      <c r="I154" s="146"/>
      <c r="J154" s="146">
        <f>ROUND(I154*H154,2)</f>
        <v>0</v>
      </c>
      <c r="K154" s="147"/>
      <c r="L154" s="28"/>
      <c r="M154" s="148" t="s">
        <v>929</v>
      </c>
      <c r="N154" s="149" t="s">
        <v>965</v>
      </c>
      <c r="O154" s="150">
        <v>0.09</v>
      </c>
      <c r="P154" s="150">
        <f>O154*H154</f>
        <v>24.243299999999998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1091</v>
      </c>
      <c r="AT154" s="152" t="s">
        <v>1087</v>
      </c>
      <c r="AU154" s="152" t="s">
        <v>1012</v>
      </c>
      <c r="AY154" s="15" t="s">
        <v>1085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1012</v>
      </c>
      <c r="BK154" s="153">
        <f>ROUND(I154*H154,2)</f>
        <v>0</v>
      </c>
      <c r="BL154" s="15" t="s">
        <v>1091</v>
      </c>
      <c r="BM154" s="152" t="s">
        <v>642</v>
      </c>
    </row>
    <row r="155" spans="1:65" s="1" customFormat="1" ht="33" customHeight="1">
      <c r="A155" s="27"/>
      <c r="B155" s="140"/>
      <c r="C155" s="141" t="s">
        <v>1165</v>
      </c>
      <c r="D155" s="141" t="s">
        <v>1087</v>
      </c>
      <c r="E155" s="142" t="s">
        <v>1126</v>
      </c>
      <c r="F155" s="143" t="s">
        <v>1127</v>
      </c>
      <c r="G155" s="144" t="s">
        <v>1090</v>
      </c>
      <c r="H155" s="145">
        <v>343.012</v>
      </c>
      <c r="I155" s="146"/>
      <c r="J155" s="146">
        <f>ROUND(I155*H155,2)</f>
        <v>0</v>
      </c>
      <c r="K155" s="147"/>
      <c r="L155" s="28"/>
      <c r="M155" s="148" t="s">
        <v>929</v>
      </c>
      <c r="N155" s="149" t="s">
        <v>965</v>
      </c>
      <c r="O155" s="150">
        <v>0.037</v>
      </c>
      <c r="P155" s="150">
        <f>O155*H155</f>
        <v>12.691443999999999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52" t="s">
        <v>1091</v>
      </c>
      <c r="AT155" s="152" t="s">
        <v>1087</v>
      </c>
      <c r="AU155" s="152" t="s">
        <v>1012</v>
      </c>
      <c r="AY155" s="15" t="s">
        <v>1085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5" t="s">
        <v>1012</v>
      </c>
      <c r="BK155" s="153">
        <f>ROUND(I155*H155,2)</f>
        <v>0</v>
      </c>
      <c r="BL155" s="15" t="s">
        <v>1091</v>
      </c>
      <c r="BM155" s="152" t="s">
        <v>643</v>
      </c>
    </row>
    <row r="156" spans="2:51" s="12" customFormat="1" ht="9.75">
      <c r="B156" s="154"/>
      <c r="D156" s="155" t="s">
        <v>1093</v>
      </c>
      <c r="E156" s="156" t="s">
        <v>929</v>
      </c>
      <c r="F156" s="157" t="s">
        <v>644</v>
      </c>
      <c r="H156" s="158">
        <v>343.012</v>
      </c>
      <c r="L156" s="154"/>
      <c r="M156" s="159"/>
      <c r="N156" s="160"/>
      <c r="O156" s="160"/>
      <c r="P156" s="160"/>
      <c r="Q156" s="160"/>
      <c r="R156" s="160"/>
      <c r="S156" s="160"/>
      <c r="T156" s="161"/>
      <c r="AT156" s="156" t="s">
        <v>1093</v>
      </c>
      <c r="AU156" s="156" t="s">
        <v>1012</v>
      </c>
      <c r="AV156" s="12" t="s">
        <v>1012</v>
      </c>
      <c r="AW156" s="12" t="s">
        <v>956</v>
      </c>
      <c r="AX156" s="12" t="s">
        <v>1006</v>
      </c>
      <c r="AY156" s="156" t="s">
        <v>1085</v>
      </c>
    </row>
    <row r="157" spans="1:65" s="1" customFormat="1" ht="21.75" customHeight="1">
      <c r="A157" s="27"/>
      <c r="B157" s="140"/>
      <c r="C157" s="141" t="s">
        <v>1169</v>
      </c>
      <c r="D157" s="141" t="s">
        <v>1087</v>
      </c>
      <c r="E157" s="142" t="s">
        <v>1131</v>
      </c>
      <c r="F157" s="143" t="s">
        <v>1132</v>
      </c>
      <c r="G157" s="144" t="s">
        <v>1090</v>
      </c>
      <c r="H157" s="145">
        <v>339.868</v>
      </c>
      <c r="I157" s="146"/>
      <c r="J157" s="146">
        <f>ROUND(I157*H157,2)</f>
        <v>0</v>
      </c>
      <c r="K157" s="147"/>
      <c r="L157" s="28"/>
      <c r="M157" s="148" t="s">
        <v>929</v>
      </c>
      <c r="N157" s="149" t="s">
        <v>965</v>
      </c>
      <c r="O157" s="150">
        <v>0.087</v>
      </c>
      <c r="P157" s="150">
        <f>O157*H157</f>
        <v>29.568516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2" t="s">
        <v>1091</v>
      </c>
      <c r="AT157" s="152" t="s">
        <v>1087</v>
      </c>
      <c r="AU157" s="152" t="s">
        <v>1012</v>
      </c>
      <c r="AY157" s="15" t="s">
        <v>1085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5" t="s">
        <v>1012</v>
      </c>
      <c r="BK157" s="153">
        <f>ROUND(I157*H157,2)</f>
        <v>0</v>
      </c>
      <c r="BL157" s="15" t="s">
        <v>1091</v>
      </c>
      <c r="BM157" s="152" t="s">
        <v>645</v>
      </c>
    </row>
    <row r="158" spans="1:65" s="1" customFormat="1" ht="33" customHeight="1">
      <c r="A158" s="27"/>
      <c r="B158" s="140"/>
      <c r="C158" s="141" t="s">
        <v>1175</v>
      </c>
      <c r="D158" s="141" t="s">
        <v>1087</v>
      </c>
      <c r="E158" s="142" t="s">
        <v>1147</v>
      </c>
      <c r="F158" s="143" t="s">
        <v>1148</v>
      </c>
      <c r="G158" s="144" t="s">
        <v>1090</v>
      </c>
      <c r="H158" s="145">
        <v>339.868</v>
      </c>
      <c r="I158" s="146"/>
      <c r="J158" s="146">
        <f>ROUND(I158*H158,2)</f>
        <v>0</v>
      </c>
      <c r="K158" s="147"/>
      <c r="L158" s="28"/>
      <c r="M158" s="148" t="s">
        <v>929</v>
      </c>
      <c r="N158" s="149" t="s">
        <v>965</v>
      </c>
      <c r="O158" s="150">
        <v>0.031</v>
      </c>
      <c r="P158" s="150">
        <f>O158*H158</f>
        <v>10.535908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1091</v>
      </c>
      <c r="AT158" s="152" t="s">
        <v>1087</v>
      </c>
      <c r="AU158" s="152" t="s">
        <v>1012</v>
      </c>
      <c r="AY158" s="15" t="s">
        <v>1085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1012</v>
      </c>
      <c r="BK158" s="153">
        <f>ROUND(I158*H158,2)</f>
        <v>0</v>
      </c>
      <c r="BL158" s="15" t="s">
        <v>1091</v>
      </c>
      <c r="BM158" s="152" t="s">
        <v>646</v>
      </c>
    </row>
    <row r="159" spans="1:65" s="1" customFormat="1" ht="21.75" customHeight="1">
      <c r="A159" s="27"/>
      <c r="B159" s="140"/>
      <c r="C159" s="141" t="s">
        <v>936</v>
      </c>
      <c r="D159" s="141" t="s">
        <v>1087</v>
      </c>
      <c r="E159" s="142" t="s">
        <v>647</v>
      </c>
      <c r="F159" s="143" t="s">
        <v>697</v>
      </c>
      <c r="G159" s="144" t="s">
        <v>1090</v>
      </c>
      <c r="H159" s="145">
        <v>32.012</v>
      </c>
      <c r="I159" s="146"/>
      <c r="J159" s="146">
        <f>ROUND(I159*H159,2)</f>
        <v>0</v>
      </c>
      <c r="K159" s="147"/>
      <c r="L159" s="28"/>
      <c r="M159" s="148" t="s">
        <v>929</v>
      </c>
      <c r="N159" s="149" t="s">
        <v>965</v>
      </c>
      <c r="O159" s="150">
        <v>0.105</v>
      </c>
      <c r="P159" s="150">
        <f>O159*H159</f>
        <v>3.36126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2" t="s">
        <v>1091</v>
      </c>
      <c r="AT159" s="152" t="s">
        <v>1087</v>
      </c>
      <c r="AU159" s="152" t="s">
        <v>1012</v>
      </c>
      <c r="AY159" s="15" t="s">
        <v>1085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5" t="s">
        <v>1012</v>
      </c>
      <c r="BK159" s="153">
        <f>ROUND(I159*H159,2)</f>
        <v>0</v>
      </c>
      <c r="BL159" s="15" t="s">
        <v>1091</v>
      </c>
      <c r="BM159" s="152" t="s">
        <v>698</v>
      </c>
    </row>
    <row r="160" spans="2:51" s="12" customFormat="1" ht="9.75">
      <c r="B160" s="154"/>
      <c r="D160" s="155" t="s">
        <v>1093</v>
      </c>
      <c r="E160" s="156" t="s">
        <v>929</v>
      </c>
      <c r="F160" s="157" t="s">
        <v>699</v>
      </c>
      <c r="H160" s="158">
        <v>29.97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1093</v>
      </c>
      <c r="AU160" s="156" t="s">
        <v>1012</v>
      </c>
      <c r="AV160" s="12" t="s">
        <v>1012</v>
      </c>
      <c r="AW160" s="12" t="s">
        <v>956</v>
      </c>
      <c r="AX160" s="12" t="s">
        <v>999</v>
      </c>
      <c r="AY160" s="156" t="s">
        <v>1085</v>
      </c>
    </row>
    <row r="161" spans="2:51" s="12" customFormat="1" ht="9.75">
      <c r="B161" s="154"/>
      <c r="D161" s="155" t="s">
        <v>1093</v>
      </c>
      <c r="E161" s="156" t="s">
        <v>929</v>
      </c>
      <c r="F161" s="157" t="s">
        <v>700</v>
      </c>
      <c r="H161" s="158">
        <v>2.042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1093</v>
      </c>
      <c r="AU161" s="156" t="s">
        <v>1012</v>
      </c>
      <c r="AV161" s="12" t="s">
        <v>1012</v>
      </c>
      <c r="AW161" s="12" t="s">
        <v>956</v>
      </c>
      <c r="AX161" s="12" t="s">
        <v>999</v>
      </c>
      <c r="AY161" s="156" t="s">
        <v>1085</v>
      </c>
    </row>
    <row r="162" spans="2:51" s="13" customFormat="1" ht="9.75">
      <c r="B162" s="178"/>
      <c r="D162" s="155" t="s">
        <v>1093</v>
      </c>
      <c r="E162" s="179" t="s">
        <v>929</v>
      </c>
      <c r="F162" s="180" t="s">
        <v>1447</v>
      </c>
      <c r="H162" s="181">
        <v>32.012</v>
      </c>
      <c r="L162" s="178"/>
      <c r="M162" s="182"/>
      <c r="N162" s="183"/>
      <c r="O162" s="183"/>
      <c r="P162" s="183"/>
      <c r="Q162" s="183"/>
      <c r="R162" s="183"/>
      <c r="S162" s="183"/>
      <c r="T162" s="184"/>
      <c r="AT162" s="179" t="s">
        <v>1093</v>
      </c>
      <c r="AU162" s="179" t="s">
        <v>1012</v>
      </c>
      <c r="AV162" s="13" t="s">
        <v>1091</v>
      </c>
      <c r="AW162" s="13" t="s">
        <v>956</v>
      </c>
      <c r="AX162" s="13" t="s">
        <v>1006</v>
      </c>
      <c r="AY162" s="179" t="s">
        <v>1085</v>
      </c>
    </row>
    <row r="163" spans="1:65" s="1" customFormat="1" ht="33" customHeight="1">
      <c r="A163" s="27"/>
      <c r="B163" s="140"/>
      <c r="C163" s="141" t="s">
        <v>1186</v>
      </c>
      <c r="D163" s="141" t="s">
        <v>1087</v>
      </c>
      <c r="E163" s="142" t="s">
        <v>701</v>
      </c>
      <c r="F163" s="143" t="s">
        <v>702</v>
      </c>
      <c r="G163" s="144" t="s">
        <v>1090</v>
      </c>
      <c r="H163" s="145">
        <v>279.75</v>
      </c>
      <c r="I163" s="146"/>
      <c r="J163" s="146">
        <f>ROUND(I163*H163,2)</f>
        <v>0</v>
      </c>
      <c r="K163" s="147"/>
      <c r="L163" s="28"/>
      <c r="M163" s="148" t="s">
        <v>929</v>
      </c>
      <c r="N163" s="149" t="s">
        <v>965</v>
      </c>
      <c r="O163" s="150">
        <v>0.099</v>
      </c>
      <c r="P163" s="150">
        <f>O163*H163</f>
        <v>27.69525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1091</v>
      </c>
      <c r="AT163" s="152" t="s">
        <v>1087</v>
      </c>
      <c r="AU163" s="152" t="s">
        <v>1012</v>
      </c>
      <c r="AY163" s="15" t="s">
        <v>1085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5" t="s">
        <v>1012</v>
      </c>
      <c r="BK163" s="153">
        <f>ROUND(I163*H163,2)</f>
        <v>0</v>
      </c>
      <c r="BL163" s="15" t="s">
        <v>1091</v>
      </c>
      <c r="BM163" s="152" t="s">
        <v>703</v>
      </c>
    </row>
    <row r="164" spans="2:51" s="12" customFormat="1" ht="9.75">
      <c r="B164" s="154"/>
      <c r="D164" s="155" t="s">
        <v>1093</v>
      </c>
      <c r="E164" s="156" t="s">
        <v>929</v>
      </c>
      <c r="F164" s="157" t="s">
        <v>636</v>
      </c>
      <c r="H164" s="158">
        <v>75</v>
      </c>
      <c r="L164" s="154"/>
      <c r="M164" s="159"/>
      <c r="N164" s="160"/>
      <c r="O164" s="160"/>
      <c r="P164" s="160"/>
      <c r="Q164" s="160"/>
      <c r="R164" s="160"/>
      <c r="S164" s="160"/>
      <c r="T164" s="161"/>
      <c r="AT164" s="156" t="s">
        <v>1093</v>
      </c>
      <c r="AU164" s="156" t="s">
        <v>1012</v>
      </c>
      <c r="AV164" s="12" t="s">
        <v>1012</v>
      </c>
      <c r="AW164" s="12" t="s">
        <v>956</v>
      </c>
      <c r="AX164" s="12" t="s">
        <v>999</v>
      </c>
      <c r="AY164" s="156" t="s">
        <v>1085</v>
      </c>
    </row>
    <row r="165" spans="2:51" s="12" customFormat="1" ht="9.75">
      <c r="B165" s="154"/>
      <c r="D165" s="155" t="s">
        <v>1093</v>
      </c>
      <c r="E165" s="156" t="s">
        <v>929</v>
      </c>
      <c r="F165" s="157" t="s">
        <v>704</v>
      </c>
      <c r="H165" s="158">
        <v>204.75</v>
      </c>
      <c r="L165" s="154"/>
      <c r="M165" s="159"/>
      <c r="N165" s="160"/>
      <c r="O165" s="160"/>
      <c r="P165" s="160"/>
      <c r="Q165" s="160"/>
      <c r="R165" s="160"/>
      <c r="S165" s="160"/>
      <c r="T165" s="161"/>
      <c r="AT165" s="156" t="s">
        <v>1093</v>
      </c>
      <c r="AU165" s="156" t="s">
        <v>1012</v>
      </c>
      <c r="AV165" s="12" t="s">
        <v>1012</v>
      </c>
      <c r="AW165" s="12" t="s">
        <v>956</v>
      </c>
      <c r="AX165" s="12" t="s">
        <v>999</v>
      </c>
      <c r="AY165" s="156" t="s">
        <v>1085</v>
      </c>
    </row>
    <row r="166" spans="2:51" s="13" customFormat="1" ht="9.75">
      <c r="B166" s="178"/>
      <c r="D166" s="155" t="s">
        <v>1093</v>
      </c>
      <c r="E166" s="179" t="s">
        <v>929</v>
      </c>
      <c r="F166" s="180" t="s">
        <v>1447</v>
      </c>
      <c r="H166" s="181">
        <v>279.75</v>
      </c>
      <c r="L166" s="178"/>
      <c r="M166" s="182"/>
      <c r="N166" s="183"/>
      <c r="O166" s="183"/>
      <c r="P166" s="183"/>
      <c r="Q166" s="183"/>
      <c r="R166" s="183"/>
      <c r="S166" s="183"/>
      <c r="T166" s="184"/>
      <c r="AT166" s="179" t="s">
        <v>1093</v>
      </c>
      <c r="AU166" s="179" t="s">
        <v>1012</v>
      </c>
      <c r="AV166" s="13" t="s">
        <v>1091</v>
      </c>
      <c r="AW166" s="13" t="s">
        <v>956</v>
      </c>
      <c r="AX166" s="13" t="s">
        <v>1006</v>
      </c>
      <c r="AY166" s="179" t="s">
        <v>1085</v>
      </c>
    </row>
    <row r="167" spans="1:65" s="1" customFormat="1" ht="16.5" customHeight="1">
      <c r="A167" s="27"/>
      <c r="B167" s="140"/>
      <c r="C167" s="162" t="s">
        <v>1191</v>
      </c>
      <c r="D167" s="162" t="s">
        <v>1140</v>
      </c>
      <c r="E167" s="163" t="s">
        <v>563</v>
      </c>
      <c r="F167" s="164" t="s">
        <v>564</v>
      </c>
      <c r="G167" s="165" t="s">
        <v>1143</v>
      </c>
      <c r="H167" s="166">
        <v>643.425</v>
      </c>
      <c r="I167" s="167"/>
      <c r="J167" s="167">
        <f>ROUND(I167*H167,2)</f>
        <v>0</v>
      </c>
      <c r="K167" s="168"/>
      <c r="L167" s="169"/>
      <c r="M167" s="170" t="s">
        <v>929</v>
      </c>
      <c r="N167" s="171" t="s">
        <v>965</v>
      </c>
      <c r="O167" s="150">
        <v>0</v>
      </c>
      <c r="P167" s="150">
        <f>O167*H167</f>
        <v>0</v>
      </c>
      <c r="Q167" s="150">
        <v>1</v>
      </c>
      <c r="R167" s="150">
        <f>Q167*H167</f>
        <v>643.425</v>
      </c>
      <c r="S167" s="150">
        <v>0</v>
      </c>
      <c r="T167" s="151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2" t="s">
        <v>1121</v>
      </c>
      <c r="AT167" s="152" t="s">
        <v>1140</v>
      </c>
      <c r="AU167" s="152" t="s">
        <v>1012</v>
      </c>
      <c r="AY167" s="15" t="s">
        <v>1085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5" t="s">
        <v>1012</v>
      </c>
      <c r="BK167" s="153">
        <f>ROUND(I167*H167,2)</f>
        <v>0</v>
      </c>
      <c r="BL167" s="15" t="s">
        <v>1091</v>
      </c>
      <c r="BM167" s="152" t="s">
        <v>705</v>
      </c>
    </row>
    <row r="168" spans="2:51" s="12" customFormat="1" ht="9.75">
      <c r="B168" s="154"/>
      <c r="D168" s="155" t="s">
        <v>1093</v>
      </c>
      <c r="F168" s="157" t="s">
        <v>706</v>
      </c>
      <c r="H168" s="158">
        <v>643.425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1093</v>
      </c>
      <c r="AU168" s="156" t="s">
        <v>1012</v>
      </c>
      <c r="AV168" s="12" t="s">
        <v>1012</v>
      </c>
      <c r="AW168" s="12" t="s">
        <v>931</v>
      </c>
      <c r="AX168" s="12" t="s">
        <v>1006</v>
      </c>
      <c r="AY168" s="156" t="s">
        <v>1085</v>
      </c>
    </row>
    <row r="169" spans="1:65" s="1" customFormat="1" ht="21.75" customHeight="1">
      <c r="A169" s="27"/>
      <c r="B169" s="140"/>
      <c r="C169" s="141" t="s">
        <v>1196</v>
      </c>
      <c r="D169" s="141" t="s">
        <v>1087</v>
      </c>
      <c r="E169" s="142" t="s">
        <v>1156</v>
      </c>
      <c r="F169" s="143" t="s">
        <v>1157</v>
      </c>
      <c r="G169" s="144" t="s">
        <v>1090</v>
      </c>
      <c r="H169" s="145">
        <v>8.397</v>
      </c>
      <c r="I169" s="146"/>
      <c r="J169" s="146">
        <f>ROUND(I169*H169,2)</f>
        <v>0</v>
      </c>
      <c r="K169" s="147"/>
      <c r="L169" s="28"/>
      <c r="M169" s="148" t="s">
        <v>929</v>
      </c>
      <c r="N169" s="149" t="s">
        <v>965</v>
      </c>
      <c r="O169" s="150">
        <v>1.501</v>
      </c>
      <c r="P169" s="150">
        <f>O169*H169</f>
        <v>12.603897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52" t="s">
        <v>1091</v>
      </c>
      <c r="AT169" s="152" t="s">
        <v>1087</v>
      </c>
      <c r="AU169" s="152" t="s">
        <v>1012</v>
      </c>
      <c r="AY169" s="15" t="s">
        <v>1085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5" t="s">
        <v>1012</v>
      </c>
      <c r="BK169" s="153">
        <f>ROUND(I169*H169,2)</f>
        <v>0</v>
      </c>
      <c r="BL169" s="15" t="s">
        <v>1091</v>
      </c>
      <c r="BM169" s="152" t="s">
        <v>707</v>
      </c>
    </row>
    <row r="170" spans="2:51" s="12" customFormat="1" ht="9.75">
      <c r="B170" s="154"/>
      <c r="D170" s="155" t="s">
        <v>1093</v>
      </c>
      <c r="E170" s="156" t="s">
        <v>929</v>
      </c>
      <c r="F170" s="157" t="s">
        <v>708</v>
      </c>
      <c r="H170" s="158">
        <v>8.397</v>
      </c>
      <c r="L170" s="154"/>
      <c r="M170" s="159"/>
      <c r="N170" s="160"/>
      <c r="O170" s="160"/>
      <c r="P170" s="160"/>
      <c r="Q170" s="160"/>
      <c r="R170" s="160"/>
      <c r="S170" s="160"/>
      <c r="T170" s="161"/>
      <c r="AT170" s="156" t="s">
        <v>1093</v>
      </c>
      <c r="AU170" s="156" t="s">
        <v>1012</v>
      </c>
      <c r="AV170" s="12" t="s">
        <v>1012</v>
      </c>
      <c r="AW170" s="12" t="s">
        <v>956</v>
      </c>
      <c r="AX170" s="12" t="s">
        <v>1006</v>
      </c>
      <c r="AY170" s="156" t="s">
        <v>1085</v>
      </c>
    </row>
    <row r="171" spans="1:65" s="1" customFormat="1" ht="16.5" customHeight="1">
      <c r="A171" s="27"/>
      <c r="B171" s="140"/>
      <c r="C171" s="162" t="s">
        <v>1201</v>
      </c>
      <c r="D171" s="162" t="s">
        <v>1140</v>
      </c>
      <c r="E171" s="163" t="s">
        <v>1141</v>
      </c>
      <c r="F171" s="164" t="s">
        <v>1142</v>
      </c>
      <c r="G171" s="165" t="s">
        <v>1143</v>
      </c>
      <c r="H171" s="166">
        <v>19.313</v>
      </c>
      <c r="I171" s="167"/>
      <c r="J171" s="167">
        <f>ROUND(I171*H171,2)</f>
        <v>0</v>
      </c>
      <c r="K171" s="168"/>
      <c r="L171" s="169"/>
      <c r="M171" s="170" t="s">
        <v>929</v>
      </c>
      <c r="N171" s="171" t="s">
        <v>965</v>
      </c>
      <c r="O171" s="150">
        <v>0</v>
      </c>
      <c r="P171" s="150">
        <f>O171*H171</f>
        <v>0</v>
      </c>
      <c r="Q171" s="150">
        <v>1</v>
      </c>
      <c r="R171" s="150">
        <f>Q171*H171</f>
        <v>19.313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1121</v>
      </c>
      <c r="AT171" s="152" t="s">
        <v>1140</v>
      </c>
      <c r="AU171" s="152" t="s">
        <v>1012</v>
      </c>
      <c r="AY171" s="15" t="s">
        <v>1085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1012</v>
      </c>
      <c r="BK171" s="153">
        <f>ROUND(I171*H171,2)</f>
        <v>0</v>
      </c>
      <c r="BL171" s="15" t="s">
        <v>1091</v>
      </c>
      <c r="BM171" s="152" t="s">
        <v>709</v>
      </c>
    </row>
    <row r="172" spans="2:51" s="12" customFormat="1" ht="9.75">
      <c r="B172" s="154"/>
      <c r="D172" s="155" t="s">
        <v>1093</v>
      </c>
      <c r="F172" s="157" t="s">
        <v>710</v>
      </c>
      <c r="H172" s="158">
        <v>19.313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1093</v>
      </c>
      <c r="AU172" s="156" t="s">
        <v>1012</v>
      </c>
      <c r="AV172" s="12" t="s">
        <v>1012</v>
      </c>
      <c r="AW172" s="12" t="s">
        <v>931</v>
      </c>
      <c r="AX172" s="12" t="s">
        <v>1006</v>
      </c>
      <c r="AY172" s="156" t="s">
        <v>1085</v>
      </c>
    </row>
    <row r="173" spans="1:65" s="1" customFormat="1" ht="21.75" customHeight="1">
      <c r="A173" s="27"/>
      <c r="B173" s="140"/>
      <c r="C173" s="141" t="s">
        <v>1205</v>
      </c>
      <c r="D173" s="141" t="s">
        <v>1087</v>
      </c>
      <c r="E173" s="142" t="s">
        <v>711</v>
      </c>
      <c r="F173" s="143" t="s">
        <v>712</v>
      </c>
      <c r="G173" s="144" t="s">
        <v>1114</v>
      </c>
      <c r="H173" s="145">
        <v>62.64</v>
      </c>
      <c r="I173" s="146"/>
      <c r="J173" s="146">
        <f>ROUND(I173*H173,2)</f>
        <v>0</v>
      </c>
      <c r="K173" s="147"/>
      <c r="L173" s="28"/>
      <c r="M173" s="148" t="s">
        <v>929</v>
      </c>
      <c r="N173" s="149" t="s">
        <v>965</v>
      </c>
      <c r="O173" s="150">
        <v>0.021</v>
      </c>
      <c r="P173" s="150">
        <f>O173*H173</f>
        <v>1.3154400000000002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1091</v>
      </c>
      <c r="AT173" s="152" t="s">
        <v>1087</v>
      </c>
      <c r="AU173" s="152" t="s">
        <v>1012</v>
      </c>
      <c r="AY173" s="15" t="s">
        <v>1085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1012</v>
      </c>
      <c r="BK173" s="153">
        <f>ROUND(I173*H173,2)</f>
        <v>0</v>
      </c>
      <c r="BL173" s="15" t="s">
        <v>1091</v>
      </c>
      <c r="BM173" s="152" t="s">
        <v>713</v>
      </c>
    </row>
    <row r="174" spans="1:65" s="1" customFormat="1" ht="16.5" customHeight="1">
      <c r="A174" s="27"/>
      <c r="B174" s="140"/>
      <c r="C174" s="162" t="s">
        <v>1209</v>
      </c>
      <c r="D174" s="162" t="s">
        <v>1140</v>
      </c>
      <c r="E174" s="163" t="s">
        <v>1170</v>
      </c>
      <c r="F174" s="164" t="s">
        <v>1171</v>
      </c>
      <c r="G174" s="165" t="s">
        <v>1172</v>
      </c>
      <c r="H174" s="166">
        <v>1.936</v>
      </c>
      <c r="I174" s="167"/>
      <c r="J174" s="167">
        <f>ROUND(I174*H174,2)</f>
        <v>0</v>
      </c>
      <c r="K174" s="168"/>
      <c r="L174" s="169"/>
      <c r="M174" s="170" t="s">
        <v>929</v>
      </c>
      <c r="N174" s="171" t="s">
        <v>965</v>
      </c>
      <c r="O174" s="150">
        <v>0</v>
      </c>
      <c r="P174" s="150">
        <f>O174*H174</f>
        <v>0</v>
      </c>
      <c r="Q174" s="150">
        <v>0.001</v>
      </c>
      <c r="R174" s="150">
        <f>Q174*H174</f>
        <v>0.001936</v>
      </c>
      <c r="S174" s="150">
        <v>0</v>
      </c>
      <c r="T174" s="151">
        <f>S174*H174</f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52" t="s">
        <v>1121</v>
      </c>
      <c r="AT174" s="152" t="s">
        <v>1140</v>
      </c>
      <c r="AU174" s="152" t="s">
        <v>1012</v>
      </c>
      <c r="AY174" s="15" t="s">
        <v>1085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5" t="s">
        <v>1012</v>
      </c>
      <c r="BK174" s="153">
        <f>ROUND(I174*H174,2)</f>
        <v>0</v>
      </c>
      <c r="BL174" s="15" t="s">
        <v>1091</v>
      </c>
      <c r="BM174" s="152" t="s">
        <v>714</v>
      </c>
    </row>
    <row r="175" spans="2:51" s="12" customFormat="1" ht="9.75">
      <c r="B175" s="154"/>
      <c r="D175" s="155" t="s">
        <v>1093</v>
      </c>
      <c r="F175" s="157" t="s">
        <v>715</v>
      </c>
      <c r="H175" s="158">
        <v>1.936</v>
      </c>
      <c r="L175" s="154"/>
      <c r="M175" s="159"/>
      <c r="N175" s="160"/>
      <c r="O175" s="160"/>
      <c r="P175" s="160"/>
      <c r="Q175" s="160"/>
      <c r="R175" s="160"/>
      <c r="S175" s="160"/>
      <c r="T175" s="161"/>
      <c r="AT175" s="156" t="s">
        <v>1093</v>
      </c>
      <c r="AU175" s="156" t="s">
        <v>1012</v>
      </c>
      <c r="AV175" s="12" t="s">
        <v>1012</v>
      </c>
      <c r="AW175" s="12" t="s">
        <v>931</v>
      </c>
      <c r="AX175" s="12" t="s">
        <v>1006</v>
      </c>
      <c r="AY175" s="156" t="s">
        <v>1085</v>
      </c>
    </row>
    <row r="176" spans="1:65" s="1" customFormat="1" ht="21.75" customHeight="1">
      <c r="A176" s="27"/>
      <c r="B176" s="140"/>
      <c r="C176" s="141" t="s">
        <v>1214</v>
      </c>
      <c r="D176" s="141" t="s">
        <v>1087</v>
      </c>
      <c r="E176" s="142" t="s">
        <v>1176</v>
      </c>
      <c r="F176" s="143" t="s">
        <v>1177</v>
      </c>
      <c r="G176" s="144" t="s">
        <v>1114</v>
      </c>
      <c r="H176" s="145">
        <v>181.44</v>
      </c>
      <c r="I176" s="146"/>
      <c r="J176" s="146">
        <f>ROUND(I176*H176,2)</f>
        <v>0</v>
      </c>
      <c r="K176" s="147"/>
      <c r="L176" s="28"/>
      <c r="M176" s="148" t="s">
        <v>929</v>
      </c>
      <c r="N176" s="149" t="s">
        <v>965</v>
      </c>
      <c r="O176" s="150">
        <v>0.017</v>
      </c>
      <c r="P176" s="150">
        <f>O176*H176</f>
        <v>3.08448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52" t="s">
        <v>1091</v>
      </c>
      <c r="AT176" s="152" t="s">
        <v>1087</v>
      </c>
      <c r="AU176" s="152" t="s">
        <v>1012</v>
      </c>
      <c r="AY176" s="15" t="s">
        <v>1085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5" t="s">
        <v>1012</v>
      </c>
      <c r="BK176" s="153">
        <f>ROUND(I176*H176,2)</f>
        <v>0</v>
      </c>
      <c r="BL176" s="15" t="s">
        <v>1091</v>
      </c>
      <c r="BM176" s="152" t="s">
        <v>716</v>
      </c>
    </row>
    <row r="177" spans="2:51" s="12" customFormat="1" ht="9.75">
      <c r="B177" s="154"/>
      <c r="D177" s="155" t="s">
        <v>1093</v>
      </c>
      <c r="E177" s="156" t="s">
        <v>929</v>
      </c>
      <c r="F177" s="157" t="s">
        <v>717</v>
      </c>
      <c r="H177" s="158">
        <v>181.44</v>
      </c>
      <c r="L177" s="154"/>
      <c r="M177" s="159"/>
      <c r="N177" s="160"/>
      <c r="O177" s="160"/>
      <c r="P177" s="160"/>
      <c r="Q177" s="160"/>
      <c r="R177" s="160"/>
      <c r="S177" s="160"/>
      <c r="T177" s="161"/>
      <c r="AT177" s="156" t="s">
        <v>1093</v>
      </c>
      <c r="AU177" s="156" t="s">
        <v>1012</v>
      </c>
      <c r="AV177" s="12" t="s">
        <v>1012</v>
      </c>
      <c r="AW177" s="12" t="s">
        <v>956</v>
      </c>
      <c r="AX177" s="12" t="s">
        <v>1006</v>
      </c>
      <c r="AY177" s="156" t="s">
        <v>1085</v>
      </c>
    </row>
    <row r="178" spans="1:65" s="1" customFormat="1" ht="21.75" customHeight="1">
      <c r="A178" s="27"/>
      <c r="B178" s="140"/>
      <c r="C178" s="141" t="s">
        <v>1219</v>
      </c>
      <c r="D178" s="141" t="s">
        <v>1087</v>
      </c>
      <c r="E178" s="142" t="s">
        <v>718</v>
      </c>
      <c r="F178" s="143" t="s">
        <v>719</v>
      </c>
      <c r="G178" s="144" t="s">
        <v>1114</v>
      </c>
      <c r="H178" s="145">
        <v>62.64</v>
      </c>
      <c r="I178" s="146"/>
      <c r="J178" s="146">
        <f>ROUND(I178*H178,2)</f>
        <v>0</v>
      </c>
      <c r="K178" s="147"/>
      <c r="L178" s="28"/>
      <c r="M178" s="148" t="s">
        <v>929</v>
      </c>
      <c r="N178" s="149" t="s">
        <v>965</v>
      </c>
      <c r="O178" s="150">
        <v>0.128</v>
      </c>
      <c r="P178" s="150">
        <f>O178*H178</f>
        <v>8.01792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1091</v>
      </c>
      <c r="AT178" s="152" t="s">
        <v>1087</v>
      </c>
      <c r="AU178" s="152" t="s">
        <v>1012</v>
      </c>
      <c r="AY178" s="15" t="s">
        <v>1085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1012</v>
      </c>
      <c r="BK178" s="153">
        <f>ROUND(I178*H178,2)</f>
        <v>0</v>
      </c>
      <c r="BL178" s="15" t="s">
        <v>1091</v>
      </c>
      <c r="BM178" s="152" t="s">
        <v>720</v>
      </c>
    </row>
    <row r="179" spans="2:51" s="12" customFormat="1" ht="9.75">
      <c r="B179" s="154"/>
      <c r="D179" s="155" t="s">
        <v>1093</v>
      </c>
      <c r="E179" s="156" t="s">
        <v>929</v>
      </c>
      <c r="F179" s="157" t="s">
        <v>721</v>
      </c>
      <c r="H179" s="158">
        <v>62.64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1093</v>
      </c>
      <c r="AU179" s="156" t="s">
        <v>1012</v>
      </c>
      <c r="AV179" s="12" t="s">
        <v>1012</v>
      </c>
      <c r="AW179" s="12" t="s">
        <v>956</v>
      </c>
      <c r="AX179" s="12" t="s">
        <v>1006</v>
      </c>
      <c r="AY179" s="156" t="s">
        <v>1085</v>
      </c>
    </row>
    <row r="180" spans="2:63" s="11" customFormat="1" ht="22.5" customHeight="1">
      <c r="B180" s="128"/>
      <c r="D180" s="129" t="s">
        <v>998</v>
      </c>
      <c r="E180" s="138" t="s">
        <v>1012</v>
      </c>
      <c r="F180" s="138" t="s">
        <v>1218</v>
      </c>
      <c r="J180" s="139">
        <f>BK180</f>
        <v>0</v>
      </c>
      <c r="L180" s="128"/>
      <c r="M180" s="132"/>
      <c r="N180" s="133"/>
      <c r="O180" s="133"/>
      <c r="P180" s="134">
        <f>SUM(P181:P187)</f>
        <v>49.425575</v>
      </c>
      <c r="Q180" s="133"/>
      <c r="R180" s="134">
        <f>SUM(R181:R187)</f>
        <v>15.691860850000003</v>
      </c>
      <c r="S180" s="133"/>
      <c r="T180" s="135">
        <f>SUM(T181:T187)</f>
        <v>0</v>
      </c>
      <c r="AR180" s="129" t="s">
        <v>1006</v>
      </c>
      <c r="AT180" s="136" t="s">
        <v>998</v>
      </c>
      <c r="AU180" s="136" t="s">
        <v>1006</v>
      </c>
      <c r="AY180" s="129" t="s">
        <v>1085</v>
      </c>
      <c r="BK180" s="137">
        <f>SUM(BK181:BK187)</f>
        <v>0</v>
      </c>
    </row>
    <row r="181" spans="1:65" s="1" customFormat="1" ht="33" customHeight="1">
      <c r="A181" s="27"/>
      <c r="B181" s="140"/>
      <c r="C181" s="141" t="s">
        <v>1224</v>
      </c>
      <c r="D181" s="141" t="s">
        <v>1087</v>
      </c>
      <c r="E181" s="142" t="s">
        <v>722</v>
      </c>
      <c r="F181" s="143" t="s">
        <v>723</v>
      </c>
      <c r="G181" s="144" t="s">
        <v>1114</v>
      </c>
      <c r="H181" s="145">
        <v>443.915</v>
      </c>
      <c r="I181" s="146"/>
      <c r="J181" s="146">
        <f>ROUND(I181*H181,2)</f>
        <v>0</v>
      </c>
      <c r="K181" s="147"/>
      <c r="L181" s="28"/>
      <c r="M181" s="148" t="s">
        <v>929</v>
      </c>
      <c r="N181" s="149" t="s">
        <v>965</v>
      </c>
      <c r="O181" s="150">
        <v>0.085</v>
      </c>
      <c r="P181" s="150">
        <f>O181*H181</f>
        <v>37.732775000000004</v>
      </c>
      <c r="Q181" s="150">
        <v>0.00035</v>
      </c>
      <c r="R181" s="150">
        <f>Q181*H181</f>
        <v>0.15537025000000002</v>
      </c>
      <c r="S181" s="150">
        <v>0</v>
      </c>
      <c r="T181" s="151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1091</v>
      </c>
      <c r="AT181" s="152" t="s">
        <v>1087</v>
      </c>
      <c r="AU181" s="152" t="s">
        <v>1012</v>
      </c>
      <c r="AY181" s="15" t="s">
        <v>1085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5" t="s">
        <v>1012</v>
      </c>
      <c r="BK181" s="153">
        <f>ROUND(I181*H181,2)</f>
        <v>0</v>
      </c>
      <c r="BL181" s="15" t="s">
        <v>1091</v>
      </c>
      <c r="BM181" s="152" t="s">
        <v>724</v>
      </c>
    </row>
    <row r="182" spans="2:51" s="12" customFormat="1" ht="20.25">
      <c r="B182" s="154"/>
      <c r="D182" s="155" t="s">
        <v>1093</v>
      </c>
      <c r="E182" s="156" t="s">
        <v>929</v>
      </c>
      <c r="F182" s="157" t="s">
        <v>725</v>
      </c>
      <c r="H182" s="158">
        <v>417.69</v>
      </c>
      <c r="L182" s="154"/>
      <c r="M182" s="159"/>
      <c r="N182" s="160"/>
      <c r="O182" s="160"/>
      <c r="P182" s="160"/>
      <c r="Q182" s="160"/>
      <c r="R182" s="160"/>
      <c r="S182" s="160"/>
      <c r="T182" s="161"/>
      <c r="AT182" s="156" t="s">
        <v>1093</v>
      </c>
      <c r="AU182" s="156" t="s">
        <v>1012</v>
      </c>
      <c r="AV182" s="12" t="s">
        <v>1012</v>
      </c>
      <c r="AW182" s="12" t="s">
        <v>956</v>
      </c>
      <c r="AX182" s="12" t="s">
        <v>999</v>
      </c>
      <c r="AY182" s="156" t="s">
        <v>1085</v>
      </c>
    </row>
    <row r="183" spans="2:51" s="12" customFormat="1" ht="9.75">
      <c r="B183" s="154"/>
      <c r="D183" s="155" t="s">
        <v>1093</v>
      </c>
      <c r="E183" s="156" t="s">
        <v>929</v>
      </c>
      <c r="F183" s="157" t="s">
        <v>726</v>
      </c>
      <c r="H183" s="158">
        <v>26.225</v>
      </c>
      <c r="L183" s="154"/>
      <c r="M183" s="159"/>
      <c r="N183" s="160"/>
      <c r="O183" s="160"/>
      <c r="P183" s="160"/>
      <c r="Q183" s="160"/>
      <c r="R183" s="160"/>
      <c r="S183" s="160"/>
      <c r="T183" s="161"/>
      <c r="AT183" s="156" t="s">
        <v>1093</v>
      </c>
      <c r="AU183" s="156" t="s">
        <v>1012</v>
      </c>
      <c r="AV183" s="12" t="s">
        <v>1012</v>
      </c>
      <c r="AW183" s="12" t="s">
        <v>956</v>
      </c>
      <c r="AX183" s="12" t="s">
        <v>999</v>
      </c>
      <c r="AY183" s="156" t="s">
        <v>1085</v>
      </c>
    </row>
    <row r="184" spans="2:51" s="13" customFormat="1" ht="9.75">
      <c r="B184" s="178"/>
      <c r="D184" s="155" t="s">
        <v>1093</v>
      </c>
      <c r="E184" s="179" t="s">
        <v>929</v>
      </c>
      <c r="F184" s="180" t="s">
        <v>1447</v>
      </c>
      <c r="H184" s="181">
        <v>443.915</v>
      </c>
      <c r="L184" s="178"/>
      <c r="M184" s="182"/>
      <c r="N184" s="183"/>
      <c r="O184" s="183"/>
      <c r="P184" s="183"/>
      <c r="Q184" s="183"/>
      <c r="R184" s="183"/>
      <c r="S184" s="183"/>
      <c r="T184" s="184"/>
      <c r="AT184" s="179" t="s">
        <v>1093</v>
      </c>
      <c r="AU184" s="179" t="s">
        <v>1012</v>
      </c>
      <c r="AV184" s="13" t="s">
        <v>1091</v>
      </c>
      <c r="AW184" s="13" t="s">
        <v>956</v>
      </c>
      <c r="AX184" s="13" t="s">
        <v>1006</v>
      </c>
      <c r="AY184" s="179" t="s">
        <v>1085</v>
      </c>
    </row>
    <row r="185" spans="1:65" s="1" customFormat="1" ht="21.75" customHeight="1">
      <c r="A185" s="27"/>
      <c r="B185" s="140"/>
      <c r="C185" s="162" t="s">
        <v>1229</v>
      </c>
      <c r="D185" s="162" t="s">
        <v>1140</v>
      </c>
      <c r="E185" s="163" t="s">
        <v>727</v>
      </c>
      <c r="F185" s="164" t="s">
        <v>728</v>
      </c>
      <c r="G185" s="165" t="s">
        <v>1114</v>
      </c>
      <c r="H185" s="166">
        <v>510.502</v>
      </c>
      <c r="I185" s="167"/>
      <c r="J185" s="167">
        <f>ROUND(I185*H185,2)</f>
        <v>0</v>
      </c>
      <c r="K185" s="168"/>
      <c r="L185" s="169"/>
      <c r="M185" s="170" t="s">
        <v>929</v>
      </c>
      <c r="N185" s="171" t="s">
        <v>965</v>
      </c>
      <c r="O185" s="150">
        <v>0</v>
      </c>
      <c r="P185" s="150">
        <f>O185*H185</f>
        <v>0</v>
      </c>
      <c r="Q185" s="150">
        <v>0.0003</v>
      </c>
      <c r="R185" s="150">
        <f>Q185*H185</f>
        <v>0.1531506</v>
      </c>
      <c r="S185" s="150">
        <v>0</v>
      </c>
      <c r="T185" s="151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1121</v>
      </c>
      <c r="AT185" s="152" t="s">
        <v>1140</v>
      </c>
      <c r="AU185" s="152" t="s">
        <v>1012</v>
      </c>
      <c r="AY185" s="15" t="s">
        <v>1085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1012</v>
      </c>
      <c r="BK185" s="153">
        <f>ROUND(I185*H185,2)</f>
        <v>0</v>
      </c>
      <c r="BL185" s="15" t="s">
        <v>1091</v>
      </c>
      <c r="BM185" s="152" t="s">
        <v>729</v>
      </c>
    </row>
    <row r="186" spans="2:51" s="12" customFormat="1" ht="9.75">
      <c r="B186" s="154"/>
      <c r="D186" s="155" t="s">
        <v>1093</v>
      </c>
      <c r="F186" s="157" t="s">
        <v>730</v>
      </c>
      <c r="H186" s="158">
        <v>510.502</v>
      </c>
      <c r="L186" s="154"/>
      <c r="M186" s="159"/>
      <c r="N186" s="160"/>
      <c r="O186" s="160"/>
      <c r="P186" s="160"/>
      <c r="Q186" s="160"/>
      <c r="R186" s="160"/>
      <c r="S186" s="160"/>
      <c r="T186" s="161"/>
      <c r="AT186" s="156" t="s">
        <v>1093</v>
      </c>
      <c r="AU186" s="156" t="s">
        <v>1012</v>
      </c>
      <c r="AV186" s="12" t="s">
        <v>1012</v>
      </c>
      <c r="AW186" s="12" t="s">
        <v>931</v>
      </c>
      <c r="AX186" s="12" t="s">
        <v>1006</v>
      </c>
      <c r="AY186" s="156" t="s">
        <v>1085</v>
      </c>
    </row>
    <row r="187" spans="1:65" s="1" customFormat="1" ht="33" customHeight="1">
      <c r="A187" s="27"/>
      <c r="B187" s="140"/>
      <c r="C187" s="280">
        <v>53</v>
      </c>
      <c r="D187" s="280" t="s">
        <v>1087</v>
      </c>
      <c r="E187" s="281" t="s">
        <v>1314</v>
      </c>
      <c r="F187" s="282" t="s">
        <v>1315</v>
      </c>
      <c r="G187" s="283" t="s">
        <v>1222</v>
      </c>
      <c r="H187" s="284">
        <v>52.2</v>
      </c>
      <c r="I187" s="285"/>
      <c r="J187" s="285">
        <f>ROUND(I187*H187,2)</f>
        <v>0</v>
      </c>
      <c r="K187" s="147"/>
      <c r="L187" s="28"/>
      <c r="M187" s="148" t="s">
        <v>929</v>
      </c>
      <c r="N187" s="149" t="s">
        <v>965</v>
      </c>
      <c r="O187" s="150">
        <v>0.224</v>
      </c>
      <c r="P187" s="150">
        <f>O187*H187</f>
        <v>11.6928</v>
      </c>
      <c r="Q187" s="150">
        <v>0.2947</v>
      </c>
      <c r="R187" s="150">
        <f>Q187*H187</f>
        <v>15.383340000000002</v>
      </c>
      <c r="S187" s="150">
        <v>0</v>
      </c>
      <c r="T187" s="151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1091</v>
      </c>
      <c r="AT187" s="152" t="s">
        <v>1087</v>
      </c>
      <c r="AU187" s="152" t="s">
        <v>1012</v>
      </c>
      <c r="AY187" s="15" t="s">
        <v>1085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5" t="s">
        <v>1012</v>
      </c>
      <c r="BK187" s="153">
        <f>ROUND(I187*H187,2)</f>
        <v>0</v>
      </c>
      <c r="BL187" s="15" t="s">
        <v>1091</v>
      </c>
      <c r="BM187" s="152" t="s">
        <v>731</v>
      </c>
    </row>
    <row r="188" spans="2:63" s="11" customFormat="1" ht="22.5" customHeight="1">
      <c r="B188" s="128"/>
      <c r="D188" s="129" t="s">
        <v>998</v>
      </c>
      <c r="E188" s="138" t="s">
        <v>1091</v>
      </c>
      <c r="F188" s="138" t="s">
        <v>1228</v>
      </c>
      <c r="J188" s="139">
        <f>BK188</f>
        <v>0</v>
      </c>
      <c r="L188" s="128"/>
      <c r="M188" s="132"/>
      <c r="N188" s="133"/>
      <c r="O188" s="133"/>
      <c r="P188" s="134">
        <f>SUM(P189:P198)</f>
        <v>9.614748</v>
      </c>
      <c r="Q188" s="133"/>
      <c r="R188" s="134">
        <f>SUM(R189:R198)</f>
        <v>9.8624556</v>
      </c>
      <c r="S188" s="133"/>
      <c r="T188" s="135">
        <f>SUM(T189:T198)</f>
        <v>0</v>
      </c>
      <c r="AR188" s="129" t="s">
        <v>1006</v>
      </c>
      <c r="AT188" s="136" t="s">
        <v>998</v>
      </c>
      <c r="AU188" s="136" t="s">
        <v>1006</v>
      </c>
      <c r="AY188" s="129" t="s">
        <v>1085</v>
      </c>
      <c r="BK188" s="137">
        <f>SUM(BK189:BK198)</f>
        <v>0</v>
      </c>
    </row>
    <row r="189" spans="1:65" s="1" customFormat="1" ht="21.75" customHeight="1">
      <c r="A189" s="27"/>
      <c r="B189" s="140"/>
      <c r="C189" s="141" t="s">
        <v>1252</v>
      </c>
      <c r="D189" s="141" t="s">
        <v>1087</v>
      </c>
      <c r="E189" s="142" t="s">
        <v>732</v>
      </c>
      <c r="F189" s="143" t="s">
        <v>733</v>
      </c>
      <c r="G189" s="144" t="s">
        <v>1090</v>
      </c>
      <c r="H189" s="145">
        <v>4.014</v>
      </c>
      <c r="I189" s="146"/>
      <c r="J189" s="146">
        <f>ROUND(I189*H189,2)</f>
        <v>0</v>
      </c>
      <c r="K189" s="147"/>
      <c r="L189" s="28"/>
      <c r="M189" s="148" t="s">
        <v>929</v>
      </c>
      <c r="N189" s="149" t="s">
        <v>965</v>
      </c>
      <c r="O189" s="150">
        <v>1.232</v>
      </c>
      <c r="P189" s="150">
        <f>O189*H189</f>
        <v>4.945248</v>
      </c>
      <c r="Q189" s="150">
        <v>1.7034</v>
      </c>
      <c r="R189" s="150">
        <f>Q189*H189</f>
        <v>6.837447600000001</v>
      </c>
      <c r="S189" s="150">
        <v>0</v>
      </c>
      <c r="T189" s="151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1091</v>
      </c>
      <c r="AT189" s="152" t="s">
        <v>1087</v>
      </c>
      <c r="AU189" s="152" t="s">
        <v>1012</v>
      </c>
      <c r="AY189" s="15" t="s">
        <v>1085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5" t="s">
        <v>1012</v>
      </c>
      <c r="BK189" s="153">
        <f>ROUND(I189*H189,2)</f>
        <v>0</v>
      </c>
      <c r="BL189" s="15" t="s">
        <v>1091</v>
      </c>
      <c r="BM189" s="152" t="s">
        <v>734</v>
      </c>
    </row>
    <row r="190" spans="2:51" s="12" customFormat="1" ht="9.75">
      <c r="B190" s="154"/>
      <c r="D190" s="155" t="s">
        <v>1093</v>
      </c>
      <c r="E190" s="156" t="s">
        <v>929</v>
      </c>
      <c r="F190" s="157" t="s">
        <v>735</v>
      </c>
      <c r="H190" s="158">
        <v>2.664</v>
      </c>
      <c r="L190" s="154"/>
      <c r="M190" s="159"/>
      <c r="N190" s="160"/>
      <c r="O190" s="160"/>
      <c r="P190" s="160"/>
      <c r="Q190" s="160"/>
      <c r="R190" s="160"/>
      <c r="S190" s="160"/>
      <c r="T190" s="161"/>
      <c r="AT190" s="156" t="s">
        <v>1093</v>
      </c>
      <c r="AU190" s="156" t="s">
        <v>1012</v>
      </c>
      <c r="AV190" s="12" t="s">
        <v>1012</v>
      </c>
      <c r="AW190" s="12" t="s">
        <v>956</v>
      </c>
      <c r="AX190" s="12" t="s">
        <v>999</v>
      </c>
      <c r="AY190" s="156" t="s">
        <v>1085</v>
      </c>
    </row>
    <row r="191" spans="2:51" s="12" customFormat="1" ht="9.75">
      <c r="B191" s="154"/>
      <c r="D191" s="155" t="s">
        <v>1093</v>
      </c>
      <c r="E191" s="156" t="s">
        <v>929</v>
      </c>
      <c r="F191" s="157" t="s">
        <v>736</v>
      </c>
      <c r="H191" s="158">
        <v>1.35</v>
      </c>
      <c r="L191" s="154"/>
      <c r="M191" s="159"/>
      <c r="N191" s="160"/>
      <c r="O191" s="160"/>
      <c r="P191" s="160"/>
      <c r="Q191" s="160"/>
      <c r="R191" s="160"/>
      <c r="S191" s="160"/>
      <c r="T191" s="161"/>
      <c r="AT191" s="156" t="s">
        <v>1093</v>
      </c>
      <c r="AU191" s="156" t="s">
        <v>1012</v>
      </c>
      <c r="AV191" s="12" t="s">
        <v>1012</v>
      </c>
      <c r="AW191" s="12" t="s">
        <v>956</v>
      </c>
      <c r="AX191" s="12" t="s">
        <v>999</v>
      </c>
      <c r="AY191" s="156" t="s">
        <v>1085</v>
      </c>
    </row>
    <row r="192" spans="2:51" s="13" customFormat="1" ht="9.75">
      <c r="B192" s="178"/>
      <c r="D192" s="155" t="s">
        <v>1093</v>
      </c>
      <c r="E192" s="179" t="s">
        <v>929</v>
      </c>
      <c r="F192" s="180" t="s">
        <v>1447</v>
      </c>
      <c r="H192" s="181">
        <v>4.014</v>
      </c>
      <c r="L192" s="178"/>
      <c r="M192" s="182"/>
      <c r="N192" s="183"/>
      <c r="O192" s="183"/>
      <c r="P192" s="183"/>
      <c r="Q192" s="183"/>
      <c r="R192" s="183"/>
      <c r="S192" s="183"/>
      <c r="T192" s="184"/>
      <c r="AT192" s="179" t="s">
        <v>1093</v>
      </c>
      <c r="AU192" s="179" t="s">
        <v>1012</v>
      </c>
      <c r="AV192" s="13" t="s">
        <v>1091</v>
      </c>
      <c r="AW192" s="13" t="s">
        <v>956</v>
      </c>
      <c r="AX192" s="13" t="s">
        <v>1006</v>
      </c>
      <c r="AY192" s="179" t="s">
        <v>1085</v>
      </c>
    </row>
    <row r="193" spans="1:65" s="1" customFormat="1" ht="21.75" customHeight="1">
      <c r="A193" s="27"/>
      <c r="B193" s="140"/>
      <c r="C193" s="141" t="s">
        <v>1256</v>
      </c>
      <c r="D193" s="141" t="s">
        <v>1087</v>
      </c>
      <c r="E193" s="142" t="s">
        <v>267</v>
      </c>
      <c r="F193" s="143" t="s">
        <v>268</v>
      </c>
      <c r="G193" s="144" t="s">
        <v>1194</v>
      </c>
      <c r="H193" s="145">
        <v>1</v>
      </c>
      <c r="I193" s="146"/>
      <c r="J193" s="146">
        <f>ROUND(I193*H193,2)</f>
        <v>0</v>
      </c>
      <c r="K193" s="147"/>
      <c r="L193" s="28"/>
      <c r="M193" s="148" t="s">
        <v>929</v>
      </c>
      <c r="N193" s="149" t="s">
        <v>965</v>
      </c>
      <c r="O193" s="150">
        <v>0.3639</v>
      </c>
      <c r="P193" s="150">
        <f>O193*H193</f>
        <v>0.3639</v>
      </c>
      <c r="Q193" s="150">
        <v>0.0066</v>
      </c>
      <c r="R193" s="150">
        <f>Q193*H193</f>
        <v>0.0066</v>
      </c>
      <c r="S193" s="150">
        <v>0</v>
      </c>
      <c r="T193" s="151">
        <f>S193*H193</f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52" t="s">
        <v>1091</v>
      </c>
      <c r="AT193" s="152" t="s">
        <v>1087</v>
      </c>
      <c r="AU193" s="152" t="s">
        <v>1012</v>
      </c>
      <c r="AY193" s="15" t="s">
        <v>1085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5" t="s">
        <v>1012</v>
      </c>
      <c r="BK193" s="153">
        <f>ROUND(I193*H193,2)</f>
        <v>0</v>
      </c>
      <c r="BL193" s="15" t="s">
        <v>1091</v>
      </c>
      <c r="BM193" s="152" t="s">
        <v>737</v>
      </c>
    </row>
    <row r="194" spans="1:65" s="1" customFormat="1" ht="16.5" customHeight="1">
      <c r="A194" s="27"/>
      <c r="B194" s="140"/>
      <c r="C194" s="162" t="s">
        <v>1260</v>
      </c>
      <c r="D194" s="162" t="s">
        <v>1140</v>
      </c>
      <c r="E194" s="163" t="s">
        <v>738</v>
      </c>
      <c r="F194" s="164" t="s">
        <v>271</v>
      </c>
      <c r="G194" s="165" t="s">
        <v>1194</v>
      </c>
      <c r="H194" s="166">
        <v>1</v>
      </c>
      <c r="I194" s="167"/>
      <c r="J194" s="167">
        <f>ROUND(I194*H194,2)</f>
        <v>0</v>
      </c>
      <c r="K194" s="168"/>
      <c r="L194" s="169"/>
      <c r="M194" s="170" t="s">
        <v>929</v>
      </c>
      <c r="N194" s="171" t="s">
        <v>965</v>
      </c>
      <c r="O194" s="150">
        <v>0</v>
      </c>
      <c r="P194" s="150">
        <f>O194*H194</f>
        <v>0</v>
      </c>
      <c r="Q194" s="150">
        <v>0.045</v>
      </c>
      <c r="R194" s="150">
        <f>Q194*H194</f>
        <v>0.045</v>
      </c>
      <c r="S194" s="150">
        <v>0</v>
      </c>
      <c r="T194" s="151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1121</v>
      </c>
      <c r="AT194" s="152" t="s">
        <v>1140</v>
      </c>
      <c r="AU194" s="152" t="s">
        <v>1012</v>
      </c>
      <c r="AY194" s="15" t="s">
        <v>1085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5" t="s">
        <v>1012</v>
      </c>
      <c r="BK194" s="153">
        <f>ROUND(I194*H194,2)</f>
        <v>0</v>
      </c>
      <c r="BL194" s="15" t="s">
        <v>1091</v>
      </c>
      <c r="BM194" s="152" t="s">
        <v>739</v>
      </c>
    </row>
    <row r="195" spans="1:65" s="1" customFormat="1" ht="21.75" customHeight="1">
      <c r="A195" s="27"/>
      <c r="B195" s="140"/>
      <c r="C195" s="141" t="s">
        <v>1264</v>
      </c>
      <c r="D195" s="141" t="s">
        <v>1087</v>
      </c>
      <c r="E195" s="142" t="s">
        <v>1348</v>
      </c>
      <c r="F195" s="143" t="s">
        <v>1349</v>
      </c>
      <c r="G195" s="144" t="s">
        <v>1090</v>
      </c>
      <c r="H195" s="145">
        <v>1.35</v>
      </c>
      <c r="I195" s="146"/>
      <c r="J195" s="146">
        <f>ROUND(I195*H195,2)</f>
        <v>0</v>
      </c>
      <c r="K195" s="147"/>
      <c r="L195" s="28"/>
      <c r="M195" s="148" t="s">
        <v>929</v>
      </c>
      <c r="N195" s="149" t="s">
        <v>965</v>
      </c>
      <c r="O195" s="150">
        <v>1.456</v>
      </c>
      <c r="P195" s="150">
        <f>O195*H195</f>
        <v>1.9656</v>
      </c>
      <c r="Q195" s="150">
        <v>2.19228</v>
      </c>
      <c r="R195" s="150">
        <f>Q195*H195</f>
        <v>2.959578</v>
      </c>
      <c r="S195" s="150">
        <v>0</v>
      </c>
      <c r="T195" s="151">
        <f>S195*H195</f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52" t="s">
        <v>1091</v>
      </c>
      <c r="AT195" s="152" t="s">
        <v>1087</v>
      </c>
      <c r="AU195" s="152" t="s">
        <v>1012</v>
      </c>
      <c r="AY195" s="15" t="s">
        <v>1085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5" t="s">
        <v>1012</v>
      </c>
      <c r="BK195" s="153">
        <f>ROUND(I195*H195,2)</f>
        <v>0</v>
      </c>
      <c r="BL195" s="15" t="s">
        <v>1091</v>
      </c>
      <c r="BM195" s="152" t="s">
        <v>740</v>
      </c>
    </row>
    <row r="196" spans="2:51" s="12" customFormat="1" ht="9.75">
      <c r="B196" s="154"/>
      <c r="D196" s="155" t="s">
        <v>1093</v>
      </c>
      <c r="E196" s="156" t="s">
        <v>929</v>
      </c>
      <c r="F196" s="157" t="s">
        <v>736</v>
      </c>
      <c r="H196" s="158">
        <v>1.35</v>
      </c>
      <c r="L196" s="154"/>
      <c r="M196" s="159"/>
      <c r="N196" s="160"/>
      <c r="O196" s="160"/>
      <c r="P196" s="160"/>
      <c r="Q196" s="160"/>
      <c r="R196" s="160"/>
      <c r="S196" s="160"/>
      <c r="T196" s="161"/>
      <c r="AT196" s="156" t="s">
        <v>1093</v>
      </c>
      <c r="AU196" s="156" t="s">
        <v>1012</v>
      </c>
      <c r="AV196" s="12" t="s">
        <v>1012</v>
      </c>
      <c r="AW196" s="12" t="s">
        <v>956</v>
      </c>
      <c r="AX196" s="12" t="s">
        <v>1006</v>
      </c>
      <c r="AY196" s="156" t="s">
        <v>1085</v>
      </c>
    </row>
    <row r="197" spans="1:65" s="1" customFormat="1" ht="33" customHeight="1">
      <c r="A197" s="27"/>
      <c r="B197" s="140"/>
      <c r="C197" s="141" t="s">
        <v>1268</v>
      </c>
      <c r="D197" s="141" t="s">
        <v>1087</v>
      </c>
      <c r="E197" s="142" t="s">
        <v>1351</v>
      </c>
      <c r="F197" s="143" t="s">
        <v>1352</v>
      </c>
      <c r="G197" s="144" t="s">
        <v>1114</v>
      </c>
      <c r="H197" s="145">
        <v>3</v>
      </c>
      <c r="I197" s="146"/>
      <c r="J197" s="146">
        <f>ROUND(I197*H197,2)</f>
        <v>0</v>
      </c>
      <c r="K197" s="147"/>
      <c r="L197" s="28"/>
      <c r="M197" s="148" t="s">
        <v>929</v>
      </c>
      <c r="N197" s="149" t="s">
        <v>965</v>
      </c>
      <c r="O197" s="150">
        <v>0.78</v>
      </c>
      <c r="P197" s="150">
        <f>O197*H197</f>
        <v>2.34</v>
      </c>
      <c r="Q197" s="150">
        <v>0.00461</v>
      </c>
      <c r="R197" s="150">
        <f>Q197*H197</f>
        <v>0.013830000000000002</v>
      </c>
      <c r="S197" s="150">
        <v>0</v>
      </c>
      <c r="T197" s="151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52" t="s">
        <v>1091</v>
      </c>
      <c r="AT197" s="152" t="s">
        <v>1087</v>
      </c>
      <c r="AU197" s="152" t="s">
        <v>1012</v>
      </c>
      <c r="AY197" s="15" t="s">
        <v>1085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5" t="s">
        <v>1012</v>
      </c>
      <c r="BK197" s="153">
        <f>ROUND(I197*H197,2)</f>
        <v>0</v>
      </c>
      <c r="BL197" s="15" t="s">
        <v>1091</v>
      </c>
      <c r="BM197" s="152" t="s">
        <v>741</v>
      </c>
    </row>
    <row r="198" spans="2:51" s="12" customFormat="1" ht="9.75">
      <c r="B198" s="154"/>
      <c r="D198" s="155" t="s">
        <v>1093</v>
      </c>
      <c r="E198" s="156" t="s">
        <v>929</v>
      </c>
      <c r="F198" s="157" t="s">
        <v>742</v>
      </c>
      <c r="H198" s="158">
        <v>3</v>
      </c>
      <c r="L198" s="154"/>
      <c r="M198" s="159"/>
      <c r="N198" s="160"/>
      <c r="O198" s="160"/>
      <c r="P198" s="160"/>
      <c r="Q198" s="160"/>
      <c r="R198" s="160"/>
      <c r="S198" s="160"/>
      <c r="T198" s="161"/>
      <c r="AT198" s="156" t="s">
        <v>1093</v>
      </c>
      <c r="AU198" s="156" t="s">
        <v>1012</v>
      </c>
      <c r="AV198" s="12" t="s">
        <v>1012</v>
      </c>
      <c r="AW198" s="12" t="s">
        <v>956</v>
      </c>
      <c r="AX198" s="12" t="s">
        <v>1006</v>
      </c>
      <c r="AY198" s="156" t="s">
        <v>1085</v>
      </c>
    </row>
    <row r="199" spans="2:63" s="11" customFormat="1" ht="22.5" customHeight="1">
      <c r="B199" s="128"/>
      <c r="D199" s="129" t="s">
        <v>998</v>
      </c>
      <c r="E199" s="138" t="s">
        <v>1121</v>
      </c>
      <c r="F199" s="138" t="s">
        <v>1239</v>
      </c>
      <c r="J199" s="139">
        <f>BK199</f>
        <v>0</v>
      </c>
      <c r="L199" s="128"/>
      <c r="M199" s="132"/>
      <c r="N199" s="133"/>
      <c r="O199" s="133"/>
      <c r="P199" s="134">
        <f>SUM(P200:P212)</f>
        <v>13.8116</v>
      </c>
      <c r="Q199" s="133"/>
      <c r="R199" s="134">
        <f>SUM(R200:R212)</f>
        <v>2.67789</v>
      </c>
      <c r="S199" s="133"/>
      <c r="T199" s="135">
        <f>SUM(T200:T212)</f>
        <v>0</v>
      </c>
      <c r="AR199" s="129" t="s">
        <v>1006</v>
      </c>
      <c r="AT199" s="136" t="s">
        <v>998</v>
      </c>
      <c r="AU199" s="136" t="s">
        <v>1006</v>
      </c>
      <c r="AY199" s="129" t="s">
        <v>1085</v>
      </c>
      <c r="BK199" s="137">
        <f>SUM(BK200:BK212)</f>
        <v>0</v>
      </c>
    </row>
    <row r="200" spans="1:65" s="1" customFormat="1" ht="16.5" customHeight="1">
      <c r="A200" s="27"/>
      <c r="B200" s="140"/>
      <c r="C200" s="141" t="s">
        <v>1273</v>
      </c>
      <c r="D200" s="141" t="s">
        <v>1087</v>
      </c>
      <c r="E200" s="142" t="s">
        <v>743</v>
      </c>
      <c r="F200" s="143" t="s">
        <v>744</v>
      </c>
      <c r="G200" s="144" t="s">
        <v>1194</v>
      </c>
      <c r="H200" s="145">
        <v>3</v>
      </c>
      <c r="I200" s="146"/>
      <c r="J200" s="146">
        <f aca="true" t="shared" si="0" ref="J200:J211">ROUND(I200*H200,2)</f>
        <v>0</v>
      </c>
      <c r="K200" s="147"/>
      <c r="L200" s="28"/>
      <c r="M200" s="148" t="s">
        <v>929</v>
      </c>
      <c r="N200" s="149" t="s">
        <v>965</v>
      </c>
      <c r="O200" s="150">
        <v>0.215</v>
      </c>
      <c r="P200" s="150">
        <f aca="true" t="shared" si="1" ref="P200:P211">O200*H200</f>
        <v>0.645</v>
      </c>
      <c r="Q200" s="150">
        <v>5E-05</v>
      </c>
      <c r="R200" s="150">
        <f aca="true" t="shared" si="2" ref="R200:R211">Q200*H200</f>
        <v>0.00015000000000000001</v>
      </c>
      <c r="S200" s="150">
        <v>0</v>
      </c>
      <c r="T200" s="151">
        <f aca="true" t="shared" si="3" ref="T200:T211"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2" t="s">
        <v>1091</v>
      </c>
      <c r="AT200" s="152" t="s">
        <v>1087</v>
      </c>
      <c r="AU200" s="152" t="s">
        <v>1012</v>
      </c>
      <c r="AY200" s="15" t="s">
        <v>1085</v>
      </c>
      <c r="BE200" s="153">
        <f aca="true" t="shared" si="4" ref="BE200:BE211">IF(N200="základná",J200,0)</f>
        <v>0</v>
      </c>
      <c r="BF200" s="153">
        <f aca="true" t="shared" si="5" ref="BF200:BF211">IF(N200="znížená",J200,0)</f>
        <v>0</v>
      </c>
      <c r="BG200" s="153">
        <f aca="true" t="shared" si="6" ref="BG200:BG211">IF(N200="zákl. prenesená",J200,0)</f>
        <v>0</v>
      </c>
      <c r="BH200" s="153">
        <f aca="true" t="shared" si="7" ref="BH200:BH211">IF(N200="zníž. prenesená",J200,0)</f>
        <v>0</v>
      </c>
      <c r="BI200" s="153">
        <f aca="true" t="shared" si="8" ref="BI200:BI211">IF(N200="nulová",J200,0)</f>
        <v>0</v>
      </c>
      <c r="BJ200" s="15" t="s">
        <v>1012</v>
      </c>
      <c r="BK200" s="153">
        <f aca="true" t="shared" si="9" ref="BK200:BK211">ROUND(I200*H200,2)</f>
        <v>0</v>
      </c>
      <c r="BL200" s="15" t="s">
        <v>1091</v>
      </c>
      <c r="BM200" s="152" t="s">
        <v>745</v>
      </c>
    </row>
    <row r="201" spans="1:65" s="1" customFormat="1" ht="21.75" customHeight="1">
      <c r="A201" s="27"/>
      <c r="B201" s="140"/>
      <c r="C201" s="162" t="s">
        <v>1277</v>
      </c>
      <c r="D201" s="162" t="s">
        <v>1140</v>
      </c>
      <c r="E201" s="163" t="s">
        <v>746</v>
      </c>
      <c r="F201" s="164" t="s">
        <v>747</v>
      </c>
      <c r="G201" s="165" t="s">
        <v>1194</v>
      </c>
      <c r="H201" s="166">
        <v>3</v>
      </c>
      <c r="I201" s="167"/>
      <c r="J201" s="167">
        <f t="shared" si="0"/>
        <v>0</v>
      </c>
      <c r="K201" s="168"/>
      <c r="L201" s="169"/>
      <c r="M201" s="170" t="s">
        <v>929</v>
      </c>
      <c r="N201" s="171" t="s">
        <v>965</v>
      </c>
      <c r="O201" s="150">
        <v>0</v>
      </c>
      <c r="P201" s="150">
        <f t="shared" si="1"/>
        <v>0</v>
      </c>
      <c r="Q201" s="150">
        <v>0.0027</v>
      </c>
      <c r="R201" s="150">
        <f t="shared" si="2"/>
        <v>0.0081</v>
      </c>
      <c r="S201" s="150">
        <v>0</v>
      </c>
      <c r="T201" s="151">
        <f t="shared" si="3"/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52" t="s">
        <v>1121</v>
      </c>
      <c r="AT201" s="152" t="s">
        <v>1140</v>
      </c>
      <c r="AU201" s="152" t="s">
        <v>1012</v>
      </c>
      <c r="AY201" s="15" t="s">
        <v>1085</v>
      </c>
      <c r="BE201" s="153">
        <f t="shared" si="4"/>
        <v>0</v>
      </c>
      <c r="BF201" s="153">
        <f t="shared" si="5"/>
        <v>0</v>
      </c>
      <c r="BG201" s="153">
        <f t="shared" si="6"/>
        <v>0</v>
      </c>
      <c r="BH201" s="153">
        <f t="shared" si="7"/>
        <v>0</v>
      </c>
      <c r="BI201" s="153">
        <f t="shared" si="8"/>
        <v>0</v>
      </c>
      <c r="BJ201" s="15" t="s">
        <v>1012</v>
      </c>
      <c r="BK201" s="153">
        <f t="shared" si="9"/>
        <v>0</v>
      </c>
      <c r="BL201" s="15" t="s">
        <v>1091</v>
      </c>
      <c r="BM201" s="152" t="s">
        <v>748</v>
      </c>
    </row>
    <row r="202" spans="1:65" s="1" customFormat="1" ht="21.75" customHeight="1">
      <c r="A202" s="27"/>
      <c r="B202" s="140"/>
      <c r="C202" s="141" t="s">
        <v>1284</v>
      </c>
      <c r="D202" s="141" t="s">
        <v>1087</v>
      </c>
      <c r="E202" s="142" t="s">
        <v>749</v>
      </c>
      <c r="F202" s="143" t="s">
        <v>750</v>
      </c>
      <c r="G202" s="144" t="s">
        <v>1194</v>
      </c>
      <c r="H202" s="145">
        <v>4</v>
      </c>
      <c r="I202" s="146"/>
      <c r="J202" s="146">
        <f t="shared" si="0"/>
        <v>0</v>
      </c>
      <c r="K202" s="147"/>
      <c r="L202" s="28"/>
      <c r="M202" s="148" t="s">
        <v>929</v>
      </c>
      <c r="N202" s="149" t="s">
        <v>965</v>
      </c>
      <c r="O202" s="150">
        <v>2.021</v>
      </c>
      <c r="P202" s="150">
        <f t="shared" si="1"/>
        <v>8.084</v>
      </c>
      <c r="Q202" s="150">
        <v>0.01042</v>
      </c>
      <c r="R202" s="150">
        <f t="shared" si="2"/>
        <v>0.04168</v>
      </c>
      <c r="S202" s="150">
        <v>0</v>
      </c>
      <c r="T202" s="151">
        <f t="shared" si="3"/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52" t="s">
        <v>1091</v>
      </c>
      <c r="AT202" s="152" t="s">
        <v>1087</v>
      </c>
      <c r="AU202" s="152" t="s">
        <v>1012</v>
      </c>
      <c r="AY202" s="15" t="s">
        <v>1085</v>
      </c>
      <c r="BE202" s="153">
        <f t="shared" si="4"/>
        <v>0</v>
      </c>
      <c r="BF202" s="153">
        <f t="shared" si="5"/>
        <v>0</v>
      </c>
      <c r="BG202" s="153">
        <f t="shared" si="6"/>
        <v>0</v>
      </c>
      <c r="BH202" s="153">
        <f t="shared" si="7"/>
        <v>0</v>
      </c>
      <c r="BI202" s="153">
        <f t="shared" si="8"/>
        <v>0</v>
      </c>
      <c r="BJ202" s="15" t="s">
        <v>1012</v>
      </c>
      <c r="BK202" s="153">
        <f t="shared" si="9"/>
        <v>0</v>
      </c>
      <c r="BL202" s="15" t="s">
        <v>1091</v>
      </c>
      <c r="BM202" s="152" t="s">
        <v>751</v>
      </c>
    </row>
    <row r="203" spans="1:65" s="1" customFormat="1" ht="33" customHeight="1">
      <c r="A203" s="27"/>
      <c r="B203" s="140"/>
      <c r="C203" s="162" t="s">
        <v>1292</v>
      </c>
      <c r="D203" s="162" t="s">
        <v>1140</v>
      </c>
      <c r="E203" s="163" t="s">
        <v>319</v>
      </c>
      <c r="F203" s="164" t="s">
        <v>320</v>
      </c>
      <c r="G203" s="165" t="s">
        <v>1194</v>
      </c>
      <c r="H203" s="166">
        <v>1</v>
      </c>
      <c r="I203" s="167"/>
      <c r="J203" s="167">
        <f t="shared" si="0"/>
        <v>0</v>
      </c>
      <c r="K203" s="168"/>
      <c r="L203" s="169"/>
      <c r="M203" s="170" t="s">
        <v>929</v>
      </c>
      <c r="N203" s="171" t="s">
        <v>965</v>
      </c>
      <c r="O203" s="150">
        <v>0</v>
      </c>
      <c r="P203" s="150">
        <f t="shared" si="1"/>
        <v>0</v>
      </c>
      <c r="Q203" s="150">
        <v>0.505</v>
      </c>
      <c r="R203" s="150">
        <f t="shared" si="2"/>
        <v>0.505</v>
      </c>
      <c r="S203" s="150">
        <v>0</v>
      </c>
      <c r="T203" s="151">
        <f t="shared" si="3"/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2" t="s">
        <v>1121</v>
      </c>
      <c r="AT203" s="152" t="s">
        <v>1140</v>
      </c>
      <c r="AU203" s="152" t="s">
        <v>1012</v>
      </c>
      <c r="AY203" s="15" t="s">
        <v>1085</v>
      </c>
      <c r="BE203" s="153">
        <f t="shared" si="4"/>
        <v>0</v>
      </c>
      <c r="BF203" s="153">
        <f t="shared" si="5"/>
        <v>0</v>
      </c>
      <c r="BG203" s="153">
        <f t="shared" si="6"/>
        <v>0</v>
      </c>
      <c r="BH203" s="153">
        <f t="shared" si="7"/>
        <v>0</v>
      </c>
      <c r="BI203" s="153">
        <f t="shared" si="8"/>
        <v>0</v>
      </c>
      <c r="BJ203" s="15" t="s">
        <v>1012</v>
      </c>
      <c r="BK203" s="153">
        <f t="shared" si="9"/>
        <v>0</v>
      </c>
      <c r="BL203" s="15" t="s">
        <v>1091</v>
      </c>
      <c r="BM203" s="152" t="s">
        <v>752</v>
      </c>
    </row>
    <row r="204" spans="1:65" s="1" customFormat="1" ht="33" customHeight="1">
      <c r="A204" s="27"/>
      <c r="B204" s="140"/>
      <c r="C204" s="162" t="s">
        <v>1297</v>
      </c>
      <c r="D204" s="162" t="s">
        <v>1140</v>
      </c>
      <c r="E204" s="163" t="s">
        <v>92</v>
      </c>
      <c r="F204" s="164" t="s">
        <v>93</v>
      </c>
      <c r="G204" s="165" t="s">
        <v>1194</v>
      </c>
      <c r="H204" s="166">
        <v>2</v>
      </c>
      <c r="I204" s="167"/>
      <c r="J204" s="167">
        <f t="shared" si="0"/>
        <v>0</v>
      </c>
      <c r="K204" s="168"/>
      <c r="L204" s="169"/>
      <c r="M204" s="170" t="s">
        <v>929</v>
      </c>
      <c r="N204" s="171" t="s">
        <v>965</v>
      </c>
      <c r="O204" s="150">
        <v>0</v>
      </c>
      <c r="P204" s="150">
        <f t="shared" si="1"/>
        <v>0</v>
      </c>
      <c r="Q204" s="150">
        <v>0.215</v>
      </c>
      <c r="R204" s="150">
        <f t="shared" si="2"/>
        <v>0.43</v>
      </c>
      <c r="S204" s="150">
        <v>0</v>
      </c>
      <c r="T204" s="151">
        <f t="shared" si="3"/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1121</v>
      </c>
      <c r="AT204" s="152" t="s">
        <v>1140</v>
      </c>
      <c r="AU204" s="152" t="s">
        <v>1012</v>
      </c>
      <c r="AY204" s="15" t="s">
        <v>1085</v>
      </c>
      <c r="BE204" s="153">
        <f t="shared" si="4"/>
        <v>0</v>
      </c>
      <c r="BF204" s="153">
        <f t="shared" si="5"/>
        <v>0</v>
      </c>
      <c r="BG204" s="153">
        <f t="shared" si="6"/>
        <v>0</v>
      </c>
      <c r="BH204" s="153">
        <f t="shared" si="7"/>
        <v>0</v>
      </c>
      <c r="BI204" s="153">
        <f t="shared" si="8"/>
        <v>0</v>
      </c>
      <c r="BJ204" s="15" t="s">
        <v>1012</v>
      </c>
      <c r="BK204" s="153">
        <f t="shared" si="9"/>
        <v>0</v>
      </c>
      <c r="BL204" s="15" t="s">
        <v>1091</v>
      </c>
      <c r="BM204" s="152" t="s">
        <v>753</v>
      </c>
    </row>
    <row r="205" spans="1:65" s="1" customFormat="1" ht="33" customHeight="1">
      <c r="A205" s="27"/>
      <c r="B205" s="140"/>
      <c r="C205" s="162" t="s">
        <v>1302</v>
      </c>
      <c r="D205" s="162" t="s">
        <v>1140</v>
      </c>
      <c r="E205" s="163" t="s">
        <v>754</v>
      </c>
      <c r="F205" s="164" t="s">
        <v>755</v>
      </c>
      <c r="G205" s="165" t="s">
        <v>1194</v>
      </c>
      <c r="H205" s="166">
        <v>1</v>
      </c>
      <c r="I205" s="167"/>
      <c r="J205" s="167">
        <f t="shared" si="0"/>
        <v>0</v>
      </c>
      <c r="K205" s="168"/>
      <c r="L205" s="169"/>
      <c r="M205" s="170" t="s">
        <v>929</v>
      </c>
      <c r="N205" s="171" t="s">
        <v>965</v>
      </c>
      <c r="O205" s="150">
        <v>0</v>
      </c>
      <c r="P205" s="150">
        <f t="shared" si="1"/>
        <v>0</v>
      </c>
      <c r="Q205" s="150">
        <v>0.43</v>
      </c>
      <c r="R205" s="150">
        <f t="shared" si="2"/>
        <v>0.43</v>
      </c>
      <c r="S205" s="150">
        <v>0</v>
      </c>
      <c r="T205" s="151">
        <f t="shared" si="3"/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2" t="s">
        <v>1121</v>
      </c>
      <c r="AT205" s="152" t="s">
        <v>1140</v>
      </c>
      <c r="AU205" s="152" t="s">
        <v>1012</v>
      </c>
      <c r="AY205" s="15" t="s">
        <v>1085</v>
      </c>
      <c r="BE205" s="153">
        <f t="shared" si="4"/>
        <v>0</v>
      </c>
      <c r="BF205" s="153">
        <f t="shared" si="5"/>
        <v>0</v>
      </c>
      <c r="BG205" s="153">
        <f t="shared" si="6"/>
        <v>0</v>
      </c>
      <c r="BH205" s="153">
        <f t="shared" si="7"/>
        <v>0</v>
      </c>
      <c r="BI205" s="153">
        <f t="shared" si="8"/>
        <v>0</v>
      </c>
      <c r="BJ205" s="15" t="s">
        <v>1012</v>
      </c>
      <c r="BK205" s="153">
        <f t="shared" si="9"/>
        <v>0</v>
      </c>
      <c r="BL205" s="15" t="s">
        <v>1091</v>
      </c>
      <c r="BM205" s="152" t="s">
        <v>756</v>
      </c>
    </row>
    <row r="206" spans="1:65" s="1" customFormat="1" ht="21.75" customHeight="1">
      <c r="A206" s="27"/>
      <c r="B206" s="140"/>
      <c r="C206" s="141" t="s">
        <v>1306</v>
      </c>
      <c r="D206" s="141" t="s">
        <v>1087</v>
      </c>
      <c r="E206" s="142" t="s">
        <v>757</v>
      </c>
      <c r="F206" s="143" t="s">
        <v>758</v>
      </c>
      <c r="G206" s="144" t="s">
        <v>1194</v>
      </c>
      <c r="H206" s="145">
        <v>1</v>
      </c>
      <c r="I206" s="146"/>
      <c r="J206" s="146">
        <f t="shared" si="0"/>
        <v>0</v>
      </c>
      <c r="K206" s="147"/>
      <c r="L206" s="28"/>
      <c r="M206" s="148" t="s">
        <v>929</v>
      </c>
      <c r="N206" s="149" t="s">
        <v>965</v>
      </c>
      <c r="O206" s="150">
        <v>2.904</v>
      </c>
      <c r="P206" s="150">
        <f t="shared" si="1"/>
        <v>2.904</v>
      </c>
      <c r="Q206" s="150">
        <v>0.02644</v>
      </c>
      <c r="R206" s="150">
        <f t="shared" si="2"/>
        <v>0.02644</v>
      </c>
      <c r="S206" s="150">
        <v>0</v>
      </c>
      <c r="T206" s="151">
        <f t="shared" si="3"/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52" t="s">
        <v>1091</v>
      </c>
      <c r="AT206" s="152" t="s">
        <v>1087</v>
      </c>
      <c r="AU206" s="152" t="s">
        <v>1012</v>
      </c>
      <c r="AY206" s="15" t="s">
        <v>1085</v>
      </c>
      <c r="BE206" s="153">
        <f t="shared" si="4"/>
        <v>0</v>
      </c>
      <c r="BF206" s="153">
        <f t="shared" si="5"/>
        <v>0</v>
      </c>
      <c r="BG206" s="153">
        <f t="shared" si="6"/>
        <v>0</v>
      </c>
      <c r="BH206" s="153">
        <f t="shared" si="7"/>
        <v>0</v>
      </c>
      <c r="BI206" s="153">
        <f t="shared" si="8"/>
        <v>0</v>
      </c>
      <c r="BJ206" s="15" t="s">
        <v>1012</v>
      </c>
      <c r="BK206" s="153">
        <f t="shared" si="9"/>
        <v>0</v>
      </c>
      <c r="BL206" s="15" t="s">
        <v>1091</v>
      </c>
      <c r="BM206" s="152" t="s">
        <v>759</v>
      </c>
    </row>
    <row r="207" spans="1:65" s="1" customFormat="1" ht="33" customHeight="1">
      <c r="A207" s="27"/>
      <c r="B207" s="140"/>
      <c r="C207" s="162" t="s">
        <v>1310</v>
      </c>
      <c r="D207" s="162" t="s">
        <v>1140</v>
      </c>
      <c r="E207" s="163" t="s">
        <v>760</v>
      </c>
      <c r="F207" s="164" t="s">
        <v>761</v>
      </c>
      <c r="G207" s="165" t="s">
        <v>1194</v>
      </c>
      <c r="H207" s="166">
        <v>1</v>
      </c>
      <c r="I207" s="167"/>
      <c r="J207" s="167">
        <f t="shared" si="0"/>
        <v>0</v>
      </c>
      <c r="K207" s="168"/>
      <c r="L207" s="169"/>
      <c r="M207" s="170" t="s">
        <v>929</v>
      </c>
      <c r="N207" s="171" t="s">
        <v>965</v>
      </c>
      <c r="O207" s="150">
        <v>0</v>
      </c>
      <c r="P207" s="150">
        <f t="shared" si="1"/>
        <v>0</v>
      </c>
      <c r="Q207" s="150">
        <v>1.16</v>
      </c>
      <c r="R207" s="150">
        <f t="shared" si="2"/>
        <v>1.16</v>
      </c>
      <c r="S207" s="150">
        <v>0</v>
      </c>
      <c r="T207" s="151">
        <f t="shared" si="3"/>
        <v>0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52" t="s">
        <v>1121</v>
      </c>
      <c r="AT207" s="152" t="s">
        <v>1140</v>
      </c>
      <c r="AU207" s="152" t="s">
        <v>1012</v>
      </c>
      <c r="AY207" s="15" t="s">
        <v>1085</v>
      </c>
      <c r="BE207" s="153">
        <f t="shared" si="4"/>
        <v>0</v>
      </c>
      <c r="BF207" s="153">
        <f t="shared" si="5"/>
        <v>0</v>
      </c>
      <c r="BG207" s="153">
        <f t="shared" si="6"/>
        <v>0</v>
      </c>
      <c r="BH207" s="153">
        <f t="shared" si="7"/>
        <v>0</v>
      </c>
      <c r="BI207" s="153">
        <f t="shared" si="8"/>
        <v>0</v>
      </c>
      <c r="BJ207" s="15" t="s">
        <v>1012</v>
      </c>
      <c r="BK207" s="153">
        <f t="shared" si="9"/>
        <v>0</v>
      </c>
      <c r="BL207" s="15" t="s">
        <v>1091</v>
      </c>
      <c r="BM207" s="152" t="s">
        <v>762</v>
      </c>
    </row>
    <row r="208" spans="1:65" s="1" customFormat="1" ht="33" customHeight="1">
      <c r="A208" s="27"/>
      <c r="B208" s="140"/>
      <c r="C208" s="162" t="s">
        <v>104</v>
      </c>
      <c r="D208" s="162" t="s">
        <v>1140</v>
      </c>
      <c r="E208" s="163" t="s">
        <v>109</v>
      </c>
      <c r="F208" s="164" t="s">
        <v>110</v>
      </c>
      <c r="G208" s="165" t="s">
        <v>1194</v>
      </c>
      <c r="H208" s="166">
        <v>4</v>
      </c>
      <c r="I208" s="167"/>
      <c r="J208" s="167">
        <f t="shared" si="0"/>
        <v>0</v>
      </c>
      <c r="K208" s="168"/>
      <c r="L208" s="169"/>
      <c r="M208" s="170" t="s">
        <v>929</v>
      </c>
      <c r="N208" s="171" t="s">
        <v>965</v>
      </c>
      <c r="O208" s="150">
        <v>0</v>
      </c>
      <c r="P208" s="150">
        <f t="shared" si="1"/>
        <v>0</v>
      </c>
      <c r="Q208" s="150">
        <v>0.002</v>
      </c>
      <c r="R208" s="150">
        <f t="shared" si="2"/>
        <v>0.008</v>
      </c>
      <c r="S208" s="150">
        <v>0</v>
      </c>
      <c r="T208" s="151">
        <f t="shared" si="3"/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2" t="s">
        <v>1121</v>
      </c>
      <c r="AT208" s="152" t="s">
        <v>1140</v>
      </c>
      <c r="AU208" s="152" t="s">
        <v>1012</v>
      </c>
      <c r="AY208" s="15" t="s">
        <v>1085</v>
      </c>
      <c r="BE208" s="153">
        <f t="shared" si="4"/>
        <v>0</v>
      </c>
      <c r="BF208" s="153">
        <f t="shared" si="5"/>
        <v>0</v>
      </c>
      <c r="BG208" s="153">
        <f t="shared" si="6"/>
        <v>0</v>
      </c>
      <c r="BH208" s="153">
        <f t="shared" si="7"/>
        <v>0</v>
      </c>
      <c r="BI208" s="153">
        <f t="shared" si="8"/>
        <v>0</v>
      </c>
      <c r="BJ208" s="15" t="s">
        <v>1012</v>
      </c>
      <c r="BK208" s="153">
        <f t="shared" si="9"/>
        <v>0</v>
      </c>
      <c r="BL208" s="15" t="s">
        <v>1091</v>
      </c>
      <c r="BM208" s="152" t="s">
        <v>763</v>
      </c>
    </row>
    <row r="209" spans="1:65" s="1" customFormat="1" ht="21.75" customHeight="1">
      <c r="A209" s="27"/>
      <c r="B209" s="140"/>
      <c r="C209" s="141" t="s">
        <v>108</v>
      </c>
      <c r="D209" s="141" t="s">
        <v>1087</v>
      </c>
      <c r="E209" s="142" t="s">
        <v>1370</v>
      </c>
      <c r="F209" s="143" t="s">
        <v>1371</v>
      </c>
      <c r="G209" s="144" t="s">
        <v>1194</v>
      </c>
      <c r="H209" s="145">
        <v>1</v>
      </c>
      <c r="I209" s="146"/>
      <c r="J209" s="146">
        <f t="shared" si="0"/>
        <v>0</v>
      </c>
      <c r="K209" s="147"/>
      <c r="L209" s="28"/>
      <c r="M209" s="148" t="s">
        <v>929</v>
      </c>
      <c r="N209" s="149" t="s">
        <v>965</v>
      </c>
      <c r="O209" s="150">
        <v>1.002</v>
      </c>
      <c r="P209" s="150">
        <f t="shared" si="1"/>
        <v>1.002</v>
      </c>
      <c r="Q209" s="150">
        <v>0.0063</v>
      </c>
      <c r="R209" s="150">
        <f t="shared" si="2"/>
        <v>0.0063</v>
      </c>
      <c r="S209" s="150">
        <v>0</v>
      </c>
      <c r="T209" s="151">
        <f t="shared" si="3"/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52" t="s">
        <v>1091</v>
      </c>
      <c r="AT209" s="152" t="s">
        <v>1087</v>
      </c>
      <c r="AU209" s="152" t="s">
        <v>1012</v>
      </c>
      <c r="AY209" s="15" t="s">
        <v>1085</v>
      </c>
      <c r="BE209" s="153">
        <f t="shared" si="4"/>
        <v>0</v>
      </c>
      <c r="BF209" s="153">
        <f t="shared" si="5"/>
        <v>0</v>
      </c>
      <c r="BG209" s="153">
        <f t="shared" si="6"/>
        <v>0</v>
      </c>
      <c r="BH209" s="153">
        <f t="shared" si="7"/>
        <v>0</v>
      </c>
      <c r="BI209" s="153">
        <f t="shared" si="8"/>
        <v>0</v>
      </c>
      <c r="BJ209" s="15" t="s">
        <v>1012</v>
      </c>
      <c r="BK209" s="153">
        <f t="shared" si="9"/>
        <v>0</v>
      </c>
      <c r="BL209" s="15" t="s">
        <v>1091</v>
      </c>
      <c r="BM209" s="152" t="s">
        <v>764</v>
      </c>
    </row>
    <row r="210" spans="1:65" s="1" customFormat="1" ht="16.5" customHeight="1">
      <c r="A210" s="27"/>
      <c r="B210" s="140"/>
      <c r="C210" s="162" t="s">
        <v>112</v>
      </c>
      <c r="D210" s="162" t="s">
        <v>1140</v>
      </c>
      <c r="E210" s="163" t="s">
        <v>115</v>
      </c>
      <c r="F210" s="164" t="s">
        <v>116</v>
      </c>
      <c r="G210" s="165" t="s">
        <v>1194</v>
      </c>
      <c r="H210" s="166">
        <v>1</v>
      </c>
      <c r="I210" s="167"/>
      <c r="J210" s="167">
        <f t="shared" si="0"/>
        <v>0</v>
      </c>
      <c r="K210" s="168"/>
      <c r="L210" s="169"/>
      <c r="M210" s="170" t="s">
        <v>929</v>
      </c>
      <c r="N210" s="171" t="s">
        <v>965</v>
      </c>
      <c r="O210" s="150">
        <v>0</v>
      </c>
      <c r="P210" s="150">
        <f t="shared" si="1"/>
        <v>0</v>
      </c>
      <c r="Q210" s="150">
        <v>0.06</v>
      </c>
      <c r="R210" s="150">
        <f t="shared" si="2"/>
        <v>0.06</v>
      </c>
      <c r="S210" s="150">
        <v>0</v>
      </c>
      <c r="T210" s="151">
        <f t="shared" si="3"/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52" t="s">
        <v>1121</v>
      </c>
      <c r="AT210" s="152" t="s">
        <v>1140</v>
      </c>
      <c r="AU210" s="152" t="s">
        <v>1012</v>
      </c>
      <c r="AY210" s="15" t="s">
        <v>1085</v>
      </c>
      <c r="BE210" s="153">
        <f t="shared" si="4"/>
        <v>0</v>
      </c>
      <c r="BF210" s="153">
        <f t="shared" si="5"/>
        <v>0</v>
      </c>
      <c r="BG210" s="153">
        <f t="shared" si="6"/>
        <v>0</v>
      </c>
      <c r="BH210" s="153">
        <f t="shared" si="7"/>
        <v>0</v>
      </c>
      <c r="BI210" s="153">
        <f t="shared" si="8"/>
        <v>0</v>
      </c>
      <c r="BJ210" s="15" t="s">
        <v>1012</v>
      </c>
      <c r="BK210" s="153">
        <f t="shared" si="9"/>
        <v>0</v>
      </c>
      <c r="BL210" s="15" t="s">
        <v>1091</v>
      </c>
      <c r="BM210" s="152" t="s">
        <v>765</v>
      </c>
    </row>
    <row r="211" spans="1:65" s="1" customFormat="1" ht="21.75" customHeight="1">
      <c r="A211" s="27"/>
      <c r="B211" s="140"/>
      <c r="C211" s="141" t="s">
        <v>114</v>
      </c>
      <c r="D211" s="141" t="s">
        <v>1087</v>
      </c>
      <c r="E211" s="142" t="s">
        <v>135</v>
      </c>
      <c r="F211" s="143" t="s">
        <v>136</v>
      </c>
      <c r="G211" s="144" t="s">
        <v>1222</v>
      </c>
      <c r="H211" s="145">
        <v>22.2</v>
      </c>
      <c r="I211" s="146"/>
      <c r="J211" s="146">
        <f t="shared" si="0"/>
        <v>0</v>
      </c>
      <c r="K211" s="147"/>
      <c r="L211" s="28"/>
      <c r="M211" s="148" t="s">
        <v>929</v>
      </c>
      <c r="N211" s="149" t="s">
        <v>965</v>
      </c>
      <c r="O211" s="150">
        <v>0.053</v>
      </c>
      <c r="P211" s="150">
        <f t="shared" si="1"/>
        <v>1.1765999999999999</v>
      </c>
      <c r="Q211" s="150">
        <v>0.0001</v>
      </c>
      <c r="R211" s="150">
        <f t="shared" si="2"/>
        <v>0.00222</v>
      </c>
      <c r="S211" s="150">
        <v>0</v>
      </c>
      <c r="T211" s="151">
        <f t="shared" si="3"/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52" t="s">
        <v>1091</v>
      </c>
      <c r="AT211" s="152" t="s">
        <v>1087</v>
      </c>
      <c r="AU211" s="152" t="s">
        <v>1012</v>
      </c>
      <c r="AY211" s="15" t="s">
        <v>1085</v>
      </c>
      <c r="BE211" s="153">
        <f t="shared" si="4"/>
        <v>0</v>
      </c>
      <c r="BF211" s="153">
        <f t="shared" si="5"/>
        <v>0</v>
      </c>
      <c r="BG211" s="153">
        <f t="shared" si="6"/>
        <v>0</v>
      </c>
      <c r="BH211" s="153">
        <f t="shared" si="7"/>
        <v>0</v>
      </c>
      <c r="BI211" s="153">
        <f t="shared" si="8"/>
        <v>0</v>
      </c>
      <c r="BJ211" s="15" t="s">
        <v>1012</v>
      </c>
      <c r="BK211" s="153">
        <f t="shared" si="9"/>
        <v>0</v>
      </c>
      <c r="BL211" s="15" t="s">
        <v>1091</v>
      </c>
      <c r="BM211" s="152" t="s">
        <v>766</v>
      </c>
    </row>
    <row r="212" spans="2:51" s="12" customFormat="1" ht="9.75">
      <c r="B212" s="154"/>
      <c r="D212" s="155" t="s">
        <v>1093</v>
      </c>
      <c r="E212" s="156" t="s">
        <v>929</v>
      </c>
      <c r="F212" s="157" t="s">
        <v>767</v>
      </c>
      <c r="H212" s="158">
        <v>22.2</v>
      </c>
      <c r="L212" s="154"/>
      <c r="M212" s="159"/>
      <c r="N212" s="160"/>
      <c r="O212" s="160"/>
      <c r="P212" s="160"/>
      <c r="Q212" s="160"/>
      <c r="R212" s="160"/>
      <c r="S212" s="160"/>
      <c r="T212" s="161"/>
      <c r="AT212" s="156" t="s">
        <v>1093</v>
      </c>
      <c r="AU212" s="156" t="s">
        <v>1012</v>
      </c>
      <c r="AV212" s="12" t="s">
        <v>1012</v>
      </c>
      <c r="AW212" s="12" t="s">
        <v>956</v>
      </c>
      <c r="AX212" s="12" t="s">
        <v>1006</v>
      </c>
      <c r="AY212" s="156" t="s">
        <v>1085</v>
      </c>
    </row>
    <row r="213" spans="2:63" s="11" customFormat="1" ht="22.5" customHeight="1">
      <c r="B213" s="128"/>
      <c r="D213" s="129" t="s">
        <v>998</v>
      </c>
      <c r="E213" s="138" t="s">
        <v>1282</v>
      </c>
      <c r="F213" s="138" t="s">
        <v>1283</v>
      </c>
      <c r="J213" s="139">
        <f>BK213</f>
        <v>0</v>
      </c>
      <c r="L213" s="128"/>
      <c r="M213" s="132"/>
      <c r="N213" s="133"/>
      <c r="O213" s="133"/>
      <c r="P213" s="134">
        <f>P214</f>
        <v>892.094987</v>
      </c>
      <c r="Q213" s="133"/>
      <c r="R213" s="134">
        <f>R214</f>
        <v>0</v>
      </c>
      <c r="S213" s="133"/>
      <c r="T213" s="135">
        <f>T214</f>
        <v>0</v>
      </c>
      <c r="AR213" s="129" t="s">
        <v>1006</v>
      </c>
      <c r="AT213" s="136" t="s">
        <v>998</v>
      </c>
      <c r="AU213" s="136" t="s">
        <v>1006</v>
      </c>
      <c r="AY213" s="129" t="s">
        <v>1085</v>
      </c>
      <c r="BK213" s="137">
        <f>BK214</f>
        <v>0</v>
      </c>
    </row>
    <row r="214" spans="1:65" s="1" customFormat="1" ht="33" customHeight="1">
      <c r="A214" s="27"/>
      <c r="B214" s="140"/>
      <c r="C214" s="141" t="s">
        <v>118</v>
      </c>
      <c r="D214" s="141" t="s">
        <v>1087</v>
      </c>
      <c r="E214" s="142" t="s">
        <v>1379</v>
      </c>
      <c r="F214" s="143" t="s">
        <v>1380</v>
      </c>
      <c r="G214" s="144" t="s">
        <v>1143</v>
      </c>
      <c r="H214" s="145">
        <v>692.083</v>
      </c>
      <c r="I214" s="146"/>
      <c r="J214" s="146">
        <f>ROUND(I214*H214,2)</f>
        <v>0</v>
      </c>
      <c r="K214" s="147"/>
      <c r="L214" s="28"/>
      <c r="M214" s="172" t="s">
        <v>929</v>
      </c>
      <c r="N214" s="173" t="s">
        <v>965</v>
      </c>
      <c r="O214" s="174">
        <v>1.289</v>
      </c>
      <c r="P214" s="174">
        <f>O214*H214</f>
        <v>892.094987</v>
      </c>
      <c r="Q214" s="174">
        <v>0</v>
      </c>
      <c r="R214" s="174">
        <f>Q214*H214</f>
        <v>0</v>
      </c>
      <c r="S214" s="174">
        <v>0</v>
      </c>
      <c r="T214" s="175">
        <f>S214*H214</f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52" t="s">
        <v>1091</v>
      </c>
      <c r="AT214" s="152" t="s">
        <v>1087</v>
      </c>
      <c r="AU214" s="152" t="s">
        <v>1012</v>
      </c>
      <c r="AY214" s="15" t="s">
        <v>1085</v>
      </c>
      <c r="BE214" s="153">
        <f>IF(N214="základná",J214,0)</f>
        <v>0</v>
      </c>
      <c r="BF214" s="153">
        <f>IF(N214="znížená",J214,0)</f>
        <v>0</v>
      </c>
      <c r="BG214" s="153">
        <f>IF(N214="zákl. prenesená",J214,0)</f>
        <v>0</v>
      </c>
      <c r="BH214" s="153">
        <f>IF(N214="zníž. prenesená",J214,0)</f>
        <v>0</v>
      </c>
      <c r="BI214" s="153">
        <f>IF(N214="nulová",J214,0)</f>
        <v>0</v>
      </c>
      <c r="BJ214" s="15" t="s">
        <v>1012</v>
      </c>
      <c r="BK214" s="153">
        <f>ROUND(I214*H214,2)</f>
        <v>0</v>
      </c>
      <c r="BL214" s="15" t="s">
        <v>1091</v>
      </c>
      <c r="BM214" s="152" t="s">
        <v>768</v>
      </c>
    </row>
    <row r="215" spans="1:31" s="1" customFormat="1" ht="6.75" customHeight="1">
      <c r="A215" s="27"/>
      <c r="B215" s="42"/>
      <c r="C215" s="43"/>
      <c r="D215" s="43"/>
      <c r="E215" s="43"/>
      <c r="F215" s="43"/>
      <c r="G215" s="43"/>
      <c r="H215" s="43"/>
      <c r="I215" s="43"/>
      <c r="J215" s="43"/>
      <c r="K215" s="43"/>
      <c r="L215" s="28"/>
      <c r="M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</row>
  </sheetData>
  <sheetProtection/>
  <autoFilter ref="C125:K214"/>
  <mergeCells count="12">
    <mergeCell ref="E9:H9"/>
    <mergeCell ref="E11:H11"/>
    <mergeCell ref="E20:H20"/>
    <mergeCell ref="E29:H29"/>
    <mergeCell ref="E118:H118"/>
    <mergeCell ref="L2:V2"/>
    <mergeCell ref="E85:H85"/>
    <mergeCell ref="E87:H87"/>
    <mergeCell ref="E89:H89"/>
    <mergeCell ref="E114:H114"/>
    <mergeCell ref="E116:H116"/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6"/>
  <sheetViews>
    <sheetView showGridLines="0" zoomScalePageLayoutView="0" workbookViewId="0" topLeftCell="A157">
      <selection activeCell="C116" sqref="C11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07" t="s">
        <v>934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1049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999</v>
      </c>
    </row>
    <row r="4" spans="2:46" ht="24.75" customHeight="1">
      <c r="B4" s="18"/>
      <c r="D4" s="19" t="s">
        <v>1053</v>
      </c>
      <c r="L4" s="18"/>
      <c r="M4" s="93" t="s">
        <v>938</v>
      </c>
      <c r="AT4" s="15" t="s">
        <v>931</v>
      </c>
    </row>
    <row r="5" spans="2:12" ht="6.75" customHeight="1">
      <c r="B5" s="18"/>
      <c r="L5" s="18"/>
    </row>
    <row r="6" spans="2:12" ht="12" customHeight="1">
      <c r="B6" s="18"/>
      <c r="D6" s="24" t="s">
        <v>941</v>
      </c>
      <c r="L6" s="18"/>
    </row>
    <row r="7" spans="2:12" ht="16.5" customHeight="1">
      <c r="B7" s="18"/>
      <c r="E7" s="338" t="str">
        <f>'Rekapitulácia stavby'!K6</f>
        <v>Vodozádržné opatrenia v obci Kamenica nad Cirochou</v>
      </c>
      <c r="F7" s="339"/>
      <c r="G7" s="339"/>
      <c r="H7" s="339"/>
      <c r="L7" s="18"/>
    </row>
    <row r="8" spans="2:12" ht="12" customHeight="1">
      <c r="B8" s="18"/>
      <c r="D8" s="24" t="s">
        <v>1054</v>
      </c>
      <c r="L8" s="18"/>
    </row>
    <row r="9" spans="1:31" s="1" customFormat="1" ht="16.5" customHeight="1">
      <c r="A9" s="27"/>
      <c r="B9" s="28"/>
      <c r="C9" s="27"/>
      <c r="D9" s="27"/>
      <c r="E9" s="338" t="s">
        <v>769</v>
      </c>
      <c r="F9" s="337"/>
      <c r="G9" s="337"/>
      <c r="H9" s="337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1056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31" t="s">
        <v>770</v>
      </c>
      <c r="F11" s="337"/>
      <c r="G11" s="337"/>
      <c r="H11" s="33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943</v>
      </c>
      <c r="E13" s="27"/>
      <c r="F13" s="22" t="s">
        <v>929</v>
      </c>
      <c r="G13" s="27"/>
      <c r="H13" s="27"/>
      <c r="I13" s="24" t="s">
        <v>944</v>
      </c>
      <c r="J13" s="22" t="s">
        <v>929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945</v>
      </c>
      <c r="E14" s="27"/>
      <c r="F14" s="22" t="s">
        <v>946</v>
      </c>
      <c r="G14" s="27"/>
      <c r="H14" s="27"/>
      <c r="I14" s="24" t="s">
        <v>947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948</v>
      </c>
      <c r="E16" s="27"/>
      <c r="F16" s="27"/>
      <c r="G16" s="27"/>
      <c r="H16" s="27"/>
      <c r="I16" s="24" t="s">
        <v>949</v>
      </c>
      <c r="J16" s="22" t="s">
        <v>929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950</v>
      </c>
      <c r="F17" s="27"/>
      <c r="G17" s="27"/>
      <c r="H17" s="27"/>
      <c r="I17" s="24" t="s">
        <v>951</v>
      </c>
      <c r="J17" s="22" t="s">
        <v>929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952</v>
      </c>
      <c r="E19" s="27"/>
      <c r="F19" s="27"/>
      <c r="G19" s="27"/>
      <c r="H19" s="27"/>
      <c r="I19" s="24" t="s">
        <v>949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1" t="str">
        <f>'Rekapitulácia stavby'!E14</f>
        <v> </v>
      </c>
      <c r="F20" s="311"/>
      <c r="G20" s="311"/>
      <c r="H20" s="311"/>
      <c r="I20" s="24" t="s">
        <v>951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954</v>
      </c>
      <c r="E22" s="27"/>
      <c r="F22" s="27"/>
      <c r="G22" s="27"/>
      <c r="H22" s="27"/>
      <c r="I22" s="24" t="s">
        <v>949</v>
      </c>
      <c r="J22" s="22" t="s">
        <v>929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955</v>
      </c>
      <c r="F23" s="27"/>
      <c r="G23" s="27"/>
      <c r="H23" s="27"/>
      <c r="I23" s="24" t="s">
        <v>951</v>
      </c>
      <c r="J23" s="22" t="s">
        <v>929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957</v>
      </c>
      <c r="E25" s="27"/>
      <c r="F25" s="27"/>
      <c r="G25" s="27"/>
      <c r="H25" s="27"/>
      <c r="I25" s="24" t="s">
        <v>949</v>
      </c>
      <c r="J25" s="22" t="s">
        <v>929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951</v>
      </c>
      <c r="J26" s="22" t="s">
        <v>929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958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326" t="s">
        <v>929</v>
      </c>
      <c r="F29" s="326"/>
      <c r="G29" s="326"/>
      <c r="H29" s="32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959</v>
      </c>
      <c r="E32" s="27"/>
      <c r="F32" s="27"/>
      <c r="G32" s="27"/>
      <c r="H32" s="27"/>
      <c r="I32" s="27"/>
      <c r="J32" s="65">
        <f>ROUND(J130,2)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961</v>
      </c>
      <c r="G34" s="27"/>
      <c r="H34" s="27"/>
      <c r="I34" s="31" t="s">
        <v>960</v>
      </c>
      <c r="J34" s="31" t="s">
        <v>962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963</v>
      </c>
      <c r="E35" s="24" t="s">
        <v>964</v>
      </c>
      <c r="F35" s="99">
        <f>ROUND((SUM(BE130:BE185)),2)</f>
        <v>0</v>
      </c>
      <c r="G35" s="27"/>
      <c r="H35" s="27"/>
      <c r="I35" s="100">
        <v>0.2</v>
      </c>
      <c r="J35" s="99">
        <f>ROUND(((SUM(BE130:BE185))*I35),2)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965</v>
      </c>
      <c r="F36" s="99">
        <f>ROUND((SUM(BF130:BF185)),2)</f>
        <v>0</v>
      </c>
      <c r="G36" s="27"/>
      <c r="H36" s="27"/>
      <c r="I36" s="100">
        <v>0.2</v>
      </c>
      <c r="J36" s="99">
        <f>ROUND(((SUM(BF130:BF185))*I36),2)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966</v>
      </c>
      <c r="F37" s="99">
        <f>ROUND((SUM(BG130:BG185)),2)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967</v>
      </c>
      <c r="F38" s="99">
        <f>ROUND((SUM(BH130:BH185)),2)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968</v>
      </c>
      <c r="F39" s="99">
        <f>ROUND((SUM(BI130:BI185)),2)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969</v>
      </c>
      <c r="E41" s="35"/>
      <c r="F41" s="35"/>
      <c r="G41" s="101" t="s">
        <v>970</v>
      </c>
      <c r="H41" s="36" t="s">
        <v>971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972</v>
      </c>
      <c r="E50" s="39"/>
      <c r="F50" s="39"/>
      <c r="G50" s="38" t="s">
        <v>973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974</v>
      </c>
      <c r="E61" s="30"/>
      <c r="F61" s="104" t="s">
        <v>975</v>
      </c>
      <c r="G61" s="40" t="s">
        <v>974</v>
      </c>
      <c r="H61" s="30"/>
      <c r="I61" s="30"/>
      <c r="J61" s="105" t="s">
        <v>975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976</v>
      </c>
      <c r="E65" s="41"/>
      <c r="F65" s="41"/>
      <c r="G65" s="38" t="s">
        <v>977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974</v>
      </c>
      <c r="E76" s="30"/>
      <c r="F76" s="104" t="s">
        <v>975</v>
      </c>
      <c r="G76" s="40" t="s">
        <v>974</v>
      </c>
      <c r="H76" s="30"/>
      <c r="I76" s="30"/>
      <c r="J76" s="105" t="s">
        <v>975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1058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941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38" t="str">
        <f>E7</f>
        <v>Vodozádržné opatrenia v obci Kamenica nad Cirochou</v>
      </c>
      <c r="F85" s="339"/>
      <c r="G85" s="339"/>
      <c r="H85" s="33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1054</v>
      </c>
      <c r="L86" s="18"/>
    </row>
    <row r="87" spans="1:31" s="1" customFormat="1" ht="16.5" customHeight="1">
      <c r="A87" s="27"/>
      <c r="B87" s="28"/>
      <c r="C87" s="27"/>
      <c r="D87" s="27"/>
      <c r="E87" s="338" t="s">
        <v>769</v>
      </c>
      <c r="F87" s="337"/>
      <c r="G87" s="337"/>
      <c r="H87" s="337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1056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31" t="str">
        <f>E11</f>
        <v>04.1 - Vsakovací a odvodňovací rigol I.</v>
      </c>
      <c r="F89" s="337"/>
      <c r="G89" s="337"/>
      <c r="H89" s="337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945</v>
      </c>
      <c r="D91" s="27"/>
      <c r="E91" s="27"/>
      <c r="F91" s="22" t="str">
        <f>F14</f>
        <v>Kamenica nad Cirochou </v>
      </c>
      <c r="G91" s="27"/>
      <c r="H91" s="27"/>
      <c r="I91" s="24" t="s">
        <v>947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948</v>
      </c>
      <c r="D93" s="27"/>
      <c r="E93" s="27"/>
      <c r="F93" s="22" t="str">
        <f>E17</f>
        <v>Obec Kamenica nad Cirochou</v>
      </c>
      <c r="G93" s="27"/>
      <c r="H93" s="27"/>
      <c r="I93" s="24" t="s">
        <v>954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952</v>
      </c>
      <c r="D94" s="27"/>
      <c r="E94" s="27"/>
      <c r="F94" s="22" t="str">
        <f>IF(E20="","",E20)</f>
        <v> </v>
      </c>
      <c r="G94" s="27"/>
      <c r="H94" s="27"/>
      <c r="I94" s="24" t="s">
        <v>957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1059</v>
      </c>
      <c r="D96" s="33"/>
      <c r="E96" s="33"/>
      <c r="F96" s="33"/>
      <c r="G96" s="33"/>
      <c r="H96" s="33"/>
      <c r="I96" s="33"/>
      <c r="J96" s="107" t="s">
        <v>1060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1061</v>
      </c>
      <c r="D98" s="27"/>
      <c r="E98" s="27"/>
      <c r="F98" s="27"/>
      <c r="G98" s="27"/>
      <c r="H98" s="27"/>
      <c r="I98" s="27"/>
      <c r="J98" s="65">
        <f>J130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1062</v>
      </c>
    </row>
    <row r="99" spans="2:12" s="8" customFormat="1" ht="24.75" customHeight="1">
      <c r="B99" s="109"/>
      <c r="D99" s="110" t="s">
        <v>1063</v>
      </c>
      <c r="E99" s="111"/>
      <c r="F99" s="111"/>
      <c r="G99" s="111"/>
      <c r="H99" s="111"/>
      <c r="I99" s="111"/>
      <c r="J99" s="112">
        <f>J131</f>
        <v>0</v>
      </c>
      <c r="L99" s="109"/>
    </row>
    <row r="100" spans="2:12" s="9" customFormat="1" ht="19.5" customHeight="1">
      <c r="B100" s="113"/>
      <c r="D100" s="114" t="s">
        <v>1064</v>
      </c>
      <c r="E100" s="115"/>
      <c r="F100" s="115"/>
      <c r="G100" s="115"/>
      <c r="H100" s="115"/>
      <c r="I100" s="115"/>
      <c r="J100" s="116">
        <f>J132</f>
        <v>0</v>
      </c>
      <c r="L100" s="113"/>
    </row>
    <row r="101" spans="2:12" s="9" customFormat="1" ht="19.5" customHeight="1">
      <c r="B101" s="113"/>
      <c r="D101" s="114" t="s">
        <v>1065</v>
      </c>
      <c r="E101" s="115"/>
      <c r="F101" s="115"/>
      <c r="G101" s="115"/>
      <c r="H101" s="115"/>
      <c r="I101" s="115"/>
      <c r="J101" s="116">
        <f>J151</f>
        <v>0</v>
      </c>
      <c r="L101" s="113"/>
    </row>
    <row r="102" spans="2:12" s="9" customFormat="1" ht="19.5" customHeight="1">
      <c r="B102" s="113"/>
      <c r="D102" s="114" t="s">
        <v>1066</v>
      </c>
      <c r="E102" s="115"/>
      <c r="F102" s="115"/>
      <c r="G102" s="115"/>
      <c r="H102" s="115"/>
      <c r="I102" s="115"/>
      <c r="J102" s="116">
        <f>J156</f>
        <v>0</v>
      </c>
      <c r="L102" s="113"/>
    </row>
    <row r="103" spans="2:12" s="9" customFormat="1" ht="19.5" customHeight="1">
      <c r="B103" s="113"/>
      <c r="D103" s="114" t="s">
        <v>1067</v>
      </c>
      <c r="E103" s="115"/>
      <c r="F103" s="115"/>
      <c r="G103" s="115"/>
      <c r="H103" s="115"/>
      <c r="I103" s="115"/>
      <c r="J103" s="116">
        <f>J161</f>
        <v>0</v>
      </c>
      <c r="L103" s="113"/>
    </row>
    <row r="104" spans="2:12" s="9" customFormat="1" ht="19.5" customHeight="1">
      <c r="B104" s="113"/>
      <c r="D104" s="114" t="s">
        <v>1068</v>
      </c>
      <c r="E104" s="115"/>
      <c r="F104" s="115"/>
      <c r="G104" s="115"/>
      <c r="H104" s="115"/>
      <c r="I104" s="115"/>
      <c r="J104" s="116">
        <f>J164</f>
        <v>0</v>
      </c>
      <c r="L104" s="113"/>
    </row>
    <row r="105" spans="2:12" s="9" customFormat="1" ht="19.5" customHeight="1">
      <c r="B105" s="113"/>
      <c r="D105" s="114" t="s">
        <v>1069</v>
      </c>
      <c r="E105" s="115"/>
      <c r="F105" s="115"/>
      <c r="G105" s="115"/>
      <c r="H105" s="115"/>
      <c r="I105" s="115"/>
      <c r="J105" s="116">
        <f>J167</f>
        <v>0</v>
      </c>
      <c r="L105" s="113"/>
    </row>
    <row r="106" spans="2:12" s="8" customFormat="1" ht="24.75" customHeight="1">
      <c r="B106" s="109"/>
      <c r="D106" s="110" t="s">
        <v>1070</v>
      </c>
      <c r="E106" s="111"/>
      <c r="F106" s="111"/>
      <c r="G106" s="111"/>
      <c r="H106" s="111"/>
      <c r="I106" s="111"/>
      <c r="J106" s="112">
        <f>J169</f>
        <v>0</v>
      </c>
      <c r="L106" s="109"/>
    </row>
    <row r="107" spans="2:12" s="9" customFormat="1" ht="19.5" customHeight="1">
      <c r="B107" s="113"/>
      <c r="D107" s="114" t="s">
        <v>1071</v>
      </c>
      <c r="E107" s="115"/>
      <c r="F107" s="115"/>
      <c r="G107" s="115"/>
      <c r="H107" s="115"/>
      <c r="I107" s="115"/>
      <c r="J107" s="116">
        <f>J170</f>
        <v>0</v>
      </c>
      <c r="L107" s="113"/>
    </row>
    <row r="108" spans="2:12" s="9" customFormat="1" ht="19.5" customHeight="1">
      <c r="B108" s="113"/>
      <c r="D108" s="114" t="s">
        <v>1319</v>
      </c>
      <c r="E108" s="115"/>
      <c r="F108" s="115"/>
      <c r="G108" s="115"/>
      <c r="H108" s="115"/>
      <c r="I108" s="115"/>
      <c r="J108" s="116">
        <f>J178</f>
        <v>0</v>
      </c>
      <c r="L108" s="113"/>
    </row>
    <row r="109" spans="1:31" s="1" customFormat="1" ht="21.7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1" customFormat="1" ht="6.75" customHeight="1">
      <c r="A110" s="27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4" spans="1:31" s="1" customFormat="1" ht="6.75" customHeight="1">
      <c r="A114" s="27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24.75" customHeight="1">
      <c r="A115" s="27"/>
      <c r="B115" s="28"/>
      <c r="C115" s="19" t="s">
        <v>378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6.7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12" customHeight="1">
      <c r="A117" s="27"/>
      <c r="B117" s="28"/>
      <c r="C117" s="24" t="s">
        <v>941</v>
      </c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6.5" customHeight="1">
      <c r="A118" s="27"/>
      <c r="B118" s="28"/>
      <c r="C118" s="27"/>
      <c r="D118" s="27"/>
      <c r="E118" s="338" t="str">
        <f>E7</f>
        <v>Vodozádržné opatrenia v obci Kamenica nad Cirochou</v>
      </c>
      <c r="F118" s="339"/>
      <c r="G118" s="339"/>
      <c r="H118" s="339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2:12" ht="12" customHeight="1">
      <c r="B119" s="18"/>
      <c r="C119" s="24" t="s">
        <v>1054</v>
      </c>
      <c r="L119" s="18"/>
    </row>
    <row r="120" spans="1:31" s="1" customFormat="1" ht="16.5" customHeight="1">
      <c r="A120" s="27"/>
      <c r="B120" s="28"/>
      <c r="C120" s="27"/>
      <c r="D120" s="27"/>
      <c r="E120" s="338" t="s">
        <v>769</v>
      </c>
      <c r="F120" s="337"/>
      <c r="G120" s="337"/>
      <c r="H120" s="33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2" customHeight="1">
      <c r="A121" s="27"/>
      <c r="B121" s="28"/>
      <c r="C121" s="24" t="s">
        <v>1056</v>
      </c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6.5" customHeight="1">
      <c r="A122" s="27"/>
      <c r="B122" s="28"/>
      <c r="C122" s="27"/>
      <c r="D122" s="27"/>
      <c r="E122" s="331" t="str">
        <f>E11</f>
        <v>04.1 - Vsakovací a odvodňovací rigol I.</v>
      </c>
      <c r="F122" s="337"/>
      <c r="G122" s="337"/>
      <c r="H122" s="33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6.7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12" customHeight="1">
      <c r="A124" s="27"/>
      <c r="B124" s="28"/>
      <c r="C124" s="24" t="s">
        <v>945</v>
      </c>
      <c r="D124" s="27"/>
      <c r="E124" s="27"/>
      <c r="F124" s="22" t="str">
        <f>F14</f>
        <v>Kamenica nad Cirochou </v>
      </c>
      <c r="G124" s="27"/>
      <c r="H124" s="27"/>
      <c r="I124" s="24" t="s">
        <v>947</v>
      </c>
      <c r="J124" s="50">
        <f>IF(J14="","",J14)</f>
        <v>44433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6.75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25.5" customHeight="1">
      <c r="A126" s="27"/>
      <c r="B126" s="28"/>
      <c r="C126" s="24" t="s">
        <v>948</v>
      </c>
      <c r="D126" s="27"/>
      <c r="E126" s="27"/>
      <c r="F126" s="22" t="str">
        <f>E17</f>
        <v>Obec Kamenica nad Cirochou</v>
      </c>
      <c r="G126" s="27"/>
      <c r="H126" s="27"/>
      <c r="I126" s="24" t="s">
        <v>954</v>
      </c>
      <c r="J126" s="25" t="str">
        <f>E23</f>
        <v>SK DESIGN Ing. Kelemen Slavomír</v>
      </c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15" customHeight="1">
      <c r="A127" s="27"/>
      <c r="B127" s="28"/>
      <c r="C127" s="24" t="s">
        <v>952</v>
      </c>
      <c r="D127" s="27"/>
      <c r="E127" s="27"/>
      <c r="F127" s="22" t="str">
        <f>IF(E20="","",E20)</f>
        <v> </v>
      </c>
      <c r="G127" s="27"/>
      <c r="H127" s="27"/>
      <c r="I127" s="24" t="s">
        <v>957</v>
      </c>
      <c r="J127" s="25"/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" customFormat="1" ht="9.75" customHeight="1">
      <c r="A128" s="27"/>
      <c r="B128" s="28"/>
      <c r="C128" s="27"/>
      <c r="D128" s="27"/>
      <c r="E128" s="27"/>
      <c r="F128" s="27"/>
      <c r="G128" s="27"/>
      <c r="H128" s="27"/>
      <c r="I128" s="27"/>
      <c r="J128" s="27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10" customFormat="1" ht="29.25" customHeight="1">
      <c r="A129" s="117"/>
      <c r="B129" s="118"/>
      <c r="C129" s="119" t="s">
        <v>1072</v>
      </c>
      <c r="D129" s="120" t="s">
        <v>984</v>
      </c>
      <c r="E129" s="120" t="s">
        <v>980</v>
      </c>
      <c r="F129" s="120" t="s">
        <v>981</v>
      </c>
      <c r="G129" s="120" t="s">
        <v>1073</v>
      </c>
      <c r="H129" s="120" t="s">
        <v>1074</v>
      </c>
      <c r="I129" s="120" t="s">
        <v>1075</v>
      </c>
      <c r="J129" s="121" t="s">
        <v>1060</v>
      </c>
      <c r="K129" s="122" t="s">
        <v>1076</v>
      </c>
      <c r="L129" s="123"/>
      <c r="M129" s="56" t="s">
        <v>929</v>
      </c>
      <c r="N129" s="57" t="s">
        <v>963</v>
      </c>
      <c r="O129" s="57" t="s">
        <v>1077</v>
      </c>
      <c r="P129" s="57" t="s">
        <v>1078</v>
      </c>
      <c r="Q129" s="57" t="s">
        <v>1079</v>
      </c>
      <c r="R129" s="57" t="s">
        <v>1080</v>
      </c>
      <c r="S129" s="57" t="s">
        <v>1081</v>
      </c>
      <c r="T129" s="58" t="s">
        <v>1082</v>
      </c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</row>
    <row r="130" spans="1:63" s="1" customFormat="1" ht="22.5" customHeight="1">
      <c r="A130" s="27"/>
      <c r="B130" s="28"/>
      <c r="C130" s="63" t="s">
        <v>1061</v>
      </c>
      <c r="D130" s="27"/>
      <c r="E130" s="27"/>
      <c r="F130" s="27"/>
      <c r="G130" s="27"/>
      <c r="H130" s="27"/>
      <c r="I130" s="27"/>
      <c r="J130" s="124">
        <f>BK130</f>
        <v>0</v>
      </c>
      <c r="K130" s="27"/>
      <c r="L130" s="28"/>
      <c r="M130" s="59"/>
      <c r="N130" s="51"/>
      <c r="O130" s="60"/>
      <c r="P130" s="125">
        <f>P131+P169</f>
        <v>3431.9530239999995</v>
      </c>
      <c r="Q130" s="60"/>
      <c r="R130" s="125">
        <f>R131+R169</f>
        <v>574.02265202</v>
      </c>
      <c r="S130" s="60"/>
      <c r="T130" s="126">
        <f>T131+T169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T130" s="15" t="s">
        <v>998</v>
      </c>
      <c r="AU130" s="15" t="s">
        <v>1062</v>
      </c>
      <c r="BK130" s="127">
        <f>BK131+BK169</f>
        <v>0</v>
      </c>
    </row>
    <row r="131" spans="2:63" s="11" customFormat="1" ht="25.5" customHeight="1">
      <c r="B131" s="128"/>
      <c r="D131" s="129" t="s">
        <v>998</v>
      </c>
      <c r="E131" s="130" t="s">
        <v>1083</v>
      </c>
      <c r="F131" s="130" t="s">
        <v>1084</v>
      </c>
      <c r="J131" s="131">
        <f>BK131</f>
        <v>0</v>
      </c>
      <c r="L131" s="128"/>
      <c r="M131" s="132"/>
      <c r="N131" s="133"/>
      <c r="O131" s="133"/>
      <c r="P131" s="134">
        <f>P132+P151+P156+P161+P164+P167</f>
        <v>968.4938140000002</v>
      </c>
      <c r="Q131" s="133"/>
      <c r="R131" s="134">
        <f>R132+R151+R156+R161+R164+R167</f>
        <v>371.19212022</v>
      </c>
      <c r="S131" s="133"/>
      <c r="T131" s="135">
        <f>T132+T151+T156+T161+T164+T167</f>
        <v>0</v>
      </c>
      <c r="AR131" s="129" t="s">
        <v>1006</v>
      </c>
      <c r="AT131" s="136" t="s">
        <v>998</v>
      </c>
      <c r="AU131" s="136" t="s">
        <v>999</v>
      </c>
      <c r="AY131" s="129" t="s">
        <v>1085</v>
      </c>
      <c r="BK131" s="137">
        <f>BK132+BK151+BK156+BK161+BK164+BK167</f>
        <v>0</v>
      </c>
    </row>
    <row r="132" spans="2:63" s="11" customFormat="1" ht="22.5" customHeight="1">
      <c r="B132" s="128"/>
      <c r="D132" s="129" t="s">
        <v>998</v>
      </c>
      <c r="E132" s="138" t="s">
        <v>1006</v>
      </c>
      <c r="F132" s="138" t="s">
        <v>1086</v>
      </c>
      <c r="J132" s="139">
        <f>BK132</f>
        <v>0</v>
      </c>
      <c r="L132" s="128"/>
      <c r="M132" s="132"/>
      <c r="N132" s="133"/>
      <c r="O132" s="133"/>
      <c r="P132" s="134">
        <f>SUM(P133:P150)</f>
        <v>528.731852</v>
      </c>
      <c r="Q132" s="133"/>
      <c r="R132" s="134">
        <f>SUM(R133:R150)</f>
        <v>0.004928</v>
      </c>
      <c r="S132" s="133"/>
      <c r="T132" s="135">
        <f>SUM(T133:T150)</f>
        <v>0</v>
      </c>
      <c r="AR132" s="129" t="s">
        <v>1006</v>
      </c>
      <c r="AT132" s="136" t="s">
        <v>998</v>
      </c>
      <c r="AU132" s="136" t="s">
        <v>1006</v>
      </c>
      <c r="AY132" s="129" t="s">
        <v>1085</v>
      </c>
      <c r="BK132" s="137">
        <f>SUM(BK133:BK150)</f>
        <v>0</v>
      </c>
    </row>
    <row r="133" spans="1:65" s="1" customFormat="1" ht="33" customHeight="1">
      <c r="A133" s="27"/>
      <c r="B133" s="140"/>
      <c r="C133" s="141" t="s">
        <v>1006</v>
      </c>
      <c r="D133" s="141" t="s">
        <v>1087</v>
      </c>
      <c r="E133" s="142" t="s">
        <v>1088</v>
      </c>
      <c r="F133" s="143" t="s">
        <v>1089</v>
      </c>
      <c r="G133" s="144" t="s">
        <v>1090</v>
      </c>
      <c r="H133" s="145">
        <v>53.65</v>
      </c>
      <c r="I133" s="146"/>
      <c r="J133" s="146">
        <f>ROUND(I133*H133,2)</f>
        <v>0</v>
      </c>
      <c r="K133" s="147"/>
      <c r="L133" s="28"/>
      <c r="M133" s="148" t="s">
        <v>929</v>
      </c>
      <c r="N133" s="149" t="s">
        <v>965</v>
      </c>
      <c r="O133" s="150">
        <v>0.013</v>
      </c>
      <c r="P133" s="150">
        <f>O133*H133</f>
        <v>0.6974499999999999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1091</v>
      </c>
      <c r="AT133" s="152" t="s">
        <v>1087</v>
      </c>
      <c r="AU133" s="152" t="s">
        <v>1012</v>
      </c>
      <c r="AY133" s="15" t="s">
        <v>1085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1012</v>
      </c>
      <c r="BK133" s="153">
        <f>ROUND(I133*H133,2)</f>
        <v>0</v>
      </c>
      <c r="BL133" s="15" t="s">
        <v>1091</v>
      </c>
      <c r="BM133" s="152" t="s">
        <v>771</v>
      </c>
    </row>
    <row r="134" spans="2:51" s="12" customFormat="1" ht="9.75">
      <c r="B134" s="154"/>
      <c r="D134" s="155" t="s">
        <v>1093</v>
      </c>
      <c r="E134" s="156" t="s">
        <v>929</v>
      </c>
      <c r="F134" s="157" t="s">
        <v>772</v>
      </c>
      <c r="H134" s="158">
        <v>53.65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1093</v>
      </c>
      <c r="AU134" s="156" t="s">
        <v>1012</v>
      </c>
      <c r="AV134" s="12" t="s">
        <v>1012</v>
      </c>
      <c r="AW134" s="12" t="s">
        <v>956</v>
      </c>
      <c r="AX134" s="12" t="s">
        <v>1006</v>
      </c>
      <c r="AY134" s="156" t="s">
        <v>1085</v>
      </c>
    </row>
    <row r="135" spans="1:65" s="1" customFormat="1" ht="21.75" customHeight="1">
      <c r="A135" s="27"/>
      <c r="B135" s="140"/>
      <c r="C135" s="141" t="s">
        <v>1012</v>
      </c>
      <c r="D135" s="141" t="s">
        <v>1087</v>
      </c>
      <c r="E135" s="142" t="s">
        <v>1095</v>
      </c>
      <c r="F135" s="143" t="s">
        <v>1096</v>
      </c>
      <c r="G135" s="144" t="s">
        <v>1090</v>
      </c>
      <c r="H135" s="145">
        <v>510.4</v>
      </c>
      <c r="I135" s="146"/>
      <c r="J135" s="146">
        <f>ROUND(I135*H135,2)</f>
        <v>0</v>
      </c>
      <c r="K135" s="147"/>
      <c r="L135" s="28"/>
      <c r="M135" s="148" t="s">
        <v>929</v>
      </c>
      <c r="N135" s="149" t="s">
        <v>965</v>
      </c>
      <c r="O135" s="150">
        <v>0.433</v>
      </c>
      <c r="P135" s="150">
        <f>O135*H135</f>
        <v>221.0032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2" t="s">
        <v>1091</v>
      </c>
      <c r="AT135" s="152" t="s">
        <v>1087</v>
      </c>
      <c r="AU135" s="152" t="s">
        <v>1012</v>
      </c>
      <c r="AY135" s="15" t="s">
        <v>1085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5" t="s">
        <v>1012</v>
      </c>
      <c r="BK135" s="153">
        <f>ROUND(I135*H135,2)</f>
        <v>0</v>
      </c>
      <c r="BL135" s="15" t="s">
        <v>1091</v>
      </c>
      <c r="BM135" s="152" t="s">
        <v>773</v>
      </c>
    </row>
    <row r="136" spans="2:51" s="12" customFormat="1" ht="9.75">
      <c r="B136" s="154"/>
      <c r="D136" s="155" t="s">
        <v>1093</v>
      </c>
      <c r="E136" s="156" t="s">
        <v>929</v>
      </c>
      <c r="F136" s="157" t="s">
        <v>774</v>
      </c>
      <c r="H136" s="158">
        <v>510.4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1093</v>
      </c>
      <c r="AU136" s="156" t="s">
        <v>1012</v>
      </c>
      <c r="AV136" s="12" t="s">
        <v>1012</v>
      </c>
      <c r="AW136" s="12" t="s">
        <v>956</v>
      </c>
      <c r="AX136" s="12" t="s">
        <v>1006</v>
      </c>
      <c r="AY136" s="156" t="s">
        <v>1085</v>
      </c>
    </row>
    <row r="137" spans="1:65" s="1" customFormat="1" ht="21.75" customHeight="1">
      <c r="A137" s="27"/>
      <c r="B137" s="140"/>
      <c r="C137" s="141" t="s">
        <v>1099</v>
      </c>
      <c r="D137" s="141" t="s">
        <v>1087</v>
      </c>
      <c r="E137" s="142" t="s">
        <v>1100</v>
      </c>
      <c r="F137" s="143" t="s">
        <v>1101</v>
      </c>
      <c r="G137" s="144" t="s">
        <v>1090</v>
      </c>
      <c r="H137" s="145">
        <v>510.4</v>
      </c>
      <c r="I137" s="146"/>
      <c r="J137" s="146">
        <f>ROUND(I137*H137,2)</f>
        <v>0</v>
      </c>
      <c r="K137" s="147"/>
      <c r="L137" s="28"/>
      <c r="M137" s="148" t="s">
        <v>929</v>
      </c>
      <c r="N137" s="149" t="s">
        <v>965</v>
      </c>
      <c r="O137" s="150">
        <v>0.042</v>
      </c>
      <c r="P137" s="150">
        <f>O137*H137</f>
        <v>21.4368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1091</v>
      </c>
      <c r="AT137" s="152" t="s">
        <v>1087</v>
      </c>
      <c r="AU137" s="152" t="s">
        <v>1012</v>
      </c>
      <c r="AY137" s="15" t="s">
        <v>1085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1012</v>
      </c>
      <c r="BK137" s="153">
        <f>ROUND(I137*H137,2)</f>
        <v>0</v>
      </c>
      <c r="BL137" s="15" t="s">
        <v>1091</v>
      </c>
      <c r="BM137" s="152" t="s">
        <v>775</v>
      </c>
    </row>
    <row r="138" spans="1:65" s="1" customFormat="1" ht="21.75" customHeight="1">
      <c r="A138" s="27"/>
      <c r="B138" s="140"/>
      <c r="C138" s="141" t="s">
        <v>1091</v>
      </c>
      <c r="D138" s="141" t="s">
        <v>1087</v>
      </c>
      <c r="E138" s="142" t="s">
        <v>161</v>
      </c>
      <c r="F138" s="143" t="s">
        <v>162</v>
      </c>
      <c r="G138" s="144" t="s">
        <v>1090</v>
      </c>
      <c r="H138" s="145">
        <v>37.776</v>
      </c>
      <c r="I138" s="146"/>
      <c r="J138" s="146">
        <f>ROUND(I138*H138,2)</f>
        <v>0</v>
      </c>
      <c r="K138" s="147"/>
      <c r="L138" s="28"/>
      <c r="M138" s="148" t="s">
        <v>929</v>
      </c>
      <c r="N138" s="149" t="s">
        <v>965</v>
      </c>
      <c r="O138" s="150">
        <v>2.514</v>
      </c>
      <c r="P138" s="150">
        <f>O138*H138</f>
        <v>94.968864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1091</v>
      </c>
      <c r="AT138" s="152" t="s">
        <v>1087</v>
      </c>
      <c r="AU138" s="152" t="s">
        <v>1012</v>
      </c>
      <c r="AY138" s="15" t="s">
        <v>1085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1012</v>
      </c>
      <c r="BK138" s="153">
        <f>ROUND(I138*H138,2)</f>
        <v>0</v>
      </c>
      <c r="BL138" s="15" t="s">
        <v>1091</v>
      </c>
      <c r="BM138" s="152" t="s">
        <v>776</v>
      </c>
    </row>
    <row r="139" spans="2:51" s="12" customFormat="1" ht="9.75">
      <c r="B139" s="154"/>
      <c r="D139" s="155" t="s">
        <v>1093</v>
      </c>
      <c r="E139" s="156" t="s">
        <v>929</v>
      </c>
      <c r="F139" s="157" t="s">
        <v>777</v>
      </c>
      <c r="H139" s="158">
        <v>37.776</v>
      </c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1093</v>
      </c>
      <c r="AU139" s="156" t="s">
        <v>1012</v>
      </c>
      <c r="AV139" s="12" t="s">
        <v>1012</v>
      </c>
      <c r="AW139" s="12" t="s">
        <v>956</v>
      </c>
      <c r="AX139" s="12" t="s">
        <v>1006</v>
      </c>
      <c r="AY139" s="156" t="s">
        <v>1085</v>
      </c>
    </row>
    <row r="140" spans="1:65" s="1" customFormat="1" ht="33" customHeight="1">
      <c r="A140" s="27"/>
      <c r="B140" s="140"/>
      <c r="C140" s="141" t="s">
        <v>1107</v>
      </c>
      <c r="D140" s="141" t="s">
        <v>1087</v>
      </c>
      <c r="E140" s="142" t="s">
        <v>627</v>
      </c>
      <c r="F140" s="143" t="s">
        <v>631</v>
      </c>
      <c r="G140" s="144" t="s">
        <v>1090</v>
      </c>
      <c r="H140" s="145">
        <v>37.776</v>
      </c>
      <c r="I140" s="146"/>
      <c r="J140" s="146">
        <f>ROUND(I140*H140,2)</f>
        <v>0</v>
      </c>
      <c r="K140" s="147"/>
      <c r="L140" s="28"/>
      <c r="M140" s="148" t="s">
        <v>929</v>
      </c>
      <c r="N140" s="149" t="s">
        <v>965</v>
      </c>
      <c r="O140" s="150">
        <v>0.613</v>
      </c>
      <c r="P140" s="150">
        <f>O140*H140</f>
        <v>23.156688000000003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1091</v>
      </c>
      <c r="AT140" s="152" t="s">
        <v>1087</v>
      </c>
      <c r="AU140" s="152" t="s">
        <v>1012</v>
      </c>
      <c r="AY140" s="15" t="s">
        <v>1085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1012</v>
      </c>
      <c r="BK140" s="153">
        <f>ROUND(I140*H140,2)</f>
        <v>0</v>
      </c>
      <c r="BL140" s="15" t="s">
        <v>1091</v>
      </c>
      <c r="BM140" s="152" t="s">
        <v>778</v>
      </c>
    </row>
    <row r="141" spans="1:65" s="1" customFormat="1" ht="21.75" customHeight="1">
      <c r="A141" s="27"/>
      <c r="B141" s="140"/>
      <c r="C141" s="141" t="s">
        <v>1111</v>
      </c>
      <c r="D141" s="141" t="s">
        <v>1087</v>
      </c>
      <c r="E141" s="142" t="s">
        <v>241</v>
      </c>
      <c r="F141" s="143" t="s">
        <v>242</v>
      </c>
      <c r="G141" s="144" t="s">
        <v>1114</v>
      </c>
      <c r="H141" s="145">
        <v>7.04</v>
      </c>
      <c r="I141" s="146"/>
      <c r="J141" s="146">
        <f>ROUND(I141*H141,2)</f>
        <v>0</v>
      </c>
      <c r="K141" s="147"/>
      <c r="L141" s="28"/>
      <c r="M141" s="148" t="s">
        <v>929</v>
      </c>
      <c r="N141" s="149" t="s">
        <v>965</v>
      </c>
      <c r="O141" s="150">
        <v>0.168</v>
      </c>
      <c r="P141" s="150">
        <f>O141*H141</f>
        <v>1.18272</v>
      </c>
      <c r="Q141" s="150">
        <v>0.0007</v>
      </c>
      <c r="R141" s="150">
        <f>Q141*H141</f>
        <v>0.004928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1091</v>
      </c>
      <c r="AT141" s="152" t="s">
        <v>1087</v>
      </c>
      <c r="AU141" s="152" t="s">
        <v>1012</v>
      </c>
      <c r="AY141" s="15" t="s">
        <v>1085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1012</v>
      </c>
      <c r="BK141" s="153">
        <f>ROUND(I141*H141,2)</f>
        <v>0</v>
      </c>
      <c r="BL141" s="15" t="s">
        <v>1091</v>
      </c>
      <c r="BM141" s="152" t="s">
        <v>779</v>
      </c>
    </row>
    <row r="142" spans="2:51" s="12" customFormat="1" ht="9.75">
      <c r="B142" s="154"/>
      <c r="D142" s="155" t="s">
        <v>1093</v>
      </c>
      <c r="E142" s="156" t="s">
        <v>929</v>
      </c>
      <c r="F142" s="157" t="s">
        <v>780</v>
      </c>
      <c r="H142" s="158">
        <v>7.04</v>
      </c>
      <c r="L142" s="154"/>
      <c r="M142" s="159"/>
      <c r="N142" s="160"/>
      <c r="O142" s="160"/>
      <c r="P142" s="160"/>
      <c r="Q142" s="160"/>
      <c r="R142" s="160"/>
      <c r="S142" s="160"/>
      <c r="T142" s="161"/>
      <c r="AT142" s="156" t="s">
        <v>1093</v>
      </c>
      <c r="AU142" s="156" t="s">
        <v>1012</v>
      </c>
      <c r="AV142" s="12" t="s">
        <v>1012</v>
      </c>
      <c r="AW142" s="12" t="s">
        <v>956</v>
      </c>
      <c r="AX142" s="12" t="s">
        <v>1006</v>
      </c>
      <c r="AY142" s="156" t="s">
        <v>1085</v>
      </c>
    </row>
    <row r="143" spans="1:65" s="1" customFormat="1" ht="21.75" customHeight="1">
      <c r="A143" s="27"/>
      <c r="B143" s="140"/>
      <c r="C143" s="141" t="s">
        <v>1117</v>
      </c>
      <c r="D143" s="141" t="s">
        <v>1087</v>
      </c>
      <c r="E143" s="142" t="s">
        <v>245</v>
      </c>
      <c r="F143" s="143" t="s">
        <v>246</v>
      </c>
      <c r="G143" s="144" t="s">
        <v>1114</v>
      </c>
      <c r="H143" s="145">
        <v>7.04</v>
      </c>
      <c r="I143" s="146"/>
      <c r="J143" s="146">
        <f>ROUND(I143*H143,2)</f>
        <v>0</v>
      </c>
      <c r="K143" s="147"/>
      <c r="L143" s="28"/>
      <c r="M143" s="148" t="s">
        <v>929</v>
      </c>
      <c r="N143" s="149" t="s">
        <v>965</v>
      </c>
      <c r="O143" s="150">
        <v>0.09</v>
      </c>
      <c r="P143" s="150">
        <f>O143*H143</f>
        <v>0.6335999999999999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1091</v>
      </c>
      <c r="AT143" s="152" t="s">
        <v>1087</v>
      </c>
      <c r="AU143" s="152" t="s">
        <v>1012</v>
      </c>
      <c r="AY143" s="15" t="s">
        <v>1085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1012</v>
      </c>
      <c r="BK143" s="153">
        <f>ROUND(I143*H143,2)</f>
        <v>0</v>
      </c>
      <c r="BL143" s="15" t="s">
        <v>1091</v>
      </c>
      <c r="BM143" s="152" t="s">
        <v>781</v>
      </c>
    </row>
    <row r="144" spans="1:65" s="1" customFormat="1" ht="33" customHeight="1">
      <c r="A144" s="27"/>
      <c r="B144" s="140"/>
      <c r="C144" s="141" t="s">
        <v>1121</v>
      </c>
      <c r="D144" s="141" t="s">
        <v>1087</v>
      </c>
      <c r="E144" s="142" t="s">
        <v>1126</v>
      </c>
      <c r="F144" s="143" t="s">
        <v>1127</v>
      </c>
      <c r="G144" s="144" t="s">
        <v>1090</v>
      </c>
      <c r="H144" s="145">
        <v>601.826</v>
      </c>
      <c r="I144" s="146"/>
      <c r="J144" s="146">
        <f>ROUND(I144*H144,2)</f>
        <v>0</v>
      </c>
      <c r="K144" s="147"/>
      <c r="L144" s="28"/>
      <c r="M144" s="148" t="s">
        <v>929</v>
      </c>
      <c r="N144" s="149" t="s">
        <v>965</v>
      </c>
      <c r="O144" s="150">
        <v>0.037</v>
      </c>
      <c r="P144" s="150">
        <f>O144*H144</f>
        <v>22.267561999999998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1091</v>
      </c>
      <c r="AT144" s="152" t="s">
        <v>1087</v>
      </c>
      <c r="AU144" s="152" t="s">
        <v>1012</v>
      </c>
      <c r="AY144" s="15" t="s">
        <v>1085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1012</v>
      </c>
      <c r="BK144" s="153">
        <f>ROUND(I144*H144,2)</f>
        <v>0</v>
      </c>
      <c r="BL144" s="15" t="s">
        <v>1091</v>
      </c>
      <c r="BM144" s="152" t="s">
        <v>782</v>
      </c>
    </row>
    <row r="145" spans="2:51" s="12" customFormat="1" ht="9.75">
      <c r="B145" s="154"/>
      <c r="D145" s="155" t="s">
        <v>1093</v>
      </c>
      <c r="E145" s="156" t="s">
        <v>929</v>
      </c>
      <c r="F145" s="157" t="s">
        <v>783</v>
      </c>
      <c r="H145" s="158">
        <v>601.826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1093</v>
      </c>
      <c r="AU145" s="156" t="s">
        <v>1012</v>
      </c>
      <c r="AV145" s="12" t="s">
        <v>1012</v>
      </c>
      <c r="AW145" s="12" t="s">
        <v>956</v>
      </c>
      <c r="AX145" s="12" t="s">
        <v>1006</v>
      </c>
      <c r="AY145" s="156" t="s">
        <v>1085</v>
      </c>
    </row>
    <row r="146" spans="1:65" s="1" customFormat="1" ht="21.75" customHeight="1">
      <c r="A146" s="27"/>
      <c r="B146" s="140"/>
      <c r="C146" s="141" t="s">
        <v>1125</v>
      </c>
      <c r="D146" s="141" t="s">
        <v>1087</v>
      </c>
      <c r="E146" s="142" t="s">
        <v>1131</v>
      </c>
      <c r="F146" s="143" t="s">
        <v>1132</v>
      </c>
      <c r="G146" s="144" t="s">
        <v>1090</v>
      </c>
      <c r="H146" s="145">
        <v>601.826</v>
      </c>
      <c r="I146" s="146"/>
      <c r="J146" s="146">
        <f>ROUND(I146*H146,2)</f>
        <v>0</v>
      </c>
      <c r="K146" s="147"/>
      <c r="L146" s="28"/>
      <c r="M146" s="148" t="s">
        <v>929</v>
      </c>
      <c r="N146" s="149" t="s">
        <v>965</v>
      </c>
      <c r="O146" s="150">
        <v>0.087</v>
      </c>
      <c r="P146" s="150">
        <f>O146*H146</f>
        <v>52.358861999999995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1091</v>
      </c>
      <c r="AT146" s="152" t="s">
        <v>1087</v>
      </c>
      <c r="AU146" s="152" t="s">
        <v>1012</v>
      </c>
      <c r="AY146" s="15" t="s">
        <v>1085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1012</v>
      </c>
      <c r="BK146" s="153">
        <f>ROUND(I146*H146,2)</f>
        <v>0</v>
      </c>
      <c r="BL146" s="15" t="s">
        <v>1091</v>
      </c>
      <c r="BM146" s="152" t="s">
        <v>784</v>
      </c>
    </row>
    <row r="147" spans="1:65" s="1" customFormat="1" ht="33" customHeight="1">
      <c r="A147" s="27"/>
      <c r="B147" s="140"/>
      <c r="C147" s="141" t="s">
        <v>1130</v>
      </c>
      <c r="D147" s="141" t="s">
        <v>1087</v>
      </c>
      <c r="E147" s="142" t="s">
        <v>1147</v>
      </c>
      <c r="F147" s="143" t="s">
        <v>1148</v>
      </c>
      <c r="G147" s="144" t="s">
        <v>1090</v>
      </c>
      <c r="H147" s="145">
        <v>601.826</v>
      </c>
      <c r="I147" s="146"/>
      <c r="J147" s="146">
        <f>ROUND(I147*H147,2)</f>
        <v>0</v>
      </c>
      <c r="K147" s="147"/>
      <c r="L147" s="28"/>
      <c r="M147" s="148" t="s">
        <v>929</v>
      </c>
      <c r="N147" s="149" t="s">
        <v>965</v>
      </c>
      <c r="O147" s="150">
        <v>0.031</v>
      </c>
      <c r="P147" s="150">
        <f>O147*H147</f>
        <v>18.656606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2" t="s">
        <v>1091</v>
      </c>
      <c r="AT147" s="152" t="s">
        <v>1087</v>
      </c>
      <c r="AU147" s="152" t="s">
        <v>1012</v>
      </c>
      <c r="AY147" s="15" t="s">
        <v>1085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5" t="s">
        <v>1012</v>
      </c>
      <c r="BK147" s="153">
        <f>ROUND(I147*H147,2)</f>
        <v>0</v>
      </c>
      <c r="BL147" s="15" t="s">
        <v>1091</v>
      </c>
      <c r="BM147" s="152" t="s">
        <v>785</v>
      </c>
    </row>
    <row r="148" spans="1:65" s="1" customFormat="1" ht="21.75" customHeight="1">
      <c r="A148" s="27"/>
      <c r="B148" s="140"/>
      <c r="C148" s="141" t="s">
        <v>1134</v>
      </c>
      <c r="D148" s="141" t="s">
        <v>1087</v>
      </c>
      <c r="E148" s="142" t="s">
        <v>1179</v>
      </c>
      <c r="F148" s="143" t="s">
        <v>1183</v>
      </c>
      <c r="G148" s="144" t="s">
        <v>1114</v>
      </c>
      <c r="H148" s="145">
        <v>333.5</v>
      </c>
      <c r="I148" s="146"/>
      <c r="J148" s="146">
        <f>ROUND(I148*H148,2)</f>
        <v>0</v>
      </c>
      <c r="K148" s="147"/>
      <c r="L148" s="28"/>
      <c r="M148" s="148" t="s">
        <v>929</v>
      </c>
      <c r="N148" s="149" t="s">
        <v>965</v>
      </c>
      <c r="O148" s="150">
        <v>0.117</v>
      </c>
      <c r="P148" s="150">
        <f>O148*H148</f>
        <v>39.0195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1091</v>
      </c>
      <c r="AT148" s="152" t="s">
        <v>1087</v>
      </c>
      <c r="AU148" s="152" t="s">
        <v>1012</v>
      </c>
      <c r="AY148" s="15" t="s">
        <v>1085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1012</v>
      </c>
      <c r="BK148" s="153">
        <f>ROUND(I148*H148,2)</f>
        <v>0</v>
      </c>
      <c r="BL148" s="15" t="s">
        <v>1091</v>
      </c>
      <c r="BM148" s="152" t="s">
        <v>786</v>
      </c>
    </row>
    <row r="149" spans="2:51" s="12" customFormat="1" ht="9.75">
      <c r="B149" s="154"/>
      <c r="D149" s="155" t="s">
        <v>1093</v>
      </c>
      <c r="E149" s="156" t="s">
        <v>929</v>
      </c>
      <c r="F149" s="157" t="s">
        <v>787</v>
      </c>
      <c r="H149" s="158">
        <v>333.5</v>
      </c>
      <c r="L149" s="154"/>
      <c r="M149" s="159"/>
      <c r="N149" s="160"/>
      <c r="O149" s="160"/>
      <c r="P149" s="160"/>
      <c r="Q149" s="160"/>
      <c r="R149" s="160"/>
      <c r="S149" s="160"/>
      <c r="T149" s="161"/>
      <c r="AT149" s="156" t="s">
        <v>1093</v>
      </c>
      <c r="AU149" s="156" t="s">
        <v>1012</v>
      </c>
      <c r="AV149" s="12" t="s">
        <v>1012</v>
      </c>
      <c r="AW149" s="12" t="s">
        <v>956</v>
      </c>
      <c r="AX149" s="12" t="s">
        <v>1006</v>
      </c>
      <c r="AY149" s="156" t="s">
        <v>1085</v>
      </c>
    </row>
    <row r="150" spans="1:65" s="1" customFormat="1" ht="16.5" customHeight="1">
      <c r="A150" s="27"/>
      <c r="B150" s="140"/>
      <c r="C150" s="141" t="s">
        <v>1139</v>
      </c>
      <c r="D150" s="141" t="s">
        <v>1087</v>
      </c>
      <c r="E150" s="142" t="s">
        <v>788</v>
      </c>
      <c r="F150" s="143" t="s">
        <v>789</v>
      </c>
      <c r="G150" s="144" t="s">
        <v>1114</v>
      </c>
      <c r="H150" s="145">
        <v>333.5</v>
      </c>
      <c r="I150" s="146"/>
      <c r="J150" s="146">
        <f>ROUND(I150*H150,2)</f>
        <v>0</v>
      </c>
      <c r="K150" s="147"/>
      <c r="L150" s="28"/>
      <c r="M150" s="148" t="s">
        <v>929</v>
      </c>
      <c r="N150" s="149" t="s">
        <v>965</v>
      </c>
      <c r="O150" s="150">
        <v>0.1</v>
      </c>
      <c r="P150" s="150">
        <f>O150*H150</f>
        <v>33.35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1091</v>
      </c>
      <c r="AT150" s="152" t="s">
        <v>1087</v>
      </c>
      <c r="AU150" s="152" t="s">
        <v>1012</v>
      </c>
      <c r="AY150" s="15" t="s">
        <v>1085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1012</v>
      </c>
      <c r="BK150" s="153">
        <f>ROUND(I150*H150,2)</f>
        <v>0</v>
      </c>
      <c r="BL150" s="15" t="s">
        <v>1091</v>
      </c>
      <c r="BM150" s="152" t="s">
        <v>790</v>
      </c>
    </row>
    <row r="151" spans="2:63" s="11" customFormat="1" ht="22.5" customHeight="1">
      <c r="B151" s="128"/>
      <c r="D151" s="129" t="s">
        <v>998</v>
      </c>
      <c r="E151" s="138" t="s">
        <v>1012</v>
      </c>
      <c r="F151" s="138" t="s">
        <v>1218</v>
      </c>
      <c r="J151" s="139">
        <f>BK151</f>
        <v>0</v>
      </c>
      <c r="L151" s="128"/>
      <c r="M151" s="132"/>
      <c r="N151" s="133"/>
      <c r="O151" s="133"/>
      <c r="P151" s="134">
        <f>SUM(P152:P155)</f>
        <v>146.87949000000003</v>
      </c>
      <c r="Q151" s="133"/>
      <c r="R151" s="134">
        <f>SUM(R152:R155)</f>
        <v>96.38475030000001</v>
      </c>
      <c r="S151" s="133"/>
      <c r="T151" s="135">
        <f>SUM(T152:T155)</f>
        <v>0</v>
      </c>
      <c r="AR151" s="129" t="s">
        <v>1006</v>
      </c>
      <c r="AT151" s="136" t="s">
        <v>998</v>
      </c>
      <c r="AU151" s="136" t="s">
        <v>1006</v>
      </c>
      <c r="AY151" s="129" t="s">
        <v>1085</v>
      </c>
      <c r="BK151" s="137">
        <f>SUM(BK152:BK155)</f>
        <v>0</v>
      </c>
    </row>
    <row r="152" spans="1:65" s="1" customFormat="1" ht="33" customHeight="1">
      <c r="A152" s="27"/>
      <c r="B152" s="140"/>
      <c r="C152" s="141" t="s">
        <v>1146</v>
      </c>
      <c r="D152" s="141" t="s">
        <v>1087</v>
      </c>
      <c r="E152" s="142" t="s">
        <v>171</v>
      </c>
      <c r="F152" s="143" t="s">
        <v>172</v>
      </c>
      <c r="G152" s="144" t="s">
        <v>1090</v>
      </c>
      <c r="H152" s="145">
        <v>45.27</v>
      </c>
      <c r="I152" s="146"/>
      <c r="J152" s="146">
        <f>ROUND(I152*H152,2)</f>
        <v>0</v>
      </c>
      <c r="K152" s="147"/>
      <c r="L152" s="28"/>
      <c r="M152" s="148" t="s">
        <v>929</v>
      </c>
      <c r="N152" s="149" t="s">
        <v>965</v>
      </c>
      <c r="O152" s="150">
        <v>3.067</v>
      </c>
      <c r="P152" s="150">
        <f>O152*H152</f>
        <v>138.84309000000002</v>
      </c>
      <c r="Q152" s="150">
        <v>2.11709</v>
      </c>
      <c r="R152" s="150">
        <f>Q152*H152</f>
        <v>95.84066430000001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1091</v>
      </c>
      <c r="AT152" s="152" t="s">
        <v>1087</v>
      </c>
      <c r="AU152" s="152" t="s">
        <v>1012</v>
      </c>
      <c r="AY152" s="15" t="s">
        <v>1085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1012</v>
      </c>
      <c r="BK152" s="153">
        <f>ROUND(I152*H152,2)</f>
        <v>0</v>
      </c>
      <c r="BL152" s="15" t="s">
        <v>1091</v>
      </c>
      <c r="BM152" s="152" t="s">
        <v>791</v>
      </c>
    </row>
    <row r="153" spans="2:51" s="12" customFormat="1" ht="9.75">
      <c r="B153" s="154"/>
      <c r="D153" s="155" t="s">
        <v>1093</v>
      </c>
      <c r="E153" s="156" t="s">
        <v>929</v>
      </c>
      <c r="F153" s="157" t="s">
        <v>792</v>
      </c>
      <c r="H153" s="158">
        <v>45.27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1093</v>
      </c>
      <c r="AU153" s="156" t="s">
        <v>1012</v>
      </c>
      <c r="AV153" s="12" t="s">
        <v>1012</v>
      </c>
      <c r="AW153" s="12" t="s">
        <v>956</v>
      </c>
      <c r="AX153" s="12" t="s">
        <v>1006</v>
      </c>
      <c r="AY153" s="156" t="s">
        <v>1085</v>
      </c>
    </row>
    <row r="154" spans="1:65" s="1" customFormat="1" ht="33" customHeight="1">
      <c r="A154" s="27"/>
      <c r="B154" s="140"/>
      <c r="C154" s="141" t="s">
        <v>1150</v>
      </c>
      <c r="D154" s="141" t="s">
        <v>1087</v>
      </c>
      <c r="E154" s="142" t="s">
        <v>175</v>
      </c>
      <c r="F154" s="143" t="s">
        <v>176</v>
      </c>
      <c r="G154" s="144" t="s">
        <v>1143</v>
      </c>
      <c r="H154" s="145">
        <v>0.543</v>
      </c>
      <c r="I154" s="146"/>
      <c r="J154" s="146">
        <f>ROUND(I154*H154,2)</f>
        <v>0</v>
      </c>
      <c r="K154" s="147"/>
      <c r="L154" s="28"/>
      <c r="M154" s="148" t="s">
        <v>929</v>
      </c>
      <c r="N154" s="149" t="s">
        <v>965</v>
      </c>
      <c r="O154" s="150">
        <v>14.8</v>
      </c>
      <c r="P154" s="150">
        <f>O154*H154</f>
        <v>8.0364</v>
      </c>
      <c r="Q154" s="150">
        <v>1.002</v>
      </c>
      <c r="R154" s="150">
        <f>Q154*H154</f>
        <v>0.5440860000000001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1091</v>
      </c>
      <c r="AT154" s="152" t="s">
        <v>1087</v>
      </c>
      <c r="AU154" s="152" t="s">
        <v>1012</v>
      </c>
      <c r="AY154" s="15" t="s">
        <v>1085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1012</v>
      </c>
      <c r="BK154" s="153">
        <f>ROUND(I154*H154,2)</f>
        <v>0</v>
      </c>
      <c r="BL154" s="15" t="s">
        <v>1091</v>
      </c>
      <c r="BM154" s="152" t="s">
        <v>793</v>
      </c>
    </row>
    <row r="155" spans="2:51" s="12" customFormat="1" ht="9.75">
      <c r="B155" s="154"/>
      <c r="D155" s="155" t="s">
        <v>1093</v>
      </c>
      <c r="E155" s="156" t="s">
        <v>929</v>
      </c>
      <c r="F155" s="157" t="s">
        <v>794</v>
      </c>
      <c r="H155" s="158">
        <v>0.543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1093</v>
      </c>
      <c r="AU155" s="156" t="s">
        <v>1012</v>
      </c>
      <c r="AV155" s="12" t="s">
        <v>1012</v>
      </c>
      <c r="AW155" s="12" t="s">
        <v>956</v>
      </c>
      <c r="AX155" s="12" t="s">
        <v>1006</v>
      </c>
      <c r="AY155" s="156" t="s">
        <v>1085</v>
      </c>
    </row>
    <row r="156" spans="2:63" s="11" customFormat="1" ht="22.5" customHeight="1">
      <c r="B156" s="128"/>
      <c r="D156" s="129" t="s">
        <v>998</v>
      </c>
      <c r="E156" s="138" t="s">
        <v>1091</v>
      </c>
      <c r="F156" s="138" t="s">
        <v>1228</v>
      </c>
      <c r="J156" s="139">
        <f>BK156</f>
        <v>0</v>
      </c>
      <c r="L156" s="128"/>
      <c r="M156" s="132"/>
      <c r="N156" s="133"/>
      <c r="O156" s="133"/>
      <c r="P156" s="134">
        <f>SUM(P157:P160)</f>
        <v>127.645224</v>
      </c>
      <c r="Q156" s="133"/>
      <c r="R156" s="134">
        <f>SUM(R157:R160)</f>
        <v>193.69906632</v>
      </c>
      <c r="S156" s="133"/>
      <c r="T156" s="135">
        <f>SUM(T157:T160)</f>
        <v>0</v>
      </c>
      <c r="AR156" s="129" t="s">
        <v>1006</v>
      </c>
      <c r="AT156" s="136" t="s">
        <v>998</v>
      </c>
      <c r="AU156" s="136" t="s">
        <v>1006</v>
      </c>
      <c r="AY156" s="129" t="s">
        <v>1085</v>
      </c>
      <c r="BK156" s="137">
        <f>SUM(BK157:BK160)</f>
        <v>0</v>
      </c>
    </row>
    <row r="157" spans="1:65" s="1" customFormat="1" ht="33" customHeight="1">
      <c r="A157" s="27"/>
      <c r="B157" s="140"/>
      <c r="C157" s="141" t="s">
        <v>1155</v>
      </c>
      <c r="D157" s="141" t="s">
        <v>1087</v>
      </c>
      <c r="E157" s="142" t="s">
        <v>1235</v>
      </c>
      <c r="F157" s="143" t="s">
        <v>1236</v>
      </c>
      <c r="G157" s="144" t="s">
        <v>1090</v>
      </c>
      <c r="H157" s="145">
        <v>102.444</v>
      </c>
      <c r="I157" s="146"/>
      <c r="J157" s="146">
        <f>ROUND(I157*H157,2)</f>
        <v>0</v>
      </c>
      <c r="K157" s="147"/>
      <c r="L157" s="28"/>
      <c r="M157" s="148" t="s">
        <v>929</v>
      </c>
      <c r="N157" s="149" t="s">
        <v>965</v>
      </c>
      <c r="O157" s="150">
        <v>1.246</v>
      </c>
      <c r="P157" s="150">
        <f>O157*H157</f>
        <v>127.645224</v>
      </c>
      <c r="Q157" s="150">
        <v>1.89078</v>
      </c>
      <c r="R157" s="150">
        <f>Q157*H157</f>
        <v>193.69906632</v>
      </c>
      <c r="S157" s="150">
        <v>0</v>
      </c>
      <c r="T157" s="151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2" t="s">
        <v>1091</v>
      </c>
      <c r="AT157" s="152" t="s">
        <v>1087</v>
      </c>
      <c r="AU157" s="152" t="s">
        <v>1012</v>
      </c>
      <c r="AY157" s="15" t="s">
        <v>1085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5" t="s">
        <v>1012</v>
      </c>
      <c r="BK157" s="153">
        <f>ROUND(I157*H157,2)</f>
        <v>0</v>
      </c>
      <c r="BL157" s="15" t="s">
        <v>1091</v>
      </c>
      <c r="BM157" s="152" t="s">
        <v>795</v>
      </c>
    </row>
    <row r="158" spans="2:51" s="12" customFormat="1" ht="9.75">
      <c r="B158" s="154"/>
      <c r="D158" s="155" t="s">
        <v>1093</v>
      </c>
      <c r="E158" s="156" t="s">
        <v>929</v>
      </c>
      <c r="F158" s="157" t="s">
        <v>796</v>
      </c>
      <c r="H158" s="158">
        <v>101.5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1093</v>
      </c>
      <c r="AU158" s="156" t="s">
        <v>1012</v>
      </c>
      <c r="AV158" s="12" t="s">
        <v>1012</v>
      </c>
      <c r="AW158" s="12" t="s">
        <v>956</v>
      </c>
      <c r="AX158" s="12" t="s">
        <v>999</v>
      </c>
      <c r="AY158" s="156" t="s">
        <v>1085</v>
      </c>
    </row>
    <row r="159" spans="2:51" s="12" customFormat="1" ht="9.75">
      <c r="B159" s="154"/>
      <c r="D159" s="155" t="s">
        <v>1093</v>
      </c>
      <c r="E159" s="156" t="s">
        <v>929</v>
      </c>
      <c r="F159" s="157" t="s">
        <v>797</v>
      </c>
      <c r="H159" s="158">
        <v>0.944</v>
      </c>
      <c r="L159" s="154"/>
      <c r="M159" s="159"/>
      <c r="N159" s="160"/>
      <c r="O159" s="160"/>
      <c r="P159" s="160"/>
      <c r="Q159" s="160"/>
      <c r="R159" s="160"/>
      <c r="S159" s="160"/>
      <c r="T159" s="161"/>
      <c r="AT159" s="156" t="s">
        <v>1093</v>
      </c>
      <c r="AU159" s="156" t="s">
        <v>1012</v>
      </c>
      <c r="AV159" s="12" t="s">
        <v>1012</v>
      </c>
      <c r="AW159" s="12" t="s">
        <v>956</v>
      </c>
      <c r="AX159" s="12" t="s">
        <v>999</v>
      </c>
      <c r="AY159" s="156" t="s">
        <v>1085</v>
      </c>
    </row>
    <row r="160" spans="2:51" s="13" customFormat="1" ht="9.75">
      <c r="B160" s="178"/>
      <c r="D160" s="155" t="s">
        <v>1093</v>
      </c>
      <c r="E160" s="179" t="s">
        <v>929</v>
      </c>
      <c r="F160" s="180" t="s">
        <v>1447</v>
      </c>
      <c r="H160" s="181">
        <v>102.444</v>
      </c>
      <c r="L160" s="178"/>
      <c r="M160" s="182"/>
      <c r="N160" s="183"/>
      <c r="O160" s="183"/>
      <c r="P160" s="183"/>
      <c r="Q160" s="183"/>
      <c r="R160" s="183"/>
      <c r="S160" s="183"/>
      <c r="T160" s="184"/>
      <c r="AT160" s="179" t="s">
        <v>1093</v>
      </c>
      <c r="AU160" s="179" t="s">
        <v>1012</v>
      </c>
      <c r="AV160" s="13" t="s">
        <v>1091</v>
      </c>
      <c r="AW160" s="13" t="s">
        <v>956</v>
      </c>
      <c r="AX160" s="13" t="s">
        <v>1006</v>
      </c>
      <c r="AY160" s="179" t="s">
        <v>1085</v>
      </c>
    </row>
    <row r="161" spans="2:63" s="11" customFormat="1" ht="22.5" customHeight="1">
      <c r="B161" s="128"/>
      <c r="D161" s="129" t="s">
        <v>998</v>
      </c>
      <c r="E161" s="138" t="s">
        <v>1121</v>
      </c>
      <c r="F161" s="138" t="s">
        <v>1239</v>
      </c>
      <c r="J161" s="139">
        <f>BK161</f>
        <v>0</v>
      </c>
      <c r="L161" s="128"/>
      <c r="M161" s="132"/>
      <c r="N161" s="133"/>
      <c r="O161" s="133"/>
      <c r="P161" s="134">
        <f>SUM(P162:P163)</f>
        <v>0.326</v>
      </c>
      <c r="Q161" s="133"/>
      <c r="R161" s="134">
        <f>SUM(R162:R163)</f>
        <v>0.01522</v>
      </c>
      <c r="S161" s="133"/>
      <c r="T161" s="135">
        <f>SUM(T162:T163)</f>
        <v>0</v>
      </c>
      <c r="AR161" s="129" t="s">
        <v>1006</v>
      </c>
      <c r="AT161" s="136" t="s">
        <v>998</v>
      </c>
      <c r="AU161" s="136" t="s">
        <v>1006</v>
      </c>
      <c r="AY161" s="129" t="s">
        <v>1085</v>
      </c>
      <c r="BK161" s="137">
        <f>SUM(BK162:BK163)</f>
        <v>0</v>
      </c>
    </row>
    <row r="162" spans="1:65" s="1" customFormat="1" ht="16.5" customHeight="1">
      <c r="A162" s="27"/>
      <c r="B162" s="140"/>
      <c r="C162" s="141" t="s">
        <v>1160</v>
      </c>
      <c r="D162" s="141" t="s">
        <v>1087</v>
      </c>
      <c r="E162" s="142" t="s">
        <v>194</v>
      </c>
      <c r="F162" s="143" t="s">
        <v>195</v>
      </c>
      <c r="G162" s="144" t="s">
        <v>1194</v>
      </c>
      <c r="H162" s="145">
        <v>1</v>
      </c>
      <c r="I162" s="146"/>
      <c r="J162" s="146">
        <f>ROUND(I162*H162,2)</f>
        <v>0</v>
      </c>
      <c r="K162" s="147"/>
      <c r="L162" s="28"/>
      <c r="M162" s="148" t="s">
        <v>929</v>
      </c>
      <c r="N162" s="149" t="s">
        <v>965</v>
      </c>
      <c r="O162" s="150">
        <v>0.326</v>
      </c>
      <c r="P162" s="150">
        <f>O162*H162</f>
        <v>0.326</v>
      </c>
      <c r="Q162" s="150">
        <v>2E-05</v>
      </c>
      <c r="R162" s="150">
        <f>Q162*H162</f>
        <v>2E-05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1091</v>
      </c>
      <c r="AT162" s="152" t="s">
        <v>1087</v>
      </c>
      <c r="AU162" s="152" t="s">
        <v>1012</v>
      </c>
      <c r="AY162" s="15" t="s">
        <v>1085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1012</v>
      </c>
      <c r="BK162" s="153">
        <f>ROUND(I162*H162,2)</f>
        <v>0</v>
      </c>
      <c r="BL162" s="15" t="s">
        <v>1091</v>
      </c>
      <c r="BM162" s="152" t="s">
        <v>798</v>
      </c>
    </row>
    <row r="163" spans="1:65" s="1" customFormat="1" ht="16.5" customHeight="1">
      <c r="A163" s="27"/>
      <c r="B163" s="140"/>
      <c r="C163" s="162" t="s">
        <v>1165</v>
      </c>
      <c r="D163" s="162" t="s">
        <v>1140</v>
      </c>
      <c r="E163" s="163" t="s">
        <v>799</v>
      </c>
      <c r="F163" s="164" t="s">
        <v>197</v>
      </c>
      <c r="G163" s="165" t="s">
        <v>1194</v>
      </c>
      <c r="H163" s="166">
        <v>1</v>
      </c>
      <c r="I163" s="167"/>
      <c r="J163" s="167">
        <f>ROUND(I163*H163,2)</f>
        <v>0</v>
      </c>
      <c r="K163" s="168"/>
      <c r="L163" s="169"/>
      <c r="M163" s="170" t="s">
        <v>929</v>
      </c>
      <c r="N163" s="171" t="s">
        <v>965</v>
      </c>
      <c r="O163" s="150">
        <v>0</v>
      </c>
      <c r="P163" s="150">
        <f>O163*H163</f>
        <v>0</v>
      </c>
      <c r="Q163" s="150">
        <v>0.0152</v>
      </c>
      <c r="R163" s="150">
        <f>Q163*H163</f>
        <v>0.0152</v>
      </c>
      <c r="S163" s="150">
        <v>0</v>
      </c>
      <c r="T163" s="151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1121</v>
      </c>
      <c r="AT163" s="152" t="s">
        <v>1140</v>
      </c>
      <c r="AU163" s="152" t="s">
        <v>1012</v>
      </c>
      <c r="AY163" s="15" t="s">
        <v>1085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5" t="s">
        <v>1012</v>
      </c>
      <c r="BK163" s="153">
        <f>ROUND(I163*H163,2)</f>
        <v>0</v>
      </c>
      <c r="BL163" s="15" t="s">
        <v>1091</v>
      </c>
      <c r="BM163" s="152" t="s">
        <v>800</v>
      </c>
    </row>
    <row r="164" spans="2:63" s="11" customFormat="1" ht="22.5" customHeight="1">
      <c r="B164" s="128"/>
      <c r="D164" s="129" t="s">
        <v>998</v>
      </c>
      <c r="E164" s="138" t="s">
        <v>1125</v>
      </c>
      <c r="F164" s="138" t="s">
        <v>1272</v>
      </c>
      <c r="J164" s="139">
        <f>BK164</f>
        <v>0</v>
      </c>
      <c r="L164" s="128"/>
      <c r="M164" s="132"/>
      <c r="N164" s="133"/>
      <c r="O164" s="133"/>
      <c r="P164" s="134">
        <f>SUM(P165:P166)</f>
        <v>50.212920000000004</v>
      </c>
      <c r="Q164" s="133"/>
      <c r="R164" s="134">
        <f>SUM(R165:R166)</f>
        <v>81.08815560000002</v>
      </c>
      <c r="S164" s="133"/>
      <c r="T164" s="135">
        <f>SUM(T165:T166)</f>
        <v>0</v>
      </c>
      <c r="AR164" s="129" t="s">
        <v>1006</v>
      </c>
      <c r="AT164" s="136" t="s">
        <v>998</v>
      </c>
      <c r="AU164" s="136" t="s">
        <v>1006</v>
      </c>
      <c r="AY164" s="129" t="s">
        <v>1085</v>
      </c>
      <c r="BK164" s="137">
        <f>SUM(BK165:BK166)</f>
        <v>0</v>
      </c>
    </row>
    <row r="165" spans="1:65" s="1" customFormat="1" ht="33" customHeight="1">
      <c r="A165" s="27"/>
      <c r="B165" s="140"/>
      <c r="C165" s="141" t="s">
        <v>1169</v>
      </c>
      <c r="D165" s="141" t="s">
        <v>1087</v>
      </c>
      <c r="E165" s="142" t="s">
        <v>199</v>
      </c>
      <c r="F165" s="143" t="s">
        <v>200</v>
      </c>
      <c r="G165" s="144" t="s">
        <v>1090</v>
      </c>
      <c r="H165" s="145">
        <v>36.84</v>
      </c>
      <c r="I165" s="146"/>
      <c r="J165" s="146">
        <f>ROUND(I165*H165,2)</f>
        <v>0</v>
      </c>
      <c r="K165" s="147"/>
      <c r="L165" s="28"/>
      <c r="M165" s="148" t="s">
        <v>929</v>
      </c>
      <c r="N165" s="149" t="s">
        <v>965</v>
      </c>
      <c r="O165" s="150">
        <v>1.363</v>
      </c>
      <c r="P165" s="150">
        <f>O165*H165</f>
        <v>50.212920000000004</v>
      </c>
      <c r="Q165" s="150">
        <v>2.20109</v>
      </c>
      <c r="R165" s="150">
        <f>Q165*H165</f>
        <v>81.08815560000002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1091</v>
      </c>
      <c r="AT165" s="152" t="s">
        <v>1087</v>
      </c>
      <c r="AU165" s="152" t="s">
        <v>1012</v>
      </c>
      <c r="AY165" s="15" t="s">
        <v>1085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1012</v>
      </c>
      <c r="BK165" s="153">
        <f>ROUND(I165*H165,2)</f>
        <v>0</v>
      </c>
      <c r="BL165" s="15" t="s">
        <v>1091</v>
      </c>
      <c r="BM165" s="152" t="s">
        <v>801</v>
      </c>
    </row>
    <row r="166" spans="2:51" s="12" customFormat="1" ht="9.75">
      <c r="B166" s="154"/>
      <c r="D166" s="155" t="s">
        <v>1093</v>
      </c>
      <c r="E166" s="156" t="s">
        <v>929</v>
      </c>
      <c r="F166" s="157" t="s">
        <v>802</v>
      </c>
      <c r="H166" s="158">
        <v>36.84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1093</v>
      </c>
      <c r="AU166" s="156" t="s">
        <v>1012</v>
      </c>
      <c r="AV166" s="12" t="s">
        <v>1012</v>
      </c>
      <c r="AW166" s="12" t="s">
        <v>956</v>
      </c>
      <c r="AX166" s="12" t="s">
        <v>1006</v>
      </c>
      <c r="AY166" s="156" t="s">
        <v>1085</v>
      </c>
    </row>
    <row r="167" spans="2:63" s="11" customFormat="1" ht="22.5" customHeight="1">
      <c r="B167" s="128"/>
      <c r="D167" s="129" t="s">
        <v>998</v>
      </c>
      <c r="E167" s="138" t="s">
        <v>1282</v>
      </c>
      <c r="F167" s="138" t="s">
        <v>1283</v>
      </c>
      <c r="J167" s="139">
        <f>BK167</f>
        <v>0</v>
      </c>
      <c r="L167" s="128"/>
      <c r="M167" s="132"/>
      <c r="N167" s="133"/>
      <c r="O167" s="133"/>
      <c r="P167" s="134">
        <f>P168</f>
        <v>114.698328</v>
      </c>
      <c r="Q167" s="133"/>
      <c r="R167" s="134">
        <f>R168</f>
        <v>0</v>
      </c>
      <c r="S167" s="133"/>
      <c r="T167" s="135">
        <f>T168</f>
        <v>0</v>
      </c>
      <c r="AR167" s="129" t="s">
        <v>1006</v>
      </c>
      <c r="AT167" s="136" t="s">
        <v>998</v>
      </c>
      <c r="AU167" s="136" t="s">
        <v>1006</v>
      </c>
      <c r="AY167" s="129" t="s">
        <v>1085</v>
      </c>
      <c r="BK167" s="137">
        <f>BK168</f>
        <v>0</v>
      </c>
    </row>
    <row r="168" spans="1:65" s="1" customFormat="1" ht="33" customHeight="1">
      <c r="A168" s="27"/>
      <c r="B168" s="140"/>
      <c r="C168" s="141" t="s">
        <v>1175</v>
      </c>
      <c r="D168" s="141" t="s">
        <v>1087</v>
      </c>
      <c r="E168" s="142" t="s">
        <v>203</v>
      </c>
      <c r="F168" s="143" t="s">
        <v>204</v>
      </c>
      <c r="G168" s="144" t="s">
        <v>1143</v>
      </c>
      <c r="H168" s="145">
        <v>371.192</v>
      </c>
      <c r="I168" s="146"/>
      <c r="J168" s="146">
        <f>ROUND(I168*H168,2)</f>
        <v>0</v>
      </c>
      <c r="K168" s="147"/>
      <c r="L168" s="28"/>
      <c r="M168" s="148" t="s">
        <v>929</v>
      </c>
      <c r="N168" s="149" t="s">
        <v>965</v>
      </c>
      <c r="O168" s="150">
        <v>0.309</v>
      </c>
      <c r="P168" s="150">
        <f>O168*H168</f>
        <v>114.698328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1091</v>
      </c>
      <c r="AT168" s="152" t="s">
        <v>1087</v>
      </c>
      <c r="AU168" s="152" t="s">
        <v>1012</v>
      </c>
      <c r="AY168" s="15" t="s">
        <v>1085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5" t="s">
        <v>1012</v>
      </c>
      <c r="BK168" s="153">
        <f>ROUND(I168*H168,2)</f>
        <v>0</v>
      </c>
      <c r="BL168" s="15" t="s">
        <v>1091</v>
      </c>
      <c r="BM168" s="152" t="s">
        <v>803</v>
      </c>
    </row>
    <row r="169" spans="2:63" s="11" customFormat="1" ht="25.5" customHeight="1">
      <c r="B169" s="128"/>
      <c r="D169" s="129" t="s">
        <v>998</v>
      </c>
      <c r="E169" s="130" t="s">
        <v>1288</v>
      </c>
      <c r="F169" s="130" t="s">
        <v>1289</v>
      </c>
      <c r="J169" s="131">
        <f>BK169</f>
        <v>0</v>
      </c>
      <c r="L169" s="128"/>
      <c r="M169" s="132"/>
      <c r="N169" s="133"/>
      <c r="O169" s="133"/>
      <c r="P169" s="134">
        <f>P170+P178</f>
        <v>2463.4592099999995</v>
      </c>
      <c r="Q169" s="133"/>
      <c r="R169" s="134">
        <f>R170+R178</f>
        <v>202.83053180000002</v>
      </c>
      <c r="S169" s="133"/>
      <c r="T169" s="135">
        <f>T170+T178</f>
        <v>0</v>
      </c>
      <c r="AR169" s="129" t="s">
        <v>1012</v>
      </c>
      <c r="AT169" s="136" t="s">
        <v>998</v>
      </c>
      <c r="AU169" s="136" t="s">
        <v>999</v>
      </c>
      <c r="AY169" s="129" t="s">
        <v>1085</v>
      </c>
      <c r="BK169" s="137">
        <f>BK170+BK178</f>
        <v>0</v>
      </c>
    </row>
    <row r="170" spans="2:63" s="11" customFormat="1" ht="22.5" customHeight="1">
      <c r="B170" s="128"/>
      <c r="D170" s="129" t="s">
        <v>998</v>
      </c>
      <c r="E170" s="138" t="s">
        <v>1290</v>
      </c>
      <c r="F170" s="138" t="s">
        <v>1291</v>
      </c>
      <c r="J170" s="139">
        <f>BK170</f>
        <v>0</v>
      </c>
      <c r="L170" s="128"/>
      <c r="M170" s="132"/>
      <c r="N170" s="133"/>
      <c r="O170" s="133"/>
      <c r="P170" s="134">
        <f>SUM(P171:P177)</f>
        <v>28.217267</v>
      </c>
      <c r="Q170" s="133"/>
      <c r="R170" s="134">
        <f>SUM(R171:R177)</f>
        <v>0.35343179999999996</v>
      </c>
      <c r="S170" s="133"/>
      <c r="T170" s="135">
        <f>SUM(T171:T177)</f>
        <v>0</v>
      </c>
      <c r="AR170" s="129" t="s">
        <v>1012</v>
      </c>
      <c r="AT170" s="136" t="s">
        <v>998</v>
      </c>
      <c r="AU170" s="136" t="s">
        <v>1006</v>
      </c>
      <c r="AY170" s="129" t="s">
        <v>1085</v>
      </c>
      <c r="BK170" s="137">
        <f>SUM(BK171:BK177)</f>
        <v>0</v>
      </c>
    </row>
    <row r="171" spans="1:65" s="1" customFormat="1" ht="21.75" customHeight="1">
      <c r="A171" s="27"/>
      <c r="B171" s="140"/>
      <c r="C171" s="141" t="s">
        <v>936</v>
      </c>
      <c r="D171" s="141" t="s">
        <v>1087</v>
      </c>
      <c r="E171" s="142" t="s">
        <v>1293</v>
      </c>
      <c r="F171" s="143" t="s">
        <v>1294</v>
      </c>
      <c r="G171" s="144" t="s">
        <v>1114</v>
      </c>
      <c r="H171" s="145">
        <v>1024.44</v>
      </c>
      <c r="I171" s="146"/>
      <c r="J171" s="146">
        <f>ROUND(I171*H171,2)</f>
        <v>0</v>
      </c>
      <c r="K171" s="147"/>
      <c r="L171" s="28"/>
      <c r="M171" s="148" t="s">
        <v>929</v>
      </c>
      <c r="N171" s="149" t="s">
        <v>965</v>
      </c>
      <c r="O171" s="150">
        <v>0.027</v>
      </c>
      <c r="P171" s="150">
        <f>O171*H171</f>
        <v>27.65988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1160</v>
      </c>
      <c r="AT171" s="152" t="s">
        <v>1087</v>
      </c>
      <c r="AU171" s="152" t="s">
        <v>1012</v>
      </c>
      <c r="AY171" s="15" t="s">
        <v>1085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1012</v>
      </c>
      <c r="BK171" s="153">
        <f>ROUND(I171*H171,2)</f>
        <v>0</v>
      </c>
      <c r="BL171" s="15" t="s">
        <v>1160</v>
      </c>
      <c r="BM171" s="152" t="s">
        <v>804</v>
      </c>
    </row>
    <row r="172" spans="2:51" s="12" customFormat="1" ht="9.75">
      <c r="B172" s="154"/>
      <c r="D172" s="155" t="s">
        <v>1093</v>
      </c>
      <c r="E172" s="156" t="s">
        <v>929</v>
      </c>
      <c r="F172" s="157" t="s">
        <v>805</v>
      </c>
      <c r="H172" s="158">
        <v>1015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1093</v>
      </c>
      <c r="AU172" s="156" t="s">
        <v>1012</v>
      </c>
      <c r="AV172" s="12" t="s">
        <v>1012</v>
      </c>
      <c r="AW172" s="12" t="s">
        <v>956</v>
      </c>
      <c r="AX172" s="12" t="s">
        <v>999</v>
      </c>
      <c r="AY172" s="156" t="s">
        <v>1085</v>
      </c>
    </row>
    <row r="173" spans="2:51" s="12" customFormat="1" ht="9.75">
      <c r="B173" s="154"/>
      <c r="D173" s="155" t="s">
        <v>1093</v>
      </c>
      <c r="E173" s="156" t="s">
        <v>929</v>
      </c>
      <c r="F173" s="157" t="s">
        <v>806</v>
      </c>
      <c r="H173" s="158">
        <v>9.44</v>
      </c>
      <c r="L173" s="154"/>
      <c r="M173" s="159"/>
      <c r="N173" s="160"/>
      <c r="O173" s="160"/>
      <c r="P173" s="160"/>
      <c r="Q173" s="160"/>
      <c r="R173" s="160"/>
      <c r="S173" s="160"/>
      <c r="T173" s="161"/>
      <c r="AT173" s="156" t="s">
        <v>1093</v>
      </c>
      <c r="AU173" s="156" t="s">
        <v>1012</v>
      </c>
      <c r="AV173" s="12" t="s">
        <v>1012</v>
      </c>
      <c r="AW173" s="12" t="s">
        <v>956</v>
      </c>
      <c r="AX173" s="12" t="s">
        <v>999</v>
      </c>
      <c r="AY173" s="156" t="s">
        <v>1085</v>
      </c>
    </row>
    <row r="174" spans="2:51" s="13" customFormat="1" ht="9.75">
      <c r="B174" s="178"/>
      <c r="D174" s="155" t="s">
        <v>1093</v>
      </c>
      <c r="E174" s="179" t="s">
        <v>929</v>
      </c>
      <c r="F174" s="180" t="s">
        <v>1447</v>
      </c>
      <c r="H174" s="181">
        <v>1024.44</v>
      </c>
      <c r="L174" s="178"/>
      <c r="M174" s="182"/>
      <c r="N174" s="183"/>
      <c r="O174" s="183"/>
      <c r="P174" s="183"/>
      <c r="Q174" s="183"/>
      <c r="R174" s="183"/>
      <c r="S174" s="183"/>
      <c r="T174" s="184"/>
      <c r="AT174" s="179" t="s">
        <v>1093</v>
      </c>
      <c r="AU174" s="179" t="s">
        <v>1012</v>
      </c>
      <c r="AV174" s="13" t="s">
        <v>1091</v>
      </c>
      <c r="AW174" s="13" t="s">
        <v>956</v>
      </c>
      <c r="AX174" s="13" t="s">
        <v>1006</v>
      </c>
      <c r="AY174" s="179" t="s">
        <v>1085</v>
      </c>
    </row>
    <row r="175" spans="1:65" s="1" customFormat="1" ht="16.5" customHeight="1">
      <c r="A175" s="27"/>
      <c r="B175" s="140"/>
      <c r="C175" s="162" t="s">
        <v>1186</v>
      </c>
      <c r="D175" s="162" t="s">
        <v>1140</v>
      </c>
      <c r="E175" s="163" t="s">
        <v>1298</v>
      </c>
      <c r="F175" s="164" t="s">
        <v>1299</v>
      </c>
      <c r="G175" s="165" t="s">
        <v>1114</v>
      </c>
      <c r="H175" s="166">
        <v>1178.106</v>
      </c>
      <c r="I175" s="167"/>
      <c r="J175" s="167">
        <f>ROUND(I175*H175,2)</f>
        <v>0</v>
      </c>
      <c r="K175" s="168"/>
      <c r="L175" s="169"/>
      <c r="M175" s="170" t="s">
        <v>929</v>
      </c>
      <c r="N175" s="171" t="s">
        <v>965</v>
      </c>
      <c r="O175" s="150">
        <v>0</v>
      </c>
      <c r="P175" s="150">
        <f>O175*H175</f>
        <v>0</v>
      </c>
      <c r="Q175" s="150">
        <v>0.0003</v>
      </c>
      <c r="R175" s="150">
        <f>Q175*H175</f>
        <v>0.35343179999999996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1240</v>
      </c>
      <c r="AT175" s="152" t="s">
        <v>1140</v>
      </c>
      <c r="AU175" s="152" t="s">
        <v>1012</v>
      </c>
      <c r="AY175" s="15" t="s">
        <v>1085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1012</v>
      </c>
      <c r="BK175" s="153">
        <f>ROUND(I175*H175,2)</f>
        <v>0</v>
      </c>
      <c r="BL175" s="15" t="s">
        <v>1160</v>
      </c>
      <c r="BM175" s="152" t="s">
        <v>807</v>
      </c>
    </row>
    <row r="176" spans="2:51" s="12" customFormat="1" ht="9.75">
      <c r="B176" s="154"/>
      <c r="D176" s="155" t="s">
        <v>1093</v>
      </c>
      <c r="F176" s="157" t="s">
        <v>808</v>
      </c>
      <c r="H176" s="158">
        <v>1178.106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1093</v>
      </c>
      <c r="AU176" s="156" t="s">
        <v>1012</v>
      </c>
      <c r="AV176" s="12" t="s">
        <v>1012</v>
      </c>
      <c r="AW176" s="12" t="s">
        <v>931</v>
      </c>
      <c r="AX176" s="12" t="s">
        <v>1006</v>
      </c>
      <c r="AY176" s="156" t="s">
        <v>1085</v>
      </c>
    </row>
    <row r="177" spans="1:65" s="1" customFormat="1" ht="21.75" customHeight="1">
      <c r="A177" s="27"/>
      <c r="B177" s="140"/>
      <c r="C177" s="141" t="s">
        <v>1191</v>
      </c>
      <c r="D177" s="141" t="s">
        <v>1087</v>
      </c>
      <c r="E177" s="142" t="s">
        <v>1311</v>
      </c>
      <c r="F177" s="143" t="s">
        <v>1312</v>
      </c>
      <c r="G177" s="144" t="s">
        <v>1143</v>
      </c>
      <c r="H177" s="145">
        <v>0.353</v>
      </c>
      <c r="I177" s="146"/>
      <c r="J177" s="146">
        <f>ROUND(I177*H177,2)</f>
        <v>0</v>
      </c>
      <c r="K177" s="147"/>
      <c r="L177" s="28"/>
      <c r="M177" s="148" t="s">
        <v>929</v>
      </c>
      <c r="N177" s="149" t="s">
        <v>965</v>
      </c>
      <c r="O177" s="150">
        <v>1.579</v>
      </c>
      <c r="P177" s="150">
        <f>O177*H177</f>
        <v>0.557387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1160</v>
      </c>
      <c r="AT177" s="152" t="s">
        <v>1087</v>
      </c>
      <c r="AU177" s="152" t="s">
        <v>1012</v>
      </c>
      <c r="AY177" s="15" t="s">
        <v>1085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1012</v>
      </c>
      <c r="BK177" s="153">
        <f>ROUND(I177*H177,2)</f>
        <v>0</v>
      </c>
      <c r="BL177" s="15" t="s">
        <v>1160</v>
      </c>
      <c r="BM177" s="152" t="s">
        <v>809</v>
      </c>
    </row>
    <row r="178" spans="2:63" s="11" customFormat="1" ht="22.5" customHeight="1">
      <c r="B178" s="128"/>
      <c r="D178" s="129" t="s">
        <v>998</v>
      </c>
      <c r="E178" s="138" t="s">
        <v>1405</v>
      </c>
      <c r="F178" s="138" t="s">
        <v>1406</v>
      </c>
      <c r="J178" s="139">
        <f>BK178</f>
        <v>0</v>
      </c>
      <c r="L178" s="128"/>
      <c r="M178" s="132"/>
      <c r="N178" s="133"/>
      <c r="O178" s="133"/>
      <c r="P178" s="134">
        <f>SUM(P179:P185)</f>
        <v>2435.2419429999995</v>
      </c>
      <c r="Q178" s="133"/>
      <c r="R178" s="134">
        <f>SUM(R179:R185)</f>
        <v>202.4771</v>
      </c>
      <c r="S178" s="133"/>
      <c r="T178" s="135">
        <f>SUM(T179:T185)</f>
        <v>0</v>
      </c>
      <c r="AR178" s="129" t="s">
        <v>1012</v>
      </c>
      <c r="AT178" s="136" t="s">
        <v>998</v>
      </c>
      <c r="AU178" s="136" t="s">
        <v>1006</v>
      </c>
      <c r="AY178" s="129" t="s">
        <v>1085</v>
      </c>
      <c r="BK178" s="137">
        <f>SUM(BK179:BK185)</f>
        <v>0</v>
      </c>
    </row>
    <row r="179" spans="1:65" s="1" customFormat="1" ht="33" customHeight="1">
      <c r="A179" s="27"/>
      <c r="B179" s="140"/>
      <c r="C179" s="141" t="s">
        <v>1196</v>
      </c>
      <c r="D179" s="141" t="s">
        <v>1087</v>
      </c>
      <c r="E179" s="142" t="s">
        <v>810</v>
      </c>
      <c r="F179" s="143" t="s">
        <v>811</v>
      </c>
      <c r="G179" s="144" t="s">
        <v>1114</v>
      </c>
      <c r="H179" s="145">
        <v>1100.12</v>
      </c>
      <c r="I179" s="146"/>
      <c r="J179" s="146">
        <f>ROUND(I179*H179,2)</f>
        <v>0</v>
      </c>
      <c r="K179" s="147"/>
      <c r="L179" s="28"/>
      <c r="M179" s="148" t="s">
        <v>929</v>
      </c>
      <c r="N179" s="149" t="s">
        <v>965</v>
      </c>
      <c r="O179" s="150">
        <v>1.923</v>
      </c>
      <c r="P179" s="150">
        <f>O179*H179</f>
        <v>2115.5307599999996</v>
      </c>
      <c r="Q179" s="150">
        <v>0.11125</v>
      </c>
      <c r="R179" s="150">
        <f>Q179*H179</f>
        <v>122.38834999999999</v>
      </c>
      <c r="S179" s="150">
        <v>0</v>
      </c>
      <c r="T179" s="151">
        <f>S179*H179</f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2" t="s">
        <v>1160</v>
      </c>
      <c r="AT179" s="152" t="s">
        <v>1087</v>
      </c>
      <c r="AU179" s="152" t="s">
        <v>1012</v>
      </c>
      <c r="AY179" s="15" t="s">
        <v>1085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5" t="s">
        <v>1012</v>
      </c>
      <c r="BK179" s="153">
        <f>ROUND(I179*H179,2)</f>
        <v>0</v>
      </c>
      <c r="BL179" s="15" t="s">
        <v>1160</v>
      </c>
      <c r="BM179" s="152" t="s">
        <v>812</v>
      </c>
    </row>
    <row r="180" spans="2:51" s="12" customFormat="1" ht="9.75">
      <c r="B180" s="154"/>
      <c r="D180" s="155" t="s">
        <v>1093</v>
      </c>
      <c r="E180" s="156" t="s">
        <v>929</v>
      </c>
      <c r="F180" s="157" t="s">
        <v>813</v>
      </c>
      <c r="H180" s="158">
        <v>1087.5</v>
      </c>
      <c r="L180" s="154"/>
      <c r="M180" s="159"/>
      <c r="N180" s="160"/>
      <c r="O180" s="160"/>
      <c r="P180" s="160"/>
      <c r="Q180" s="160"/>
      <c r="R180" s="160"/>
      <c r="S180" s="160"/>
      <c r="T180" s="161"/>
      <c r="AT180" s="156" t="s">
        <v>1093</v>
      </c>
      <c r="AU180" s="156" t="s">
        <v>1012</v>
      </c>
      <c r="AV180" s="12" t="s">
        <v>1012</v>
      </c>
      <c r="AW180" s="12" t="s">
        <v>956</v>
      </c>
      <c r="AX180" s="12" t="s">
        <v>999</v>
      </c>
      <c r="AY180" s="156" t="s">
        <v>1085</v>
      </c>
    </row>
    <row r="181" spans="2:51" s="12" customFormat="1" ht="9.75">
      <c r="B181" s="154"/>
      <c r="D181" s="155" t="s">
        <v>1093</v>
      </c>
      <c r="E181" s="156" t="s">
        <v>929</v>
      </c>
      <c r="F181" s="157" t="s">
        <v>814</v>
      </c>
      <c r="H181" s="158">
        <v>12.62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1093</v>
      </c>
      <c r="AU181" s="156" t="s">
        <v>1012</v>
      </c>
      <c r="AV181" s="12" t="s">
        <v>1012</v>
      </c>
      <c r="AW181" s="12" t="s">
        <v>956</v>
      </c>
      <c r="AX181" s="12" t="s">
        <v>999</v>
      </c>
      <c r="AY181" s="156" t="s">
        <v>1085</v>
      </c>
    </row>
    <row r="182" spans="2:51" s="13" customFormat="1" ht="9.75">
      <c r="B182" s="178"/>
      <c r="D182" s="155" t="s">
        <v>1093</v>
      </c>
      <c r="E182" s="179" t="s">
        <v>929</v>
      </c>
      <c r="F182" s="180" t="s">
        <v>1447</v>
      </c>
      <c r="H182" s="181">
        <v>1100.12</v>
      </c>
      <c r="L182" s="178"/>
      <c r="M182" s="182"/>
      <c r="N182" s="183"/>
      <c r="O182" s="183"/>
      <c r="P182" s="183"/>
      <c r="Q182" s="183"/>
      <c r="R182" s="183"/>
      <c r="S182" s="183"/>
      <c r="T182" s="184"/>
      <c r="AT182" s="179" t="s">
        <v>1093</v>
      </c>
      <c r="AU182" s="179" t="s">
        <v>1012</v>
      </c>
      <c r="AV182" s="13" t="s">
        <v>1091</v>
      </c>
      <c r="AW182" s="13" t="s">
        <v>956</v>
      </c>
      <c r="AX182" s="13" t="s">
        <v>1006</v>
      </c>
      <c r="AY182" s="179" t="s">
        <v>1085</v>
      </c>
    </row>
    <row r="183" spans="1:65" s="1" customFormat="1" ht="21.75" customHeight="1">
      <c r="A183" s="27"/>
      <c r="B183" s="140"/>
      <c r="C183" s="162" t="s">
        <v>1201</v>
      </c>
      <c r="D183" s="162" t="s">
        <v>1140</v>
      </c>
      <c r="E183" s="163" t="s">
        <v>815</v>
      </c>
      <c r="F183" s="164" t="s">
        <v>816</v>
      </c>
      <c r="G183" s="165" t="s">
        <v>1114</v>
      </c>
      <c r="H183" s="166">
        <v>1144.125</v>
      </c>
      <c r="I183" s="167"/>
      <c r="J183" s="167">
        <f>ROUND(I183*H183,2)</f>
        <v>0</v>
      </c>
      <c r="K183" s="168"/>
      <c r="L183" s="169"/>
      <c r="M183" s="170" t="s">
        <v>929</v>
      </c>
      <c r="N183" s="171" t="s">
        <v>965</v>
      </c>
      <c r="O183" s="150">
        <v>0</v>
      </c>
      <c r="P183" s="150">
        <f>O183*H183</f>
        <v>0</v>
      </c>
      <c r="Q183" s="150">
        <v>0.07</v>
      </c>
      <c r="R183" s="150">
        <f>Q183*H183</f>
        <v>80.08875</v>
      </c>
      <c r="S183" s="150">
        <v>0</v>
      </c>
      <c r="T183" s="151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1240</v>
      </c>
      <c r="AT183" s="152" t="s">
        <v>1140</v>
      </c>
      <c r="AU183" s="152" t="s">
        <v>1012</v>
      </c>
      <c r="AY183" s="15" t="s">
        <v>1085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5" t="s">
        <v>1012</v>
      </c>
      <c r="BK183" s="153">
        <f>ROUND(I183*H183,2)</f>
        <v>0</v>
      </c>
      <c r="BL183" s="15" t="s">
        <v>1160</v>
      </c>
      <c r="BM183" s="152" t="s">
        <v>817</v>
      </c>
    </row>
    <row r="184" spans="2:51" s="12" customFormat="1" ht="9.75">
      <c r="B184" s="154"/>
      <c r="D184" s="155" t="s">
        <v>1093</v>
      </c>
      <c r="F184" s="157" t="s">
        <v>818</v>
      </c>
      <c r="H184" s="158">
        <v>1144.125</v>
      </c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1093</v>
      </c>
      <c r="AU184" s="156" t="s">
        <v>1012</v>
      </c>
      <c r="AV184" s="12" t="s">
        <v>1012</v>
      </c>
      <c r="AW184" s="12" t="s">
        <v>931</v>
      </c>
      <c r="AX184" s="12" t="s">
        <v>1006</v>
      </c>
      <c r="AY184" s="156" t="s">
        <v>1085</v>
      </c>
    </row>
    <row r="185" spans="1:65" s="1" customFormat="1" ht="21.75" customHeight="1">
      <c r="A185" s="27"/>
      <c r="B185" s="140"/>
      <c r="C185" s="141" t="s">
        <v>1205</v>
      </c>
      <c r="D185" s="141" t="s">
        <v>1087</v>
      </c>
      <c r="E185" s="142" t="s">
        <v>1414</v>
      </c>
      <c r="F185" s="143" t="s">
        <v>1415</v>
      </c>
      <c r="G185" s="144" t="s">
        <v>1143</v>
      </c>
      <c r="H185" s="145">
        <v>202.477</v>
      </c>
      <c r="I185" s="146"/>
      <c r="J185" s="146">
        <f>ROUND(I185*H185,2)</f>
        <v>0</v>
      </c>
      <c r="K185" s="147"/>
      <c r="L185" s="28"/>
      <c r="M185" s="172" t="s">
        <v>929</v>
      </c>
      <c r="N185" s="173" t="s">
        <v>965</v>
      </c>
      <c r="O185" s="174">
        <v>1.579</v>
      </c>
      <c r="P185" s="174">
        <f>O185*H185</f>
        <v>319.711183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1160</v>
      </c>
      <c r="AT185" s="152" t="s">
        <v>1087</v>
      </c>
      <c r="AU185" s="152" t="s">
        <v>1012</v>
      </c>
      <c r="AY185" s="15" t="s">
        <v>1085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1012</v>
      </c>
      <c r="BK185" s="153">
        <f>ROUND(I185*H185,2)</f>
        <v>0</v>
      </c>
      <c r="BL185" s="15" t="s">
        <v>1160</v>
      </c>
      <c r="BM185" s="152" t="s">
        <v>819</v>
      </c>
    </row>
    <row r="186" spans="1:31" s="1" customFormat="1" ht="6.75" customHeight="1">
      <c r="A186" s="27"/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28"/>
      <c r="M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</row>
  </sheetData>
  <sheetProtection/>
  <autoFilter ref="C129:K185"/>
  <mergeCells count="12">
    <mergeCell ref="E9:H9"/>
    <mergeCell ref="E11:H11"/>
    <mergeCell ref="E20:H20"/>
    <mergeCell ref="E29:H29"/>
    <mergeCell ref="E122:H122"/>
    <mergeCell ref="L2:V2"/>
    <mergeCell ref="E85:H85"/>
    <mergeCell ref="E87:H87"/>
    <mergeCell ref="E89:H89"/>
    <mergeCell ref="E118:H118"/>
    <mergeCell ref="E120:H120"/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M197"/>
  <sheetViews>
    <sheetView showGridLines="0" zoomScalePageLayoutView="0" workbookViewId="0" topLeftCell="A137">
      <selection activeCell="E188" sqref="E18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6.8515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07" t="s">
        <v>934</v>
      </c>
      <c r="M2" s="308"/>
      <c r="N2" s="308"/>
      <c r="O2" s="308"/>
      <c r="P2" s="308"/>
      <c r="Q2" s="308"/>
      <c r="R2" s="308"/>
      <c r="S2" s="308"/>
      <c r="T2" s="308"/>
      <c r="U2" s="307"/>
      <c r="V2" s="307"/>
      <c r="AT2" s="15" t="s">
        <v>1052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999</v>
      </c>
    </row>
    <row r="4" spans="2:46" ht="24.75" customHeight="1">
      <c r="B4" s="18"/>
      <c r="D4" s="19" t="s">
        <v>1053</v>
      </c>
      <c r="L4" s="18"/>
      <c r="M4" s="93" t="s">
        <v>938</v>
      </c>
      <c r="AT4" s="15" t="s">
        <v>931</v>
      </c>
    </row>
    <row r="5" spans="2:12" ht="6.75" customHeight="1">
      <c r="B5" s="18"/>
      <c r="L5" s="18"/>
    </row>
    <row r="6" spans="2:12" ht="12" customHeight="1">
      <c r="B6" s="18"/>
      <c r="D6" s="24" t="s">
        <v>941</v>
      </c>
      <c r="L6" s="18"/>
    </row>
    <row r="7" spans="2:12" ht="16.5" customHeight="1">
      <c r="B7" s="18"/>
      <c r="E7" s="338" t="str">
        <f>'Rekapitulácia stavby'!K6</f>
        <v>Vodozádržné opatrenia v obci Kamenica nad Cirochou</v>
      </c>
      <c r="F7" s="339"/>
      <c r="G7" s="339"/>
      <c r="H7" s="339"/>
      <c r="L7" s="18"/>
    </row>
    <row r="8" spans="2:12" ht="12" customHeight="1">
      <c r="B8" s="18"/>
      <c r="D8" s="24" t="s">
        <v>1054</v>
      </c>
      <c r="L8" s="18"/>
    </row>
    <row r="9" spans="1:31" s="1" customFormat="1" ht="16.5" customHeight="1">
      <c r="A9" s="27"/>
      <c r="B9" s="28"/>
      <c r="C9" s="27"/>
      <c r="D9" s="27"/>
      <c r="E9" s="338" t="s">
        <v>769</v>
      </c>
      <c r="F9" s="337"/>
      <c r="G9" s="337"/>
      <c r="H9" s="337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1056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31" t="s">
        <v>820</v>
      </c>
      <c r="F11" s="337"/>
      <c r="G11" s="337"/>
      <c r="H11" s="33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943</v>
      </c>
      <c r="E13" s="27"/>
      <c r="F13" s="22" t="s">
        <v>929</v>
      </c>
      <c r="G13" s="27"/>
      <c r="H13" s="27"/>
      <c r="I13" s="24" t="s">
        <v>944</v>
      </c>
      <c r="J13" s="22" t="s">
        <v>929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945</v>
      </c>
      <c r="E14" s="27"/>
      <c r="F14" s="22" t="s">
        <v>946</v>
      </c>
      <c r="G14" s="27"/>
      <c r="H14" s="27"/>
      <c r="I14" s="24" t="s">
        <v>947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948</v>
      </c>
      <c r="E16" s="27"/>
      <c r="F16" s="27"/>
      <c r="G16" s="27"/>
      <c r="H16" s="27"/>
      <c r="I16" s="24" t="s">
        <v>949</v>
      </c>
      <c r="J16" s="22" t="s">
        <v>929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950</v>
      </c>
      <c r="F17" s="27"/>
      <c r="G17" s="27"/>
      <c r="H17" s="27"/>
      <c r="I17" s="24" t="s">
        <v>951</v>
      </c>
      <c r="J17" s="22" t="s">
        <v>929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952</v>
      </c>
      <c r="E19" s="27"/>
      <c r="F19" s="27"/>
      <c r="G19" s="27"/>
      <c r="H19" s="27"/>
      <c r="I19" s="24" t="s">
        <v>949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1" t="str">
        <f>'Rekapitulácia stavby'!E14</f>
        <v> </v>
      </c>
      <c r="F20" s="311"/>
      <c r="G20" s="311"/>
      <c r="H20" s="311"/>
      <c r="I20" s="24" t="s">
        <v>951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954</v>
      </c>
      <c r="E22" s="27"/>
      <c r="F22" s="27"/>
      <c r="G22" s="27"/>
      <c r="H22" s="27"/>
      <c r="I22" s="24" t="s">
        <v>949</v>
      </c>
      <c r="J22" s="22" t="s">
        <v>929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955</v>
      </c>
      <c r="F23" s="27"/>
      <c r="G23" s="27"/>
      <c r="H23" s="27"/>
      <c r="I23" s="24" t="s">
        <v>951</v>
      </c>
      <c r="J23" s="22" t="s">
        <v>929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957</v>
      </c>
      <c r="E25" s="27"/>
      <c r="F25" s="27"/>
      <c r="G25" s="27"/>
      <c r="H25" s="27"/>
      <c r="I25" s="24" t="s">
        <v>949</v>
      </c>
      <c r="J25" s="22" t="s">
        <v>929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951</v>
      </c>
      <c r="J26" s="22" t="s">
        <v>929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958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326" t="s">
        <v>929</v>
      </c>
      <c r="F29" s="326"/>
      <c r="G29" s="326"/>
      <c r="H29" s="32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959</v>
      </c>
      <c r="E32" s="27"/>
      <c r="F32" s="27"/>
      <c r="G32" s="27"/>
      <c r="H32" s="27"/>
      <c r="I32" s="27"/>
      <c r="J32" s="65">
        <f>ROUND(J128,2)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961</v>
      </c>
      <c r="G34" s="27"/>
      <c r="H34" s="27"/>
      <c r="I34" s="31" t="s">
        <v>960</v>
      </c>
      <c r="J34" s="31" t="s">
        <v>962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963</v>
      </c>
      <c r="E35" s="24" t="s">
        <v>964</v>
      </c>
      <c r="F35" s="99">
        <f>ROUND((SUM(BE128:BE196)),2)</f>
        <v>0</v>
      </c>
      <c r="G35" s="27"/>
      <c r="H35" s="27"/>
      <c r="I35" s="100">
        <v>0.2</v>
      </c>
      <c r="J35" s="99">
        <f>ROUND(((SUM(BE128:BE196))*I35),2)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965</v>
      </c>
      <c r="F36" s="99">
        <f>ROUND((SUM(BF128:BF196)),2)</f>
        <v>0</v>
      </c>
      <c r="G36" s="27"/>
      <c r="H36" s="27"/>
      <c r="I36" s="100">
        <v>0.2</v>
      </c>
      <c r="J36" s="99">
        <f>ROUND(((SUM(BF128:BF196))*I36),2)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966</v>
      </c>
      <c r="F37" s="99">
        <f>ROUND((SUM(BG128:BG196)),2)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967</v>
      </c>
      <c r="F38" s="99">
        <f>ROUND((SUM(BH128:BH196)),2)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968</v>
      </c>
      <c r="F39" s="99">
        <f>ROUND((SUM(BI128:BI196)),2)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969</v>
      </c>
      <c r="E41" s="35"/>
      <c r="F41" s="35"/>
      <c r="G41" s="101" t="s">
        <v>970</v>
      </c>
      <c r="H41" s="36" t="s">
        <v>971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972</v>
      </c>
      <c r="E50" s="39"/>
      <c r="F50" s="39"/>
      <c r="G50" s="38" t="s">
        <v>973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974</v>
      </c>
      <c r="E61" s="30"/>
      <c r="F61" s="104" t="s">
        <v>975</v>
      </c>
      <c r="G61" s="40" t="s">
        <v>974</v>
      </c>
      <c r="H61" s="30"/>
      <c r="I61" s="30"/>
      <c r="J61" s="105" t="s">
        <v>975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976</v>
      </c>
      <c r="E65" s="41"/>
      <c r="F65" s="41"/>
      <c r="G65" s="38" t="s">
        <v>977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974</v>
      </c>
      <c r="E76" s="30"/>
      <c r="F76" s="104" t="s">
        <v>975</v>
      </c>
      <c r="G76" s="40" t="s">
        <v>974</v>
      </c>
      <c r="H76" s="30"/>
      <c r="I76" s="30"/>
      <c r="J76" s="105" t="s">
        <v>975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1058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941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38" t="str">
        <f>E7</f>
        <v>Vodozádržné opatrenia v obci Kamenica nad Cirochou</v>
      </c>
      <c r="F85" s="339"/>
      <c r="G85" s="339"/>
      <c r="H85" s="33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1054</v>
      </c>
      <c r="L86" s="18"/>
    </row>
    <row r="87" spans="1:31" s="1" customFormat="1" ht="16.5" customHeight="1">
      <c r="A87" s="27"/>
      <c r="B87" s="28"/>
      <c r="C87" s="27"/>
      <c r="D87" s="27"/>
      <c r="E87" s="338" t="s">
        <v>769</v>
      </c>
      <c r="F87" s="337"/>
      <c r="G87" s="337"/>
      <c r="H87" s="337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1056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31" t="str">
        <f>E11</f>
        <v>04.2 - Vsakovací a odvodňovací rigol II.</v>
      </c>
      <c r="F89" s="337"/>
      <c r="G89" s="337"/>
      <c r="H89" s="337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945</v>
      </c>
      <c r="D91" s="27"/>
      <c r="E91" s="27"/>
      <c r="F91" s="22" t="str">
        <f>F14</f>
        <v>Kamenica nad Cirochou </v>
      </c>
      <c r="G91" s="27"/>
      <c r="H91" s="27"/>
      <c r="I91" s="24" t="s">
        <v>947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948</v>
      </c>
      <c r="D93" s="27"/>
      <c r="E93" s="27"/>
      <c r="F93" s="22" t="str">
        <f>E17</f>
        <v>Obec Kamenica nad Cirochou</v>
      </c>
      <c r="G93" s="27"/>
      <c r="H93" s="27"/>
      <c r="I93" s="24" t="s">
        <v>954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952</v>
      </c>
      <c r="D94" s="27"/>
      <c r="E94" s="27"/>
      <c r="F94" s="22" t="str">
        <f>IF(E20="","",E20)</f>
        <v> </v>
      </c>
      <c r="G94" s="27"/>
      <c r="H94" s="27"/>
      <c r="I94" s="24" t="s">
        <v>957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1059</v>
      </c>
      <c r="D96" s="33"/>
      <c r="E96" s="33"/>
      <c r="F96" s="33"/>
      <c r="G96" s="33"/>
      <c r="H96" s="33"/>
      <c r="I96" s="33"/>
      <c r="J96" s="107" t="s">
        <v>1060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1061</v>
      </c>
      <c r="D98" s="27"/>
      <c r="E98" s="27"/>
      <c r="F98" s="27"/>
      <c r="G98" s="27"/>
      <c r="H98" s="27"/>
      <c r="I98" s="27"/>
      <c r="J98" s="65">
        <f>J128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1062</v>
      </c>
    </row>
    <row r="99" spans="2:12" s="8" customFormat="1" ht="24.75" customHeight="1">
      <c r="B99" s="109"/>
      <c r="D99" s="110" t="s">
        <v>1063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2:12" s="9" customFormat="1" ht="19.5" customHeight="1">
      <c r="B100" s="113"/>
      <c r="D100" s="114" t="s">
        <v>1064</v>
      </c>
      <c r="E100" s="115"/>
      <c r="F100" s="115"/>
      <c r="G100" s="115"/>
      <c r="H100" s="115"/>
      <c r="I100" s="115"/>
      <c r="J100" s="116">
        <f>J130</f>
        <v>0</v>
      </c>
      <c r="L100" s="113"/>
    </row>
    <row r="101" spans="2:12" s="9" customFormat="1" ht="19.5" customHeight="1">
      <c r="B101" s="113"/>
      <c r="D101" s="114" t="s">
        <v>1066</v>
      </c>
      <c r="E101" s="115"/>
      <c r="F101" s="115"/>
      <c r="G101" s="115"/>
      <c r="H101" s="115"/>
      <c r="I101" s="115"/>
      <c r="J101" s="116">
        <f>J159</f>
        <v>0</v>
      </c>
      <c r="L101" s="113"/>
    </row>
    <row r="102" spans="2:12" s="9" customFormat="1" ht="19.5" customHeight="1">
      <c r="B102" s="113"/>
      <c r="D102" s="114" t="s">
        <v>821</v>
      </c>
      <c r="E102" s="115"/>
      <c r="F102" s="115"/>
      <c r="G102" s="115"/>
      <c r="H102" s="115"/>
      <c r="I102" s="115"/>
      <c r="J102" s="116">
        <f>J169</f>
        <v>0</v>
      </c>
      <c r="L102" s="113"/>
    </row>
    <row r="103" spans="2:12" s="9" customFormat="1" ht="19.5" customHeight="1">
      <c r="B103" s="113"/>
      <c r="D103" s="114" t="s">
        <v>1068</v>
      </c>
      <c r="E103" s="115"/>
      <c r="F103" s="115"/>
      <c r="G103" s="115"/>
      <c r="H103" s="115"/>
      <c r="I103" s="115"/>
      <c r="J103" s="116">
        <f>J174</f>
        <v>0</v>
      </c>
      <c r="L103" s="113"/>
    </row>
    <row r="104" spans="2:12" s="9" customFormat="1" ht="19.5" customHeight="1">
      <c r="B104" s="113"/>
      <c r="D104" s="114" t="s">
        <v>1069</v>
      </c>
      <c r="E104" s="115"/>
      <c r="F104" s="115"/>
      <c r="G104" s="115"/>
      <c r="H104" s="115"/>
      <c r="I104" s="115"/>
      <c r="J104" s="116">
        <f>J190</f>
        <v>0</v>
      </c>
      <c r="L104" s="113"/>
    </row>
    <row r="105" spans="2:12" s="8" customFormat="1" ht="24.75" customHeight="1">
      <c r="B105" s="109"/>
      <c r="D105" s="110" t="s">
        <v>1070</v>
      </c>
      <c r="E105" s="111"/>
      <c r="F105" s="111"/>
      <c r="G105" s="111"/>
      <c r="H105" s="111"/>
      <c r="I105" s="111"/>
      <c r="J105" s="112">
        <f>J192</f>
        <v>0</v>
      </c>
      <c r="L105" s="109"/>
    </row>
    <row r="106" spans="2:12" s="9" customFormat="1" ht="19.5" customHeight="1">
      <c r="B106" s="113"/>
      <c r="D106" s="114" t="s">
        <v>156</v>
      </c>
      <c r="E106" s="115"/>
      <c r="F106" s="115"/>
      <c r="G106" s="115"/>
      <c r="H106" s="115"/>
      <c r="I106" s="115"/>
      <c r="J106" s="116">
        <f>J193</f>
        <v>0</v>
      </c>
      <c r="L106" s="113"/>
    </row>
    <row r="107" spans="1:31" s="1" customFormat="1" ht="21.75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1" customFormat="1" ht="6.75" customHeight="1">
      <c r="A108" s="27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12" spans="1:31" s="1" customFormat="1" ht="6.75" customHeight="1">
      <c r="A112" s="27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24.75" customHeight="1">
      <c r="A113" s="27"/>
      <c r="B113" s="28"/>
      <c r="C113" s="19" t="s">
        <v>378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6.75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12" customHeight="1">
      <c r="A115" s="27"/>
      <c r="B115" s="28"/>
      <c r="C115" s="24" t="s">
        <v>941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16.5" customHeight="1">
      <c r="A116" s="27"/>
      <c r="B116" s="28"/>
      <c r="C116" s="27"/>
      <c r="D116" s="27"/>
      <c r="E116" s="338" t="str">
        <f>E7</f>
        <v>Vodozádržné opatrenia v obci Kamenica nad Cirochou</v>
      </c>
      <c r="F116" s="339"/>
      <c r="G116" s="339"/>
      <c r="H116" s="339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2:12" ht="12" customHeight="1">
      <c r="B117" s="18"/>
      <c r="C117" s="24" t="s">
        <v>1054</v>
      </c>
      <c r="L117" s="18"/>
    </row>
    <row r="118" spans="1:31" s="1" customFormat="1" ht="16.5" customHeight="1">
      <c r="A118" s="27"/>
      <c r="B118" s="28"/>
      <c r="C118" s="27"/>
      <c r="D118" s="27"/>
      <c r="E118" s="338" t="s">
        <v>769</v>
      </c>
      <c r="F118" s="337"/>
      <c r="G118" s="337"/>
      <c r="H118" s="33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2" customHeight="1">
      <c r="A119" s="27"/>
      <c r="B119" s="28"/>
      <c r="C119" s="24" t="s">
        <v>1056</v>
      </c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16.5" customHeight="1">
      <c r="A120" s="27"/>
      <c r="B120" s="28"/>
      <c r="C120" s="27"/>
      <c r="D120" s="27"/>
      <c r="E120" s="331" t="str">
        <f>E11</f>
        <v>04.2 - Vsakovací a odvodňovací rigol II.</v>
      </c>
      <c r="F120" s="337"/>
      <c r="G120" s="337"/>
      <c r="H120" s="33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6.7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2" customHeight="1">
      <c r="A122" s="27"/>
      <c r="B122" s="28"/>
      <c r="C122" s="24" t="s">
        <v>945</v>
      </c>
      <c r="D122" s="27"/>
      <c r="E122" s="27"/>
      <c r="F122" s="22" t="str">
        <f>F14</f>
        <v>Kamenica nad Cirochou </v>
      </c>
      <c r="G122" s="27"/>
      <c r="H122" s="27"/>
      <c r="I122" s="24" t="s">
        <v>947</v>
      </c>
      <c r="J122" s="50">
        <f>IF(J14="","",J14)</f>
        <v>44433</v>
      </c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6.7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25.5" customHeight="1">
      <c r="A124" s="27"/>
      <c r="B124" s="28"/>
      <c r="C124" s="24" t="s">
        <v>948</v>
      </c>
      <c r="D124" s="27"/>
      <c r="E124" s="27"/>
      <c r="F124" s="22" t="str">
        <f>E17</f>
        <v>Obec Kamenica nad Cirochou</v>
      </c>
      <c r="G124" s="27"/>
      <c r="H124" s="27"/>
      <c r="I124" s="24" t="s">
        <v>954</v>
      </c>
      <c r="J124" s="25" t="str">
        <f>E23</f>
        <v>SK DESIGN Ing. Kelemen Slavomír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15" customHeight="1">
      <c r="A125" s="27"/>
      <c r="B125" s="28"/>
      <c r="C125" s="24" t="s">
        <v>952</v>
      </c>
      <c r="D125" s="27"/>
      <c r="E125" s="27"/>
      <c r="F125" s="22" t="str">
        <f>IF(E20="","",E20)</f>
        <v> </v>
      </c>
      <c r="G125" s="27"/>
      <c r="H125" s="27"/>
      <c r="I125" s="24" t="s">
        <v>957</v>
      </c>
      <c r="J125" s="25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9.75" customHeight="1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0" customFormat="1" ht="29.25" customHeight="1">
      <c r="A127" s="117"/>
      <c r="B127" s="118"/>
      <c r="C127" s="119" t="s">
        <v>1072</v>
      </c>
      <c r="D127" s="120" t="s">
        <v>984</v>
      </c>
      <c r="E127" s="120" t="s">
        <v>980</v>
      </c>
      <c r="F127" s="120" t="s">
        <v>981</v>
      </c>
      <c r="G127" s="120" t="s">
        <v>1073</v>
      </c>
      <c r="H127" s="120" t="s">
        <v>1074</v>
      </c>
      <c r="I127" s="120" t="s">
        <v>1075</v>
      </c>
      <c r="J127" s="121" t="s">
        <v>1060</v>
      </c>
      <c r="K127" s="122" t="s">
        <v>1076</v>
      </c>
      <c r="L127" s="123"/>
      <c r="M127" s="56" t="s">
        <v>929</v>
      </c>
      <c r="N127" s="57" t="s">
        <v>963</v>
      </c>
      <c r="O127" s="57" t="s">
        <v>1077</v>
      </c>
      <c r="P127" s="57" t="s">
        <v>1078</v>
      </c>
      <c r="Q127" s="57" t="s">
        <v>1079</v>
      </c>
      <c r="R127" s="57" t="s">
        <v>1080</v>
      </c>
      <c r="S127" s="57" t="s">
        <v>1081</v>
      </c>
      <c r="T127" s="58" t="s">
        <v>1082</v>
      </c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</row>
    <row r="128" spans="1:63" s="1" customFormat="1" ht="22.5" customHeight="1">
      <c r="A128" s="27"/>
      <c r="B128" s="28"/>
      <c r="C128" s="63" t="s">
        <v>1061</v>
      </c>
      <c r="D128" s="27"/>
      <c r="E128" s="27"/>
      <c r="F128" s="27"/>
      <c r="G128" s="27"/>
      <c r="H128" s="27"/>
      <c r="I128" s="27"/>
      <c r="J128" s="124">
        <f>BK128</f>
        <v>0</v>
      </c>
      <c r="K128" s="27"/>
      <c r="L128" s="28"/>
      <c r="M128" s="59"/>
      <c r="N128" s="51"/>
      <c r="O128" s="60"/>
      <c r="P128" s="125">
        <f>P129+P192</f>
        <v>1744.253244</v>
      </c>
      <c r="Q128" s="60"/>
      <c r="R128" s="125">
        <f>R129+R192</f>
        <v>1970.67512557</v>
      </c>
      <c r="S128" s="60"/>
      <c r="T128" s="126">
        <f>T129+T192</f>
        <v>89.830672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T128" s="15" t="s">
        <v>998</v>
      </c>
      <c r="AU128" s="15" t="s">
        <v>1062</v>
      </c>
      <c r="BK128" s="127">
        <f>BK129+BK192</f>
        <v>0</v>
      </c>
    </row>
    <row r="129" spans="2:63" s="11" customFormat="1" ht="25.5" customHeight="1">
      <c r="B129" s="128"/>
      <c r="D129" s="129" t="s">
        <v>998</v>
      </c>
      <c r="E129" s="130" t="s">
        <v>1083</v>
      </c>
      <c r="F129" s="130" t="s">
        <v>1084</v>
      </c>
      <c r="J129" s="131">
        <f>BK129</f>
        <v>0</v>
      </c>
      <c r="L129" s="128"/>
      <c r="M129" s="132"/>
      <c r="N129" s="133"/>
      <c r="O129" s="133"/>
      <c r="P129" s="134">
        <f>P130+P159+P169+P174+P190</f>
        <v>1741.559286</v>
      </c>
      <c r="Q129" s="133"/>
      <c r="R129" s="134">
        <f>R130+R159+R169+R174+R190</f>
        <v>1970.61957557</v>
      </c>
      <c r="S129" s="133"/>
      <c r="T129" s="135">
        <f>T130+T159+T169+T174+T190</f>
        <v>89.830672</v>
      </c>
      <c r="AR129" s="129" t="s">
        <v>1006</v>
      </c>
      <c r="AT129" s="136" t="s">
        <v>998</v>
      </c>
      <c r="AU129" s="136" t="s">
        <v>999</v>
      </c>
      <c r="AY129" s="129" t="s">
        <v>1085</v>
      </c>
      <c r="BK129" s="137">
        <f>BK130+BK159+BK169+BK174+BK190</f>
        <v>0</v>
      </c>
    </row>
    <row r="130" spans="2:63" s="11" customFormat="1" ht="22.5" customHeight="1">
      <c r="B130" s="128"/>
      <c r="D130" s="129" t="s">
        <v>998</v>
      </c>
      <c r="E130" s="138" t="s">
        <v>1006</v>
      </c>
      <c r="F130" s="138" t="s">
        <v>1086</v>
      </c>
      <c r="J130" s="139">
        <f>BK130</f>
        <v>0</v>
      </c>
      <c r="L130" s="128"/>
      <c r="M130" s="132"/>
      <c r="N130" s="133"/>
      <c r="O130" s="133"/>
      <c r="P130" s="134">
        <f>SUM(P131:P158)</f>
        <v>636.0708559999999</v>
      </c>
      <c r="Q130" s="133"/>
      <c r="R130" s="134">
        <f>SUM(R131:R158)</f>
        <v>1472.224786</v>
      </c>
      <c r="S130" s="133"/>
      <c r="T130" s="135">
        <f>SUM(T131:T158)</f>
        <v>10.992</v>
      </c>
      <c r="AR130" s="129" t="s">
        <v>1006</v>
      </c>
      <c r="AT130" s="136" t="s">
        <v>998</v>
      </c>
      <c r="AU130" s="136" t="s">
        <v>1006</v>
      </c>
      <c r="AY130" s="129" t="s">
        <v>1085</v>
      </c>
      <c r="BK130" s="137">
        <f>SUM(BK131:BK158)</f>
        <v>0</v>
      </c>
    </row>
    <row r="131" spans="1:65" s="1" customFormat="1" ht="33" customHeight="1">
      <c r="A131" s="27"/>
      <c r="B131" s="140"/>
      <c r="C131" s="141" t="s">
        <v>1006</v>
      </c>
      <c r="D131" s="141" t="s">
        <v>1087</v>
      </c>
      <c r="E131" s="142" t="s">
        <v>822</v>
      </c>
      <c r="F131" s="143" t="s">
        <v>823</v>
      </c>
      <c r="G131" s="144" t="s">
        <v>1114</v>
      </c>
      <c r="H131" s="145">
        <v>12</v>
      </c>
      <c r="I131" s="146"/>
      <c r="J131" s="146">
        <f>ROUND(I131*H131,2)</f>
        <v>0</v>
      </c>
      <c r="K131" s="147"/>
      <c r="L131" s="28"/>
      <c r="M131" s="148" t="s">
        <v>929</v>
      </c>
      <c r="N131" s="149" t="s">
        <v>965</v>
      </c>
      <c r="O131" s="150">
        <v>0.603</v>
      </c>
      <c r="P131" s="150">
        <f>O131*H131</f>
        <v>7.236</v>
      </c>
      <c r="Q131" s="150">
        <v>0</v>
      </c>
      <c r="R131" s="150">
        <f>Q131*H131</f>
        <v>0</v>
      </c>
      <c r="S131" s="150">
        <v>0.235</v>
      </c>
      <c r="T131" s="151">
        <f>S131*H131</f>
        <v>2.82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2" t="s">
        <v>1091</v>
      </c>
      <c r="AT131" s="152" t="s">
        <v>1087</v>
      </c>
      <c r="AU131" s="152" t="s">
        <v>1012</v>
      </c>
      <c r="AY131" s="15" t="s">
        <v>1085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5" t="s">
        <v>1012</v>
      </c>
      <c r="BK131" s="153">
        <f>ROUND(I131*H131,2)</f>
        <v>0</v>
      </c>
      <c r="BL131" s="15" t="s">
        <v>1091</v>
      </c>
      <c r="BM131" s="152" t="s">
        <v>824</v>
      </c>
    </row>
    <row r="132" spans="1:65" s="1" customFormat="1" ht="33" customHeight="1">
      <c r="A132" s="27"/>
      <c r="B132" s="140"/>
      <c r="C132" s="141" t="s">
        <v>1012</v>
      </c>
      <c r="D132" s="141" t="s">
        <v>1087</v>
      </c>
      <c r="E132" s="142" t="s">
        <v>825</v>
      </c>
      <c r="F132" s="143" t="s">
        <v>826</v>
      </c>
      <c r="G132" s="144" t="s">
        <v>1114</v>
      </c>
      <c r="H132" s="145">
        <v>12</v>
      </c>
      <c r="I132" s="146"/>
      <c r="J132" s="146">
        <f>ROUND(I132*H132,2)</f>
        <v>0</v>
      </c>
      <c r="K132" s="147"/>
      <c r="L132" s="28"/>
      <c r="M132" s="148" t="s">
        <v>929</v>
      </c>
      <c r="N132" s="149" t="s">
        <v>965</v>
      </c>
      <c r="O132" s="150">
        <v>1.97</v>
      </c>
      <c r="P132" s="150">
        <f>O132*H132</f>
        <v>23.64</v>
      </c>
      <c r="Q132" s="150">
        <v>0</v>
      </c>
      <c r="R132" s="150">
        <f>Q132*H132</f>
        <v>0</v>
      </c>
      <c r="S132" s="150">
        <v>0.5</v>
      </c>
      <c r="T132" s="151">
        <f>S132*H132</f>
        <v>6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1091</v>
      </c>
      <c r="AT132" s="152" t="s">
        <v>1087</v>
      </c>
      <c r="AU132" s="152" t="s">
        <v>1012</v>
      </c>
      <c r="AY132" s="15" t="s">
        <v>1085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1012</v>
      </c>
      <c r="BK132" s="153">
        <f>ROUND(I132*H132,2)</f>
        <v>0</v>
      </c>
      <c r="BL132" s="15" t="s">
        <v>1091</v>
      </c>
      <c r="BM132" s="152" t="s">
        <v>827</v>
      </c>
    </row>
    <row r="133" spans="1:65" s="1" customFormat="1" ht="21.75" customHeight="1">
      <c r="A133" s="27"/>
      <c r="B133" s="140"/>
      <c r="C133" s="141" t="s">
        <v>1099</v>
      </c>
      <c r="D133" s="141" t="s">
        <v>1087</v>
      </c>
      <c r="E133" s="142" t="s">
        <v>828</v>
      </c>
      <c r="F133" s="143" t="s">
        <v>829</v>
      </c>
      <c r="G133" s="144" t="s">
        <v>1114</v>
      </c>
      <c r="H133" s="145">
        <v>12</v>
      </c>
      <c r="I133" s="146"/>
      <c r="J133" s="146">
        <f>ROUND(I133*H133,2)</f>
        <v>0</v>
      </c>
      <c r="K133" s="147"/>
      <c r="L133" s="28"/>
      <c r="M133" s="148" t="s">
        <v>929</v>
      </c>
      <c r="N133" s="149" t="s">
        <v>965</v>
      </c>
      <c r="O133" s="150">
        <v>0.355</v>
      </c>
      <c r="P133" s="150">
        <f>O133*H133</f>
        <v>4.26</v>
      </c>
      <c r="Q133" s="150">
        <v>0</v>
      </c>
      <c r="R133" s="150">
        <f>Q133*H133</f>
        <v>0</v>
      </c>
      <c r="S133" s="150">
        <v>0.181</v>
      </c>
      <c r="T133" s="151">
        <f>S133*H133</f>
        <v>2.1719999999999997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1091</v>
      </c>
      <c r="AT133" s="152" t="s">
        <v>1087</v>
      </c>
      <c r="AU133" s="152" t="s">
        <v>1012</v>
      </c>
      <c r="AY133" s="15" t="s">
        <v>1085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1012</v>
      </c>
      <c r="BK133" s="153">
        <f>ROUND(I133*H133,2)</f>
        <v>0</v>
      </c>
      <c r="BL133" s="15" t="s">
        <v>1091</v>
      </c>
      <c r="BM133" s="152" t="s">
        <v>830</v>
      </c>
    </row>
    <row r="134" spans="1:65" s="1" customFormat="1" ht="33" customHeight="1">
      <c r="A134" s="27"/>
      <c r="B134" s="140"/>
      <c r="C134" s="141" t="s">
        <v>1091</v>
      </c>
      <c r="D134" s="141" t="s">
        <v>1087</v>
      </c>
      <c r="E134" s="142" t="s">
        <v>343</v>
      </c>
      <c r="F134" s="143" t="s">
        <v>344</v>
      </c>
      <c r="G134" s="144" t="s">
        <v>1090</v>
      </c>
      <c r="H134" s="145">
        <v>312.984</v>
      </c>
      <c r="I134" s="146"/>
      <c r="J134" s="146">
        <f>ROUND(I134*H134,2)</f>
        <v>0</v>
      </c>
      <c r="K134" s="147"/>
      <c r="L134" s="28"/>
      <c r="M134" s="148" t="s">
        <v>929</v>
      </c>
      <c r="N134" s="149" t="s">
        <v>965</v>
      </c>
      <c r="O134" s="150">
        <v>0.012</v>
      </c>
      <c r="P134" s="150">
        <f>O134*H134</f>
        <v>3.755808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2" t="s">
        <v>1091</v>
      </c>
      <c r="AT134" s="152" t="s">
        <v>1087</v>
      </c>
      <c r="AU134" s="152" t="s">
        <v>1012</v>
      </c>
      <c r="AY134" s="15" t="s">
        <v>1085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5" t="s">
        <v>1012</v>
      </c>
      <c r="BK134" s="153">
        <f>ROUND(I134*H134,2)</f>
        <v>0</v>
      </c>
      <c r="BL134" s="15" t="s">
        <v>1091</v>
      </c>
      <c r="BM134" s="152" t="s">
        <v>831</v>
      </c>
    </row>
    <row r="135" spans="2:51" s="12" customFormat="1" ht="30">
      <c r="B135" s="154"/>
      <c r="D135" s="155" t="s">
        <v>1093</v>
      </c>
      <c r="E135" s="156" t="s">
        <v>929</v>
      </c>
      <c r="F135" s="157" t="s">
        <v>832</v>
      </c>
      <c r="H135" s="158">
        <v>312.984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1093</v>
      </c>
      <c r="AU135" s="156" t="s">
        <v>1012</v>
      </c>
      <c r="AV135" s="12" t="s">
        <v>1012</v>
      </c>
      <c r="AW135" s="12" t="s">
        <v>956</v>
      </c>
      <c r="AX135" s="12" t="s">
        <v>1006</v>
      </c>
      <c r="AY135" s="156" t="s">
        <v>1085</v>
      </c>
    </row>
    <row r="136" spans="1:65" s="1" customFormat="1" ht="21.75" customHeight="1">
      <c r="A136" s="27"/>
      <c r="B136" s="140"/>
      <c r="C136" s="141" t="s">
        <v>1107</v>
      </c>
      <c r="D136" s="141" t="s">
        <v>1087</v>
      </c>
      <c r="E136" s="142" t="s">
        <v>833</v>
      </c>
      <c r="F136" s="143" t="s">
        <v>834</v>
      </c>
      <c r="G136" s="144" t="s">
        <v>1090</v>
      </c>
      <c r="H136" s="145">
        <v>311.188</v>
      </c>
      <c r="I136" s="146"/>
      <c r="J136" s="146">
        <f>ROUND(I136*H136,2)</f>
        <v>0</v>
      </c>
      <c r="K136" s="147"/>
      <c r="L136" s="28"/>
      <c r="M136" s="148" t="s">
        <v>929</v>
      </c>
      <c r="N136" s="149" t="s">
        <v>965</v>
      </c>
      <c r="O136" s="150">
        <v>0.243</v>
      </c>
      <c r="P136" s="150">
        <f>O136*H136</f>
        <v>75.618684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2" t="s">
        <v>1091</v>
      </c>
      <c r="AT136" s="152" t="s">
        <v>1087</v>
      </c>
      <c r="AU136" s="152" t="s">
        <v>1012</v>
      </c>
      <c r="AY136" s="15" t="s">
        <v>1085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5" t="s">
        <v>1012</v>
      </c>
      <c r="BK136" s="153">
        <f>ROUND(I136*H136,2)</f>
        <v>0</v>
      </c>
      <c r="BL136" s="15" t="s">
        <v>1091</v>
      </c>
      <c r="BM136" s="152" t="s">
        <v>835</v>
      </c>
    </row>
    <row r="137" spans="2:51" s="12" customFormat="1" ht="30">
      <c r="B137" s="154"/>
      <c r="D137" s="155" t="s">
        <v>1093</v>
      </c>
      <c r="E137" s="156" t="s">
        <v>929</v>
      </c>
      <c r="F137" s="157" t="s">
        <v>836</v>
      </c>
      <c r="H137" s="158">
        <v>311.188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1093</v>
      </c>
      <c r="AU137" s="156" t="s">
        <v>1012</v>
      </c>
      <c r="AV137" s="12" t="s">
        <v>1012</v>
      </c>
      <c r="AW137" s="12" t="s">
        <v>956</v>
      </c>
      <c r="AX137" s="12" t="s">
        <v>1006</v>
      </c>
      <c r="AY137" s="156" t="s">
        <v>1085</v>
      </c>
    </row>
    <row r="138" spans="1:65" s="1" customFormat="1" ht="21.75" customHeight="1">
      <c r="A138" s="27"/>
      <c r="B138" s="140"/>
      <c r="C138" s="141" t="s">
        <v>1111</v>
      </c>
      <c r="D138" s="141" t="s">
        <v>1087</v>
      </c>
      <c r="E138" s="142" t="s">
        <v>837</v>
      </c>
      <c r="F138" s="143" t="s">
        <v>838</v>
      </c>
      <c r="G138" s="144" t="s">
        <v>1090</v>
      </c>
      <c r="H138" s="145">
        <v>311.188</v>
      </c>
      <c r="I138" s="146"/>
      <c r="J138" s="146">
        <f>ROUND(I138*H138,2)</f>
        <v>0</v>
      </c>
      <c r="K138" s="147"/>
      <c r="L138" s="28"/>
      <c r="M138" s="148" t="s">
        <v>929</v>
      </c>
      <c r="N138" s="149" t="s">
        <v>965</v>
      </c>
      <c r="O138" s="150">
        <v>0.056</v>
      </c>
      <c r="P138" s="150">
        <f>O138*H138</f>
        <v>17.426528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1091</v>
      </c>
      <c r="AT138" s="152" t="s">
        <v>1087</v>
      </c>
      <c r="AU138" s="152" t="s">
        <v>1012</v>
      </c>
      <c r="AY138" s="15" t="s">
        <v>1085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1012</v>
      </c>
      <c r="BK138" s="153">
        <f>ROUND(I138*H138,2)</f>
        <v>0</v>
      </c>
      <c r="BL138" s="15" t="s">
        <v>1091</v>
      </c>
      <c r="BM138" s="152" t="s">
        <v>839</v>
      </c>
    </row>
    <row r="139" spans="1:65" s="1" customFormat="1" ht="33" customHeight="1">
      <c r="A139" s="27"/>
      <c r="B139" s="140"/>
      <c r="C139" s="141" t="s">
        <v>1117</v>
      </c>
      <c r="D139" s="141" t="s">
        <v>1087</v>
      </c>
      <c r="E139" s="142" t="s">
        <v>1126</v>
      </c>
      <c r="F139" s="143" t="s">
        <v>1127</v>
      </c>
      <c r="G139" s="144" t="s">
        <v>1090</v>
      </c>
      <c r="H139" s="145">
        <v>1259.78</v>
      </c>
      <c r="I139" s="146"/>
      <c r="J139" s="146">
        <f>ROUND(I139*H139,2)</f>
        <v>0</v>
      </c>
      <c r="K139" s="147"/>
      <c r="L139" s="28"/>
      <c r="M139" s="148" t="s">
        <v>929</v>
      </c>
      <c r="N139" s="149" t="s">
        <v>965</v>
      </c>
      <c r="O139" s="150">
        <v>0.037</v>
      </c>
      <c r="P139" s="150">
        <f>O139*H139</f>
        <v>46.61186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1091</v>
      </c>
      <c r="AT139" s="152" t="s">
        <v>1087</v>
      </c>
      <c r="AU139" s="152" t="s">
        <v>1012</v>
      </c>
      <c r="AY139" s="15" t="s">
        <v>1085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1012</v>
      </c>
      <c r="BK139" s="153">
        <f>ROUND(I139*H139,2)</f>
        <v>0</v>
      </c>
      <c r="BL139" s="15" t="s">
        <v>1091</v>
      </c>
      <c r="BM139" s="152" t="s">
        <v>840</v>
      </c>
    </row>
    <row r="140" spans="2:51" s="12" customFormat="1" ht="9.75">
      <c r="B140" s="154"/>
      <c r="D140" s="155" t="s">
        <v>1093</v>
      </c>
      <c r="E140" s="156" t="s">
        <v>929</v>
      </c>
      <c r="F140" s="157" t="s">
        <v>841</v>
      </c>
      <c r="H140" s="158">
        <v>624.172</v>
      </c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1093</v>
      </c>
      <c r="AU140" s="156" t="s">
        <v>1012</v>
      </c>
      <c r="AV140" s="12" t="s">
        <v>1012</v>
      </c>
      <c r="AW140" s="12" t="s">
        <v>956</v>
      </c>
      <c r="AX140" s="12" t="s">
        <v>999</v>
      </c>
      <c r="AY140" s="156" t="s">
        <v>1085</v>
      </c>
    </row>
    <row r="141" spans="2:51" s="12" customFormat="1" ht="9.75">
      <c r="B141" s="154"/>
      <c r="D141" s="155" t="s">
        <v>1093</v>
      </c>
      <c r="E141" s="156" t="s">
        <v>929</v>
      </c>
      <c r="F141" s="157" t="s">
        <v>842</v>
      </c>
      <c r="H141" s="158">
        <v>635.608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1093</v>
      </c>
      <c r="AU141" s="156" t="s">
        <v>1012</v>
      </c>
      <c r="AV141" s="12" t="s">
        <v>1012</v>
      </c>
      <c r="AW141" s="12" t="s">
        <v>956</v>
      </c>
      <c r="AX141" s="12" t="s">
        <v>999</v>
      </c>
      <c r="AY141" s="156" t="s">
        <v>1085</v>
      </c>
    </row>
    <row r="142" spans="2:51" s="13" customFormat="1" ht="9.75">
      <c r="B142" s="178"/>
      <c r="D142" s="155" t="s">
        <v>1093</v>
      </c>
      <c r="E142" s="179" t="s">
        <v>929</v>
      </c>
      <c r="F142" s="180" t="s">
        <v>1447</v>
      </c>
      <c r="H142" s="181">
        <v>1259.78</v>
      </c>
      <c r="L142" s="178"/>
      <c r="M142" s="182"/>
      <c r="N142" s="183"/>
      <c r="O142" s="183"/>
      <c r="P142" s="183"/>
      <c r="Q142" s="183"/>
      <c r="R142" s="183"/>
      <c r="S142" s="183"/>
      <c r="T142" s="184"/>
      <c r="AT142" s="179" t="s">
        <v>1093</v>
      </c>
      <c r="AU142" s="179" t="s">
        <v>1012</v>
      </c>
      <c r="AV142" s="13" t="s">
        <v>1091</v>
      </c>
      <c r="AW142" s="13" t="s">
        <v>956</v>
      </c>
      <c r="AX142" s="13" t="s">
        <v>1006</v>
      </c>
      <c r="AY142" s="179" t="s">
        <v>1085</v>
      </c>
    </row>
    <row r="143" spans="1:65" s="1" customFormat="1" ht="21.75" customHeight="1">
      <c r="A143" s="27"/>
      <c r="B143" s="140"/>
      <c r="C143" s="141" t="s">
        <v>1121</v>
      </c>
      <c r="D143" s="141" t="s">
        <v>1087</v>
      </c>
      <c r="E143" s="142" t="s">
        <v>1131</v>
      </c>
      <c r="F143" s="143" t="s">
        <v>1132</v>
      </c>
      <c r="G143" s="144" t="s">
        <v>1090</v>
      </c>
      <c r="H143" s="145">
        <v>635.608</v>
      </c>
      <c r="I143" s="146"/>
      <c r="J143" s="146">
        <f>ROUND(I143*H143,2)</f>
        <v>0</v>
      </c>
      <c r="K143" s="147"/>
      <c r="L143" s="28"/>
      <c r="M143" s="148" t="s">
        <v>929</v>
      </c>
      <c r="N143" s="149" t="s">
        <v>965</v>
      </c>
      <c r="O143" s="150">
        <v>0.087</v>
      </c>
      <c r="P143" s="150">
        <f>O143*H143</f>
        <v>55.297895999999994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1091</v>
      </c>
      <c r="AT143" s="152" t="s">
        <v>1087</v>
      </c>
      <c r="AU143" s="152" t="s">
        <v>1012</v>
      </c>
      <c r="AY143" s="15" t="s">
        <v>1085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1012</v>
      </c>
      <c r="BK143" s="153">
        <f>ROUND(I143*H143,2)</f>
        <v>0</v>
      </c>
      <c r="BL143" s="15" t="s">
        <v>1091</v>
      </c>
      <c r="BM143" s="152" t="s">
        <v>843</v>
      </c>
    </row>
    <row r="144" spans="1:65" s="1" customFormat="1" ht="21.75" customHeight="1">
      <c r="A144" s="27"/>
      <c r="B144" s="140"/>
      <c r="C144" s="141" t="s">
        <v>1125</v>
      </c>
      <c r="D144" s="141" t="s">
        <v>1087</v>
      </c>
      <c r="E144" s="142" t="s">
        <v>844</v>
      </c>
      <c r="F144" s="143" t="s">
        <v>845</v>
      </c>
      <c r="G144" s="144" t="s">
        <v>1090</v>
      </c>
      <c r="H144" s="145">
        <v>1088.963</v>
      </c>
      <c r="I144" s="146"/>
      <c r="J144" s="146">
        <f>ROUND(I144*H144,2)</f>
        <v>0</v>
      </c>
      <c r="K144" s="147"/>
      <c r="L144" s="28"/>
      <c r="M144" s="148" t="s">
        <v>929</v>
      </c>
      <c r="N144" s="149" t="s">
        <v>965</v>
      </c>
      <c r="O144" s="150">
        <v>0.055</v>
      </c>
      <c r="P144" s="150">
        <f>O144*H144</f>
        <v>59.892965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1091</v>
      </c>
      <c r="AT144" s="152" t="s">
        <v>1087</v>
      </c>
      <c r="AU144" s="152" t="s">
        <v>1012</v>
      </c>
      <c r="AY144" s="15" t="s">
        <v>1085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1012</v>
      </c>
      <c r="BK144" s="153">
        <f>ROUND(I144*H144,2)</f>
        <v>0</v>
      </c>
      <c r="BL144" s="15" t="s">
        <v>1091</v>
      </c>
      <c r="BM144" s="152" t="s">
        <v>846</v>
      </c>
    </row>
    <row r="145" spans="2:51" s="12" customFormat="1" ht="30">
      <c r="B145" s="154"/>
      <c r="D145" s="155" t="s">
        <v>1093</v>
      </c>
      <c r="E145" s="156" t="s">
        <v>929</v>
      </c>
      <c r="F145" s="157" t="s">
        <v>847</v>
      </c>
      <c r="H145" s="158">
        <v>1088.963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1093</v>
      </c>
      <c r="AU145" s="156" t="s">
        <v>1012</v>
      </c>
      <c r="AV145" s="12" t="s">
        <v>1012</v>
      </c>
      <c r="AW145" s="12" t="s">
        <v>956</v>
      </c>
      <c r="AX145" s="12" t="s">
        <v>1006</v>
      </c>
      <c r="AY145" s="156" t="s">
        <v>1085</v>
      </c>
    </row>
    <row r="146" spans="1:65" s="1" customFormat="1" ht="16.5" customHeight="1">
      <c r="A146" s="27"/>
      <c r="B146" s="140"/>
      <c r="C146" s="162" t="s">
        <v>1130</v>
      </c>
      <c r="D146" s="162" t="s">
        <v>1140</v>
      </c>
      <c r="E146" s="163" t="s">
        <v>848</v>
      </c>
      <c r="F146" s="164" t="s">
        <v>849</v>
      </c>
      <c r="G146" s="165" t="s">
        <v>1143</v>
      </c>
      <c r="H146" s="166">
        <v>1472.165</v>
      </c>
      <c r="I146" s="167"/>
      <c r="J146" s="167">
        <f>ROUND(I146*H146,2)</f>
        <v>0</v>
      </c>
      <c r="K146" s="168"/>
      <c r="L146" s="169"/>
      <c r="M146" s="170" t="s">
        <v>929</v>
      </c>
      <c r="N146" s="171" t="s">
        <v>965</v>
      </c>
      <c r="O146" s="150">
        <v>0</v>
      </c>
      <c r="P146" s="150">
        <f>O146*H146</f>
        <v>0</v>
      </c>
      <c r="Q146" s="150">
        <v>1</v>
      </c>
      <c r="R146" s="150">
        <f>Q146*H146</f>
        <v>1472.165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1121</v>
      </c>
      <c r="AT146" s="152" t="s">
        <v>1140</v>
      </c>
      <c r="AU146" s="152" t="s">
        <v>1012</v>
      </c>
      <c r="AY146" s="15" t="s">
        <v>1085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1012</v>
      </c>
      <c r="BK146" s="153">
        <f>ROUND(I146*H146,2)</f>
        <v>0</v>
      </c>
      <c r="BL146" s="15" t="s">
        <v>1091</v>
      </c>
      <c r="BM146" s="152" t="s">
        <v>850</v>
      </c>
    </row>
    <row r="147" spans="2:51" s="12" customFormat="1" ht="9.75">
      <c r="B147" s="154"/>
      <c r="D147" s="155" t="s">
        <v>1093</v>
      </c>
      <c r="E147" s="156" t="s">
        <v>929</v>
      </c>
      <c r="F147" s="157" t="s">
        <v>851</v>
      </c>
      <c r="H147" s="158">
        <v>1461.898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1093</v>
      </c>
      <c r="AU147" s="156" t="s">
        <v>1012</v>
      </c>
      <c r="AV147" s="12" t="s">
        <v>1012</v>
      </c>
      <c r="AW147" s="12" t="s">
        <v>956</v>
      </c>
      <c r="AX147" s="12" t="s">
        <v>999</v>
      </c>
      <c r="AY147" s="156" t="s">
        <v>1085</v>
      </c>
    </row>
    <row r="148" spans="2:51" s="12" customFormat="1" ht="9.75">
      <c r="B148" s="154"/>
      <c r="D148" s="155" t="s">
        <v>1093</v>
      </c>
      <c r="E148" s="156" t="s">
        <v>929</v>
      </c>
      <c r="F148" s="157" t="s">
        <v>852</v>
      </c>
      <c r="H148" s="158">
        <v>10.267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1093</v>
      </c>
      <c r="AU148" s="156" t="s">
        <v>1012</v>
      </c>
      <c r="AV148" s="12" t="s">
        <v>1012</v>
      </c>
      <c r="AW148" s="12" t="s">
        <v>956</v>
      </c>
      <c r="AX148" s="12" t="s">
        <v>999</v>
      </c>
      <c r="AY148" s="156" t="s">
        <v>1085</v>
      </c>
    </row>
    <row r="149" spans="2:51" s="13" customFormat="1" ht="9.75">
      <c r="B149" s="178"/>
      <c r="D149" s="155" t="s">
        <v>1093</v>
      </c>
      <c r="E149" s="179" t="s">
        <v>929</v>
      </c>
      <c r="F149" s="180" t="s">
        <v>1447</v>
      </c>
      <c r="H149" s="181">
        <v>1472.165</v>
      </c>
      <c r="L149" s="178"/>
      <c r="M149" s="182"/>
      <c r="N149" s="183"/>
      <c r="O149" s="183"/>
      <c r="P149" s="183"/>
      <c r="Q149" s="183"/>
      <c r="R149" s="183"/>
      <c r="S149" s="183"/>
      <c r="T149" s="184"/>
      <c r="AT149" s="179" t="s">
        <v>1093</v>
      </c>
      <c r="AU149" s="179" t="s">
        <v>1012</v>
      </c>
      <c r="AV149" s="13" t="s">
        <v>1091</v>
      </c>
      <c r="AW149" s="13" t="s">
        <v>956</v>
      </c>
      <c r="AX149" s="13" t="s">
        <v>1006</v>
      </c>
      <c r="AY149" s="179" t="s">
        <v>1085</v>
      </c>
    </row>
    <row r="150" spans="1:65" s="1" customFormat="1" ht="21.75" customHeight="1">
      <c r="A150" s="27"/>
      <c r="B150" s="140"/>
      <c r="C150" s="141" t="s">
        <v>1134</v>
      </c>
      <c r="D150" s="141" t="s">
        <v>1087</v>
      </c>
      <c r="E150" s="142" t="s">
        <v>1151</v>
      </c>
      <c r="F150" s="143" t="s">
        <v>1152</v>
      </c>
      <c r="G150" s="144" t="s">
        <v>1090</v>
      </c>
      <c r="H150" s="145">
        <v>4.464</v>
      </c>
      <c r="I150" s="146"/>
      <c r="J150" s="146">
        <f>ROUND(I150*H150,2)</f>
        <v>0</v>
      </c>
      <c r="K150" s="147"/>
      <c r="L150" s="28"/>
      <c r="M150" s="148" t="s">
        <v>929</v>
      </c>
      <c r="N150" s="149" t="s">
        <v>965</v>
      </c>
      <c r="O150" s="150">
        <v>0.242</v>
      </c>
      <c r="P150" s="150">
        <f>O150*H150</f>
        <v>1.0802880000000001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1091</v>
      </c>
      <c r="AT150" s="152" t="s">
        <v>1087</v>
      </c>
      <c r="AU150" s="152" t="s">
        <v>1012</v>
      </c>
      <c r="AY150" s="15" t="s">
        <v>1085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1012</v>
      </c>
      <c r="BK150" s="153">
        <f>ROUND(I150*H150,2)</f>
        <v>0</v>
      </c>
      <c r="BL150" s="15" t="s">
        <v>1091</v>
      </c>
      <c r="BM150" s="152" t="s">
        <v>853</v>
      </c>
    </row>
    <row r="151" spans="2:51" s="12" customFormat="1" ht="9.75">
      <c r="B151" s="154"/>
      <c r="D151" s="155" t="s">
        <v>1093</v>
      </c>
      <c r="E151" s="156" t="s">
        <v>929</v>
      </c>
      <c r="F151" s="157" t="s">
        <v>854</v>
      </c>
      <c r="H151" s="158">
        <v>4.464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1093</v>
      </c>
      <c r="AU151" s="156" t="s">
        <v>1012</v>
      </c>
      <c r="AV151" s="12" t="s">
        <v>1012</v>
      </c>
      <c r="AW151" s="12" t="s">
        <v>956</v>
      </c>
      <c r="AX151" s="12" t="s">
        <v>1006</v>
      </c>
      <c r="AY151" s="156" t="s">
        <v>1085</v>
      </c>
    </row>
    <row r="152" spans="1:65" s="1" customFormat="1" ht="21.75" customHeight="1">
      <c r="A152" s="27"/>
      <c r="B152" s="140"/>
      <c r="C152" s="141" t="s">
        <v>1139</v>
      </c>
      <c r="D152" s="141" t="s">
        <v>1087</v>
      </c>
      <c r="E152" s="142" t="s">
        <v>1166</v>
      </c>
      <c r="F152" s="143" t="s">
        <v>1167</v>
      </c>
      <c r="G152" s="144" t="s">
        <v>1114</v>
      </c>
      <c r="H152" s="145">
        <v>1708.169</v>
      </c>
      <c r="I152" s="146"/>
      <c r="J152" s="146">
        <f>ROUND(I152*H152,2)</f>
        <v>0</v>
      </c>
      <c r="K152" s="147"/>
      <c r="L152" s="28"/>
      <c r="M152" s="148" t="s">
        <v>929</v>
      </c>
      <c r="N152" s="149" t="s">
        <v>965</v>
      </c>
      <c r="O152" s="150">
        <v>0.061</v>
      </c>
      <c r="P152" s="150">
        <f>O152*H152</f>
        <v>104.19830900000001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1091</v>
      </c>
      <c r="AT152" s="152" t="s">
        <v>1087</v>
      </c>
      <c r="AU152" s="152" t="s">
        <v>1012</v>
      </c>
      <c r="AY152" s="15" t="s">
        <v>1085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1012</v>
      </c>
      <c r="BK152" s="153">
        <f>ROUND(I152*H152,2)</f>
        <v>0</v>
      </c>
      <c r="BL152" s="15" t="s">
        <v>1091</v>
      </c>
      <c r="BM152" s="152" t="s">
        <v>855</v>
      </c>
    </row>
    <row r="153" spans="2:51" s="12" customFormat="1" ht="30">
      <c r="B153" s="154"/>
      <c r="D153" s="155" t="s">
        <v>1093</v>
      </c>
      <c r="E153" s="156" t="s">
        <v>929</v>
      </c>
      <c r="F153" s="157" t="s">
        <v>856</v>
      </c>
      <c r="H153" s="158">
        <v>1708.169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1093</v>
      </c>
      <c r="AU153" s="156" t="s">
        <v>1012</v>
      </c>
      <c r="AV153" s="12" t="s">
        <v>1012</v>
      </c>
      <c r="AW153" s="12" t="s">
        <v>956</v>
      </c>
      <c r="AX153" s="12" t="s">
        <v>1006</v>
      </c>
      <c r="AY153" s="156" t="s">
        <v>1085</v>
      </c>
    </row>
    <row r="154" spans="1:65" s="1" customFormat="1" ht="16.5" customHeight="1">
      <c r="A154" s="27"/>
      <c r="B154" s="140"/>
      <c r="C154" s="162" t="s">
        <v>1146</v>
      </c>
      <c r="D154" s="162" t="s">
        <v>1140</v>
      </c>
      <c r="E154" s="163" t="s">
        <v>1170</v>
      </c>
      <c r="F154" s="164" t="s">
        <v>1171</v>
      </c>
      <c r="G154" s="165" t="s">
        <v>1172</v>
      </c>
      <c r="H154" s="166">
        <v>59.786</v>
      </c>
      <c r="I154" s="167"/>
      <c r="J154" s="167">
        <f>ROUND(I154*H154,2)</f>
        <v>0</v>
      </c>
      <c r="K154" s="168"/>
      <c r="L154" s="169"/>
      <c r="M154" s="170" t="s">
        <v>929</v>
      </c>
      <c r="N154" s="171" t="s">
        <v>965</v>
      </c>
      <c r="O154" s="150">
        <v>0</v>
      </c>
      <c r="P154" s="150">
        <f>O154*H154</f>
        <v>0</v>
      </c>
      <c r="Q154" s="150">
        <v>0.001</v>
      </c>
      <c r="R154" s="150">
        <f>Q154*H154</f>
        <v>0.059786000000000006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1121</v>
      </c>
      <c r="AT154" s="152" t="s">
        <v>1140</v>
      </c>
      <c r="AU154" s="152" t="s">
        <v>1012</v>
      </c>
      <c r="AY154" s="15" t="s">
        <v>1085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1012</v>
      </c>
      <c r="BK154" s="153">
        <f>ROUND(I154*H154,2)</f>
        <v>0</v>
      </c>
      <c r="BL154" s="15" t="s">
        <v>1091</v>
      </c>
      <c r="BM154" s="152" t="s">
        <v>857</v>
      </c>
    </row>
    <row r="155" spans="2:51" s="12" customFormat="1" ht="9.75">
      <c r="B155" s="154"/>
      <c r="D155" s="155" t="s">
        <v>1093</v>
      </c>
      <c r="F155" s="157" t="s">
        <v>858</v>
      </c>
      <c r="H155" s="158">
        <v>59.786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1093</v>
      </c>
      <c r="AU155" s="156" t="s">
        <v>1012</v>
      </c>
      <c r="AV155" s="12" t="s">
        <v>1012</v>
      </c>
      <c r="AW155" s="12" t="s">
        <v>931</v>
      </c>
      <c r="AX155" s="12" t="s">
        <v>1006</v>
      </c>
      <c r="AY155" s="156" t="s">
        <v>1085</v>
      </c>
    </row>
    <row r="156" spans="1:65" s="1" customFormat="1" ht="21.75" customHeight="1">
      <c r="A156" s="27"/>
      <c r="B156" s="140"/>
      <c r="C156" s="141" t="s">
        <v>1150</v>
      </c>
      <c r="D156" s="141" t="s">
        <v>1087</v>
      </c>
      <c r="E156" s="142" t="s">
        <v>1179</v>
      </c>
      <c r="F156" s="143" t="s">
        <v>1183</v>
      </c>
      <c r="G156" s="144" t="s">
        <v>1114</v>
      </c>
      <c r="H156" s="145">
        <v>1193.905</v>
      </c>
      <c r="I156" s="146"/>
      <c r="J156" s="146">
        <f>ROUND(I156*H156,2)</f>
        <v>0</v>
      </c>
      <c r="K156" s="147"/>
      <c r="L156" s="28"/>
      <c r="M156" s="148" t="s">
        <v>929</v>
      </c>
      <c r="N156" s="149" t="s">
        <v>965</v>
      </c>
      <c r="O156" s="150">
        <v>0.117</v>
      </c>
      <c r="P156" s="150">
        <f>O156*H156</f>
        <v>139.68688500000002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1091</v>
      </c>
      <c r="AT156" s="152" t="s">
        <v>1087</v>
      </c>
      <c r="AU156" s="152" t="s">
        <v>1012</v>
      </c>
      <c r="AY156" s="15" t="s">
        <v>1085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1012</v>
      </c>
      <c r="BK156" s="153">
        <f>ROUND(I156*H156,2)</f>
        <v>0</v>
      </c>
      <c r="BL156" s="15" t="s">
        <v>1091</v>
      </c>
      <c r="BM156" s="152" t="s">
        <v>859</v>
      </c>
    </row>
    <row r="157" spans="2:51" s="12" customFormat="1" ht="9.75">
      <c r="B157" s="154"/>
      <c r="D157" s="155" t="s">
        <v>1093</v>
      </c>
      <c r="E157" s="156" t="s">
        <v>929</v>
      </c>
      <c r="F157" s="157" t="s">
        <v>860</v>
      </c>
      <c r="H157" s="158">
        <v>1193.905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1093</v>
      </c>
      <c r="AU157" s="156" t="s">
        <v>1012</v>
      </c>
      <c r="AV157" s="12" t="s">
        <v>1012</v>
      </c>
      <c r="AW157" s="12" t="s">
        <v>956</v>
      </c>
      <c r="AX157" s="12" t="s">
        <v>1006</v>
      </c>
      <c r="AY157" s="156" t="s">
        <v>1085</v>
      </c>
    </row>
    <row r="158" spans="1:65" s="1" customFormat="1" ht="21.75" customHeight="1">
      <c r="A158" s="27"/>
      <c r="B158" s="140"/>
      <c r="C158" s="141" t="s">
        <v>1155</v>
      </c>
      <c r="D158" s="141" t="s">
        <v>1087</v>
      </c>
      <c r="E158" s="142" t="s">
        <v>861</v>
      </c>
      <c r="F158" s="143" t="s">
        <v>862</v>
      </c>
      <c r="G158" s="144" t="s">
        <v>1114</v>
      </c>
      <c r="H158" s="145">
        <v>1708.169</v>
      </c>
      <c r="I158" s="146"/>
      <c r="J158" s="146">
        <f>ROUND(I158*H158,2)</f>
        <v>0</v>
      </c>
      <c r="K158" s="147"/>
      <c r="L158" s="28"/>
      <c r="M158" s="148" t="s">
        <v>929</v>
      </c>
      <c r="N158" s="149" t="s">
        <v>965</v>
      </c>
      <c r="O158" s="150">
        <v>0.057</v>
      </c>
      <c r="P158" s="150">
        <f>O158*H158</f>
        <v>97.365633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1091</v>
      </c>
      <c r="AT158" s="152" t="s">
        <v>1087</v>
      </c>
      <c r="AU158" s="152" t="s">
        <v>1012</v>
      </c>
      <c r="AY158" s="15" t="s">
        <v>1085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1012</v>
      </c>
      <c r="BK158" s="153">
        <f>ROUND(I158*H158,2)</f>
        <v>0</v>
      </c>
      <c r="BL158" s="15" t="s">
        <v>1091</v>
      </c>
      <c r="BM158" s="152" t="s">
        <v>863</v>
      </c>
    </row>
    <row r="159" spans="2:63" s="11" customFormat="1" ht="22.5" customHeight="1">
      <c r="B159" s="128"/>
      <c r="D159" s="129" t="s">
        <v>998</v>
      </c>
      <c r="E159" s="138" t="s">
        <v>1091</v>
      </c>
      <c r="F159" s="138" t="s">
        <v>1228</v>
      </c>
      <c r="J159" s="139">
        <f>BK159</f>
        <v>0</v>
      </c>
      <c r="L159" s="128"/>
      <c r="M159" s="132"/>
      <c r="N159" s="133"/>
      <c r="O159" s="133"/>
      <c r="P159" s="134">
        <f>SUM(P160:P168)</f>
        <v>244.26488700000002</v>
      </c>
      <c r="Q159" s="133"/>
      <c r="R159" s="134">
        <f>SUM(R160:R168)</f>
        <v>347.56303725</v>
      </c>
      <c r="S159" s="133"/>
      <c r="T159" s="135">
        <f>SUM(T160:T168)</f>
        <v>0</v>
      </c>
      <c r="AR159" s="129" t="s">
        <v>1006</v>
      </c>
      <c r="AT159" s="136" t="s">
        <v>998</v>
      </c>
      <c r="AU159" s="136" t="s">
        <v>1006</v>
      </c>
      <c r="AY159" s="129" t="s">
        <v>1085</v>
      </c>
      <c r="BK159" s="137">
        <f>SUM(BK160:BK168)</f>
        <v>0</v>
      </c>
    </row>
    <row r="160" spans="1:65" s="1" customFormat="1" ht="33" customHeight="1">
      <c r="A160" s="27"/>
      <c r="B160" s="140"/>
      <c r="C160" s="141" t="s">
        <v>1160</v>
      </c>
      <c r="D160" s="141" t="s">
        <v>1087</v>
      </c>
      <c r="E160" s="142" t="s">
        <v>864</v>
      </c>
      <c r="F160" s="143" t="s">
        <v>865</v>
      </c>
      <c r="G160" s="144" t="s">
        <v>1114</v>
      </c>
      <c r="H160" s="145">
        <v>1590.265</v>
      </c>
      <c r="I160" s="146"/>
      <c r="J160" s="146">
        <f>ROUND(I160*H160,2)</f>
        <v>0</v>
      </c>
      <c r="K160" s="147"/>
      <c r="L160" s="28"/>
      <c r="M160" s="148" t="s">
        <v>929</v>
      </c>
      <c r="N160" s="149" t="s">
        <v>965</v>
      </c>
      <c r="O160" s="150">
        <v>0.117</v>
      </c>
      <c r="P160" s="150">
        <f>O160*H160</f>
        <v>186.06100500000002</v>
      </c>
      <c r="Q160" s="150">
        <v>0.00225</v>
      </c>
      <c r="R160" s="150">
        <f>Q160*H160</f>
        <v>3.5780962499999998</v>
      </c>
      <c r="S160" s="150">
        <v>0</v>
      </c>
      <c r="T160" s="151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2" t="s">
        <v>1091</v>
      </c>
      <c r="AT160" s="152" t="s">
        <v>1087</v>
      </c>
      <c r="AU160" s="152" t="s">
        <v>1012</v>
      </c>
      <c r="AY160" s="15" t="s">
        <v>1085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5" t="s">
        <v>1012</v>
      </c>
      <c r="BK160" s="153">
        <f>ROUND(I160*H160,2)</f>
        <v>0</v>
      </c>
      <c r="BL160" s="15" t="s">
        <v>1091</v>
      </c>
      <c r="BM160" s="152" t="s">
        <v>866</v>
      </c>
    </row>
    <row r="161" spans="2:51" s="12" customFormat="1" ht="9.75">
      <c r="B161" s="154"/>
      <c r="D161" s="155" t="s">
        <v>1093</v>
      </c>
      <c r="E161" s="156" t="s">
        <v>929</v>
      </c>
      <c r="F161" s="157" t="s">
        <v>867</v>
      </c>
      <c r="H161" s="158">
        <v>761.05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1093</v>
      </c>
      <c r="AU161" s="156" t="s">
        <v>1012</v>
      </c>
      <c r="AV161" s="12" t="s">
        <v>1012</v>
      </c>
      <c r="AW161" s="12" t="s">
        <v>956</v>
      </c>
      <c r="AX161" s="12" t="s">
        <v>999</v>
      </c>
      <c r="AY161" s="156" t="s">
        <v>1085</v>
      </c>
    </row>
    <row r="162" spans="2:51" s="12" customFormat="1" ht="9.75">
      <c r="B162" s="154"/>
      <c r="D162" s="155" t="s">
        <v>1093</v>
      </c>
      <c r="E162" s="156" t="s">
        <v>929</v>
      </c>
      <c r="F162" s="157" t="s">
        <v>868</v>
      </c>
      <c r="H162" s="158">
        <v>432.855</v>
      </c>
      <c r="L162" s="154"/>
      <c r="M162" s="159"/>
      <c r="N162" s="160"/>
      <c r="O162" s="160"/>
      <c r="P162" s="160"/>
      <c r="Q162" s="160"/>
      <c r="R162" s="160"/>
      <c r="S162" s="160"/>
      <c r="T162" s="161"/>
      <c r="AT162" s="156" t="s">
        <v>1093</v>
      </c>
      <c r="AU162" s="156" t="s">
        <v>1012</v>
      </c>
      <c r="AV162" s="12" t="s">
        <v>1012</v>
      </c>
      <c r="AW162" s="12" t="s">
        <v>956</v>
      </c>
      <c r="AX162" s="12" t="s">
        <v>999</v>
      </c>
      <c r="AY162" s="156" t="s">
        <v>1085</v>
      </c>
    </row>
    <row r="163" spans="2:51" s="12" customFormat="1" ht="9.75">
      <c r="B163" s="154"/>
      <c r="D163" s="155" t="s">
        <v>1093</v>
      </c>
      <c r="E163" s="156" t="s">
        <v>929</v>
      </c>
      <c r="F163" s="157" t="s">
        <v>869</v>
      </c>
      <c r="H163" s="158">
        <v>396.36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1093</v>
      </c>
      <c r="AU163" s="156" t="s">
        <v>1012</v>
      </c>
      <c r="AV163" s="12" t="s">
        <v>1012</v>
      </c>
      <c r="AW163" s="12" t="s">
        <v>956</v>
      </c>
      <c r="AX163" s="12" t="s">
        <v>999</v>
      </c>
      <c r="AY163" s="156" t="s">
        <v>1085</v>
      </c>
    </row>
    <row r="164" spans="2:51" s="13" customFormat="1" ht="9.75">
      <c r="B164" s="178"/>
      <c r="D164" s="155" t="s">
        <v>1093</v>
      </c>
      <c r="E164" s="179" t="s">
        <v>929</v>
      </c>
      <c r="F164" s="180" t="s">
        <v>1447</v>
      </c>
      <c r="H164" s="181">
        <v>1590.2649999999999</v>
      </c>
      <c r="L164" s="178"/>
      <c r="M164" s="182"/>
      <c r="N164" s="183"/>
      <c r="O164" s="183"/>
      <c r="P164" s="183"/>
      <c r="Q164" s="183"/>
      <c r="R164" s="183"/>
      <c r="S164" s="183"/>
      <c r="T164" s="184"/>
      <c r="AT164" s="179" t="s">
        <v>1093</v>
      </c>
      <c r="AU164" s="179" t="s">
        <v>1012</v>
      </c>
      <c r="AV164" s="13" t="s">
        <v>1091</v>
      </c>
      <c r="AW164" s="13" t="s">
        <v>956</v>
      </c>
      <c r="AX164" s="13" t="s">
        <v>1006</v>
      </c>
      <c r="AY164" s="179" t="s">
        <v>1085</v>
      </c>
    </row>
    <row r="165" spans="1:65" s="1" customFormat="1" ht="16.5" customHeight="1">
      <c r="A165" s="27"/>
      <c r="B165" s="140"/>
      <c r="C165" s="162" t="s">
        <v>1165</v>
      </c>
      <c r="D165" s="162" t="s">
        <v>1140</v>
      </c>
      <c r="E165" s="163" t="s">
        <v>1298</v>
      </c>
      <c r="F165" s="164" t="s">
        <v>1299</v>
      </c>
      <c r="G165" s="165" t="s">
        <v>1114</v>
      </c>
      <c r="H165" s="166">
        <v>1622.07</v>
      </c>
      <c r="I165" s="167"/>
      <c r="J165" s="167">
        <f>ROUND(I165*H165,2)</f>
        <v>0</v>
      </c>
      <c r="K165" s="168"/>
      <c r="L165" s="169"/>
      <c r="M165" s="170" t="s">
        <v>929</v>
      </c>
      <c r="N165" s="171" t="s">
        <v>965</v>
      </c>
      <c r="O165" s="150">
        <v>0</v>
      </c>
      <c r="P165" s="150">
        <f>O165*H165</f>
        <v>0</v>
      </c>
      <c r="Q165" s="150">
        <v>0.0003</v>
      </c>
      <c r="R165" s="150">
        <f>Q165*H165</f>
        <v>0.4866209999999999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1121</v>
      </c>
      <c r="AT165" s="152" t="s">
        <v>1140</v>
      </c>
      <c r="AU165" s="152" t="s">
        <v>1012</v>
      </c>
      <c r="AY165" s="15" t="s">
        <v>1085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1012</v>
      </c>
      <c r="BK165" s="153">
        <f>ROUND(I165*H165,2)</f>
        <v>0</v>
      </c>
      <c r="BL165" s="15" t="s">
        <v>1091</v>
      </c>
      <c r="BM165" s="152" t="s">
        <v>870</v>
      </c>
    </row>
    <row r="166" spans="2:51" s="12" customFormat="1" ht="9.75">
      <c r="B166" s="154"/>
      <c r="D166" s="155" t="s">
        <v>1093</v>
      </c>
      <c r="F166" s="157" t="s">
        <v>871</v>
      </c>
      <c r="H166" s="158">
        <v>1622.07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1093</v>
      </c>
      <c r="AU166" s="156" t="s">
        <v>1012</v>
      </c>
      <c r="AV166" s="12" t="s">
        <v>1012</v>
      </c>
      <c r="AW166" s="12" t="s">
        <v>931</v>
      </c>
      <c r="AX166" s="12" t="s">
        <v>1006</v>
      </c>
      <c r="AY166" s="156" t="s">
        <v>1085</v>
      </c>
    </row>
    <row r="167" spans="1:65" s="1" customFormat="1" ht="33" customHeight="1">
      <c r="A167" s="27"/>
      <c r="B167" s="140"/>
      <c r="C167" s="141" t="s">
        <v>1169</v>
      </c>
      <c r="D167" s="141" t="s">
        <v>1087</v>
      </c>
      <c r="E167" s="142" t="s">
        <v>872</v>
      </c>
      <c r="F167" s="143" t="s">
        <v>873</v>
      </c>
      <c r="G167" s="144" t="s">
        <v>1090</v>
      </c>
      <c r="H167" s="145">
        <v>159.027</v>
      </c>
      <c r="I167" s="146"/>
      <c r="J167" s="146">
        <f>ROUND(I167*H167,2)</f>
        <v>0</v>
      </c>
      <c r="K167" s="147"/>
      <c r="L167" s="28"/>
      <c r="M167" s="148" t="s">
        <v>929</v>
      </c>
      <c r="N167" s="149" t="s">
        <v>965</v>
      </c>
      <c r="O167" s="150">
        <v>0.366</v>
      </c>
      <c r="P167" s="150">
        <f>O167*H167</f>
        <v>58.20388199999999</v>
      </c>
      <c r="Q167" s="150">
        <v>2.16</v>
      </c>
      <c r="R167" s="150">
        <f>Q167*H167</f>
        <v>343.49832</v>
      </c>
      <c r="S167" s="150">
        <v>0</v>
      </c>
      <c r="T167" s="151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2" t="s">
        <v>1091</v>
      </c>
      <c r="AT167" s="152" t="s">
        <v>1087</v>
      </c>
      <c r="AU167" s="152" t="s">
        <v>1012</v>
      </c>
      <c r="AY167" s="15" t="s">
        <v>1085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5" t="s">
        <v>1012</v>
      </c>
      <c r="BK167" s="153">
        <f>ROUND(I167*H167,2)</f>
        <v>0</v>
      </c>
      <c r="BL167" s="15" t="s">
        <v>1091</v>
      </c>
      <c r="BM167" s="152" t="s">
        <v>874</v>
      </c>
    </row>
    <row r="168" spans="2:51" s="12" customFormat="1" ht="9.75">
      <c r="B168" s="154"/>
      <c r="D168" s="155" t="s">
        <v>1093</v>
      </c>
      <c r="E168" s="156" t="s">
        <v>929</v>
      </c>
      <c r="F168" s="157" t="s">
        <v>875</v>
      </c>
      <c r="H168" s="158">
        <v>159.027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1093</v>
      </c>
      <c r="AU168" s="156" t="s">
        <v>1012</v>
      </c>
      <c r="AV168" s="12" t="s">
        <v>1012</v>
      </c>
      <c r="AW168" s="12" t="s">
        <v>956</v>
      </c>
      <c r="AX168" s="12" t="s">
        <v>1006</v>
      </c>
      <c r="AY168" s="156" t="s">
        <v>1085</v>
      </c>
    </row>
    <row r="169" spans="2:63" s="11" customFormat="1" ht="22.5" customHeight="1">
      <c r="B169" s="128"/>
      <c r="D169" s="129" t="s">
        <v>998</v>
      </c>
      <c r="E169" s="138" t="s">
        <v>1107</v>
      </c>
      <c r="F169" s="138" t="s">
        <v>876</v>
      </c>
      <c r="J169" s="139">
        <f>BK169</f>
        <v>0</v>
      </c>
      <c r="L169" s="128"/>
      <c r="M169" s="132"/>
      <c r="N169" s="133"/>
      <c r="O169" s="133"/>
      <c r="P169" s="134">
        <f>SUM(P170:P173)</f>
        <v>1.73088</v>
      </c>
      <c r="Q169" s="133"/>
      <c r="R169" s="134">
        <f>SUM(R170:R173)</f>
        <v>13.307640000000001</v>
      </c>
      <c r="S169" s="133"/>
      <c r="T169" s="135">
        <f>SUM(T170:T173)</f>
        <v>0</v>
      </c>
      <c r="AR169" s="129" t="s">
        <v>1006</v>
      </c>
      <c r="AT169" s="136" t="s">
        <v>998</v>
      </c>
      <c r="AU169" s="136" t="s">
        <v>1006</v>
      </c>
      <c r="AY169" s="129" t="s">
        <v>1085</v>
      </c>
      <c r="BK169" s="137">
        <f>SUM(BK170:BK173)</f>
        <v>0</v>
      </c>
    </row>
    <row r="170" spans="1:65" s="1" customFormat="1" ht="21.75" customHeight="1">
      <c r="A170" s="27"/>
      <c r="B170" s="140"/>
      <c r="C170" s="141" t="s">
        <v>1175</v>
      </c>
      <c r="D170" s="141" t="s">
        <v>1087</v>
      </c>
      <c r="E170" s="142" t="s">
        <v>877</v>
      </c>
      <c r="F170" s="143" t="s">
        <v>878</v>
      </c>
      <c r="G170" s="144" t="s">
        <v>1114</v>
      </c>
      <c r="H170" s="145">
        <v>12</v>
      </c>
      <c r="I170" s="146"/>
      <c r="J170" s="146">
        <f>ROUND(I170*H170,2)</f>
        <v>0</v>
      </c>
      <c r="K170" s="147"/>
      <c r="L170" s="28"/>
      <c r="M170" s="148" t="s">
        <v>929</v>
      </c>
      <c r="N170" s="149" t="s">
        <v>965</v>
      </c>
      <c r="O170" s="150">
        <v>0.02712</v>
      </c>
      <c r="P170" s="150">
        <f>O170*H170</f>
        <v>0.32543999999999995</v>
      </c>
      <c r="Q170" s="150">
        <v>0.3708</v>
      </c>
      <c r="R170" s="150">
        <f>Q170*H170</f>
        <v>4.4496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1091</v>
      </c>
      <c r="AT170" s="152" t="s">
        <v>1087</v>
      </c>
      <c r="AU170" s="152" t="s">
        <v>1012</v>
      </c>
      <c r="AY170" s="15" t="s">
        <v>1085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1012</v>
      </c>
      <c r="BK170" s="153">
        <f>ROUND(I170*H170,2)</f>
        <v>0</v>
      </c>
      <c r="BL170" s="15" t="s">
        <v>1091</v>
      </c>
      <c r="BM170" s="152" t="s">
        <v>879</v>
      </c>
    </row>
    <row r="171" spans="1:65" s="1" customFormat="1" ht="33" customHeight="1">
      <c r="A171" s="27"/>
      <c r="B171" s="140"/>
      <c r="C171" s="141" t="s">
        <v>936</v>
      </c>
      <c r="D171" s="141" t="s">
        <v>1087</v>
      </c>
      <c r="E171" s="142" t="s">
        <v>880</v>
      </c>
      <c r="F171" s="143" t="s">
        <v>881</v>
      </c>
      <c r="G171" s="144" t="s">
        <v>1114</v>
      </c>
      <c r="H171" s="145">
        <v>12</v>
      </c>
      <c r="I171" s="146"/>
      <c r="J171" s="146">
        <f>ROUND(I171*H171,2)</f>
        <v>0</v>
      </c>
      <c r="K171" s="147"/>
      <c r="L171" s="28"/>
      <c r="M171" s="148" t="s">
        <v>929</v>
      </c>
      <c r="N171" s="149" t="s">
        <v>965</v>
      </c>
      <c r="O171" s="150">
        <v>0.02512</v>
      </c>
      <c r="P171" s="150">
        <f>O171*H171</f>
        <v>0.30144</v>
      </c>
      <c r="Q171" s="150">
        <v>0.47885</v>
      </c>
      <c r="R171" s="150">
        <f>Q171*H171</f>
        <v>5.7462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1091</v>
      </c>
      <c r="AT171" s="152" t="s">
        <v>1087</v>
      </c>
      <c r="AU171" s="152" t="s">
        <v>1012</v>
      </c>
      <c r="AY171" s="15" t="s">
        <v>1085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1012</v>
      </c>
      <c r="BK171" s="153">
        <f>ROUND(I171*H171,2)</f>
        <v>0</v>
      </c>
      <c r="BL171" s="15" t="s">
        <v>1091</v>
      </c>
      <c r="BM171" s="152" t="s">
        <v>882</v>
      </c>
    </row>
    <row r="172" spans="1:65" s="1" customFormat="1" ht="33" customHeight="1">
      <c r="A172" s="27"/>
      <c r="B172" s="140"/>
      <c r="C172" s="141" t="s">
        <v>1186</v>
      </c>
      <c r="D172" s="141" t="s">
        <v>1087</v>
      </c>
      <c r="E172" s="142" t="s">
        <v>883</v>
      </c>
      <c r="F172" s="143" t="s">
        <v>884</v>
      </c>
      <c r="G172" s="144" t="s">
        <v>1114</v>
      </c>
      <c r="H172" s="145">
        <v>12</v>
      </c>
      <c r="I172" s="146"/>
      <c r="J172" s="146">
        <f>ROUND(I172*H172,2)</f>
        <v>0</v>
      </c>
      <c r="K172" s="147"/>
      <c r="L172" s="28"/>
      <c r="M172" s="148" t="s">
        <v>929</v>
      </c>
      <c r="N172" s="149" t="s">
        <v>965</v>
      </c>
      <c r="O172" s="150">
        <v>0.046</v>
      </c>
      <c r="P172" s="150">
        <f>O172*H172</f>
        <v>0.552</v>
      </c>
      <c r="Q172" s="150">
        <v>0.12966</v>
      </c>
      <c r="R172" s="150">
        <f>Q172*H172</f>
        <v>1.55592</v>
      </c>
      <c r="S172" s="150">
        <v>0</v>
      </c>
      <c r="T172" s="151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52" t="s">
        <v>1091</v>
      </c>
      <c r="AT172" s="152" t="s">
        <v>1087</v>
      </c>
      <c r="AU172" s="152" t="s">
        <v>1012</v>
      </c>
      <c r="AY172" s="15" t="s">
        <v>1085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5" t="s">
        <v>1012</v>
      </c>
      <c r="BK172" s="153">
        <f>ROUND(I172*H172,2)</f>
        <v>0</v>
      </c>
      <c r="BL172" s="15" t="s">
        <v>1091</v>
      </c>
      <c r="BM172" s="152" t="s">
        <v>885</v>
      </c>
    </row>
    <row r="173" spans="1:65" s="1" customFormat="1" ht="33" customHeight="1">
      <c r="A173" s="27"/>
      <c r="B173" s="140"/>
      <c r="C173" s="141" t="s">
        <v>1191</v>
      </c>
      <c r="D173" s="141" t="s">
        <v>1087</v>
      </c>
      <c r="E173" s="142" t="s">
        <v>886</v>
      </c>
      <c r="F173" s="143" t="s">
        <v>887</v>
      </c>
      <c r="G173" s="144" t="s">
        <v>1114</v>
      </c>
      <c r="H173" s="145">
        <v>12</v>
      </c>
      <c r="I173" s="146"/>
      <c r="J173" s="146">
        <f>ROUND(I173*H173,2)</f>
        <v>0</v>
      </c>
      <c r="K173" s="147"/>
      <c r="L173" s="28"/>
      <c r="M173" s="148" t="s">
        <v>929</v>
      </c>
      <c r="N173" s="149" t="s">
        <v>965</v>
      </c>
      <c r="O173" s="150">
        <v>0.046</v>
      </c>
      <c r="P173" s="150">
        <f>O173*H173</f>
        <v>0.552</v>
      </c>
      <c r="Q173" s="150">
        <v>0.12966</v>
      </c>
      <c r="R173" s="150">
        <f>Q173*H173</f>
        <v>1.55592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1091</v>
      </c>
      <c r="AT173" s="152" t="s">
        <v>1087</v>
      </c>
      <c r="AU173" s="152" t="s">
        <v>1012</v>
      </c>
      <c r="AY173" s="15" t="s">
        <v>1085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1012</v>
      </c>
      <c r="BK173" s="153">
        <f>ROUND(I173*H173,2)</f>
        <v>0</v>
      </c>
      <c r="BL173" s="15" t="s">
        <v>1091</v>
      </c>
      <c r="BM173" s="152" t="s">
        <v>888</v>
      </c>
    </row>
    <row r="174" spans="2:63" s="11" customFormat="1" ht="22.5" customHeight="1">
      <c r="B174" s="128"/>
      <c r="D174" s="129" t="s">
        <v>998</v>
      </c>
      <c r="E174" s="138" t="s">
        <v>1125</v>
      </c>
      <c r="F174" s="138" t="s">
        <v>1272</v>
      </c>
      <c r="J174" s="139">
        <f>BK174</f>
        <v>0</v>
      </c>
      <c r="L174" s="128"/>
      <c r="M174" s="132"/>
      <c r="N174" s="133"/>
      <c r="O174" s="133"/>
      <c r="P174" s="134">
        <f>SUM(P175:P189)</f>
        <v>250.570465</v>
      </c>
      <c r="Q174" s="133"/>
      <c r="R174" s="134">
        <f>SUM(R175:R189)</f>
        <v>137.52411232</v>
      </c>
      <c r="S174" s="133"/>
      <c r="T174" s="135">
        <f>SUM(T175:T189)</f>
        <v>78.838672</v>
      </c>
      <c r="AR174" s="129" t="s">
        <v>1006</v>
      </c>
      <c r="AT174" s="136" t="s">
        <v>998</v>
      </c>
      <c r="AU174" s="136" t="s">
        <v>1006</v>
      </c>
      <c r="AY174" s="129" t="s">
        <v>1085</v>
      </c>
      <c r="BK174" s="137">
        <f>SUM(BK175:BK189)</f>
        <v>0</v>
      </c>
    </row>
    <row r="175" spans="1:65" s="1" customFormat="1" ht="33" customHeight="1">
      <c r="A175" s="27"/>
      <c r="B175" s="140"/>
      <c r="C175" s="141" t="s">
        <v>1196</v>
      </c>
      <c r="D175" s="141" t="s">
        <v>1087</v>
      </c>
      <c r="E175" s="142" t="s">
        <v>889</v>
      </c>
      <c r="F175" s="143" t="s">
        <v>890</v>
      </c>
      <c r="G175" s="144" t="s">
        <v>1222</v>
      </c>
      <c r="H175" s="145">
        <v>671.38</v>
      </c>
      <c r="I175" s="146"/>
      <c r="J175" s="146">
        <f>ROUND(I175*H175,2)</f>
        <v>0</v>
      </c>
      <c r="K175" s="147"/>
      <c r="L175" s="28"/>
      <c r="M175" s="148" t="s">
        <v>929</v>
      </c>
      <c r="N175" s="149" t="s">
        <v>965</v>
      </c>
      <c r="O175" s="150">
        <v>0.134</v>
      </c>
      <c r="P175" s="150">
        <f>O175*H175</f>
        <v>89.96492</v>
      </c>
      <c r="Q175" s="150">
        <v>0.09925</v>
      </c>
      <c r="R175" s="150">
        <f>Q175*H175</f>
        <v>66.634465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1091</v>
      </c>
      <c r="AT175" s="152" t="s">
        <v>1087</v>
      </c>
      <c r="AU175" s="152" t="s">
        <v>1012</v>
      </c>
      <c r="AY175" s="15" t="s">
        <v>1085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1012</v>
      </c>
      <c r="BK175" s="153">
        <f>ROUND(I175*H175,2)</f>
        <v>0</v>
      </c>
      <c r="BL175" s="15" t="s">
        <v>1091</v>
      </c>
      <c r="BM175" s="152" t="s">
        <v>891</v>
      </c>
    </row>
    <row r="176" spans="2:51" s="12" customFormat="1" ht="9.75">
      <c r="B176" s="154"/>
      <c r="D176" s="155" t="s">
        <v>1093</v>
      </c>
      <c r="E176" s="156" t="s">
        <v>929</v>
      </c>
      <c r="F176" s="157" t="s">
        <v>892</v>
      </c>
      <c r="H176" s="158">
        <v>671.38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1093</v>
      </c>
      <c r="AU176" s="156" t="s">
        <v>1012</v>
      </c>
      <c r="AV176" s="12" t="s">
        <v>1012</v>
      </c>
      <c r="AW176" s="12" t="s">
        <v>956</v>
      </c>
      <c r="AX176" s="12" t="s">
        <v>1006</v>
      </c>
      <c r="AY176" s="156" t="s">
        <v>1085</v>
      </c>
    </row>
    <row r="177" spans="1:65" s="1" customFormat="1" ht="16.5" customHeight="1">
      <c r="A177" s="27"/>
      <c r="B177" s="140"/>
      <c r="C177" s="162" t="s">
        <v>1201</v>
      </c>
      <c r="D177" s="162" t="s">
        <v>1140</v>
      </c>
      <c r="E177" s="163" t="s">
        <v>893</v>
      </c>
      <c r="F177" s="164" t="s">
        <v>894</v>
      </c>
      <c r="G177" s="165" t="s">
        <v>1194</v>
      </c>
      <c r="H177" s="166">
        <v>678</v>
      </c>
      <c r="I177" s="167"/>
      <c r="J177" s="167">
        <f>ROUND(I177*H177,2)</f>
        <v>0</v>
      </c>
      <c r="K177" s="168"/>
      <c r="L177" s="169"/>
      <c r="M177" s="170" t="s">
        <v>929</v>
      </c>
      <c r="N177" s="171" t="s">
        <v>965</v>
      </c>
      <c r="O177" s="150">
        <v>0</v>
      </c>
      <c r="P177" s="150">
        <f>O177*H177</f>
        <v>0</v>
      </c>
      <c r="Q177" s="150">
        <v>0.023</v>
      </c>
      <c r="R177" s="150">
        <f>Q177*H177</f>
        <v>15.594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1121</v>
      </c>
      <c r="AT177" s="152" t="s">
        <v>1140</v>
      </c>
      <c r="AU177" s="152" t="s">
        <v>1012</v>
      </c>
      <c r="AY177" s="15" t="s">
        <v>1085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1012</v>
      </c>
      <c r="BK177" s="153">
        <f>ROUND(I177*H177,2)</f>
        <v>0</v>
      </c>
      <c r="BL177" s="15" t="s">
        <v>1091</v>
      </c>
      <c r="BM177" s="152" t="s">
        <v>895</v>
      </c>
    </row>
    <row r="178" spans="1:65" s="1" customFormat="1" ht="21.75" customHeight="1">
      <c r="A178" s="27"/>
      <c r="B178" s="140"/>
      <c r="C178" s="141" t="s">
        <v>1205</v>
      </c>
      <c r="D178" s="141" t="s">
        <v>1087</v>
      </c>
      <c r="E178" s="142" t="s">
        <v>896</v>
      </c>
      <c r="F178" s="143" t="s">
        <v>897</v>
      </c>
      <c r="G178" s="144" t="s">
        <v>1194</v>
      </c>
      <c r="H178" s="145">
        <v>2</v>
      </c>
      <c r="I178" s="146"/>
      <c r="J178" s="146">
        <f>ROUND(I178*H178,2)</f>
        <v>0</v>
      </c>
      <c r="K178" s="147"/>
      <c r="L178" s="28"/>
      <c r="M178" s="148" t="s">
        <v>929</v>
      </c>
      <c r="N178" s="149" t="s">
        <v>965</v>
      </c>
      <c r="O178" s="150">
        <v>15.49983</v>
      </c>
      <c r="P178" s="150">
        <f>O178*H178</f>
        <v>30.99966</v>
      </c>
      <c r="Q178" s="150">
        <v>14.55747</v>
      </c>
      <c r="R178" s="150">
        <f>Q178*H178</f>
        <v>29.11494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1091</v>
      </c>
      <c r="AT178" s="152" t="s">
        <v>1087</v>
      </c>
      <c r="AU178" s="152" t="s">
        <v>1012</v>
      </c>
      <c r="AY178" s="15" t="s">
        <v>1085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1012</v>
      </c>
      <c r="BK178" s="153">
        <f>ROUND(I178*H178,2)</f>
        <v>0</v>
      </c>
      <c r="BL178" s="15" t="s">
        <v>1091</v>
      </c>
      <c r="BM178" s="152" t="s">
        <v>898</v>
      </c>
    </row>
    <row r="179" spans="1:65" s="1" customFormat="1" ht="21.75" customHeight="1">
      <c r="A179" s="27"/>
      <c r="B179" s="140"/>
      <c r="C179" s="141" t="s">
        <v>1209</v>
      </c>
      <c r="D179" s="141" t="s">
        <v>1087</v>
      </c>
      <c r="E179" s="142" t="s">
        <v>899</v>
      </c>
      <c r="F179" s="143" t="s">
        <v>900</v>
      </c>
      <c r="G179" s="144" t="s">
        <v>1222</v>
      </c>
      <c r="H179" s="145">
        <v>6</v>
      </c>
      <c r="I179" s="146"/>
      <c r="J179" s="146">
        <f>ROUND(I179*H179,2)</f>
        <v>0</v>
      </c>
      <c r="K179" s="147"/>
      <c r="L179" s="28"/>
      <c r="M179" s="148" t="s">
        <v>929</v>
      </c>
      <c r="N179" s="149" t="s">
        <v>965</v>
      </c>
      <c r="O179" s="150">
        <v>2.815</v>
      </c>
      <c r="P179" s="150">
        <f>O179*H179</f>
        <v>16.89</v>
      </c>
      <c r="Q179" s="150">
        <v>1.92589</v>
      </c>
      <c r="R179" s="150">
        <f>Q179*H179</f>
        <v>11.555340000000001</v>
      </c>
      <c r="S179" s="150">
        <v>0</v>
      </c>
      <c r="T179" s="151">
        <f>S179*H179</f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2" t="s">
        <v>1091</v>
      </c>
      <c r="AT179" s="152" t="s">
        <v>1087</v>
      </c>
      <c r="AU179" s="152" t="s">
        <v>1012</v>
      </c>
      <c r="AY179" s="15" t="s">
        <v>1085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5" t="s">
        <v>1012</v>
      </c>
      <c r="BK179" s="153">
        <f>ROUND(I179*H179,2)</f>
        <v>0</v>
      </c>
      <c r="BL179" s="15" t="s">
        <v>1091</v>
      </c>
      <c r="BM179" s="152" t="s">
        <v>901</v>
      </c>
    </row>
    <row r="180" spans="1:65" s="1" customFormat="1" ht="21.75" customHeight="1">
      <c r="A180" s="27"/>
      <c r="B180" s="140"/>
      <c r="C180" s="162" t="s">
        <v>1214</v>
      </c>
      <c r="D180" s="162" t="s">
        <v>1140</v>
      </c>
      <c r="E180" s="163" t="s">
        <v>902</v>
      </c>
      <c r="F180" s="164" t="s">
        <v>903</v>
      </c>
      <c r="G180" s="165" t="s">
        <v>1194</v>
      </c>
      <c r="H180" s="166">
        <v>3</v>
      </c>
      <c r="I180" s="167"/>
      <c r="J180" s="167">
        <f>ROUND(I180*H180,2)</f>
        <v>0</v>
      </c>
      <c r="K180" s="168"/>
      <c r="L180" s="169"/>
      <c r="M180" s="170" t="s">
        <v>929</v>
      </c>
      <c r="N180" s="171" t="s">
        <v>965</v>
      </c>
      <c r="O180" s="150">
        <v>0</v>
      </c>
      <c r="P180" s="150">
        <f>O180*H180</f>
        <v>0</v>
      </c>
      <c r="Q180" s="150">
        <v>2.59</v>
      </c>
      <c r="R180" s="150">
        <f>Q180*H180</f>
        <v>7.77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1121</v>
      </c>
      <c r="AT180" s="152" t="s">
        <v>1140</v>
      </c>
      <c r="AU180" s="152" t="s">
        <v>1012</v>
      </c>
      <c r="AY180" s="15" t="s">
        <v>1085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1012</v>
      </c>
      <c r="BK180" s="153">
        <f>ROUND(I180*H180,2)</f>
        <v>0</v>
      </c>
      <c r="BL180" s="15" t="s">
        <v>1091</v>
      </c>
      <c r="BM180" s="152" t="s">
        <v>904</v>
      </c>
    </row>
    <row r="181" spans="1:65" s="1" customFormat="1" ht="21.75" customHeight="1">
      <c r="A181" s="27"/>
      <c r="B181" s="140"/>
      <c r="C181" s="141" t="s">
        <v>1219</v>
      </c>
      <c r="D181" s="141" t="s">
        <v>1087</v>
      </c>
      <c r="E181" s="142" t="s">
        <v>905</v>
      </c>
      <c r="F181" s="143" t="s">
        <v>906</v>
      </c>
      <c r="G181" s="144" t="s">
        <v>1090</v>
      </c>
      <c r="H181" s="145">
        <v>2.826</v>
      </c>
      <c r="I181" s="146"/>
      <c r="J181" s="146">
        <f>ROUND(I181*H181,2)</f>
        <v>0</v>
      </c>
      <c r="K181" s="147"/>
      <c r="L181" s="28"/>
      <c r="M181" s="148" t="s">
        <v>929</v>
      </c>
      <c r="N181" s="149" t="s">
        <v>965</v>
      </c>
      <c r="O181" s="150">
        <v>3.657</v>
      </c>
      <c r="P181" s="150">
        <f>O181*H181</f>
        <v>10.334682</v>
      </c>
      <c r="Q181" s="150">
        <v>2.42582</v>
      </c>
      <c r="R181" s="150">
        <f>Q181*H181</f>
        <v>6.85536732</v>
      </c>
      <c r="S181" s="150">
        <v>0</v>
      </c>
      <c r="T181" s="151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1091</v>
      </c>
      <c r="AT181" s="152" t="s">
        <v>1087</v>
      </c>
      <c r="AU181" s="152" t="s">
        <v>1012</v>
      </c>
      <c r="AY181" s="15" t="s">
        <v>1085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5" t="s">
        <v>1012</v>
      </c>
      <c r="BK181" s="153">
        <f>ROUND(I181*H181,2)</f>
        <v>0</v>
      </c>
      <c r="BL181" s="15" t="s">
        <v>1091</v>
      </c>
      <c r="BM181" s="152" t="s">
        <v>907</v>
      </c>
    </row>
    <row r="182" spans="2:51" s="12" customFormat="1" ht="9.75">
      <c r="B182" s="154"/>
      <c r="D182" s="155" t="s">
        <v>1093</v>
      </c>
      <c r="E182" s="156" t="s">
        <v>929</v>
      </c>
      <c r="F182" s="157" t="s">
        <v>908</v>
      </c>
      <c r="H182" s="158">
        <v>2.826</v>
      </c>
      <c r="L182" s="154"/>
      <c r="M182" s="159"/>
      <c r="N182" s="160"/>
      <c r="O182" s="160"/>
      <c r="P182" s="160"/>
      <c r="Q182" s="160"/>
      <c r="R182" s="160"/>
      <c r="S182" s="160"/>
      <c r="T182" s="161"/>
      <c r="AT182" s="156" t="s">
        <v>1093</v>
      </c>
      <c r="AU182" s="156" t="s">
        <v>1012</v>
      </c>
      <c r="AV182" s="12" t="s">
        <v>1012</v>
      </c>
      <c r="AW182" s="12" t="s">
        <v>956</v>
      </c>
      <c r="AX182" s="12" t="s">
        <v>1006</v>
      </c>
      <c r="AY182" s="156" t="s">
        <v>1085</v>
      </c>
    </row>
    <row r="183" spans="1:65" s="1" customFormat="1" ht="21.75" customHeight="1">
      <c r="A183" s="27"/>
      <c r="B183" s="140"/>
      <c r="C183" s="141" t="s">
        <v>1224</v>
      </c>
      <c r="D183" s="141" t="s">
        <v>1087</v>
      </c>
      <c r="E183" s="142" t="s">
        <v>909</v>
      </c>
      <c r="F183" s="143" t="s">
        <v>910</v>
      </c>
      <c r="G183" s="144" t="s">
        <v>1114</v>
      </c>
      <c r="H183" s="145">
        <v>895.894</v>
      </c>
      <c r="I183" s="146"/>
      <c r="J183" s="146">
        <f>ROUND(I183*H183,2)</f>
        <v>0</v>
      </c>
      <c r="K183" s="147"/>
      <c r="L183" s="28"/>
      <c r="M183" s="148" t="s">
        <v>929</v>
      </c>
      <c r="N183" s="149" t="s">
        <v>965</v>
      </c>
      <c r="O183" s="150">
        <v>0.048</v>
      </c>
      <c r="P183" s="150">
        <f>O183*H183</f>
        <v>43.002912</v>
      </c>
      <c r="Q183" s="150">
        <v>0</v>
      </c>
      <c r="R183" s="150">
        <f>Q183*H183</f>
        <v>0</v>
      </c>
      <c r="S183" s="150">
        <v>0.088</v>
      </c>
      <c r="T183" s="151">
        <f>S183*H183</f>
        <v>78.838672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1091</v>
      </c>
      <c r="AT183" s="152" t="s">
        <v>1087</v>
      </c>
      <c r="AU183" s="152" t="s">
        <v>1012</v>
      </c>
      <c r="AY183" s="15" t="s">
        <v>1085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5" t="s">
        <v>1012</v>
      </c>
      <c r="BK183" s="153">
        <f>ROUND(I183*H183,2)</f>
        <v>0</v>
      </c>
      <c r="BL183" s="15" t="s">
        <v>1091</v>
      </c>
      <c r="BM183" s="152" t="s">
        <v>911</v>
      </c>
    </row>
    <row r="184" spans="2:51" s="12" customFormat="1" ht="9.75">
      <c r="B184" s="154"/>
      <c r="D184" s="155" t="s">
        <v>1093</v>
      </c>
      <c r="E184" s="156" t="s">
        <v>929</v>
      </c>
      <c r="F184" s="157" t="s">
        <v>912</v>
      </c>
      <c r="H184" s="158">
        <v>895.894</v>
      </c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1093</v>
      </c>
      <c r="AU184" s="156" t="s">
        <v>1012</v>
      </c>
      <c r="AV184" s="12" t="s">
        <v>1012</v>
      </c>
      <c r="AW184" s="12" t="s">
        <v>956</v>
      </c>
      <c r="AX184" s="12" t="s">
        <v>1006</v>
      </c>
      <c r="AY184" s="156" t="s">
        <v>1085</v>
      </c>
    </row>
    <row r="185" spans="1:65" s="1" customFormat="1" ht="21.75" customHeight="1">
      <c r="A185" s="27"/>
      <c r="B185" s="140"/>
      <c r="C185" s="141" t="s">
        <v>1229</v>
      </c>
      <c r="D185" s="141" t="s">
        <v>1087</v>
      </c>
      <c r="E185" s="142" t="s">
        <v>913</v>
      </c>
      <c r="F185" s="143" t="s">
        <v>914</v>
      </c>
      <c r="G185" s="144" t="s">
        <v>1143</v>
      </c>
      <c r="H185" s="145">
        <v>89.831</v>
      </c>
      <c r="I185" s="146"/>
      <c r="J185" s="146">
        <f>ROUND(I185*H185,2)</f>
        <v>0</v>
      </c>
      <c r="K185" s="147"/>
      <c r="L185" s="28"/>
      <c r="M185" s="148" t="s">
        <v>929</v>
      </c>
      <c r="N185" s="149" t="s">
        <v>965</v>
      </c>
      <c r="O185" s="150">
        <v>0.598</v>
      </c>
      <c r="P185" s="150">
        <f>O185*H185</f>
        <v>53.718938</v>
      </c>
      <c r="Q185" s="150">
        <v>0</v>
      </c>
      <c r="R185" s="150">
        <f>Q185*H185</f>
        <v>0</v>
      </c>
      <c r="S185" s="150">
        <v>0</v>
      </c>
      <c r="T185" s="151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1091</v>
      </c>
      <c r="AT185" s="152" t="s">
        <v>1087</v>
      </c>
      <c r="AU185" s="152" t="s">
        <v>1012</v>
      </c>
      <c r="AY185" s="15" t="s">
        <v>1085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1012</v>
      </c>
      <c r="BK185" s="153">
        <f>ROUND(I185*H185,2)</f>
        <v>0</v>
      </c>
      <c r="BL185" s="15" t="s">
        <v>1091</v>
      </c>
      <c r="BM185" s="152" t="s">
        <v>915</v>
      </c>
    </row>
    <row r="186" spans="1:65" s="1" customFormat="1" ht="21.75" customHeight="1">
      <c r="A186" s="27"/>
      <c r="B186" s="140"/>
      <c r="C186" s="141" t="s">
        <v>1234</v>
      </c>
      <c r="D186" s="141" t="s">
        <v>1087</v>
      </c>
      <c r="E186" s="142" t="s">
        <v>916</v>
      </c>
      <c r="F186" s="143" t="s">
        <v>917</v>
      </c>
      <c r="G186" s="144" t="s">
        <v>1143</v>
      </c>
      <c r="H186" s="145">
        <v>808.479</v>
      </c>
      <c r="I186" s="146"/>
      <c r="J186" s="146">
        <f>ROUND(I186*H186,2)</f>
        <v>0</v>
      </c>
      <c r="K186" s="147"/>
      <c r="L186" s="28"/>
      <c r="M186" s="148" t="s">
        <v>929</v>
      </c>
      <c r="N186" s="149" t="s">
        <v>965</v>
      </c>
      <c r="O186" s="150">
        <v>0.007</v>
      </c>
      <c r="P186" s="150">
        <f>O186*H186</f>
        <v>5.659353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1091</v>
      </c>
      <c r="AT186" s="152" t="s">
        <v>1087</v>
      </c>
      <c r="AU186" s="152" t="s">
        <v>1012</v>
      </c>
      <c r="AY186" s="15" t="s">
        <v>1085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5" t="s">
        <v>1012</v>
      </c>
      <c r="BK186" s="153">
        <f>ROUND(I186*H186,2)</f>
        <v>0</v>
      </c>
      <c r="BL186" s="15" t="s">
        <v>1091</v>
      </c>
      <c r="BM186" s="152" t="s">
        <v>918</v>
      </c>
    </row>
    <row r="187" spans="2:51" s="12" customFormat="1" ht="9.75">
      <c r="B187" s="154"/>
      <c r="D187" s="155" t="s">
        <v>1093</v>
      </c>
      <c r="F187" s="157" t="s">
        <v>919</v>
      </c>
      <c r="H187" s="158">
        <v>808.479</v>
      </c>
      <c r="L187" s="154"/>
      <c r="M187" s="159"/>
      <c r="N187" s="160"/>
      <c r="O187" s="160"/>
      <c r="P187" s="160"/>
      <c r="Q187" s="160"/>
      <c r="R187" s="160"/>
      <c r="S187" s="160"/>
      <c r="T187" s="161"/>
      <c r="AT187" s="156" t="s">
        <v>1093</v>
      </c>
      <c r="AU187" s="156" t="s">
        <v>1012</v>
      </c>
      <c r="AV187" s="12" t="s">
        <v>1012</v>
      </c>
      <c r="AW187" s="12" t="s">
        <v>931</v>
      </c>
      <c r="AX187" s="12" t="s">
        <v>1006</v>
      </c>
      <c r="AY187" s="156" t="s">
        <v>1085</v>
      </c>
    </row>
    <row r="188" spans="1:65" s="1" customFormat="1" ht="33" customHeight="1">
      <c r="A188" s="27"/>
      <c r="B188" s="140"/>
      <c r="C188" s="280" t="s">
        <v>1240</v>
      </c>
      <c r="D188" s="280" t="s">
        <v>1087</v>
      </c>
      <c r="E188" s="281" t="s">
        <v>181</v>
      </c>
      <c r="F188" s="282" t="s">
        <v>180</v>
      </c>
      <c r="G188" s="283" t="s">
        <v>1143</v>
      </c>
      <c r="H188" s="284">
        <v>10.992</v>
      </c>
      <c r="I188" s="285"/>
      <c r="J188" s="285">
        <f>ROUND(I188*H188,2)</f>
        <v>0</v>
      </c>
      <c r="K188" s="147"/>
      <c r="L188" s="28"/>
      <c r="M188" s="148" t="s">
        <v>929</v>
      </c>
      <c r="N188" s="149" t="s">
        <v>965</v>
      </c>
      <c r="O188" s="150">
        <v>0</v>
      </c>
      <c r="P188" s="150">
        <f>O188*H188</f>
        <v>0</v>
      </c>
      <c r="Q188" s="150">
        <v>0</v>
      </c>
      <c r="R188" s="150">
        <f>Q188*H188</f>
        <v>0</v>
      </c>
      <c r="S188" s="150">
        <v>0</v>
      </c>
      <c r="T188" s="151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1091</v>
      </c>
      <c r="AT188" s="152" t="s">
        <v>1087</v>
      </c>
      <c r="AU188" s="152" t="s">
        <v>1012</v>
      </c>
      <c r="AY188" s="15" t="s">
        <v>1085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5" t="s">
        <v>1012</v>
      </c>
      <c r="BK188" s="153">
        <f>ROUND(I188*H188,2)</f>
        <v>0</v>
      </c>
      <c r="BL188" s="15" t="s">
        <v>1091</v>
      </c>
      <c r="BM188" s="152" t="s">
        <v>920</v>
      </c>
    </row>
    <row r="189" spans="1:65" s="1" customFormat="1" ht="21.75" customHeight="1">
      <c r="A189" s="27"/>
      <c r="B189" s="140"/>
      <c r="C189" s="141" t="s">
        <v>1244</v>
      </c>
      <c r="D189" s="141" t="s">
        <v>1087</v>
      </c>
      <c r="E189" s="142" t="s">
        <v>921</v>
      </c>
      <c r="F189" s="143" t="s">
        <v>922</v>
      </c>
      <c r="G189" s="144" t="s">
        <v>1143</v>
      </c>
      <c r="H189" s="145">
        <v>78.839</v>
      </c>
      <c r="I189" s="146"/>
      <c r="J189" s="146">
        <f>ROUND(I189*H189,2)</f>
        <v>0</v>
      </c>
      <c r="K189" s="147"/>
      <c r="L189" s="28"/>
      <c r="M189" s="148" t="s">
        <v>929</v>
      </c>
      <c r="N189" s="149" t="s">
        <v>965</v>
      </c>
      <c r="O189" s="150">
        <v>0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1091</v>
      </c>
      <c r="AT189" s="152" t="s">
        <v>1087</v>
      </c>
      <c r="AU189" s="152" t="s">
        <v>1012</v>
      </c>
      <c r="AY189" s="15" t="s">
        <v>1085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5" t="s">
        <v>1012</v>
      </c>
      <c r="BK189" s="153">
        <f>ROUND(I189*H189,2)</f>
        <v>0</v>
      </c>
      <c r="BL189" s="15" t="s">
        <v>1091</v>
      </c>
      <c r="BM189" s="152" t="s">
        <v>923</v>
      </c>
    </row>
    <row r="190" spans="2:63" s="11" customFormat="1" ht="22.5" customHeight="1">
      <c r="B190" s="128"/>
      <c r="D190" s="129" t="s">
        <v>998</v>
      </c>
      <c r="E190" s="138" t="s">
        <v>1282</v>
      </c>
      <c r="F190" s="138" t="s">
        <v>1283</v>
      </c>
      <c r="J190" s="139">
        <f>BK190</f>
        <v>0</v>
      </c>
      <c r="L190" s="128"/>
      <c r="M190" s="132"/>
      <c r="N190" s="133"/>
      <c r="O190" s="133"/>
      <c r="P190" s="134">
        <f>P191</f>
        <v>608.922198</v>
      </c>
      <c r="Q190" s="133"/>
      <c r="R190" s="134">
        <f>R191</f>
        <v>0</v>
      </c>
      <c r="S190" s="133"/>
      <c r="T190" s="135">
        <f>T191</f>
        <v>0</v>
      </c>
      <c r="AR190" s="129" t="s">
        <v>1006</v>
      </c>
      <c r="AT190" s="136" t="s">
        <v>998</v>
      </c>
      <c r="AU190" s="136" t="s">
        <v>1006</v>
      </c>
      <c r="AY190" s="129" t="s">
        <v>1085</v>
      </c>
      <c r="BK190" s="137">
        <f>BK191</f>
        <v>0</v>
      </c>
    </row>
    <row r="191" spans="1:65" s="1" customFormat="1" ht="33" customHeight="1">
      <c r="A191" s="27"/>
      <c r="B191" s="140"/>
      <c r="C191" s="141" t="s">
        <v>1248</v>
      </c>
      <c r="D191" s="141" t="s">
        <v>1087</v>
      </c>
      <c r="E191" s="142" t="s">
        <v>203</v>
      </c>
      <c r="F191" s="143" t="s">
        <v>204</v>
      </c>
      <c r="G191" s="144" t="s">
        <v>1143</v>
      </c>
      <c r="H191" s="145">
        <v>1970.622</v>
      </c>
      <c r="I191" s="146"/>
      <c r="J191" s="146">
        <f>ROUND(I191*H191,2)</f>
        <v>0</v>
      </c>
      <c r="K191" s="147"/>
      <c r="L191" s="28"/>
      <c r="M191" s="148" t="s">
        <v>929</v>
      </c>
      <c r="N191" s="149" t="s">
        <v>965</v>
      </c>
      <c r="O191" s="150">
        <v>0.309</v>
      </c>
      <c r="P191" s="150">
        <f>O191*H191</f>
        <v>608.922198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2" t="s">
        <v>1091</v>
      </c>
      <c r="AT191" s="152" t="s">
        <v>1087</v>
      </c>
      <c r="AU191" s="152" t="s">
        <v>1012</v>
      </c>
      <c r="AY191" s="15" t="s">
        <v>1085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5" t="s">
        <v>1012</v>
      </c>
      <c r="BK191" s="153">
        <f>ROUND(I191*H191,2)</f>
        <v>0</v>
      </c>
      <c r="BL191" s="15" t="s">
        <v>1091</v>
      </c>
      <c r="BM191" s="152" t="s">
        <v>924</v>
      </c>
    </row>
    <row r="192" spans="2:63" s="11" customFormat="1" ht="25.5" customHeight="1">
      <c r="B192" s="128"/>
      <c r="D192" s="129" t="s">
        <v>998</v>
      </c>
      <c r="E192" s="130" t="s">
        <v>1288</v>
      </c>
      <c r="F192" s="130" t="s">
        <v>1289</v>
      </c>
      <c r="J192" s="131">
        <f>BK192</f>
        <v>0</v>
      </c>
      <c r="L192" s="128"/>
      <c r="M192" s="132"/>
      <c r="N192" s="133"/>
      <c r="O192" s="133"/>
      <c r="P192" s="134">
        <f>P193</f>
        <v>2.693958</v>
      </c>
      <c r="Q192" s="133"/>
      <c r="R192" s="134">
        <f>R193</f>
        <v>0.05555</v>
      </c>
      <c r="S192" s="133"/>
      <c r="T192" s="135">
        <f>T193</f>
        <v>0</v>
      </c>
      <c r="AR192" s="129" t="s">
        <v>1012</v>
      </c>
      <c r="AT192" s="136" t="s">
        <v>998</v>
      </c>
      <c r="AU192" s="136" t="s">
        <v>999</v>
      </c>
      <c r="AY192" s="129" t="s">
        <v>1085</v>
      </c>
      <c r="BK192" s="137">
        <f>BK193</f>
        <v>0</v>
      </c>
    </row>
    <row r="193" spans="2:63" s="11" customFormat="1" ht="22.5" customHeight="1">
      <c r="B193" s="128"/>
      <c r="D193" s="129" t="s">
        <v>998</v>
      </c>
      <c r="E193" s="138" t="s">
        <v>215</v>
      </c>
      <c r="F193" s="138" t="s">
        <v>216</v>
      </c>
      <c r="J193" s="139">
        <f>BK193</f>
        <v>0</v>
      </c>
      <c r="L193" s="128"/>
      <c r="M193" s="132"/>
      <c r="N193" s="133"/>
      <c r="O193" s="133"/>
      <c r="P193" s="134">
        <f>SUM(P194:P196)</f>
        <v>2.693958</v>
      </c>
      <c r="Q193" s="133"/>
      <c r="R193" s="134">
        <f>SUM(R194:R196)</f>
        <v>0.05555</v>
      </c>
      <c r="S193" s="133"/>
      <c r="T193" s="135">
        <f>SUM(T194:T196)</f>
        <v>0</v>
      </c>
      <c r="AR193" s="129" t="s">
        <v>1012</v>
      </c>
      <c r="AT193" s="136" t="s">
        <v>998</v>
      </c>
      <c r="AU193" s="136" t="s">
        <v>1006</v>
      </c>
      <c r="AY193" s="129" t="s">
        <v>1085</v>
      </c>
      <c r="BK193" s="137">
        <f>SUM(BK194:BK196)</f>
        <v>0</v>
      </c>
    </row>
    <row r="194" spans="1:65" s="1" customFormat="1" ht="21.75" customHeight="1">
      <c r="A194" s="27"/>
      <c r="B194" s="140"/>
      <c r="C194" s="141" t="s">
        <v>1252</v>
      </c>
      <c r="D194" s="141" t="s">
        <v>1087</v>
      </c>
      <c r="E194" s="142" t="s">
        <v>217</v>
      </c>
      <c r="F194" s="143" t="s">
        <v>218</v>
      </c>
      <c r="G194" s="144" t="s">
        <v>1222</v>
      </c>
      <c r="H194" s="145">
        <v>11</v>
      </c>
      <c r="I194" s="146"/>
      <c r="J194" s="146">
        <f>ROUND(I194*H194,2)</f>
        <v>0</v>
      </c>
      <c r="K194" s="147"/>
      <c r="L194" s="28"/>
      <c r="M194" s="148" t="s">
        <v>929</v>
      </c>
      <c r="N194" s="149" t="s">
        <v>965</v>
      </c>
      <c r="O194" s="150">
        <v>0.22809</v>
      </c>
      <c r="P194" s="150">
        <f>O194*H194</f>
        <v>2.50899</v>
      </c>
      <c r="Q194" s="150">
        <v>5E-05</v>
      </c>
      <c r="R194" s="150">
        <f>Q194*H194</f>
        <v>0.00055</v>
      </c>
      <c r="S194" s="150">
        <v>0</v>
      </c>
      <c r="T194" s="151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1160</v>
      </c>
      <c r="AT194" s="152" t="s">
        <v>1087</v>
      </c>
      <c r="AU194" s="152" t="s">
        <v>1012</v>
      </c>
      <c r="AY194" s="15" t="s">
        <v>1085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5" t="s">
        <v>1012</v>
      </c>
      <c r="BK194" s="153">
        <f>ROUND(I194*H194,2)</f>
        <v>0</v>
      </c>
      <c r="BL194" s="15" t="s">
        <v>1160</v>
      </c>
      <c r="BM194" s="152" t="s">
        <v>925</v>
      </c>
    </row>
    <row r="195" spans="1:65" s="1" customFormat="1" ht="21.75" customHeight="1">
      <c r="A195" s="27"/>
      <c r="B195" s="140"/>
      <c r="C195" s="162" t="s">
        <v>1256</v>
      </c>
      <c r="D195" s="162" t="s">
        <v>1140</v>
      </c>
      <c r="E195" s="163" t="s">
        <v>221</v>
      </c>
      <c r="F195" s="164" t="s">
        <v>222</v>
      </c>
      <c r="G195" s="165" t="s">
        <v>1222</v>
      </c>
      <c r="H195" s="166">
        <v>11</v>
      </c>
      <c r="I195" s="167"/>
      <c r="J195" s="167">
        <f>ROUND(I195*H195,2)</f>
        <v>0</v>
      </c>
      <c r="K195" s="168"/>
      <c r="L195" s="169"/>
      <c r="M195" s="170" t="s">
        <v>929</v>
      </c>
      <c r="N195" s="171" t="s">
        <v>965</v>
      </c>
      <c r="O195" s="150">
        <v>0</v>
      </c>
      <c r="P195" s="150">
        <f>O195*H195</f>
        <v>0</v>
      </c>
      <c r="Q195" s="150">
        <v>0.005</v>
      </c>
      <c r="R195" s="150">
        <f>Q195*H195</f>
        <v>0.055</v>
      </c>
      <c r="S195" s="150">
        <v>0</v>
      </c>
      <c r="T195" s="151">
        <f>S195*H195</f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52" t="s">
        <v>1240</v>
      </c>
      <c r="AT195" s="152" t="s">
        <v>1140</v>
      </c>
      <c r="AU195" s="152" t="s">
        <v>1012</v>
      </c>
      <c r="AY195" s="15" t="s">
        <v>1085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5" t="s">
        <v>1012</v>
      </c>
      <c r="BK195" s="153">
        <f>ROUND(I195*H195,2)</f>
        <v>0</v>
      </c>
      <c r="BL195" s="15" t="s">
        <v>1160</v>
      </c>
      <c r="BM195" s="152" t="s">
        <v>926</v>
      </c>
    </row>
    <row r="196" spans="1:65" s="1" customFormat="1" ht="21.75" customHeight="1">
      <c r="A196" s="27"/>
      <c r="B196" s="140"/>
      <c r="C196" s="141" t="s">
        <v>1260</v>
      </c>
      <c r="D196" s="141" t="s">
        <v>1087</v>
      </c>
      <c r="E196" s="142" t="s">
        <v>224</v>
      </c>
      <c r="F196" s="143" t="s">
        <v>225</v>
      </c>
      <c r="G196" s="144" t="s">
        <v>1143</v>
      </c>
      <c r="H196" s="145">
        <v>0.056</v>
      </c>
      <c r="I196" s="146"/>
      <c r="J196" s="146">
        <f>ROUND(I196*H196,2)</f>
        <v>0</v>
      </c>
      <c r="K196" s="147"/>
      <c r="L196" s="28"/>
      <c r="M196" s="172" t="s">
        <v>929</v>
      </c>
      <c r="N196" s="173" t="s">
        <v>965</v>
      </c>
      <c r="O196" s="174">
        <v>3.303</v>
      </c>
      <c r="P196" s="174">
        <f>O196*H196</f>
        <v>0.184968</v>
      </c>
      <c r="Q196" s="174">
        <v>0</v>
      </c>
      <c r="R196" s="174">
        <f>Q196*H196</f>
        <v>0</v>
      </c>
      <c r="S196" s="174">
        <v>0</v>
      </c>
      <c r="T196" s="175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1160</v>
      </c>
      <c r="AT196" s="152" t="s">
        <v>1087</v>
      </c>
      <c r="AU196" s="152" t="s">
        <v>1012</v>
      </c>
      <c r="AY196" s="15" t="s">
        <v>1085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1012</v>
      </c>
      <c r="BK196" s="153">
        <f>ROUND(I196*H196,2)</f>
        <v>0</v>
      </c>
      <c r="BL196" s="15" t="s">
        <v>1160</v>
      </c>
      <c r="BM196" s="152" t="s">
        <v>927</v>
      </c>
    </row>
    <row r="197" spans="1:31" s="1" customFormat="1" ht="6.75" customHeight="1">
      <c r="A197" s="27"/>
      <c r="B197" s="42"/>
      <c r="C197" s="43"/>
      <c r="D197" s="43"/>
      <c r="E197" s="43"/>
      <c r="F197" s="43"/>
      <c r="G197" s="43"/>
      <c r="H197" s="43"/>
      <c r="I197" s="43"/>
      <c r="J197" s="43"/>
      <c r="K197" s="43"/>
      <c r="L197" s="28"/>
      <c r="M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</row>
  </sheetData>
  <sheetProtection/>
  <autoFilter ref="C127:K196"/>
  <mergeCells count="12">
    <mergeCell ref="E9:H9"/>
    <mergeCell ref="E11:H11"/>
    <mergeCell ref="E20:H20"/>
    <mergeCell ref="E29:H29"/>
    <mergeCell ref="L2:V2"/>
    <mergeCell ref="E120:H120"/>
    <mergeCell ref="E85:H85"/>
    <mergeCell ref="E87:H87"/>
    <mergeCell ref="E89:H89"/>
    <mergeCell ref="E116:H116"/>
    <mergeCell ref="E118:H118"/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7"/>
  <sheetViews>
    <sheetView showGridLines="0" zoomScalePageLayoutView="0" workbookViewId="0" topLeftCell="A178">
      <selection activeCell="G130" sqref="G13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07" t="s">
        <v>934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1013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999</v>
      </c>
    </row>
    <row r="4" spans="2:46" ht="24.75" customHeight="1">
      <c r="B4" s="18"/>
      <c r="D4" s="19" t="s">
        <v>1053</v>
      </c>
      <c r="L4" s="18"/>
      <c r="M4" s="93" t="s">
        <v>938</v>
      </c>
      <c r="AT4" s="15" t="s">
        <v>931</v>
      </c>
    </row>
    <row r="5" spans="2:12" ht="6.75" customHeight="1">
      <c r="B5" s="18"/>
      <c r="L5" s="18"/>
    </row>
    <row r="6" spans="2:12" ht="12" customHeight="1">
      <c r="B6" s="18"/>
      <c r="D6" s="24" t="s">
        <v>941</v>
      </c>
      <c r="L6" s="18"/>
    </row>
    <row r="7" spans="2:12" ht="16.5" customHeight="1">
      <c r="B7" s="18"/>
      <c r="E7" s="338" t="str">
        <f>'Rekapitulácia stavby'!K6</f>
        <v>Vodozádržné opatrenia v obci Kamenica nad Cirochou</v>
      </c>
      <c r="F7" s="339"/>
      <c r="G7" s="339"/>
      <c r="H7" s="339"/>
      <c r="L7" s="18"/>
    </row>
    <row r="8" spans="2:12" ht="12" customHeight="1">
      <c r="B8" s="18"/>
      <c r="D8" s="24" t="s">
        <v>1054</v>
      </c>
      <c r="L8" s="18"/>
    </row>
    <row r="9" spans="1:31" s="1" customFormat="1" ht="16.5" customHeight="1">
      <c r="A9" s="27"/>
      <c r="B9" s="28"/>
      <c r="C9" s="27"/>
      <c r="D9" s="27"/>
      <c r="E9" s="338" t="s">
        <v>1055</v>
      </c>
      <c r="F9" s="337"/>
      <c r="G9" s="337"/>
      <c r="H9" s="337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1056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31" t="s">
        <v>1057</v>
      </c>
      <c r="F11" s="337"/>
      <c r="G11" s="337"/>
      <c r="H11" s="33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943</v>
      </c>
      <c r="E13" s="27"/>
      <c r="F13" s="22" t="s">
        <v>929</v>
      </c>
      <c r="G13" s="27"/>
      <c r="H13" s="27"/>
      <c r="I13" s="24" t="s">
        <v>944</v>
      </c>
      <c r="J13" s="22" t="s">
        <v>929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945</v>
      </c>
      <c r="E14" s="27"/>
      <c r="F14" s="22" t="s">
        <v>946</v>
      </c>
      <c r="G14" s="27"/>
      <c r="H14" s="27"/>
      <c r="I14" s="24" t="s">
        <v>947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948</v>
      </c>
      <c r="E16" s="27"/>
      <c r="F16" s="27"/>
      <c r="G16" s="27"/>
      <c r="H16" s="27"/>
      <c r="I16" s="24" t="s">
        <v>949</v>
      </c>
      <c r="J16" s="22" t="s">
        <v>929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950</v>
      </c>
      <c r="F17" s="27"/>
      <c r="G17" s="27"/>
      <c r="H17" s="27"/>
      <c r="I17" s="24" t="s">
        <v>951</v>
      </c>
      <c r="J17" s="22" t="s">
        <v>929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952</v>
      </c>
      <c r="E19" s="27"/>
      <c r="F19" s="27"/>
      <c r="G19" s="27"/>
      <c r="H19" s="27"/>
      <c r="I19" s="24" t="s">
        <v>949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1" t="str">
        <f>'Rekapitulácia stavby'!E14</f>
        <v> </v>
      </c>
      <c r="F20" s="311"/>
      <c r="G20" s="311"/>
      <c r="H20" s="311"/>
      <c r="I20" s="24" t="s">
        <v>951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954</v>
      </c>
      <c r="E22" s="27"/>
      <c r="F22" s="27"/>
      <c r="G22" s="27"/>
      <c r="H22" s="27"/>
      <c r="I22" s="24" t="s">
        <v>949</v>
      </c>
      <c r="J22" s="22" t="s">
        <v>929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955</v>
      </c>
      <c r="F23" s="27"/>
      <c r="G23" s="27"/>
      <c r="H23" s="27"/>
      <c r="I23" s="24" t="s">
        <v>951</v>
      </c>
      <c r="J23" s="22" t="s">
        <v>929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957</v>
      </c>
      <c r="E25" s="27"/>
      <c r="F25" s="27"/>
      <c r="G25" s="27"/>
      <c r="H25" s="27"/>
      <c r="I25" s="24" t="s">
        <v>949</v>
      </c>
      <c r="J25" s="22" t="s">
        <v>929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951</v>
      </c>
      <c r="J26" s="22" t="s">
        <v>929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958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326" t="s">
        <v>929</v>
      </c>
      <c r="F29" s="326"/>
      <c r="G29" s="326"/>
      <c r="H29" s="32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959</v>
      </c>
      <c r="E32" s="27"/>
      <c r="F32" s="27"/>
      <c r="G32" s="27"/>
      <c r="H32" s="27"/>
      <c r="I32" s="27"/>
      <c r="J32" s="65">
        <f>ROUND(J129,2)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961</v>
      </c>
      <c r="G34" s="27"/>
      <c r="H34" s="27"/>
      <c r="I34" s="31" t="s">
        <v>960</v>
      </c>
      <c r="J34" s="31" t="s">
        <v>962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963</v>
      </c>
      <c r="E35" s="24" t="s">
        <v>964</v>
      </c>
      <c r="F35" s="99">
        <f>ROUND((SUM(BE129:BE206)),2)</f>
        <v>0</v>
      </c>
      <c r="G35" s="27"/>
      <c r="H35" s="27"/>
      <c r="I35" s="100">
        <v>0.2</v>
      </c>
      <c r="J35" s="99">
        <f>ROUND(((SUM(BE129:BE206))*I35),2)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965</v>
      </c>
      <c r="F36" s="99">
        <f>ROUND((SUM(BF129:BF206)),2)</f>
        <v>0</v>
      </c>
      <c r="G36" s="27"/>
      <c r="H36" s="27"/>
      <c r="I36" s="100">
        <v>0.2</v>
      </c>
      <c r="J36" s="99">
        <f>ROUND(((SUM(BF129:BF206))*I36),2)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966</v>
      </c>
      <c r="F37" s="99">
        <f>ROUND((SUM(BG129:BG206)),2)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967</v>
      </c>
      <c r="F38" s="99">
        <f>ROUND((SUM(BH129:BH206)),2)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968</v>
      </c>
      <c r="F39" s="99">
        <f>ROUND((SUM(BI129:BI206)),2)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969</v>
      </c>
      <c r="E41" s="35"/>
      <c r="F41" s="35"/>
      <c r="G41" s="101" t="s">
        <v>970</v>
      </c>
      <c r="H41" s="36" t="s">
        <v>971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972</v>
      </c>
      <c r="E50" s="39"/>
      <c r="F50" s="39"/>
      <c r="G50" s="38" t="s">
        <v>973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974</v>
      </c>
      <c r="E61" s="30"/>
      <c r="F61" s="104" t="s">
        <v>975</v>
      </c>
      <c r="G61" s="40" t="s">
        <v>974</v>
      </c>
      <c r="H61" s="30"/>
      <c r="I61" s="30"/>
      <c r="J61" s="105" t="s">
        <v>975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976</v>
      </c>
      <c r="E65" s="41"/>
      <c r="F65" s="41"/>
      <c r="G65" s="38" t="s">
        <v>977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974</v>
      </c>
      <c r="E76" s="30"/>
      <c r="F76" s="104" t="s">
        <v>975</v>
      </c>
      <c r="G76" s="40" t="s">
        <v>974</v>
      </c>
      <c r="H76" s="30"/>
      <c r="I76" s="30"/>
      <c r="J76" s="105" t="s">
        <v>975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1058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941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38" t="str">
        <f>E7</f>
        <v>Vodozádržné opatrenia v obci Kamenica nad Cirochou</v>
      </c>
      <c r="F85" s="339"/>
      <c r="G85" s="339"/>
      <c r="H85" s="33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1054</v>
      </c>
      <c r="L86" s="18"/>
    </row>
    <row r="87" spans="1:31" s="1" customFormat="1" ht="16.5" customHeight="1">
      <c r="A87" s="27"/>
      <c r="B87" s="28"/>
      <c r="C87" s="27"/>
      <c r="D87" s="27"/>
      <c r="E87" s="338" t="s">
        <v>1055</v>
      </c>
      <c r="F87" s="337"/>
      <c r="G87" s="337"/>
      <c r="H87" s="337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1056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31" t="str">
        <f>E11</f>
        <v>01.1 - SO 01.1 Mokraď</v>
      </c>
      <c r="F89" s="337"/>
      <c r="G89" s="337"/>
      <c r="H89" s="337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945</v>
      </c>
      <c r="D91" s="27"/>
      <c r="E91" s="27"/>
      <c r="F91" s="22" t="str">
        <f>F14</f>
        <v>Kamenica nad Cirochou </v>
      </c>
      <c r="G91" s="27"/>
      <c r="H91" s="27"/>
      <c r="I91" s="24" t="s">
        <v>947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948</v>
      </c>
      <c r="D93" s="27"/>
      <c r="E93" s="27"/>
      <c r="F93" s="22" t="str">
        <f>E17</f>
        <v>Obec Kamenica nad Cirochou</v>
      </c>
      <c r="G93" s="27"/>
      <c r="H93" s="27"/>
      <c r="I93" s="24" t="s">
        <v>954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952</v>
      </c>
      <c r="D94" s="27"/>
      <c r="E94" s="27"/>
      <c r="F94" s="22" t="str">
        <f>IF(E20="","",E20)</f>
        <v> </v>
      </c>
      <c r="G94" s="27"/>
      <c r="H94" s="27"/>
      <c r="I94" s="24" t="s">
        <v>957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1059</v>
      </c>
      <c r="D96" s="33"/>
      <c r="E96" s="33"/>
      <c r="F96" s="33"/>
      <c r="G96" s="33"/>
      <c r="H96" s="33"/>
      <c r="I96" s="33"/>
      <c r="J96" s="107" t="s">
        <v>1060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1061</v>
      </c>
      <c r="D98" s="27"/>
      <c r="E98" s="27"/>
      <c r="F98" s="27"/>
      <c r="G98" s="27"/>
      <c r="H98" s="27"/>
      <c r="I98" s="27"/>
      <c r="J98" s="65">
        <f>J129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1062</v>
      </c>
    </row>
    <row r="99" spans="2:12" s="8" customFormat="1" ht="24.75" customHeight="1">
      <c r="B99" s="109"/>
      <c r="D99" s="110" t="s">
        <v>1063</v>
      </c>
      <c r="E99" s="111"/>
      <c r="F99" s="111"/>
      <c r="G99" s="111"/>
      <c r="H99" s="111"/>
      <c r="I99" s="111"/>
      <c r="J99" s="112">
        <f>J130</f>
        <v>0</v>
      </c>
      <c r="L99" s="109"/>
    </row>
    <row r="100" spans="2:12" s="9" customFormat="1" ht="19.5" customHeight="1">
      <c r="B100" s="113"/>
      <c r="D100" s="114" t="s">
        <v>1064</v>
      </c>
      <c r="E100" s="115"/>
      <c r="F100" s="115"/>
      <c r="G100" s="115"/>
      <c r="H100" s="115"/>
      <c r="I100" s="115"/>
      <c r="J100" s="116">
        <f>J131</f>
        <v>0</v>
      </c>
      <c r="L100" s="113"/>
    </row>
    <row r="101" spans="2:12" s="9" customFormat="1" ht="19.5" customHeight="1">
      <c r="B101" s="113"/>
      <c r="D101" s="114" t="s">
        <v>1065</v>
      </c>
      <c r="E101" s="115"/>
      <c r="F101" s="115"/>
      <c r="G101" s="115"/>
      <c r="H101" s="115"/>
      <c r="I101" s="115"/>
      <c r="J101" s="116">
        <f>J174</f>
        <v>0</v>
      </c>
      <c r="L101" s="113"/>
    </row>
    <row r="102" spans="2:12" s="9" customFormat="1" ht="19.5" customHeight="1">
      <c r="B102" s="113"/>
      <c r="D102" s="114" t="s">
        <v>1066</v>
      </c>
      <c r="E102" s="115"/>
      <c r="F102" s="115"/>
      <c r="G102" s="115"/>
      <c r="H102" s="115"/>
      <c r="I102" s="115"/>
      <c r="J102" s="116">
        <f>J177</f>
        <v>0</v>
      </c>
      <c r="L102" s="113"/>
    </row>
    <row r="103" spans="2:12" s="9" customFormat="1" ht="19.5" customHeight="1">
      <c r="B103" s="113"/>
      <c r="D103" s="114" t="s">
        <v>1067</v>
      </c>
      <c r="E103" s="115"/>
      <c r="F103" s="115"/>
      <c r="G103" s="115"/>
      <c r="H103" s="115"/>
      <c r="I103" s="115"/>
      <c r="J103" s="116">
        <f>J182</f>
        <v>0</v>
      </c>
      <c r="L103" s="113"/>
    </row>
    <row r="104" spans="2:12" s="9" customFormat="1" ht="19.5" customHeight="1">
      <c r="B104" s="113"/>
      <c r="D104" s="114" t="s">
        <v>1068</v>
      </c>
      <c r="E104" s="115"/>
      <c r="F104" s="115"/>
      <c r="G104" s="115"/>
      <c r="H104" s="115"/>
      <c r="I104" s="115"/>
      <c r="J104" s="116">
        <f>J191</f>
        <v>0</v>
      </c>
      <c r="L104" s="113"/>
    </row>
    <row r="105" spans="2:12" s="9" customFormat="1" ht="19.5" customHeight="1">
      <c r="B105" s="113"/>
      <c r="D105" s="114" t="s">
        <v>1069</v>
      </c>
      <c r="E105" s="115"/>
      <c r="F105" s="115"/>
      <c r="G105" s="115"/>
      <c r="H105" s="115"/>
      <c r="I105" s="115"/>
      <c r="J105" s="116">
        <f>J195</f>
        <v>0</v>
      </c>
      <c r="L105" s="113"/>
    </row>
    <row r="106" spans="2:12" s="8" customFormat="1" ht="24.75" customHeight="1">
      <c r="B106" s="109"/>
      <c r="D106" s="110" t="s">
        <v>1070</v>
      </c>
      <c r="E106" s="111"/>
      <c r="F106" s="111"/>
      <c r="G106" s="111"/>
      <c r="H106" s="111"/>
      <c r="I106" s="111"/>
      <c r="J106" s="112">
        <f>J197</f>
        <v>0</v>
      </c>
      <c r="L106" s="109"/>
    </row>
    <row r="107" spans="2:12" s="9" customFormat="1" ht="19.5" customHeight="1">
      <c r="B107" s="113"/>
      <c r="D107" s="114" t="s">
        <v>1071</v>
      </c>
      <c r="E107" s="115"/>
      <c r="F107" s="115"/>
      <c r="G107" s="115"/>
      <c r="H107" s="115"/>
      <c r="I107" s="115"/>
      <c r="J107" s="116">
        <f>J198</f>
        <v>0</v>
      </c>
      <c r="L107" s="113"/>
    </row>
    <row r="108" spans="1:31" s="1" customFormat="1" ht="21.75" customHeight="1">
      <c r="A108" s="27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1" customFormat="1" ht="6.75" customHeight="1">
      <c r="A109" s="27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3" spans="1:31" s="1" customFormat="1" ht="6.75" customHeight="1">
      <c r="A113" s="27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24.75" customHeight="1">
      <c r="A114" s="27"/>
      <c r="B114" s="28"/>
      <c r="C114" s="19" t="s">
        <v>378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6.7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12" customHeight="1">
      <c r="A116" s="27"/>
      <c r="B116" s="28"/>
      <c r="C116" s="24" t="s">
        <v>941</v>
      </c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16.5" customHeight="1">
      <c r="A117" s="27"/>
      <c r="B117" s="28"/>
      <c r="C117" s="27"/>
      <c r="D117" s="27"/>
      <c r="E117" s="338" t="str">
        <f>E7</f>
        <v>Vodozádržné opatrenia v obci Kamenica nad Cirochou</v>
      </c>
      <c r="F117" s="339"/>
      <c r="G117" s="339"/>
      <c r="H117" s="339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2:12" ht="12" customHeight="1">
      <c r="B118" s="18"/>
      <c r="C118" s="24" t="s">
        <v>1054</v>
      </c>
      <c r="L118" s="18"/>
    </row>
    <row r="119" spans="1:31" s="1" customFormat="1" ht="16.5" customHeight="1">
      <c r="A119" s="27"/>
      <c r="B119" s="28"/>
      <c r="C119" s="27"/>
      <c r="D119" s="27"/>
      <c r="E119" s="338" t="s">
        <v>1055</v>
      </c>
      <c r="F119" s="337"/>
      <c r="G119" s="337"/>
      <c r="H119" s="33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12" customHeight="1">
      <c r="A120" s="27"/>
      <c r="B120" s="28"/>
      <c r="C120" s="24" t="s">
        <v>1056</v>
      </c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6.5" customHeight="1">
      <c r="A121" s="27"/>
      <c r="B121" s="28"/>
      <c r="C121" s="27"/>
      <c r="D121" s="27"/>
      <c r="E121" s="331" t="str">
        <f>E11</f>
        <v>01.1 - SO 01.1 Mokraď</v>
      </c>
      <c r="F121" s="337"/>
      <c r="G121" s="337"/>
      <c r="H121" s="33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6.7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12" customHeight="1">
      <c r="A123" s="27"/>
      <c r="B123" s="28"/>
      <c r="C123" s="24" t="s">
        <v>945</v>
      </c>
      <c r="D123" s="27"/>
      <c r="E123" s="27"/>
      <c r="F123" s="22" t="str">
        <f>F14</f>
        <v>Kamenica nad Cirochou </v>
      </c>
      <c r="G123" s="27"/>
      <c r="H123" s="27"/>
      <c r="I123" s="24" t="s">
        <v>947</v>
      </c>
      <c r="J123" s="50">
        <f>IF(J14="","",J14)</f>
        <v>44433</v>
      </c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6.75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25.5" customHeight="1">
      <c r="A125" s="27"/>
      <c r="B125" s="28"/>
      <c r="C125" s="24" t="s">
        <v>948</v>
      </c>
      <c r="D125" s="27"/>
      <c r="E125" s="27"/>
      <c r="F125" s="22" t="str">
        <f>E17</f>
        <v>Obec Kamenica nad Cirochou</v>
      </c>
      <c r="G125" s="27"/>
      <c r="H125" s="27"/>
      <c r="I125" s="24" t="s">
        <v>954</v>
      </c>
      <c r="J125" s="25" t="str">
        <f>E23</f>
        <v>SK DESIGN Ing. Kelemen Slavomír</v>
      </c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15" customHeight="1">
      <c r="A126" s="27"/>
      <c r="B126" s="28"/>
      <c r="C126" s="24" t="s">
        <v>952</v>
      </c>
      <c r="D126" s="27"/>
      <c r="E126" s="27"/>
      <c r="F126" s="22" t="str">
        <f>IF(E20="","",E20)</f>
        <v> </v>
      </c>
      <c r="G126" s="27"/>
      <c r="H126" s="27"/>
      <c r="I126" s="24" t="s">
        <v>957</v>
      </c>
      <c r="J126" s="25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9.75" customHeight="1">
      <c r="A127" s="27"/>
      <c r="B127" s="28"/>
      <c r="C127" s="27"/>
      <c r="D127" s="27"/>
      <c r="E127" s="27"/>
      <c r="F127" s="27"/>
      <c r="G127" s="27"/>
      <c r="H127" s="27"/>
      <c r="I127" s="27"/>
      <c r="J127" s="27"/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0" customFormat="1" ht="29.25" customHeight="1">
      <c r="A128" s="117"/>
      <c r="B128" s="118"/>
      <c r="C128" s="119" t="s">
        <v>1072</v>
      </c>
      <c r="D128" s="120" t="s">
        <v>984</v>
      </c>
      <c r="E128" s="120" t="s">
        <v>980</v>
      </c>
      <c r="F128" s="120" t="s">
        <v>981</v>
      </c>
      <c r="G128" s="120" t="s">
        <v>1073</v>
      </c>
      <c r="H128" s="120" t="s">
        <v>1074</v>
      </c>
      <c r="I128" s="120" t="s">
        <v>1075</v>
      </c>
      <c r="J128" s="121" t="s">
        <v>1060</v>
      </c>
      <c r="K128" s="122" t="s">
        <v>1076</v>
      </c>
      <c r="L128" s="123"/>
      <c r="M128" s="56" t="s">
        <v>929</v>
      </c>
      <c r="N128" s="57" t="s">
        <v>963</v>
      </c>
      <c r="O128" s="57" t="s">
        <v>1077</v>
      </c>
      <c r="P128" s="57" t="s">
        <v>1078</v>
      </c>
      <c r="Q128" s="57" t="s">
        <v>1079</v>
      </c>
      <c r="R128" s="57" t="s">
        <v>1080</v>
      </c>
      <c r="S128" s="57" t="s">
        <v>1081</v>
      </c>
      <c r="T128" s="58" t="s">
        <v>1082</v>
      </c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</row>
    <row r="129" spans="1:63" s="1" customFormat="1" ht="22.5" customHeight="1">
      <c r="A129" s="27"/>
      <c r="B129" s="28"/>
      <c r="C129" s="63" t="s">
        <v>1061</v>
      </c>
      <c r="D129" s="27"/>
      <c r="E129" s="27"/>
      <c r="F129" s="27"/>
      <c r="G129" s="27"/>
      <c r="H129" s="27"/>
      <c r="I129" s="27"/>
      <c r="J129" s="124">
        <f>BK129</f>
        <v>0</v>
      </c>
      <c r="K129" s="27"/>
      <c r="L129" s="28"/>
      <c r="M129" s="59"/>
      <c r="N129" s="51"/>
      <c r="O129" s="60"/>
      <c r="P129" s="125">
        <f>P130+P197</f>
        <v>1566.668079</v>
      </c>
      <c r="Q129" s="60"/>
      <c r="R129" s="125">
        <f>R130+R197</f>
        <v>498.6705584199999</v>
      </c>
      <c r="S129" s="60"/>
      <c r="T129" s="126">
        <f>T130+T197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T129" s="15" t="s">
        <v>998</v>
      </c>
      <c r="AU129" s="15" t="s">
        <v>1062</v>
      </c>
      <c r="BK129" s="127">
        <f>BK130+BK197</f>
        <v>0</v>
      </c>
    </row>
    <row r="130" spans="2:63" s="11" customFormat="1" ht="25.5" customHeight="1">
      <c r="B130" s="128"/>
      <c r="D130" s="129" t="s">
        <v>998</v>
      </c>
      <c r="E130" s="130" t="s">
        <v>1083</v>
      </c>
      <c r="F130" s="130" t="s">
        <v>1084</v>
      </c>
      <c r="J130" s="131">
        <f>BK130</f>
        <v>0</v>
      </c>
      <c r="L130" s="128"/>
      <c r="M130" s="132"/>
      <c r="N130" s="133"/>
      <c r="O130" s="133"/>
      <c r="P130" s="134">
        <f>P131+P174+P177+P182+P191+P195</f>
        <v>1508.417511</v>
      </c>
      <c r="Q130" s="133"/>
      <c r="R130" s="134">
        <f>R131+R174+R177+R182+R191+R195</f>
        <v>497.8784084199999</v>
      </c>
      <c r="S130" s="133"/>
      <c r="T130" s="135">
        <f>T131+T174+T177+T182+T191+T195</f>
        <v>0</v>
      </c>
      <c r="AR130" s="129" t="s">
        <v>1006</v>
      </c>
      <c r="AT130" s="136" t="s">
        <v>998</v>
      </c>
      <c r="AU130" s="136" t="s">
        <v>999</v>
      </c>
      <c r="AY130" s="129" t="s">
        <v>1085</v>
      </c>
      <c r="BK130" s="137">
        <f>BK131+BK174+BK177+BK182+BK191+BK195</f>
        <v>0</v>
      </c>
    </row>
    <row r="131" spans="2:63" s="11" customFormat="1" ht="22.5" customHeight="1">
      <c r="B131" s="128"/>
      <c r="D131" s="129" t="s">
        <v>998</v>
      </c>
      <c r="E131" s="138" t="s">
        <v>1006</v>
      </c>
      <c r="F131" s="138" t="s">
        <v>1086</v>
      </c>
      <c r="J131" s="139">
        <f>BK131</f>
        <v>0</v>
      </c>
      <c r="L131" s="128"/>
      <c r="M131" s="132"/>
      <c r="N131" s="133"/>
      <c r="O131" s="133"/>
      <c r="P131" s="134">
        <f>SUM(P132:P173)</f>
        <v>472.98802099999995</v>
      </c>
      <c r="Q131" s="133"/>
      <c r="R131" s="134">
        <f>SUM(R132:R173)</f>
        <v>438.2451659999999</v>
      </c>
      <c r="S131" s="133"/>
      <c r="T131" s="135">
        <f>SUM(T132:T173)</f>
        <v>0</v>
      </c>
      <c r="AR131" s="129" t="s">
        <v>1006</v>
      </c>
      <c r="AT131" s="136" t="s">
        <v>998</v>
      </c>
      <c r="AU131" s="136" t="s">
        <v>1006</v>
      </c>
      <c r="AY131" s="129" t="s">
        <v>1085</v>
      </c>
      <c r="BK131" s="137">
        <f>SUM(BK132:BK173)</f>
        <v>0</v>
      </c>
    </row>
    <row r="132" spans="1:65" s="1" customFormat="1" ht="33" customHeight="1">
      <c r="A132" s="27"/>
      <c r="B132" s="140"/>
      <c r="C132" s="141" t="s">
        <v>1006</v>
      </c>
      <c r="D132" s="141" t="s">
        <v>1087</v>
      </c>
      <c r="E132" s="142" t="s">
        <v>1088</v>
      </c>
      <c r="F132" s="143" t="s">
        <v>1089</v>
      </c>
      <c r="G132" s="144" t="s">
        <v>1090</v>
      </c>
      <c r="H132" s="145">
        <v>28.329</v>
      </c>
      <c r="I132" s="146"/>
      <c r="J132" s="146">
        <f>ROUND(I132*H132,2)</f>
        <v>0</v>
      </c>
      <c r="K132" s="147"/>
      <c r="L132" s="28"/>
      <c r="M132" s="148" t="s">
        <v>929</v>
      </c>
      <c r="N132" s="149" t="s">
        <v>965</v>
      </c>
      <c r="O132" s="150">
        <v>0.013</v>
      </c>
      <c r="P132" s="150">
        <f>O132*H132</f>
        <v>0.36827699999999997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1091</v>
      </c>
      <c r="AT132" s="152" t="s">
        <v>1087</v>
      </c>
      <c r="AU132" s="152" t="s">
        <v>1012</v>
      </c>
      <c r="AY132" s="15" t="s">
        <v>1085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1012</v>
      </c>
      <c r="BK132" s="153">
        <f>ROUND(I132*H132,2)</f>
        <v>0</v>
      </c>
      <c r="BL132" s="15" t="s">
        <v>1091</v>
      </c>
      <c r="BM132" s="152" t="s">
        <v>1092</v>
      </c>
    </row>
    <row r="133" spans="2:51" s="12" customFormat="1" ht="9.75">
      <c r="B133" s="154"/>
      <c r="D133" s="155" t="s">
        <v>1093</v>
      </c>
      <c r="E133" s="156" t="s">
        <v>929</v>
      </c>
      <c r="F133" s="157" t="s">
        <v>1094</v>
      </c>
      <c r="H133" s="158">
        <v>28.329</v>
      </c>
      <c r="L133" s="154"/>
      <c r="M133" s="159"/>
      <c r="N133" s="160"/>
      <c r="O133" s="160"/>
      <c r="P133" s="160"/>
      <c r="Q133" s="160"/>
      <c r="R133" s="160"/>
      <c r="S133" s="160"/>
      <c r="T133" s="161"/>
      <c r="AT133" s="156" t="s">
        <v>1093</v>
      </c>
      <c r="AU133" s="156" t="s">
        <v>1012</v>
      </c>
      <c r="AV133" s="12" t="s">
        <v>1012</v>
      </c>
      <c r="AW133" s="12" t="s">
        <v>956</v>
      </c>
      <c r="AX133" s="12" t="s">
        <v>1006</v>
      </c>
      <c r="AY133" s="156" t="s">
        <v>1085</v>
      </c>
    </row>
    <row r="134" spans="1:65" s="1" customFormat="1" ht="21.75" customHeight="1">
      <c r="A134" s="27"/>
      <c r="B134" s="140"/>
      <c r="C134" s="141" t="s">
        <v>1012</v>
      </c>
      <c r="D134" s="141" t="s">
        <v>1087</v>
      </c>
      <c r="E134" s="142" t="s">
        <v>1095</v>
      </c>
      <c r="F134" s="143" t="s">
        <v>1096</v>
      </c>
      <c r="G134" s="144" t="s">
        <v>1090</v>
      </c>
      <c r="H134" s="145">
        <v>224.007</v>
      </c>
      <c r="I134" s="146"/>
      <c r="J134" s="146">
        <f>ROUND(I134*H134,2)</f>
        <v>0</v>
      </c>
      <c r="K134" s="147"/>
      <c r="L134" s="28"/>
      <c r="M134" s="148" t="s">
        <v>929</v>
      </c>
      <c r="N134" s="149" t="s">
        <v>965</v>
      </c>
      <c r="O134" s="150">
        <v>0.433</v>
      </c>
      <c r="P134" s="150">
        <f>O134*H134</f>
        <v>96.995031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2" t="s">
        <v>1091</v>
      </c>
      <c r="AT134" s="152" t="s">
        <v>1087</v>
      </c>
      <c r="AU134" s="152" t="s">
        <v>1012</v>
      </c>
      <c r="AY134" s="15" t="s">
        <v>1085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5" t="s">
        <v>1012</v>
      </c>
      <c r="BK134" s="153">
        <f>ROUND(I134*H134,2)</f>
        <v>0</v>
      </c>
      <c r="BL134" s="15" t="s">
        <v>1091</v>
      </c>
      <c r="BM134" s="152" t="s">
        <v>1097</v>
      </c>
    </row>
    <row r="135" spans="2:51" s="12" customFormat="1" ht="20.25">
      <c r="B135" s="154"/>
      <c r="D135" s="155" t="s">
        <v>1093</v>
      </c>
      <c r="E135" s="156" t="s">
        <v>929</v>
      </c>
      <c r="F135" s="157" t="s">
        <v>1098</v>
      </c>
      <c r="H135" s="158">
        <v>224.007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1093</v>
      </c>
      <c r="AU135" s="156" t="s">
        <v>1012</v>
      </c>
      <c r="AV135" s="12" t="s">
        <v>1012</v>
      </c>
      <c r="AW135" s="12" t="s">
        <v>956</v>
      </c>
      <c r="AX135" s="12" t="s">
        <v>1006</v>
      </c>
      <c r="AY135" s="156" t="s">
        <v>1085</v>
      </c>
    </row>
    <row r="136" spans="1:65" s="1" customFormat="1" ht="21.75" customHeight="1">
      <c r="A136" s="27"/>
      <c r="B136" s="140"/>
      <c r="C136" s="141" t="s">
        <v>1099</v>
      </c>
      <c r="D136" s="141" t="s">
        <v>1087</v>
      </c>
      <c r="E136" s="142" t="s">
        <v>1100</v>
      </c>
      <c r="F136" s="143" t="s">
        <v>1101</v>
      </c>
      <c r="G136" s="144" t="s">
        <v>1090</v>
      </c>
      <c r="H136" s="145">
        <v>224.007</v>
      </c>
      <c r="I136" s="146"/>
      <c r="J136" s="146">
        <f>ROUND(I136*H136,2)</f>
        <v>0</v>
      </c>
      <c r="K136" s="147"/>
      <c r="L136" s="28"/>
      <c r="M136" s="148" t="s">
        <v>929</v>
      </c>
      <c r="N136" s="149" t="s">
        <v>965</v>
      </c>
      <c r="O136" s="150">
        <v>0.042</v>
      </c>
      <c r="P136" s="150">
        <f>O136*H136</f>
        <v>9.408294000000001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2" t="s">
        <v>1091</v>
      </c>
      <c r="AT136" s="152" t="s">
        <v>1087</v>
      </c>
      <c r="AU136" s="152" t="s">
        <v>1012</v>
      </c>
      <c r="AY136" s="15" t="s">
        <v>1085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5" t="s">
        <v>1012</v>
      </c>
      <c r="BK136" s="153">
        <f>ROUND(I136*H136,2)</f>
        <v>0</v>
      </c>
      <c r="BL136" s="15" t="s">
        <v>1091</v>
      </c>
      <c r="BM136" s="152" t="s">
        <v>1102</v>
      </c>
    </row>
    <row r="137" spans="1:65" s="1" customFormat="1" ht="16.5" customHeight="1">
      <c r="A137" s="27"/>
      <c r="B137" s="140"/>
      <c r="C137" s="141" t="s">
        <v>1091</v>
      </c>
      <c r="D137" s="141" t="s">
        <v>1087</v>
      </c>
      <c r="E137" s="142" t="s">
        <v>1103</v>
      </c>
      <c r="F137" s="143" t="s">
        <v>1104</v>
      </c>
      <c r="G137" s="144" t="s">
        <v>1090</v>
      </c>
      <c r="H137" s="145">
        <v>33.664</v>
      </c>
      <c r="I137" s="146"/>
      <c r="J137" s="146">
        <f>ROUND(I137*H137,2)</f>
        <v>0</v>
      </c>
      <c r="K137" s="147"/>
      <c r="L137" s="28"/>
      <c r="M137" s="148" t="s">
        <v>929</v>
      </c>
      <c r="N137" s="149" t="s">
        <v>965</v>
      </c>
      <c r="O137" s="150">
        <v>1.509</v>
      </c>
      <c r="P137" s="150">
        <f>O137*H137</f>
        <v>50.798975999999996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1091</v>
      </c>
      <c r="AT137" s="152" t="s">
        <v>1087</v>
      </c>
      <c r="AU137" s="152" t="s">
        <v>1012</v>
      </c>
      <c r="AY137" s="15" t="s">
        <v>1085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1012</v>
      </c>
      <c r="BK137" s="153">
        <f>ROUND(I137*H137,2)</f>
        <v>0</v>
      </c>
      <c r="BL137" s="15" t="s">
        <v>1091</v>
      </c>
      <c r="BM137" s="152" t="s">
        <v>1105</v>
      </c>
    </row>
    <row r="138" spans="2:51" s="12" customFormat="1" ht="9.75">
      <c r="B138" s="154"/>
      <c r="D138" s="155" t="s">
        <v>1093</v>
      </c>
      <c r="E138" s="156" t="s">
        <v>929</v>
      </c>
      <c r="F138" s="157" t="s">
        <v>1106</v>
      </c>
      <c r="H138" s="158">
        <v>33.664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1093</v>
      </c>
      <c r="AU138" s="156" t="s">
        <v>1012</v>
      </c>
      <c r="AV138" s="12" t="s">
        <v>1012</v>
      </c>
      <c r="AW138" s="12" t="s">
        <v>956</v>
      </c>
      <c r="AX138" s="12" t="s">
        <v>1006</v>
      </c>
      <c r="AY138" s="156" t="s">
        <v>1085</v>
      </c>
    </row>
    <row r="139" spans="1:65" s="1" customFormat="1" ht="33" customHeight="1">
      <c r="A139" s="27"/>
      <c r="B139" s="140"/>
      <c r="C139" s="141" t="s">
        <v>1107</v>
      </c>
      <c r="D139" s="141" t="s">
        <v>1087</v>
      </c>
      <c r="E139" s="142" t="s">
        <v>1108</v>
      </c>
      <c r="F139" s="143" t="s">
        <v>1109</v>
      </c>
      <c r="G139" s="144" t="s">
        <v>1090</v>
      </c>
      <c r="H139" s="145">
        <v>33.664</v>
      </c>
      <c r="I139" s="146"/>
      <c r="J139" s="146">
        <f>ROUND(I139*H139,2)</f>
        <v>0</v>
      </c>
      <c r="K139" s="147"/>
      <c r="L139" s="28"/>
      <c r="M139" s="148" t="s">
        <v>929</v>
      </c>
      <c r="N139" s="149" t="s">
        <v>965</v>
      </c>
      <c r="O139" s="150">
        <v>0.08</v>
      </c>
      <c r="P139" s="150">
        <f>O139*H139</f>
        <v>2.69312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1091</v>
      </c>
      <c r="AT139" s="152" t="s">
        <v>1087</v>
      </c>
      <c r="AU139" s="152" t="s">
        <v>1012</v>
      </c>
      <c r="AY139" s="15" t="s">
        <v>1085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1012</v>
      </c>
      <c r="BK139" s="153">
        <f>ROUND(I139*H139,2)</f>
        <v>0</v>
      </c>
      <c r="BL139" s="15" t="s">
        <v>1091</v>
      </c>
      <c r="BM139" s="152" t="s">
        <v>1110</v>
      </c>
    </row>
    <row r="140" spans="1:65" s="1" customFormat="1" ht="21.75" customHeight="1">
      <c r="A140" s="27"/>
      <c r="B140" s="140"/>
      <c r="C140" s="141" t="s">
        <v>1111</v>
      </c>
      <c r="D140" s="141" t="s">
        <v>1087</v>
      </c>
      <c r="E140" s="142" t="s">
        <v>1112</v>
      </c>
      <c r="F140" s="143" t="s">
        <v>1113</v>
      </c>
      <c r="G140" s="144" t="s">
        <v>1114</v>
      </c>
      <c r="H140" s="145">
        <v>78.9</v>
      </c>
      <c r="I140" s="146"/>
      <c r="J140" s="146">
        <f>ROUND(I140*H140,2)</f>
        <v>0</v>
      </c>
      <c r="K140" s="147"/>
      <c r="L140" s="28"/>
      <c r="M140" s="148" t="s">
        <v>929</v>
      </c>
      <c r="N140" s="149" t="s">
        <v>965</v>
      </c>
      <c r="O140" s="150">
        <v>0.249</v>
      </c>
      <c r="P140" s="150">
        <f>O140*H140</f>
        <v>19.6461</v>
      </c>
      <c r="Q140" s="150">
        <v>0.00097</v>
      </c>
      <c r="R140" s="150">
        <f>Q140*H140</f>
        <v>0.076533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1091</v>
      </c>
      <c r="AT140" s="152" t="s">
        <v>1087</v>
      </c>
      <c r="AU140" s="152" t="s">
        <v>1012</v>
      </c>
      <c r="AY140" s="15" t="s">
        <v>1085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1012</v>
      </c>
      <c r="BK140" s="153">
        <f>ROUND(I140*H140,2)</f>
        <v>0</v>
      </c>
      <c r="BL140" s="15" t="s">
        <v>1091</v>
      </c>
      <c r="BM140" s="152" t="s">
        <v>1115</v>
      </c>
    </row>
    <row r="141" spans="2:51" s="12" customFormat="1" ht="9.75">
      <c r="B141" s="154"/>
      <c r="D141" s="155" t="s">
        <v>1093</v>
      </c>
      <c r="E141" s="156" t="s">
        <v>929</v>
      </c>
      <c r="F141" s="157" t="s">
        <v>1116</v>
      </c>
      <c r="H141" s="158">
        <v>78.9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1093</v>
      </c>
      <c r="AU141" s="156" t="s">
        <v>1012</v>
      </c>
      <c r="AV141" s="12" t="s">
        <v>1012</v>
      </c>
      <c r="AW141" s="12" t="s">
        <v>956</v>
      </c>
      <c r="AX141" s="12" t="s">
        <v>1006</v>
      </c>
      <c r="AY141" s="156" t="s">
        <v>1085</v>
      </c>
    </row>
    <row r="142" spans="1:65" s="1" customFormat="1" ht="21.75" customHeight="1">
      <c r="A142" s="27"/>
      <c r="B142" s="140"/>
      <c r="C142" s="141" t="s">
        <v>1117</v>
      </c>
      <c r="D142" s="141" t="s">
        <v>1087</v>
      </c>
      <c r="E142" s="142" t="s">
        <v>1118</v>
      </c>
      <c r="F142" s="143" t="s">
        <v>1119</v>
      </c>
      <c r="G142" s="144" t="s">
        <v>1114</v>
      </c>
      <c r="H142" s="145">
        <v>78.9</v>
      </c>
      <c r="I142" s="146"/>
      <c r="J142" s="146">
        <f>ROUND(I142*H142,2)</f>
        <v>0</v>
      </c>
      <c r="K142" s="147"/>
      <c r="L142" s="28"/>
      <c r="M142" s="148" t="s">
        <v>929</v>
      </c>
      <c r="N142" s="149" t="s">
        <v>965</v>
      </c>
      <c r="O142" s="150">
        <v>0.188</v>
      </c>
      <c r="P142" s="150">
        <f>O142*H142</f>
        <v>14.833200000000001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1091</v>
      </c>
      <c r="AT142" s="152" t="s">
        <v>1087</v>
      </c>
      <c r="AU142" s="152" t="s">
        <v>1012</v>
      </c>
      <c r="AY142" s="15" t="s">
        <v>1085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1012</v>
      </c>
      <c r="BK142" s="153">
        <f>ROUND(I142*H142,2)</f>
        <v>0</v>
      </c>
      <c r="BL142" s="15" t="s">
        <v>1091</v>
      </c>
      <c r="BM142" s="152" t="s">
        <v>1120</v>
      </c>
    </row>
    <row r="143" spans="1:65" s="1" customFormat="1" ht="21.75" customHeight="1">
      <c r="A143" s="27"/>
      <c r="B143" s="140"/>
      <c r="C143" s="141" t="s">
        <v>1121</v>
      </c>
      <c r="D143" s="141" t="s">
        <v>1087</v>
      </c>
      <c r="E143" s="142" t="s">
        <v>1122</v>
      </c>
      <c r="F143" s="143" t="s">
        <v>1123</v>
      </c>
      <c r="G143" s="144" t="s">
        <v>1090</v>
      </c>
      <c r="H143" s="145">
        <v>28.329</v>
      </c>
      <c r="I143" s="146"/>
      <c r="J143" s="146">
        <f>ROUND(I143*H143,2)</f>
        <v>0</v>
      </c>
      <c r="K143" s="147"/>
      <c r="L143" s="28"/>
      <c r="M143" s="148" t="s">
        <v>929</v>
      </c>
      <c r="N143" s="149" t="s">
        <v>965</v>
      </c>
      <c r="O143" s="150">
        <v>0.069</v>
      </c>
      <c r="P143" s="150">
        <f>O143*H143</f>
        <v>1.9547010000000002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1091</v>
      </c>
      <c r="AT143" s="152" t="s">
        <v>1087</v>
      </c>
      <c r="AU143" s="152" t="s">
        <v>1012</v>
      </c>
      <c r="AY143" s="15" t="s">
        <v>1085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1012</v>
      </c>
      <c r="BK143" s="153">
        <f>ROUND(I143*H143,2)</f>
        <v>0</v>
      </c>
      <c r="BL143" s="15" t="s">
        <v>1091</v>
      </c>
      <c r="BM143" s="152" t="s">
        <v>1124</v>
      </c>
    </row>
    <row r="144" spans="1:65" s="1" customFormat="1" ht="33" customHeight="1">
      <c r="A144" s="27"/>
      <c r="B144" s="140"/>
      <c r="C144" s="141" t="s">
        <v>1125</v>
      </c>
      <c r="D144" s="141" t="s">
        <v>1087</v>
      </c>
      <c r="E144" s="142" t="s">
        <v>1126</v>
      </c>
      <c r="F144" s="143" t="s">
        <v>1127</v>
      </c>
      <c r="G144" s="144" t="s">
        <v>1090</v>
      </c>
      <c r="H144" s="145">
        <v>262.014</v>
      </c>
      <c r="I144" s="146"/>
      <c r="J144" s="146">
        <f>ROUND(I144*H144,2)</f>
        <v>0</v>
      </c>
      <c r="K144" s="147"/>
      <c r="L144" s="28"/>
      <c r="M144" s="148" t="s">
        <v>929</v>
      </c>
      <c r="N144" s="149" t="s">
        <v>965</v>
      </c>
      <c r="O144" s="150">
        <v>0.037</v>
      </c>
      <c r="P144" s="150">
        <f>O144*H144</f>
        <v>9.694518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1091</v>
      </c>
      <c r="AT144" s="152" t="s">
        <v>1087</v>
      </c>
      <c r="AU144" s="152" t="s">
        <v>1012</v>
      </c>
      <c r="AY144" s="15" t="s">
        <v>1085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1012</v>
      </c>
      <c r="BK144" s="153">
        <f>ROUND(I144*H144,2)</f>
        <v>0</v>
      </c>
      <c r="BL144" s="15" t="s">
        <v>1091</v>
      </c>
      <c r="BM144" s="152" t="s">
        <v>1128</v>
      </c>
    </row>
    <row r="145" spans="2:51" s="12" customFormat="1" ht="9.75">
      <c r="B145" s="154"/>
      <c r="D145" s="155" t="s">
        <v>1093</v>
      </c>
      <c r="E145" s="156" t="s">
        <v>929</v>
      </c>
      <c r="F145" s="157" t="s">
        <v>1129</v>
      </c>
      <c r="H145" s="158">
        <v>262.014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1093</v>
      </c>
      <c r="AU145" s="156" t="s">
        <v>1012</v>
      </c>
      <c r="AV145" s="12" t="s">
        <v>1012</v>
      </c>
      <c r="AW145" s="12" t="s">
        <v>956</v>
      </c>
      <c r="AX145" s="12" t="s">
        <v>1006</v>
      </c>
      <c r="AY145" s="156" t="s">
        <v>1085</v>
      </c>
    </row>
    <row r="146" spans="1:65" s="1" customFormat="1" ht="21.75" customHeight="1">
      <c r="A146" s="27"/>
      <c r="B146" s="140"/>
      <c r="C146" s="141" t="s">
        <v>1130</v>
      </c>
      <c r="D146" s="141" t="s">
        <v>1087</v>
      </c>
      <c r="E146" s="142" t="s">
        <v>1131</v>
      </c>
      <c r="F146" s="143" t="s">
        <v>1132</v>
      </c>
      <c r="G146" s="144" t="s">
        <v>1090</v>
      </c>
      <c r="H146" s="145">
        <v>262.014</v>
      </c>
      <c r="I146" s="146"/>
      <c r="J146" s="146">
        <f>ROUND(I146*H146,2)</f>
        <v>0</v>
      </c>
      <c r="K146" s="147"/>
      <c r="L146" s="28"/>
      <c r="M146" s="148" t="s">
        <v>929</v>
      </c>
      <c r="N146" s="149" t="s">
        <v>965</v>
      </c>
      <c r="O146" s="150">
        <v>0.087</v>
      </c>
      <c r="P146" s="150">
        <f>O146*H146</f>
        <v>22.795218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1091</v>
      </c>
      <c r="AT146" s="152" t="s">
        <v>1087</v>
      </c>
      <c r="AU146" s="152" t="s">
        <v>1012</v>
      </c>
      <c r="AY146" s="15" t="s">
        <v>1085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1012</v>
      </c>
      <c r="BK146" s="153">
        <f>ROUND(I146*H146,2)</f>
        <v>0</v>
      </c>
      <c r="BL146" s="15" t="s">
        <v>1091</v>
      </c>
      <c r="BM146" s="152" t="s">
        <v>1133</v>
      </c>
    </row>
    <row r="147" spans="1:65" s="1" customFormat="1" ht="21.75" customHeight="1">
      <c r="A147" s="27"/>
      <c r="B147" s="140"/>
      <c r="C147" s="141" t="s">
        <v>1134</v>
      </c>
      <c r="D147" s="141" t="s">
        <v>1087</v>
      </c>
      <c r="E147" s="142" t="s">
        <v>1135</v>
      </c>
      <c r="F147" s="143" t="s">
        <v>1136</v>
      </c>
      <c r="G147" s="144" t="s">
        <v>1090</v>
      </c>
      <c r="H147" s="145">
        <v>179.925</v>
      </c>
      <c r="I147" s="146"/>
      <c r="J147" s="146">
        <f>ROUND(I147*H147,2)</f>
        <v>0</v>
      </c>
      <c r="K147" s="147"/>
      <c r="L147" s="28"/>
      <c r="M147" s="148" t="s">
        <v>929</v>
      </c>
      <c r="N147" s="149" t="s">
        <v>965</v>
      </c>
      <c r="O147" s="150">
        <v>0.026</v>
      </c>
      <c r="P147" s="150">
        <f>O147*H147</f>
        <v>4.67805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2" t="s">
        <v>1091</v>
      </c>
      <c r="AT147" s="152" t="s">
        <v>1087</v>
      </c>
      <c r="AU147" s="152" t="s">
        <v>1012</v>
      </c>
      <c r="AY147" s="15" t="s">
        <v>1085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5" t="s">
        <v>1012</v>
      </c>
      <c r="BK147" s="153">
        <f>ROUND(I147*H147,2)</f>
        <v>0</v>
      </c>
      <c r="BL147" s="15" t="s">
        <v>1091</v>
      </c>
      <c r="BM147" s="152" t="s">
        <v>1137</v>
      </c>
    </row>
    <row r="148" spans="2:51" s="12" customFormat="1" ht="9.75">
      <c r="B148" s="154"/>
      <c r="D148" s="155" t="s">
        <v>1093</v>
      </c>
      <c r="E148" s="156" t="s">
        <v>929</v>
      </c>
      <c r="F148" s="157" t="s">
        <v>1138</v>
      </c>
      <c r="H148" s="158">
        <v>179.925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1093</v>
      </c>
      <c r="AU148" s="156" t="s">
        <v>1012</v>
      </c>
      <c r="AV148" s="12" t="s">
        <v>1012</v>
      </c>
      <c r="AW148" s="12" t="s">
        <v>956</v>
      </c>
      <c r="AX148" s="12" t="s">
        <v>1006</v>
      </c>
      <c r="AY148" s="156" t="s">
        <v>1085</v>
      </c>
    </row>
    <row r="149" spans="1:65" s="1" customFormat="1" ht="16.5" customHeight="1">
      <c r="A149" s="27"/>
      <c r="B149" s="140"/>
      <c r="C149" s="162" t="s">
        <v>1139</v>
      </c>
      <c r="D149" s="162" t="s">
        <v>1140</v>
      </c>
      <c r="E149" s="163" t="s">
        <v>1141</v>
      </c>
      <c r="F149" s="164" t="s">
        <v>1142</v>
      </c>
      <c r="G149" s="165" t="s">
        <v>1143</v>
      </c>
      <c r="H149" s="166">
        <v>413.828</v>
      </c>
      <c r="I149" s="167"/>
      <c r="J149" s="167">
        <f>ROUND(I149*H149,2)</f>
        <v>0</v>
      </c>
      <c r="K149" s="168"/>
      <c r="L149" s="169"/>
      <c r="M149" s="170" t="s">
        <v>929</v>
      </c>
      <c r="N149" s="171" t="s">
        <v>965</v>
      </c>
      <c r="O149" s="150">
        <v>0</v>
      </c>
      <c r="P149" s="150">
        <f>O149*H149</f>
        <v>0</v>
      </c>
      <c r="Q149" s="150">
        <v>1</v>
      </c>
      <c r="R149" s="150">
        <f>Q149*H149</f>
        <v>413.828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1121</v>
      </c>
      <c r="AT149" s="152" t="s">
        <v>1140</v>
      </c>
      <c r="AU149" s="152" t="s">
        <v>1012</v>
      </c>
      <c r="AY149" s="15" t="s">
        <v>1085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1012</v>
      </c>
      <c r="BK149" s="153">
        <f>ROUND(I149*H149,2)</f>
        <v>0</v>
      </c>
      <c r="BL149" s="15" t="s">
        <v>1091</v>
      </c>
      <c r="BM149" s="152" t="s">
        <v>1144</v>
      </c>
    </row>
    <row r="150" spans="2:51" s="12" customFormat="1" ht="9.75">
      <c r="B150" s="154"/>
      <c r="D150" s="155" t="s">
        <v>1093</v>
      </c>
      <c r="F150" s="157" t="s">
        <v>1145</v>
      </c>
      <c r="H150" s="158">
        <v>413.828</v>
      </c>
      <c r="L150" s="154"/>
      <c r="M150" s="159"/>
      <c r="N150" s="160"/>
      <c r="O150" s="160"/>
      <c r="P150" s="160"/>
      <c r="Q150" s="160"/>
      <c r="R150" s="160"/>
      <c r="S150" s="160"/>
      <c r="T150" s="161"/>
      <c r="AT150" s="156" t="s">
        <v>1093</v>
      </c>
      <c r="AU150" s="156" t="s">
        <v>1012</v>
      </c>
      <c r="AV150" s="12" t="s">
        <v>1012</v>
      </c>
      <c r="AW150" s="12" t="s">
        <v>931</v>
      </c>
      <c r="AX150" s="12" t="s">
        <v>1006</v>
      </c>
      <c r="AY150" s="156" t="s">
        <v>1085</v>
      </c>
    </row>
    <row r="151" spans="1:65" s="1" customFormat="1" ht="33" customHeight="1">
      <c r="A151" s="27"/>
      <c r="B151" s="140"/>
      <c r="C151" s="141" t="s">
        <v>1146</v>
      </c>
      <c r="D151" s="141" t="s">
        <v>1087</v>
      </c>
      <c r="E151" s="142" t="s">
        <v>1147</v>
      </c>
      <c r="F151" s="143" t="s">
        <v>1148</v>
      </c>
      <c r="G151" s="144" t="s">
        <v>1090</v>
      </c>
      <c r="H151" s="145">
        <v>262.014</v>
      </c>
      <c r="I151" s="146"/>
      <c r="J151" s="146">
        <f>ROUND(I151*H151,2)</f>
        <v>0</v>
      </c>
      <c r="K151" s="147"/>
      <c r="L151" s="28"/>
      <c r="M151" s="148" t="s">
        <v>929</v>
      </c>
      <c r="N151" s="149" t="s">
        <v>965</v>
      </c>
      <c r="O151" s="150">
        <v>0.031</v>
      </c>
      <c r="P151" s="150">
        <f>O151*H151</f>
        <v>8.122434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1091</v>
      </c>
      <c r="AT151" s="152" t="s">
        <v>1087</v>
      </c>
      <c r="AU151" s="152" t="s">
        <v>1012</v>
      </c>
      <c r="AY151" s="15" t="s">
        <v>1085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1012</v>
      </c>
      <c r="BK151" s="153">
        <f>ROUND(I151*H151,2)</f>
        <v>0</v>
      </c>
      <c r="BL151" s="15" t="s">
        <v>1091</v>
      </c>
      <c r="BM151" s="152" t="s">
        <v>1149</v>
      </c>
    </row>
    <row r="152" spans="1:65" s="1" customFormat="1" ht="21.75" customHeight="1">
      <c r="A152" s="27"/>
      <c r="B152" s="140"/>
      <c r="C152" s="141" t="s">
        <v>1150</v>
      </c>
      <c r="D152" s="141" t="s">
        <v>1087</v>
      </c>
      <c r="E152" s="142" t="s">
        <v>1151</v>
      </c>
      <c r="F152" s="143" t="s">
        <v>1152</v>
      </c>
      <c r="G152" s="144" t="s">
        <v>1090</v>
      </c>
      <c r="H152" s="145">
        <v>23.986</v>
      </c>
      <c r="I152" s="146"/>
      <c r="J152" s="146">
        <f>ROUND(I152*H152,2)</f>
        <v>0</v>
      </c>
      <c r="K152" s="147"/>
      <c r="L152" s="28"/>
      <c r="M152" s="148" t="s">
        <v>929</v>
      </c>
      <c r="N152" s="149" t="s">
        <v>965</v>
      </c>
      <c r="O152" s="150">
        <v>0.242</v>
      </c>
      <c r="P152" s="150">
        <f>O152*H152</f>
        <v>5.804612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1091</v>
      </c>
      <c r="AT152" s="152" t="s">
        <v>1087</v>
      </c>
      <c r="AU152" s="152" t="s">
        <v>1012</v>
      </c>
      <c r="AY152" s="15" t="s">
        <v>1085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1012</v>
      </c>
      <c r="BK152" s="153">
        <f>ROUND(I152*H152,2)</f>
        <v>0</v>
      </c>
      <c r="BL152" s="15" t="s">
        <v>1091</v>
      </c>
      <c r="BM152" s="152" t="s">
        <v>1153</v>
      </c>
    </row>
    <row r="153" spans="2:51" s="12" customFormat="1" ht="9.75">
      <c r="B153" s="154"/>
      <c r="D153" s="155" t="s">
        <v>1093</v>
      </c>
      <c r="E153" s="156" t="s">
        <v>929</v>
      </c>
      <c r="F153" s="157" t="s">
        <v>1154</v>
      </c>
      <c r="H153" s="158">
        <v>23.986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1093</v>
      </c>
      <c r="AU153" s="156" t="s">
        <v>1012</v>
      </c>
      <c r="AV153" s="12" t="s">
        <v>1012</v>
      </c>
      <c r="AW153" s="12" t="s">
        <v>956</v>
      </c>
      <c r="AX153" s="12" t="s">
        <v>1006</v>
      </c>
      <c r="AY153" s="156" t="s">
        <v>1085</v>
      </c>
    </row>
    <row r="154" spans="1:65" s="1" customFormat="1" ht="21.75" customHeight="1">
      <c r="A154" s="27"/>
      <c r="B154" s="140"/>
      <c r="C154" s="141" t="s">
        <v>1155</v>
      </c>
      <c r="D154" s="141" t="s">
        <v>1087</v>
      </c>
      <c r="E154" s="142" t="s">
        <v>1156</v>
      </c>
      <c r="F154" s="143" t="s">
        <v>1157</v>
      </c>
      <c r="G154" s="144" t="s">
        <v>1090</v>
      </c>
      <c r="H154" s="145">
        <v>7.49</v>
      </c>
      <c r="I154" s="146"/>
      <c r="J154" s="146">
        <f>ROUND(I154*H154,2)</f>
        <v>0</v>
      </c>
      <c r="K154" s="147"/>
      <c r="L154" s="28"/>
      <c r="M154" s="148" t="s">
        <v>929</v>
      </c>
      <c r="N154" s="149" t="s">
        <v>965</v>
      </c>
      <c r="O154" s="150">
        <v>1.501</v>
      </c>
      <c r="P154" s="150">
        <f>O154*H154</f>
        <v>11.24249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1091</v>
      </c>
      <c r="AT154" s="152" t="s">
        <v>1087</v>
      </c>
      <c r="AU154" s="152" t="s">
        <v>1012</v>
      </c>
      <c r="AY154" s="15" t="s">
        <v>1085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1012</v>
      </c>
      <c r="BK154" s="153">
        <f>ROUND(I154*H154,2)</f>
        <v>0</v>
      </c>
      <c r="BL154" s="15" t="s">
        <v>1091</v>
      </c>
      <c r="BM154" s="152" t="s">
        <v>1158</v>
      </c>
    </row>
    <row r="155" spans="2:51" s="12" customFormat="1" ht="9.75">
      <c r="B155" s="154"/>
      <c r="D155" s="155" t="s">
        <v>1093</v>
      </c>
      <c r="E155" s="156" t="s">
        <v>929</v>
      </c>
      <c r="F155" s="157" t="s">
        <v>1159</v>
      </c>
      <c r="H155" s="158">
        <v>7.49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1093</v>
      </c>
      <c r="AU155" s="156" t="s">
        <v>1012</v>
      </c>
      <c r="AV155" s="12" t="s">
        <v>1012</v>
      </c>
      <c r="AW155" s="12" t="s">
        <v>956</v>
      </c>
      <c r="AX155" s="12" t="s">
        <v>1006</v>
      </c>
      <c r="AY155" s="156" t="s">
        <v>1085</v>
      </c>
    </row>
    <row r="156" spans="1:65" s="1" customFormat="1" ht="16.5" customHeight="1">
      <c r="A156" s="27"/>
      <c r="B156" s="140"/>
      <c r="C156" s="162" t="s">
        <v>1160</v>
      </c>
      <c r="D156" s="162" t="s">
        <v>1140</v>
      </c>
      <c r="E156" s="163" t="s">
        <v>1161</v>
      </c>
      <c r="F156" s="164" t="s">
        <v>1162</v>
      </c>
      <c r="G156" s="165" t="s">
        <v>1143</v>
      </c>
      <c r="H156" s="166">
        <v>17.227</v>
      </c>
      <c r="I156" s="167"/>
      <c r="J156" s="167">
        <f>ROUND(I156*H156,2)</f>
        <v>0</v>
      </c>
      <c r="K156" s="168"/>
      <c r="L156" s="169"/>
      <c r="M156" s="170" t="s">
        <v>929</v>
      </c>
      <c r="N156" s="171" t="s">
        <v>965</v>
      </c>
      <c r="O156" s="150">
        <v>0</v>
      </c>
      <c r="P156" s="150">
        <f>O156*H156</f>
        <v>0</v>
      </c>
      <c r="Q156" s="150">
        <v>1</v>
      </c>
      <c r="R156" s="150">
        <f>Q156*H156</f>
        <v>17.227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1121</v>
      </c>
      <c r="AT156" s="152" t="s">
        <v>1140</v>
      </c>
      <c r="AU156" s="152" t="s">
        <v>1012</v>
      </c>
      <c r="AY156" s="15" t="s">
        <v>1085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1012</v>
      </c>
      <c r="BK156" s="153">
        <f>ROUND(I156*H156,2)</f>
        <v>0</v>
      </c>
      <c r="BL156" s="15" t="s">
        <v>1091</v>
      </c>
      <c r="BM156" s="152" t="s">
        <v>1163</v>
      </c>
    </row>
    <row r="157" spans="2:51" s="12" customFormat="1" ht="9.75">
      <c r="B157" s="154"/>
      <c r="D157" s="155" t="s">
        <v>1093</v>
      </c>
      <c r="F157" s="157" t="s">
        <v>1164</v>
      </c>
      <c r="H157" s="158">
        <v>17.227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1093</v>
      </c>
      <c r="AU157" s="156" t="s">
        <v>1012</v>
      </c>
      <c r="AV157" s="12" t="s">
        <v>1012</v>
      </c>
      <c r="AW157" s="12" t="s">
        <v>931</v>
      </c>
      <c r="AX157" s="12" t="s">
        <v>1006</v>
      </c>
      <c r="AY157" s="156" t="s">
        <v>1085</v>
      </c>
    </row>
    <row r="158" spans="1:65" s="1" customFormat="1" ht="21.75" customHeight="1">
      <c r="A158" s="27"/>
      <c r="B158" s="140"/>
      <c r="C158" s="141" t="s">
        <v>1165</v>
      </c>
      <c r="D158" s="141" t="s">
        <v>1087</v>
      </c>
      <c r="E158" s="142" t="s">
        <v>1166</v>
      </c>
      <c r="F158" s="143" t="s">
        <v>1167</v>
      </c>
      <c r="G158" s="144" t="s">
        <v>1114</v>
      </c>
      <c r="H158" s="145">
        <v>103.8</v>
      </c>
      <c r="I158" s="146"/>
      <c r="J158" s="146">
        <f>ROUND(I158*H158,2)</f>
        <v>0</v>
      </c>
      <c r="K158" s="147"/>
      <c r="L158" s="28"/>
      <c r="M158" s="148" t="s">
        <v>929</v>
      </c>
      <c r="N158" s="149" t="s">
        <v>965</v>
      </c>
      <c r="O158" s="150">
        <v>0.061</v>
      </c>
      <c r="P158" s="150">
        <f>O158*H158</f>
        <v>6.331799999999999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1091</v>
      </c>
      <c r="AT158" s="152" t="s">
        <v>1087</v>
      </c>
      <c r="AU158" s="152" t="s">
        <v>1012</v>
      </c>
      <c r="AY158" s="15" t="s">
        <v>1085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1012</v>
      </c>
      <c r="BK158" s="153">
        <f>ROUND(I158*H158,2)</f>
        <v>0</v>
      </c>
      <c r="BL158" s="15" t="s">
        <v>1091</v>
      </c>
      <c r="BM158" s="152" t="s">
        <v>1168</v>
      </c>
    </row>
    <row r="159" spans="1:65" s="1" customFormat="1" ht="16.5" customHeight="1">
      <c r="A159" s="27"/>
      <c r="B159" s="140"/>
      <c r="C159" s="162" t="s">
        <v>1169</v>
      </c>
      <c r="D159" s="162" t="s">
        <v>1140</v>
      </c>
      <c r="E159" s="163" t="s">
        <v>1170</v>
      </c>
      <c r="F159" s="164" t="s">
        <v>1171</v>
      </c>
      <c r="G159" s="165" t="s">
        <v>1172</v>
      </c>
      <c r="H159" s="166">
        <v>3.633</v>
      </c>
      <c r="I159" s="167"/>
      <c r="J159" s="167">
        <f>ROUND(I159*H159,2)</f>
        <v>0</v>
      </c>
      <c r="K159" s="168"/>
      <c r="L159" s="169"/>
      <c r="M159" s="170" t="s">
        <v>929</v>
      </c>
      <c r="N159" s="171" t="s">
        <v>965</v>
      </c>
      <c r="O159" s="150">
        <v>0</v>
      </c>
      <c r="P159" s="150">
        <f>O159*H159</f>
        <v>0</v>
      </c>
      <c r="Q159" s="150">
        <v>0.001</v>
      </c>
      <c r="R159" s="150">
        <f>Q159*H159</f>
        <v>0.003633</v>
      </c>
      <c r="S159" s="150">
        <v>0</v>
      </c>
      <c r="T159" s="151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2" t="s">
        <v>1121</v>
      </c>
      <c r="AT159" s="152" t="s">
        <v>1140</v>
      </c>
      <c r="AU159" s="152" t="s">
        <v>1012</v>
      </c>
      <c r="AY159" s="15" t="s">
        <v>1085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5" t="s">
        <v>1012</v>
      </c>
      <c r="BK159" s="153">
        <f>ROUND(I159*H159,2)</f>
        <v>0</v>
      </c>
      <c r="BL159" s="15" t="s">
        <v>1091</v>
      </c>
      <c r="BM159" s="152" t="s">
        <v>1173</v>
      </c>
    </row>
    <row r="160" spans="2:51" s="12" customFormat="1" ht="9.75">
      <c r="B160" s="154"/>
      <c r="D160" s="155" t="s">
        <v>1093</v>
      </c>
      <c r="F160" s="157" t="s">
        <v>1174</v>
      </c>
      <c r="H160" s="158">
        <v>3.633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1093</v>
      </c>
      <c r="AU160" s="156" t="s">
        <v>1012</v>
      </c>
      <c r="AV160" s="12" t="s">
        <v>1012</v>
      </c>
      <c r="AW160" s="12" t="s">
        <v>931</v>
      </c>
      <c r="AX160" s="12" t="s">
        <v>1006</v>
      </c>
      <c r="AY160" s="156" t="s">
        <v>1085</v>
      </c>
    </row>
    <row r="161" spans="1:65" s="1" customFormat="1" ht="21.75" customHeight="1">
      <c r="A161" s="27"/>
      <c r="B161" s="140"/>
      <c r="C161" s="141" t="s">
        <v>1175</v>
      </c>
      <c r="D161" s="141" t="s">
        <v>1087</v>
      </c>
      <c r="E161" s="142" t="s">
        <v>1176</v>
      </c>
      <c r="F161" s="143" t="s">
        <v>1177</v>
      </c>
      <c r="G161" s="144" t="s">
        <v>1114</v>
      </c>
      <c r="H161" s="145">
        <v>148.96</v>
      </c>
      <c r="I161" s="146"/>
      <c r="J161" s="146">
        <f>ROUND(I161*H161,2)</f>
        <v>0</v>
      </c>
      <c r="K161" s="147"/>
      <c r="L161" s="28"/>
      <c r="M161" s="148" t="s">
        <v>929</v>
      </c>
      <c r="N161" s="149" t="s">
        <v>965</v>
      </c>
      <c r="O161" s="150">
        <v>0.017</v>
      </c>
      <c r="P161" s="150">
        <f>O161*H161</f>
        <v>2.5323200000000003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52" t="s">
        <v>1091</v>
      </c>
      <c r="AT161" s="152" t="s">
        <v>1087</v>
      </c>
      <c r="AU161" s="152" t="s">
        <v>1012</v>
      </c>
      <c r="AY161" s="15" t="s">
        <v>1085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5" t="s">
        <v>1012</v>
      </c>
      <c r="BK161" s="153">
        <f>ROUND(I161*H161,2)</f>
        <v>0</v>
      </c>
      <c r="BL161" s="15" t="s">
        <v>1091</v>
      </c>
      <c r="BM161" s="152" t="s">
        <v>1178</v>
      </c>
    </row>
    <row r="162" spans="1:65" s="1" customFormat="1" ht="21.75" customHeight="1">
      <c r="A162" s="27"/>
      <c r="B162" s="140"/>
      <c r="C162" s="141" t="s">
        <v>936</v>
      </c>
      <c r="D162" s="141" t="s">
        <v>1087</v>
      </c>
      <c r="E162" s="142" t="s">
        <v>1179</v>
      </c>
      <c r="F162" s="143" t="s">
        <v>1183</v>
      </c>
      <c r="G162" s="144" t="s">
        <v>1114</v>
      </c>
      <c r="H162" s="145">
        <v>151.04</v>
      </c>
      <c r="I162" s="146"/>
      <c r="J162" s="146">
        <f>ROUND(I162*H162,2)</f>
        <v>0</v>
      </c>
      <c r="K162" s="147"/>
      <c r="L162" s="28"/>
      <c r="M162" s="148" t="s">
        <v>929</v>
      </c>
      <c r="N162" s="149" t="s">
        <v>965</v>
      </c>
      <c r="O162" s="150">
        <v>0.117</v>
      </c>
      <c r="P162" s="150">
        <f>O162*H162</f>
        <v>17.67168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1091</v>
      </c>
      <c r="AT162" s="152" t="s">
        <v>1087</v>
      </c>
      <c r="AU162" s="152" t="s">
        <v>1012</v>
      </c>
      <c r="AY162" s="15" t="s">
        <v>1085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1012</v>
      </c>
      <c r="BK162" s="153">
        <f>ROUND(I162*H162,2)</f>
        <v>0</v>
      </c>
      <c r="BL162" s="15" t="s">
        <v>1091</v>
      </c>
      <c r="BM162" s="152" t="s">
        <v>1184</v>
      </c>
    </row>
    <row r="163" spans="2:51" s="12" customFormat="1" ht="9.75">
      <c r="B163" s="154"/>
      <c r="D163" s="155" t="s">
        <v>1093</v>
      </c>
      <c r="E163" s="156" t="s">
        <v>929</v>
      </c>
      <c r="F163" s="157" t="s">
        <v>1185</v>
      </c>
      <c r="H163" s="158">
        <v>151.04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1093</v>
      </c>
      <c r="AU163" s="156" t="s">
        <v>1012</v>
      </c>
      <c r="AV163" s="12" t="s">
        <v>1012</v>
      </c>
      <c r="AW163" s="12" t="s">
        <v>956</v>
      </c>
      <c r="AX163" s="12" t="s">
        <v>1006</v>
      </c>
      <c r="AY163" s="156" t="s">
        <v>1085</v>
      </c>
    </row>
    <row r="164" spans="1:65" s="1" customFormat="1" ht="21.75" customHeight="1">
      <c r="A164" s="27"/>
      <c r="B164" s="140"/>
      <c r="C164" s="141" t="s">
        <v>1186</v>
      </c>
      <c r="D164" s="141" t="s">
        <v>1087</v>
      </c>
      <c r="E164" s="142" t="s">
        <v>1187</v>
      </c>
      <c r="F164" s="143" t="s">
        <v>1188</v>
      </c>
      <c r="G164" s="144" t="s">
        <v>1114</v>
      </c>
      <c r="H164" s="145">
        <v>103.8</v>
      </c>
      <c r="I164" s="146"/>
      <c r="J164" s="146">
        <f>ROUND(I164*H164,2)</f>
        <v>0</v>
      </c>
      <c r="K164" s="147"/>
      <c r="L164" s="28"/>
      <c r="M164" s="148" t="s">
        <v>929</v>
      </c>
      <c r="N164" s="149" t="s">
        <v>965</v>
      </c>
      <c r="O164" s="150">
        <v>0.194</v>
      </c>
      <c r="P164" s="150">
        <f>O164*H164</f>
        <v>20.1372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2" t="s">
        <v>1091</v>
      </c>
      <c r="AT164" s="152" t="s">
        <v>1087</v>
      </c>
      <c r="AU164" s="152" t="s">
        <v>1012</v>
      </c>
      <c r="AY164" s="15" t="s">
        <v>1085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5" t="s">
        <v>1012</v>
      </c>
      <c r="BK164" s="153">
        <f>ROUND(I164*H164,2)</f>
        <v>0</v>
      </c>
      <c r="BL164" s="15" t="s">
        <v>1091</v>
      </c>
      <c r="BM164" s="152" t="s">
        <v>1189</v>
      </c>
    </row>
    <row r="165" spans="2:51" s="12" customFormat="1" ht="9.75">
      <c r="B165" s="154"/>
      <c r="D165" s="155" t="s">
        <v>1093</v>
      </c>
      <c r="E165" s="156" t="s">
        <v>929</v>
      </c>
      <c r="F165" s="157" t="s">
        <v>1190</v>
      </c>
      <c r="H165" s="158">
        <v>103.8</v>
      </c>
      <c r="L165" s="154"/>
      <c r="M165" s="159"/>
      <c r="N165" s="160"/>
      <c r="O165" s="160"/>
      <c r="P165" s="160"/>
      <c r="Q165" s="160"/>
      <c r="R165" s="160"/>
      <c r="S165" s="160"/>
      <c r="T165" s="161"/>
      <c r="AT165" s="156" t="s">
        <v>1093</v>
      </c>
      <c r="AU165" s="156" t="s">
        <v>1012</v>
      </c>
      <c r="AV165" s="12" t="s">
        <v>1012</v>
      </c>
      <c r="AW165" s="12" t="s">
        <v>956</v>
      </c>
      <c r="AX165" s="12" t="s">
        <v>1006</v>
      </c>
      <c r="AY165" s="156" t="s">
        <v>1085</v>
      </c>
    </row>
    <row r="166" spans="1:65" s="1" customFormat="1" ht="21.75" customHeight="1">
      <c r="A166" s="27"/>
      <c r="B166" s="140"/>
      <c r="C166" s="141" t="s">
        <v>1191</v>
      </c>
      <c r="D166" s="141" t="s">
        <v>1087</v>
      </c>
      <c r="E166" s="142" t="s">
        <v>1192</v>
      </c>
      <c r="F166" s="143" t="s">
        <v>1193</v>
      </c>
      <c r="G166" s="144" t="s">
        <v>1194</v>
      </c>
      <c r="H166" s="145">
        <v>250</v>
      </c>
      <c r="I166" s="146"/>
      <c r="J166" s="146">
        <f>ROUND(I166*H166,2)</f>
        <v>0</v>
      </c>
      <c r="K166" s="147"/>
      <c r="L166" s="28"/>
      <c r="M166" s="148" t="s">
        <v>929</v>
      </c>
      <c r="N166" s="149" t="s">
        <v>965</v>
      </c>
      <c r="O166" s="150">
        <v>0.227</v>
      </c>
      <c r="P166" s="150">
        <f>O166*H166</f>
        <v>56.75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2" t="s">
        <v>1091</v>
      </c>
      <c r="AT166" s="152" t="s">
        <v>1087</v>
      </c>
      <c r="AU166" s="152" t="s">
        <v>1012</v>
      </c>
      <c r="AY166" s="15" t="s">
        <v>1085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5" t="s">
        <v>1012</v>
      </c>
      <c r="BK166" s="153">
        <f>ROUND(I166*H166,2)</f>
        <v>0</v>
      </c>
      <c r="BL166" s="15" t="s">
        <v>1091</v>
      </c>
      <c r="BM166" s="152" t="s">
        <v>1195</v>
      </c>
    </row>
    <row r="167" spans="1:65" s="1" customFormat="1" ht="16.5" customHeight="1">
      <c r="A167" s="27"/>
      <c r="B167" s="140"/>
      <c r="C167" s="162" t="s">
        <v>1196</v>
      </c>
      <c r="D167" s="162" t="s">
        <v>1140</v>
      </c>
      <c r="E167" s="163" t="s">
        <v>1197</v>
      </c>
      <c r="F167" s="164" t="s">
        <v>1198</v>
      </c>
      <c r="G167" s="165" t="s">
        <v>1143</v>
      </c>
      <c r="H167" s="166">
        <v>6.75</v>
      </c>
      <c r="I167" s="167"/>
      <c r="J167" s="167">
        <f>ROUND(I167*H167,2)</f>
        <v>0</v>
      </c>
      <c r="K167" s="168"/>
      <c r="L167" s="169"/>
      <c r="M167" s="170" t="s">
        <v>929</v>
      </c>
      <c r="N167" s="171" t="s">
        <v>965</v>
      </c>
      <c r="O167" s="150">
        <v>0</v>
      </c>
      <c r="P167" s="150">
        <f>O167*H167</f>
        <v>0</v>
      </c>
      <c r="Q167" s="150">
        <v>1</v>
      </c>
      <c r="R167" s="150">
        <f>Q167*H167</f>
        <v>6.75</v>
      </c>
      <c r="S167" s="150">
        <v>0</v>
      </c>
      <c r="T167" s="151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2" t="s">
        <v>1121</v>
      </c>
      <c r="AT167" s="152" t="s">
        <v>1140</v>
      </c>
      <c r="AU167" s="152" t="s">
        <v>1012</v>
      </c>
      <c r="AY167" s="15" t="s">
        <v>1085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5" t="s">
        <v>1012</v>
      </c>
      <c r="BK167" s="153">
        <f>ROUND(I167*H167,2)</f>
        <v>0</v>
      </c>
      <c r="BL167" s="15" t="s">
        <v>1091</v>
      </c>
      <c r="BM167" s="152" t="s">
        <v>1199</v>
      </c>
    </row>
    <row r="168" spans="2:51" s="12" customFormat="1" ht="9.75">
      <c r="B168" s="154"/>
      <c r="D168" s="155" t="s">
        <v>1093</v>
      </c>
      <c r="E168" s="156" t="s">
        <v>929</v>
      </c>
      <c r="F168" s="157" t="s">
        <v>1200</v>
      </c>
      <c r="H168" s="158">
        <v>6.75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1093</v>
      </c>
      <c r="AU168" s="156" t="s">
        <v>1012</v>
      </c>
      <c r="AV168" s="12" t="s">
        <v>1012</v>
      </c>
      <c r="AW168" s="12" t="s">
        <v>956</v>
      </c>
      <c r="AX168" s="12" t="s">
        <v>1006</v>
      </c>
      <c r="AY168" s="156" t="s">
        <v>1085</v>
      </c>
    </row>
    <row r="169" spans="1:65" s="1" customFormat="1" ht="21.75" customHeight="1">
      <c r="A169" s="27"/>
      <c r="B169" s="140"/>
      <c r="C169" s="141" t="s">
        <v>1201</v>
      </c>
      <c r="D169" s="141" t="s">
        <v>1087</v>
      </c>
      <c r="E169" s="142" t="s">
        <v>1202</v>
      </c>
      <c r="F169" s="143" t="s">
        <v>1203</v>
      </c>
      <c r="G169" s="144" t="s">
        <v>1194</v>
      </c>
      <c r="H169" s="145">
        <v>250</v>
      </c>
      <c r="I169" s="146"/>
      <c r="J169" s="146">
        <f>ROUND(I169*H169,2)</f>
        <v>0</v>
      </c>
      <c r="K169" s="147"/>
      <c r="L169" s="28"/>
      <c r="M169" s="148" t="s">
        <v>929</v>
      </c>
      <c r="N169" s="149" t="s">
        <v>965</v>
      </c>
      <c r="O169" s="150">
        <v>0.383</v>
      </c>
      <c r="P169" s="150">
        <f>O169*H169</f>
        <v>95.75</v>
      </c>
      <c r="Q169" s="150">
        <v>0.00044</v>
      </c>
      <c r="R169" s="150">
        <f>Q169*H169</f>
        <v>0.11</v>
      </c>
      <c r="S169" s="150">
        <v>0</v>
      </c>
      <c r="T169" s="151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52" t="s">
        <v>1091</v>
      </c>
      <c r="AT169" s="152" t="s">
        <v>1087</v>
      </c>
      <c r="AU169" s="152" t="s">
        <v>1012</v>
      </c>
      <c r="AY169" s="15" t="s">
        <v>1085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5" t="s">
        <v>1012</v>
      </c>
      <c r="BK169" s="153">
        <f>ROUND(I169*H169,2)</f>
        <v>0</v>
      </c>
      <c r="BL169" s="15" t="s">
        <v>1091</v>
      </c>
      <c r="BM169" s="152" t="s">
        <v>1204</v>
      </c>
    </row>
    <row r="170" spans="1:65" s="1" customFormat="1" ht="16.5" customHeight="1">
      <c r="A170" s="27"/>
      <c r="B170" s="140"/>
      <c r="C170" s="162" t="s">
        <v>1205</v>
      </c>
      <c r="D170" s="162" t="s">
        <v>1140</v>
      </c>
      <c r="E170" s="163" t="s">
        <v>1206</v>
      </c>
      <c r="F170" s="164" t="s">
        <v>1207</v>
      </c>
      <c r="G170" s="165" t="s">
        <v>1194</v>
      </c>
      <c r="H170" s="166">
        <v>250</v>
      </c>
      <c r="I170" s="167"/>
      <c r="J170" s="167">
        <f>ROUND(I170*H170,2)</f>
        <v>0</v>
      </c>
      <c r="K170" s="168"/>
      <c r="L170" s="169"/>
      <c r="M170" s="170" t="s">
        <v>929</v>
      </c>
      <c r="N170" s="171" t="s">
        <v>965</v>
      </c>
      <c r="O170" s="150">
        <v>0</v>
      </c>
      <c r="P170" s="150">
        <f>O170*H170</f>
        <v>0</v>
      </c>
      <c r="Q170" s="150">
        <v>0.001</v>
      </c>
      <c r="R170" s="150">
        <f>Q170*H170</f>
        <v>0.25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1121</v>
      </c>
      <c r="AT170" s="152" t="s">
        <v>1140</v>
      </c>
      <c r="AU170" s="152" t="s">
        <v>1012</v>
      </c>
      <c r="AY170" s="15" t="s">
        <v>1085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1012</v>
      </c>
      <c r="BK170" s="153">
        <f>ROUND(I170*H170,2)</f>
        <v>0</v>
      </c>
      <c r="BL170" s="15" t="s">
        <v>1091</v>
      </c>
      <c r="BM170" s="152" t="s">
        <v>1208</v>
      </c>
    </row>
    <row r="171" spans="1:65" s="1" customFormat="1" ht="16.5" customHeight="1">
      <c r="A171" s="27"/>
      <c r="B171" s="140"/>
      <c r="C171" s="141" t="s">
        <v>1209</v>
      </c>
      <c r="D171" s="141" t="s">
        <v>1087</v>
      </c>
      <c r="E171" s="142" t="s">
        <v>1210</v>
      </c>
      <c r="F171" s="143" t="s">
        <v>1211</v>
      </c>
      <c r="G171" s="144" t="s">
        <v>1114</v>
      </c>
      <c r="H171" s="145">
        <v>90</v>
      </c>
      <c r="I171" s="146"/>
      <c r="J171" s="146">
        <f>ROUND(I171*H171,2)</f>
        <v>0</v>
      </c>
      <c r="K171" s="147"/>
      <c r="L171" s="28"/>
      <c r="M171" s="148" t="s">
        <v>929</v>
      </c>
      <c r="N171" s="149" t="s">
        <v>965</v>
      </c>
      <c r="O171" s="150">
        <v>0.144</v>
      </c>
      <c r="P171" s="150">
        <f>O171*H171</f>
        <v>12.959999999999999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1091</v>
      </c>
      <c r="AT171" s="152" t="s">
        <v>1087</v>
      </c>
      <c r="AU171" s="152" t="s">
        <v>1012</v>
      </c>
      <c r="AY171" s="15" t="s">
        <v>1085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1012</v>
      </c>
      <c r="BK171" s="153">
        <f>ROUND(I171*H171,2)</f>
        <v>0</v>
      </c>
      <c r="BL171" s="15" t="s">
        <v>1091</v>
      </c>
      <c r="BM171" s="152" t="s">
        <v>1212</v>
      </c>
    </row>
    <row r="172" spans="2:51" s="12" customFormat="1" ht="9.75">
      <c r="B172" s="154"/>
      <c r="D172" s="155" t="s">
        <v>1093</v>
      </c>
      <c r="E172" s="156" t="s">
        <v>929</v>
      </c>
      <c r="F172" s="157" t="s">
        <v>1213</v>
      </c>
      <c r="H172" s="158">
        <v>90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1093</v>
      </c>
      <c r="AU172" s="156" t="s">
        <v>1012</v>
      </c>
      <c r="AV172" s="12" t="s">
        <v>1012</v>
      </c>
      <c r="AW172" s="12" t="s">
        <v>956</v>
      </c>
      <c r="AX172" s="12" t="s">
        <v>1006</v>
      </c>
      <c r="AY172" s="156" t="s">
        <v>1085</v>
      </c>
    </row>
    <row r="173" spans="1:65" s="1" customFormat="1" ht="21.75" customHeight="1">
      <c r="A173" s="27"/>
      <c r="B173" s="140"/>
      <c r="C173" s="141" t="s">
        <v>1214</v>
      </c>
      <c r="D173" s="141" t="s">
        <v>1087</v>
      </c>
      <c r="E173" s="142" t="s">
        <v>1215</v>
      </c>
      <c r="F173" s="143" t="s">
        <v>1216</v>
      </c>
      <c r="G173" s="144" t="s">
        <v>1090</v>
      </c>
      <c r="H173" s="145">
        <v>2</v>
      </c>
      <c r="I173" s="146"/>
      <c r="J173" s="146">
        <f>ROUND(I173*H173,2)</f>
        <v>0</v>
      </c>
      <c r="K173" s="147"/>
      <c r="L173" s="28"/>
      <c r="M173" s="148" t="s">
        <v>929</v>
      </c>
      <c r="N173" s="149" t="s">
        <v>965</v>
      </c>
      <c r="O173" s="150">
        <v>0.91</v>
      </c>
      <c r="P173" s="150">
        <f>O173*H173</f>
        <v>1.82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1091</v>
      </c>
      <c r="AT173" s="152" t="s">
        <v>1087</v>
      </c>
      <c r="AU173" s="152" t="s">
        <v>1012</v>
      </c>
      <c r="AY173" s="15" t="s">
        <v>1085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1012</v>
      </c>
      <c r="BK173" s="153">
        <f>ROUND(I173*H173,2)</f>
        <v>0</v>
      </c>
      <c r="BL173" s="15" t="s">
        <v>1091</v>
      </c>
      <c r="BM173" s="152" t="s">
        <v>1217</v>
      </c>
    </row>
    <row r="174" spans="2:63" s="11" customFormat="1" ht="22.5" customHeight="1">
      <c r="B174" s="128"/>
      <c r="D174" s="129" t="s">
        <v>998</v>
      </c>
      <c r="E174" s="138" t="s">
        <v>1012</v>
      </c>
      <c r="F174" s="138" t="s">
        <v>1218</v>
      </c>
      <c r="J174" s="139">
        <f>BK174</f>
        <v>0</v>
      </c>
      <c r="L174" s="128"/>
      <c r="M174" s="132"/>
      <c r="N174" s="133"/>
      <c r="O174" s="133"/>
      <c r="P174" s="134">
        <f>SUM(P175:P176)</f>
        <v>3.36</v>
      </c>
      <c r="Q174" s="133"/>
      <c r="R174" s="134">
        <f>SUM(R175:R176)</f>
        <v>4.435200000000001</v>
      </c>
      <c r="S174" s="133"/>
      <c r="T174" s="135">
        <f>SUM(T175:T176)</f>
        <v>0</v>
      </c>
      <c r="AR174" s="129" t="s">
        <v>1006</v>
      </c>
      <c r="AT174" s="136" t="s">
        <v>998</v>
      </c>
      <c r="AU174" s="136" t="s">
        <v>1006</v>
      </c>
      <c r="AY174" s="129" t="s">
        <v>1085</v>
      </c>
      <c r="BK174" s="137">
        <f>SUM(BK175:BK176)</f>
        <v>0</v>
      </c>
    </row>
    <row r="175" spans="1:65" s="1" customFormat="1" ht="33" customHeight="1">
      <c r="A175" s="27"/>
      <c r="B175" s="140"/>
      <c r="C175" s="141" t="s">
        <v>1219</v>
      </c>
      <c r="D175" s="141" t="s">
        <v>1087</v>
      </c>
      <c r="E175" s="142" t="s">
        <v>1220</v>
      </c>
      <c r="F175" s="143" t="s">
        <v>1221</v>
      </c>
      <c r="G175" s="144" t="s">
        <v>1222</v>
      </c>
      <c r="H175" s="145">
        <v>15</v>
      </c>
      <c r="I175" s="146"/>
      <c r="J175" s="146">
        <f>ROUND(I175*H175,2)</f>
        <v>0</v>
      </c>
      <c r="K175" s="147"/>
      <c r="L175" s="28"/>
      <c r="M175" s="148" t="s">
        <v>929</v>
      </c>
      <c r="N175" s="149" t="s">
        <v>965</v>
      </c>
      <c r="O175" s="150">
        <v>0.224</v>
      </c>
      <c r="P175" s="150">
        <f>O175*H175</f>
        <v>3.36</v>
      </c>
      <c r="Q175" s="150">
        <v>0.2947</v>
      </c>
      <c r="R175" s="150">
        <f>Q175*H175</f>
        <v>4.4205000000000005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1091</v>
      </c>
      <c r="AT175" s="152" t="s">
        <v>1087</v>
      </c>
      <c r="AU175" s="152" t="s">
        <v>1012</v>
      </c>
      <c r="AY175" s="15" t="s">
        <v>1085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1012</v>
      </c>
      <c r="BK175" s="153">
        <f>ROUND(I175*H175,2)</f>
        <v>0</v>
      </c>
      <c r="BL175" s="15" t="s">
        <v>1091</v>
      </c>
      <c r="BM175" s="152" t="s">
        <v>1223</v>
      </c>
    </row>
    <row r="176" spans="1:65" s="1" customFormat="1" ht="21.75" customHeight="1">
      <c r="A176" s="27"/>
      <c r="B176" s="140"/>
      <c r="C176" s="162" t="s">
        <v>1224</v>
      </c>
      <c r="D176" s="162" t="s">
        <v>1140</v>
      </c>
      <c r="E176" s="163" t="s">
        <v>1225</v>
      </c>
      <c r="F176" s="164" t="s">
        <v>1226</v>
      </c>
      <c r="G176" s="165" t="s">
        <v>1222</v>
      </c>
      <c r="H176" s="166">
        <v>15</v>
      </c>
      <c r="I176" s="167"/>
      <c r="J176" s="167">
        <f>ROUND(I176*H176,2)</f>
        <v>0</v>
      </c>
      <c r="K176" s="168"/>
      <c r="L176" s="169"/>
      <c r="M176" s="170" t="s">
        <v>929</v>
      </c>
      <c r="N176" s="171" t="s">
        <v>965</v>
      </c>
      <c r="O176" s="150">
        <v>0</v>
      </c>
      <c r="P176" s="150">
        <f>O176*H176</f>
        <v>0</v>
      </c>
      <c r="Q176" s="150">
        <v>0.00098</v>
      </c>
      <c r="R176" s="150">
        <f>Q176*H176</f>
        <v>0.0147</v>
      </c>
      <c r="S176" s="150">
        <v>0</v>
      </c>
      <c r="T176" s="151">
        <f>S176*H176</f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52" t="s">
        <v>1121</v>
      </c>
      <c r="AT176" s="152" t="s">
        <v>1140</v>
      </c>
      <c r="AU176" s="152" t="s">
        <v>1012</v>
      </c>
      <c r="AY176" s="15" t="s">
        <v>1085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5" t="s">
        <v>1012</v>
      </c>
      <c r="BK176" s="153">
        <f>ROUND(I176*H176,2)</f>
        <v>0</v>
      </c>
      <c r="BL176" s="15" t="s">
        <v>1091</v>
      </c>
      <c r="BM176" s="152" t="s">
        <v>1227</v>
      </c>
    </row>
    <row r="177" spans="2:63" s="11" customFormat="1" ht="22.5" customHeight="1">
      <c r="B177" s="128"/>
      <c r="D177" s="129" t="s">
        <v>998</v>
      </c>
      <c r="E177" s="138" t="s">
        <v>1091</v>
      </c>
      <c r="F177" s="138" t="s">
        <v>1228</v>
      </c>
      <c r="J177" s="139">
        <f>BK177</f>
        <v>0</v>
      </c>
      <c r="L177" s="128"/>
      <c r="M177" s="132"/>
      <c r="N177" s="133"/>
      <c r="O177" s="133"/>
      <c r="P177" s="134">
        <f>SUM(P178:P181)</f>
        <v>36.428854</v>
      </c>
      <c r="Q177" s="133"/>
      <c r="R177" s="134">
        <f>SUM(R178:R181)</f>
        <v>43.85454042</v>
      </c>
      <c r="S177" s="133"/>
      <c r="T177" s="135">
        <f>SUM(T178:T181)</f>
        <v>0</v>
      </c>
      <c r="AR177" s="129" t="s">
        <v>1006</v>
      </c>
      <c r="AT177" s="136" t="s">
        <v>998</v>
      </c>
      <c r="AU177" s="136" t="s">
        <v>1006</v>
      </c>
      <c r="AY177" s="129" t="s">
        <v>1085</v>
      </c>
      <c r="BK177" s="137">
        <f>SUM(BK178:BK181)</f>
        <v>0</v>
      </c>
    </row>
    <row r="178" spans="1:65" s="1" customFormat="1" ht="33" customHeight="1">
      <c r="A178" s="27"/>
      <c r="B178" s="140"/>
      <c r="C178" s="141" t="s">
        <v>1229</v>
      </c>
      <c r="D178" s="141" t="s">
        <v>1087</v>
      </c>
      <c r="E178" s="142" t="s">
        <v>1230</v>
      </c>
      <c r="F178" s="143" t="s">
        <v>1231</v>
      </c>
      <c r="G178" s="144" t="s">
        <v>1090</v>
      </c>
      <c r="H178" s="145">
        <v>21.09</v>
      </c>
      <c r="I178" s="146"/>
      <c r="J178" s="146">
        <f>ROUND(I178*H178,2)</f>
        <v>0</v>
      </c>
      <c r="K178" s="147"/>
      <c r="L178" s="28"/>
      <c r="M178" s="148" t="s">
        <v>929</v>
      </c>
      <c r="N178" s="149" t="s">
        <v>965</v>
      </c>
      <c r="O178" s="150">
        <v>1.603</v>
      </c>
      <c r="P178" s="150">
        <f>O178*H178</f>
        <v>33.80727</v>
      </c>
      <c r="Q178" s="150">
        <v>1.89077</v>
      </c>
      <c r="R178" s="150">
        <f>Q178*H178</f>
        <v>39.8763393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1091</v>
      </c>
      <c r="AT178" s="152" t="s">
        <v>1087</v>
      </c>
      <c r="AU178" s="152" t="s">
        <v>1012</v>
      </c>
      <c r="AY178" s="15" t="s">
        <v>1085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1012</v>
      </c>
      <c r="BK178" s="153">
        <f>ROUND(I178*H178,2)</f>
        <v>0</v>
      </c>
      <c r="BL178" s="15" t="s">
        <v>1091</v>
      </c>
      <c r="BM178" s="152" t="s">
        <v>1232</v>
      </c>
    </row>
    <row r="179" spans="2:51" s="12" customFormat="1" ht="9.75">
      <c r="B179" s="154"/>
      <c r="D179" s="155" t="s">
        <v>1093</v>
      </c>
      <c r="E179" s="156" t="s">
        <v>929</v>
      </c>
      <c r="F179" s="157" t="s">
        <v>1233</v>
      </c>
      <c r="H179" s="158">
        <v>21.09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1093</v>
      </c>
      <c r="AU179" s="156" t="s">
        <v>1012</v>
      </c>
      <c r="AV179" s="12" t="s">
        <v>1012</v>
      </c>
      <c r="AW179" s="12" t="s">
        <v>956</v>
      </c>
      <c r="AX179" s="12" t="s">
        <v>1006</v>
      </c>
      <c r="AY179" s="156" t="s">
        <v>1085</v>
      </c>
    </row>
    <row r="180" spans="1:65" s="1" customFormat="1" ht="33" customHeight="1">
      <c r="A180" s="27"/>
      <c r="B180" s="140"/>
      <c r="C180" s="141" t="s">
        <v>1234</v>
      </c>
      <c r="D180" s="141" t="s">
        <v>1087</v>
      </c>
      <c r="E180" s="142" t="s">
        <v>1235</v>
      </c>
      <c r="F180" s="143" t="s">
        <v>1236</v>
      </c>
      <c r="G180" s="144" t="s">
        <v>1090</v>
      </c>
      <c r="H180" s="145">
        <v>2.104</v>
      </c>
      <c r="I180" s="146"/>
      <c r="J180" s="146">
        <f>ROUND(I180*H180,2)</f>
        <v>0</v>
      </c>
      <c r="K180" s="147"/>
      <c r="L180" s="28"/>
      <c r="M180" s="148" t="s">
        <v>929</v>
      </c>
      <c r="N180" s="149" t="s">
        <v>965</v>
      </c>
      <c r="O180" s="150">
        <v>1.246</v>
      </c>
      <c r="P180" s="150">
        <f>O180*H180</f>
        <v>2.621584</v>
      </c>
      <c r="Q180" s="150">
        <v>1.89078</v>
      </c>
      <c r="R180" s="150">
        <f>Q180*H180</f>
        <v>3.97820112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1091</v>
      </c>
      <c r="AT180" s="152" t="s">
        <v>1087</v>
      </c>
      <c r="AU180" s="152" t="s">
        <v>1012</v>
      </c>
      <c r="AY180" s="15" t="s">
        <v>1085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1012</v>
      </c>
      <c r="BK180" s="153">
        <f>ROUND(I180*H180,2)</f>
        <v>0</v>
      </c>
      <c r="BL180" s="15" t="s">
        <v>1091</v>
      </c>
      <c r="BM180" s="152" t="s">
        <v>1237</v>
      </c>
    </row>
    <row r="181" spans="2:51" s="12" customFormat="1" ht="9.75">
      <c r="B181" s="154"/>
      <c r="D181" s="155" t="s">
        <v>1093</v>
      </c>
      <c r="E181" s="156" t="s">
        <v>929</v>
      </c>
      <c r="F181" s="157" t="s">
        <v>1238</v>
      </c>
      <c r="H181" s="158">
        <v>2.104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1093</v>
      </c>
      <c r="AU181" s="156" t="s">
        <v>1012</v>
      </c>
      <c r="AV181" s="12" t="s">
        <v>1012</v>
      </c>
      <c r="AW181" s="12" t="s">
        <v>956</v>
      </c>
      <c r="AX181" s="12" t="s">
        <v>1006</v>
      </c>
      <c r="AY181" s="156" t="s">
        <v>1085</v>
      </c>
    </row>
    <row r="182" spans="2:63" s="11" customFormat="1" ht="22.5" customHeight="1">
      <c r="B182" s="128"/>
      <c r="D182" s="129" t="s">
        <v>998</v>
      </c>
      <c r="E182" s="138" t="s">
        <v>1121</v>
      </c>
      <c r="F182" s="138" t="s">
        <v>1239</v>
      </c>
      <c r="J182" s="139">
        <f>BK182</f>
        <v>0</v>
      </c>
      <c r="L182" s="128"/>
      <c r="M182" s="132"/>
      <c r="N182" s="133"/>
      <c r="O182" s="133"/>
      <c r="P182" s="134">
        <f>SUM(P183:P190)</f>
        <v>3.576</v>
      </c>
      <c r="Q182" s="133"/>
      <c r="R182" s="134">
        <f>SUM(R183:R190)</f>
        <v>0.02173</v>
      </c>
      <c r="S182" s="133"/>
      <c r="T182" s="135">
        <f>SUM(T183:T190)</f>
        <v>0</v>
      </c>
      <c r="AR182" s="129" t="s">
        <v>1006</v>
      </c>
      <c r="AT182" s="136" t="s">
        <v>998</v>
      </c>
      <c r="AU182" s="136" t="s">
        <v>1006</v>
      </c>
      <c r="AY182" s="129" t="s">
        <v>1085</v>
      </c>
      <c r="BK182" s="137">
        <f>SUM(BK183:BK190)</f>
        <v>0</v>
      </c>
    </row>
    <row r="183" spans="1:65" s="1" customFormat="1" ht="21.75" customHeight="1">
      <c r="A183" s="27"/>
      <c r="B183" s="140"/>
      <c r="C183" s="141" t="s">
        <v>1240</v>
      </c>
      <c r="D183" s="141" t="s">
        <v>1087</v>
      </c>
      <c r="E183" s="142" t="s">
        <v>1241</v>
      </c>
      <c r="F183" s="143" t="s">
        <v>1242</v>
      </c>
      <c r="G183" s="144" t="s">
        <v>1222</v>
      </c>
      <c r="H183" s="145">
        <v>1</v>
      </c>
      <c r="I183" s="146"/>
      <c r="J183" s="146">
        <f aca="true" t="shared" si="0" ref="J183:J190">ROUND(I183*H183,2)</f>
        <v>0</v>
      </c>
      <c r="K183" s="147"/>
      <c r="L183" s="28"/>
      <c r="M183" s="148" t="s">
        <v>929</v>
      </c>
      <c r="N183" s="149" t="s">
        <v>965</v>
      </c>
      <c r="O183" s="150">
        <v>0.036</v>
      </c>
      <c r="P183" s="150">
        <f aca="true" t="shared" si="1" ref="P183:P190">O183*H183</f>
        <v>0.036</v>
      </c>
      <c r="Q183" s="150">
        <v>1E-05</v>
      </c>
      <c r="R183" s="150">
        <f aca="true" t="shared" si="2" ref="R183:R190">Q183*H183</f>
        <v>1E-05</v>
      </c>
      <c r="S183" s="150">
        <v>0</v>
      </c>
      <c r="T183" s="151">
        <f aca="true" t="shared" si="3" ref="T183:T190"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1091</v>
      </c>
      <c r="AT183" s="152" t="s">
        <v>1087</v>
      </c>
      <c r="AU183" s="152" t="s">
        <v>1012</v>
      </c>
      <c r="AY183" s="15" t="s">
        <v>1085</v>
      </c>
      <c r="BE183" s="153">
        <f aca="true" t="shared" si="4" ref="BE183:BE190">IF(N183="základná",J183,0)</f>
        <v>0</v>
      </c>
      <c r="BF183" s="153">
        <f aca="true" t="shared" si="5" ref="BF183:BF190">IF(N183="znížená",J183,0)</f>
        <v>0</v>
      </c>
      <c r="BG183" s="153">
        <f aca="true" t="shared" si="6" ref="BG183:BG190">IF(N183="zákl. prenesená",J183,0)</f>
        <v>0</v>
      </c>
      <c r="BH183" s="153">
        <f aca="true" t="shared" si="7" ref="BH183:BH190">IF(N183="zníž. prenesená",J183,0)</f>
        <v>0</v>
      </c>
      <c r="BI183" s="153">
        <f aca="true" t="shared" si="8" ref="BI183:BI190">IF(N183="nulová",J183,0)</f>
        <v>0</v>
      </c>
      <c r="BJ183" s="15" t="s">
        <v>1012</v>
      </c>
      <c r="BK183" s="153">
        <f aca="true" t="shared" si="9" ref="BK183:BK190">ROUND(I183*H183,2)</f>
        <v>0</v>
      </c>
      <c r="BL183" s="15" t="s">
        <v>1091</v>
      </c>
      <c r="BM183" s="152" t="s">
        <v>1243</v>
      </c>
    </row>
    <row r="184" spans="1:65" s="1" customFormat="1" ht="21.75" customHeight="1">
      <c r="A184" s="27"/>
      <c r="B184" s="140"/>
      <c r="C184" s="162" t="s">
        <v>1244</v>
      </c>
      <c r="D184" s="162" t="s">
        <v>1140</v>
      </c>
      <c r="E184" s="163" t="s">
        <v>1245</v>
      </c>
      <c r="F184" s="164" t="s">
        <v>1246</v>
      </c>
      <c r="G184" s="165" t="s">
        <v>1194</v>
      </c>
      <c r="H184" s="166">
        <v>1</v>
      </c>
      <c r="I184" s="167"/>
      <c r="J184" s="167">
        <f t="shared" si="0"/>
        <v>0</v>
      </c>
      <c r="K184" s="168"/>
      <c r="L184" s="169"/>
      <c r="M184" s="170" t="s">
        <v>929</v>
      </c>
      <c r="N184" s="171" t="s">
        <v>965</v>
      </c>
      <c r="O184" s="150">
        <v>0</v>
      </c>
      <c r="P184" s="150">
        <f t="shared" si="1"/>
        <v>0</v>
      </c>
      <c r="Q184" s="150">
        <v>0.0027</v>
      </c>
      <c r="R184" s="150">
        <f t="shared" si="2"/>
        <v>0.0027</v>
      </c>
      <c r="S184" s="150">
        <v>0</v>
      </c>
      <c r="T184" s="151">
        <f t="shared" si="3"/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52" t="s">
        <v>1121</v>
      </c>
      <c r="AT184" s="152" t="s">
        <v>1140</v>
      </c>
      <c r="AU184" s="152" t="s">
        <v>1012</v>
      </c>
      <c r="AY184" s="15" t="s">
        <v>1085</v>
      </c>
      <c r="BE184" s="153">
        <f t="shared" si="4"/>
        <v>0</v>
      </c>
      <c r="BF184" s="153">
        <f t="shared" si="5"/>
        <v>0</v>
      </c>
      <c r="BG184" s="153">
        <f t="shared" si="6"/>
        <v>0</v>
      </c>
      <c r="BH184" s="153">
        <f t="shared" si="7"/>
        <v>0</v>
      </c>
      <c r="BI184" s="153">
        <f t="shared" si="8"/>
        <v>0</v>
      </c>
      <c r="BJ184" s="15" t="s">
        <v>1012</v>
      </c>
      <c r="BK184" s="153">
        <f t="shared" si="9"/>
        <v>0</v>
      </c>
      <c r="BL184" s="15" t="s">
        <v>1091</v>
      </c>
      <c r="BM184" s="152" t="s">
        <v>1247</v>
      </c>
    </row>
    <row r="185" spans="1:65" s="1" customFormat="1" ht="16.5" customHeight="1">
      <c r="A185" s="27"/>
      <c r="B185" s="140"/>
      <c r="C185" s="141" t="s">
        <v>1248</v>
      </c>
      <c r="D185" s="141" t="s">
        <v>1087</v>
      </c>
      <c r="E185" s="142" t="s">
        <v>1249</v>
      </c>
      <c r="F185" s="143" t="s">
        <v>1250</v>
      </c>
      <c r="G185" s="144" t="s">
        <v>1194</v>
      </c>
      <c r="H185" s="145">
        <v>2</v>
      </c>
      <c r="I185" s="146"/>
      <c r="J185" s="146">
        <f t="shared" si="0"/>
        <v>0</v>
      </c>
      <c r="K185" s="147"/>
      <c r="L185" s="28"/>
      <c r="M185" s="148" t="s">
        <v>929</v>
      </c>
      <c r="N185" s="149" t="s">
        <v>965</v>
      </c>
      <c r="O185" s="150">
        <v>0.215</v>
      </c>
      <c r="P185" s="150">
        <f t="shared" si="1"/>
        <v>0.43</v>
      </c>
      <c r="Q185" s="150">
        <v>5E-05</v>
      </c>
      <c r="R185" s="150">
        <f t="shared" si="2"/>
        <v>0.0001</v>
      </c>
      <c r="S185" s="150">
        <v>0</v>
      </c>
      <c r="T185" s="151">
        <f t="shared" si="3"/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1091</v>
      </c>
      <c r="AT185" s="152" t="s">
        <v>1087</v>
      </c>
      <c r="AU185" s="152" t="s">
        <v>1012</v>
      </c>
      <c r="AY185" s="15" t="s">
        <v>1085</v>
      </c>
      <c r="BE185" s="153">
        <f t="shared" si="4"/>
        <v>0</v>
      </c>
      <c r="BF185" s="153">
        <f t="shared" si="5"/>
        <v>0</v>
      </c>
      <c r="BG185" s="153">
        <f t="shared" si="6"/>
        <v>0</v>
      </c>
      <c r="BH185" s="153">
        <f t="shared" si="7"/>
        <v>0</v>
      </c>
      <c r="BI185" s="153">
        <f t="shared" si="8"/>
        <v>0</v>
      </c>
      <c r="BJ185" s="15" t="s">
        <v>1012</v>
      </c>
      <c r="BK185" s="153">
        <f t="shared" si="9"/>
        <v>0</v>
      </c>
      <c r="BL185" s="15" t="s">
        <v>1091</v>
      </c>
      <c r="BM185" s="152" t="s">
        <v>1251</v>
      </c>
    </row>
    <row r="186" spans="1:65" s="1" customFormat="1" ht="21.75" customHeight="1">
      <c r="A186" s="27"/>
      <c r="B186" s="140"/>
      <c r="C186" s="162" t="s">
        <v>1252</v>
      </c>
      <c r="D186" s="162" t="s">
        <v>1140</v>
      </c>
      <c r="E186" s="163" t="s">
        <v>1253</v>
      </c>
      <c r="F186" s="164" t="s">
        <v>1254</v>
      </c>
      <c r="G186" s="165" t="s">
        <v>1194</v>
      </c>
      <c r="H186" s="166">
        <v>2</v>
      </c>
      <c r="I186" s="167"/>
      <c r="J186" s="167">
        <f t="shared" si="0"/>
        <v>0</v>
      </c>
      <c r="K186" s="168"/>
      <c r="L186" s="169"/>
      <c r="M186" s="170" t="s">
        <v>929</v>
      </c>
      <c r="N186" s="171" t="s">
        <v>965</v>
      </c>
      <c r="O186" s="150">
        <v>0</v>
      </c>
      <c r="P186" s="150">
        <f t="shared" si="1"/>
        <v>0</v>
      </c>
      <c r="Q186" s="150">
        <v>0.00093</v>
      </c>
      <c r="R186" s="150">
        <f t="shared" si="2"/>
        <v>0.00186</v>
      </c>
      <c r="S186" s="150">
        <v>0</v>
      </c>
      <c r="T186" s="151">
        <f t="shared" si="3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1121</v>
      </c>
      <c r="AT186" s="152" t="s">
        <v>1140</v>
      </c>
      <c r="AU186" s="152" t="s">
        <v>1012</v>
      </c>
      <c r="AY186" s="15" t="s">
        <v>1085</v>
      </c>
      <c r="BE186" s="153">
        <f t="shared" si="4"/>
        <v>0</v>
      </c>
      <c r="BF186" s="153">
        <f t="shared" si="5"/>
        <v>0</v>
      </c>
      <c r="BG186" s="153">
        <f t="shared" si="6"/>
        <v>0</v>
      </c>
      <c r="BH186" s="153">
        <f t="shared" si="7"/>
        <v>0</v>
      </c>
      <c r="BI186" s="153">
        <f t="shared" si="8"/>
        <v>0</v>
      </c>
      <c r="BJ186" s="15" t="s">
        <v>1012</v>
      </c>
      <c r="BK186" s="153">
        <f t="shared" si="9"/>
        <v>0</v>
      </c>
      <c r="BL186" s="15" t="s">
        <v>1091</v>
      </c>
      <c r="BM186" s="152" t="s">
        <v>1255</v>
      </c>
    </row>
    <row r="187" spans="1:65" s="1" customFormat="1" ht="16.5" customHeight="1">
      <c r="A187" s="27"/>
      <c r="B187" s="140"/>
      <c r="C187" s="141" t="s">
        <v>1256</v>
      </c>
      <c r="D187" s="141" t="s">
        <v>1087</v>
      </c>
      <c r="E187" s="142" t="s">
        <v>1257</v>
      </c>
      <c r="F187" s="143" t="s">
        <v>1258</v>
      </c>
      <c r="G187" s="144" t="s">
        <v>1194</v>
      </c>
      <c r="H187" s="145">
        <v>2</v>
      </c>
      <c r="I187" s="146"/>
      <c r="J187" s="146">
        <f t="shared" si="0"/>
        <v>0</v>
      </c>
      <c r="K187" s="147"/>
      <c r="L187" s="28"/>
      <c r="M187" s="148" t="s">
        <v>929</v>
      </c>
      <c r="N187" s="149" t="s">
        <v>965</v>
      </c>
      <c r="O187" s="150">
        <v>0.215</v>
      </c>
      <c r="P187" s="150">
        <f t="shared" si="1"/>
        <v>0.43</v>
      </c>
      <c r="Q187" s="150">
        <v>5E-05</v>
      </c>
      <c r="R187" s="150">
        <f t="shared" si="2"/>
        <v>0.0001</v>
      </c>
      <c r="S187" s="150">
        <v>0</v>
      </c>
      <c r="T187" s="151">
        <f t="shared" si="3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1091</v>
      </c>
      <c r="AT187" s="152" t="s">
        <v>1087</v>
      </c>
      <c r="AU187" s="152" t="s">
        <v>1012</v>
      </c>
      <c r="AY187" s="15" t="s">
        <v>1085</v>
      </c>
      <c r="BE187" s="153">
        <f t="shared" si="4"/>
        <v>0</v>
      </c>
      <c r="BF187" s="153">
        <f t="shared" si="5"/>
        <v>0</v>
      </c>
      <c r="BG187" s="153">
        <f t="shared" si="6"/>
        <v>0</v>
      </c>
      <c r="BH187" s="153">
        <f t="shared" si="7"/>
        <v>0</v>
      </c>
      <c r="BI187" s="153">
        <f t="shared" si="8"/>
        <v>0</v>
      </c>
      <c r="BJ187" s="15" t="s">
        <v>1012</v>
      </c>
      <c r="BK187" s="153">
        <f t="shared" si="9"/>
        <v>0</v>
      </c>
      <c r="BL187" s="15" t="s">
        <v>1091</v>
      </c>
      <c r="BM187" s="152" t="s">
        <v>1259</v>
      </c>
    </row>
    <row r="188" spans="1:65" s="1" customFormat="1" ht="21.75" customHeight="1">
      <c r="A188" s="27"/>
      <c r="B188" s="140"/>
      <c r="C188" s="162" t="s">
        <v>1260</v>
      </c>
      <c r="D188" s="162" t="s">
        <v>1140</v>
      </c>
      <c r="E188" s="163" t="s">
        <v>1261</v>
      </c>
      <c r="F188" s="164" t="s">
        <v>1262</v>
      </c>
      <c r="G188" s="165" t="s">
        <v>1194</v>
      </c>
      <c r="H188" s="166">
        <v>2</v>
      </c>
      <c r="I188" s="167"/>
      <c r="J188" s="167">
        <f t="shared" si="0"/>
        <v>0</v>
      </c>
      <c r="K188" s="168"/>
      <c r="L188" s="169"/>
      <c r="M188" s="170" t="s">
        <v>929</v>
      </c>
      <c r="N188" s="171" t="s">
        <v>965</v>
      </c>
      <c r="O188" s="150">
        <v>0</v>
      </c>
      <c r="P188" s="150">
        <f t="shared" si="1"/>
        <v>0</v>
      </c>
      <c r="Q188" s="150">
        <v>0.00122</v>
      </c>
      <c r="R188" s="150">
        <f t="shared" si="2"/>
        <v>0.00244</v>
      </c>
      <c r="S188" s="150">
        <v>0</v>
      </c>
      <c r="T188" s="151">
        <f t="shared" si="3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1121</v>
      </c>
      <c r="AT188" s="152" t="s">
        <v>1140</v>
      </c>
      <c r="AU188" s="152" t="s">
        <v>1012</v>
      </c>
      <c r="AY188" s="15" t="s">
        <v>1085</v>
      </c>
      <c r="BE188" s="153">
        <f t="shared" si="4"/>
        <v>0</v>
      </c>
      <c r="BF188" s="153">
        <f t="shared" si="5"/>
        <v>0</v>
      </c>
      <c r="BG188" s="153">
        <f t="shared" si="6"/>
        <v>0</v>
      </c>
      <c r="BH188" s="153">
        <f t="shared" si="7"/>
        <v>0</v>
      </c>
      <c r="BI188" s="153">
        <f t="shared" si="8"/>
        <v>0</v>
      </c>
      <c r="BJ188" s="15" t="s">
        <v>1012</v>
      </c>
      <c r="BK188" s="153">
        <f t="shared" si="9"/>
        <v>0</v>
      </c>
      <c r="BL188" s="15" t="s">
        <v>1091</v>
      </c>
      <c r="BM188" s="152" t="s">
        <v>1263</v>
      </c>
    </row>
    <row r="189" spans="1:65" s="1" customFormat="1" ht="21.75" customHeight="1">
      <c r="A189" s="27"/>
      <c r="B189" s="140"/>
      <c r="C189" s="141" t="s">
        <v>1264</v>
      </c>
      <c r="D189" s="141" t="s">
        <v>1087</v>
      </c>
      <c r="E189" s="142" t="s">
        <v>1265</v>
      </c>
      <c r="F189" s="143" t="s">
        <v>1266</v>
      </c>
      <c r="G189" s="144" t="s">
        <v>1194</v>
      </c>
      <c r="H189" s="145">
        <v>1</v>
      </c>
      <c r="I189" s="146"/>
      <c r="J189" s="146">
        <f t="shared" si="0"/>
        <v>0</v>
      </c>
      <c r="K189" s="147"/>
      <c r="L189" s="28"/>
      <c r="M189" s="148" t="s">
        <v>929</v>
      </c>
      <c r="N189" s="149" t="s">
        <v>965</v>
      </c>
      <c r="O189" s="150">
        <v>2.68</v>
      </c>
      <c r="P189" s="150">
        <f t="shared" si="1"/>
        <v>2.68</v>
      </c>
      <c r="Q189" s="150">
        <v>3E-05</v>
      </c>
      <c r="R189" s="150">
        <f t="shared" si="2"/>
        <v>3E-05</v>
      </c>
      <c r="S189" s="150">
        <v>0</v>
      </c>
      <c r="T189" s="151">
        <f t="shared" si="3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1091</v>
      </c>
      <c r="AT189" s="152" t="s">
        <v>1087</v>
      </c>
      <c r="AU189" s="152" t="s">
        <v>1012</v>
      </c>
      <c r="AY189" s="15" t="s">
        <v>1085</v>
      </c>
      <c r="BE189" s="153">
        <f t="shared" si="4"/>
        <v>0</v>
      </c>
      <c r="BF189" s="153">
        <f t="shared" si="5"/>
        <v>0</v>
      </c>
      <c r="BG189" s="153">
        <f t="shared" si="6"/>
        <v>0</v>
      </c>
      <c r="BH189" s="153">
        <f t="shared" si="7"/>
        <v>0</v>
      </c>
      <c r="BI189" s="153">
        <f t="shared" si="8"/>
        <v>0</v>
      </c>
      <c r="BJ189" s="15" t="s">
        <v>1012</v>
      </c>
      <c r="BK189" s="153">
        <f t="shared" si="9"/>
        <v>0</v>
      </c>
      <c r="BL189" s="15" t="s">
        <v>1091</v>
      </c>
      <c r="BM189" s="152" t="s">
        <v>1267</v>
      </c>
    </row>
    <row r="190" spans="1:65" s="1" customFormat="1" ht="21.75" customHeight="1">
      <c r="A190" s="27"/>
      <c r="B190" s="140"/>
      <c r="C190" s="162" t="s">
        <v>1268</v>
      </c>
      <c r="D190" s="162" t="s">
        <v>1140</v>
      </c>
      <c r="E190" s="163" t="s">
        <v>1269</v>
      </c>
      <c r="F190" s="164" t="s">
        <v>1270</v>
      </c>
      <c r="G190" s="165" t="s">
        <v>1194</v>
      </c>
      <c r="H190" s="166">
        <v>1</v>
      </c>
      <c r="I190" s="167"/>
      <c r="J190" s="167">
        <f t="shared" si="0"/>
        <v>0</v>
      </c>
      <c r="K190" s="168"/>
      <c r="L190" s="169"/>
      <c r="M190" s="170" t="s">
        <v>929</v>
      </c>
      <c r="N190" s="171" t="s">
        <v>965</v>
      </c>
      <c r="O190" s="150">
        <v>0</v>
      </c>
      <c r="P190" s="150">
        <f t="shared" si="1"/>
        <v>0</v>
      </c>
      <c r="Q190" s="150">
        <v>0.01449</v>
      </c>
      <c r="R190" s="150">
        <f t="shared" si="2"/>
        <v>0.01449</v>
      </c>
      <c r="S190" s="150">
        <v>0</v>
      </c>
      <c r="T190" s="151">
        <f t="shared" si="3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1121</v>
      </c>
      <c r="AT190" s="152" t="s">
        <v>1140</v>
      </c>
      <c r="AU190" s="152" t="s">
        <v>1012</v>
      </c>
      <c r="AY190" s="15" t="s">
        <v>1085</v>
      </c>
      <c r="BE190" s="153">
        <f t="shared" si="4"/>
        <v>0</v>
      </c>
      <c r="BF190" s="153">
        <f t="shared" si="5"/>
        <v>0</v>
      </c>
      <c r="BG190" s="153">
        <f t="shared" si="6"/>
        <v>0</v>
      </c>
      <c r="BH190" s="153">
        <f t="shared" si="7"/>
        <v>0</v>
      </c>
      <c r="BI190" s="153">
        <f t="shared" si="8"/>
        <v>0</v>
      </c>
      <c r="BJ190" s="15" t="s">
        <v>1012</v>
      </c>
      <c r="BK190" s="153">
        <f t="shared" si="9"/>
        <v>0</v>
      </c>
      <c r="BL190" s="15" t="s">
        <v>1091</v>
      </c>
      <c r="BM190" s="152" t="s">
        <v>1271</v>
      </c>
    </row>
    <row r="191" spans="2:63" s="11" customFormat="1" ht="22.5" customHeight="1">
      <c r="B191" s="128"/>
      <c r="D191" s="129" t="s">
        <v>998</v>
      </c>
      <c r="E191" s="138" t="s">
        <v>1125</v>
      </c>
      <c r="F191" s="138" t="s">
        <v>1272</v>
      </c>
      <c r="J191" s="139">
        <f>BK191</f>
        <v>0</v>
      </c>
      <c r="L191" s="128"/>
      <c r="M191" s="132"/>
      <c r="N191" s="133"/>
      <c r="O191" s="133"/>
      <c r="P191" s="134">
        <f>SUM(P192:P194)</f>
        <v>15.228</v>
      </c>
      <c r="Q191" s="133"/>
      <c r="R191" s="134">
        <f>SUM(R192:R194)</f>
        <v>11.321772000000001</v>
      </c>
      <c r="S191" s="133"/>
      <c r="T191" s="135">
        <f>SUM(T192:T194)</f>
        <v>0</v>
      </c>
      <c r="AR191" s="129" t="s">
        <v>1006</v>
      </c>
      <c r="AT191" s="136" t="s">
        <v>998</v>
      </c>
      <c r="AU191" s="136" t="s">
        <v>1006</v>
      </c>
      <c r="AY191" s="129" t="s">
        <v>1085</v>
      </c>
      <c r="BK191" s="137">
        <f>SUM(BK192:BK194)</f>
        <v>0</v>
      </c>
    </row>
    <row r="192" spans="1:65" s="1" customFormat="1" ht="33" customHeight="1">
      <c r="A192" s="27"/>
      <c r="B192" s="140"/>
      <c r="C192" s="141" t="s">
        <v>1273</v>
      </c>
      <c r="D192" s="141" t="s">
        <v>1087</v>
      </c>
      <c r="E192" s="142" t="s">
        <v>1274</v>
      </c>
      <c r="F192" s="143" t="s">
        <v>1275</v>
      </c>
      <c r="G192" s="144" t="s">
        <v>1222</v>
      </c>
      <c r="H192" s="145">
        <v>56.4</v>
      </c>
      <c r="I192" s="146"/>
      <c r="J192" s="146">
        <f>ROUND(I192*H192,2)</f>
        <v>0</v>
      </c>
      <c r="K192" s="147"/>
      <c r="L192" s="28"/>
      <c r="M192" s="148" t="s">
        <v>929</v>
      </c>
      <c r="N192" s="149" t="s">
        <v>965</v>
      </c>
      <c r="O192" s="150">
        <v>0.27</v>
      </c>
      <c r="P192" s="150">
        <f>O192*H192</f>
        <v>15.228</v>
      </c>
      <c r="Q192" s="150">
        <v>0.15223</v>
      </c>
      <c r="R192" s="150">
        <f>Q192*H192</f>
        <v>8.585772</v>
      </c>
      <c r="S192" s="150">
        <v>0</v>
      </c>
      <c r="T192" s="151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1091</v>
      </c>
      <c r="AT192" s="152" t="s">
        <v>1087</v>
      </c>
      <c r="AU192" s="152" t="s">
        <v>1012</v>
      </c>
      <c r="AY192" s="15" t="s">
        <v>1085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5" t="s">
        <v>1012</v>
      </c>
      <c r="BK192" s="153">
        <f>ROUND(I192*H192,2)</f>
        <v>0</v>
      </c>
      <c r="BL192" s="15" t="s">
        <v>1091</v>
      </c>
      <c r="BM192" s="152" t="s">
        <v>1276</v>
      </c>
    </row>
    <row r="193" spans="1:65" s="1" customFormat="1" ht="16.5" customHeight="1">
      <c r="A193" s="27"/>
      <c r="B193" s="140"/>
      <c r="C193" s="162" t="s">
        <v>1277</v>
      </c>
      <c r="D193" s="162" t="s">
        <v>1140</v>
      </c>
      <c r="E193" s="163" t="s">
        <v>1278</v>
      </c>
      <c r="F193" s="164" t="s">
        <v>1279</v>
      </c>
      <c r="G193" s="165" t="s">
        <v>1194</v>
      </c>
      <c r="H193" s="166">
        <v>57</v>
      </c>
      <c r="I193" s="167"/>
      <c r="J193" s="167">
        <f>ROUND(I193*H193,2)</f>
        <v>0</v>
      </c>
      <c r="K193" s="168"/>
      <c r="L193" s="169"/>
      <c r="M193" s="170" t="s">
        <v>929</v>
      </c>
      <c r="N193" s="171" t="s">
        <v>965</v>
      </c>
      <c r="O193" s="150">
        <v>0</v>
      </c>
      <c r="P193" s="150">
        <f>O193*H193</f>
        <v>0</v>
      </c>
      <c r="Q193" s="150">
        <v>0.048</v>
      </c>
      <c r="R193" s="150">
        <f>Q193*H193</f>
        <v>2.736</v>
      </c>
      <c r="S193" s="150">
        <v>0</v>
      </c>
      <c r="T193" s="151">
        <f>S193*H193</f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52" t="s">
        <v>1121</v>
      </c>
      <c r="AT193" s="152" t="s">
        <v>1140</v>
      </c>
      <c r="AU193" s="152" t="s">
        <v>1012</v>
      </c>
      <c r="AY193" s="15" t="s">
        <v>1085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5" t="s">
        <v>1012</v>
      </c>
      <c r="BK193" s="153">
        <f>ROUND(I193*H193,2)</f>
        <v>0</v>
      </c>
      <c r="BL193" s="15" t="s">
        <v>1091</v>
      </c>
      <c r="BM193" s="152" t="s">
        <v>1280</v>
      </c>
    </row>
    <row r="194" spans="2:51" s="12" customFormat="1" ht="20.25">
      <c r="B194" s="154"/>
      <c r="D194" s="155" t="s">
        <v>1093</v>
      </c>
      <c r="F194" s="157" t="s">
        <v>1281</v>
      </c>
      <c r="H194" s="158">
        <v>57</v>
      </c>
      <c r="L194" s="154"/>
      <c r="M194" s="159"/>
      <c r="N194" s="160"/>
      <c r="O194" s="160"/>
      <c r="P194" s="160"/>
      <c r="Q194" s="160"/>
      <c r="R194" s="160"/>
      <c r="S194" s="160"/>
      <c r="T194" s="161"/>
      <c r="AT194" s="156" t="s">
        <v>1093</v>
      </c>
      <c r="AU194" s="156" t="s">
        <v>1012</v>
      </c>
      <c r="AV194" s="12" t="s">
        <v>1012</v>
      </c>
      <c r="AW194" s="12" t="s">
        <v>931</v>
      </c>
      <c r="AX194" s="12" t="s">
        <v>1006</v>
      </c>
      <c r="AY194" s="156" t="s">
        <v>1085</v>
      </c>
    </row>
    <row r="195" spans="2:63" s="11" customFormat="1" ht="22.5" customHeight="1">
      <c r="B195" s="128"/>
      <c r="D195" s="129" t="s">
        <v>998</v>
      </c>
      <c r="E195" s="138" t="s">
        <v>1282</v>
      </c>
      <c r="F195" s="138" t="s">
        <v>1283</v>
      </c>
      <c r="J195" s="139">
        <f>BK195</f>
        <v>0</v>
      </c>
      <c r="L195" s="128"/>
      <c r="M195" s="132"/>
      <c r="N195" s="133"/>
      <c r="O195" s="133"/>
      <c r="P195" s="134">
        <f>P196</f>
        <v>976.836636</v>
      </c>
      <c r="Q195" s="133"/>
      <c r="R195" s="134">
        <f>R196</f>
        <v>0</v>
      </c>
      <c r="S195" s="133"/>
      <c r="T195" s="135">
        <f>T196</f>
        <v>0</v>
      </c>
      <c r="AR195" s="129" t="s">
        <v>1006</v>
      </c>
      <c r="AT195" s="136" t="s">
        <v>998</v>
      </c>
      <c r="AU195" s="136" t="s">
        <v>1006</v>
      </c>
      <c r="AY195" s="129" t="s">
        <v>1085</v>
      </c>
      <c r="BK195" s="137">
        <f>BK196</f>
        <v>0</v>
      </c>
    </row>
    <row r="196" spans="1:65" s="1" customFormat="1" ht="33" customHeight="1">
      <c r="A196" s="27"/>
      <c r="B196" s="140"/>
      <c r="C196" s="141" t="s">
        <v>1284</v>
      </c>
      <c r="D196" s="141" t="s">
        <v>1087</v>
      </c>
      <c r="E196" s="142" t="s">
        <v>1285</v>
      </c>
      <c r="F196" s="143" t="s">
        <v>1286</v>
      </c>
      <c r="G196" s="144" t="s">
        <v>1143</v>
      </c>
      <c r="H196" s="145">
        <v>497.878</v>
      </c>
      <c r="I196" s="146"/>
      <c r="J196" s="146">
        <f>ROUND(I196*H196,2)</f>
        <v>0</v>
      </c>
      <c r="K196" s="147"/>
      <c r="L196" s="28"/>
      <c r="M196" s="148" t="s">
        <v>929</v>
      </c>
      <c r="N196" s="149" t="s">
        <v>965</v>
      </c>
      <c r="O196" s="150">
        <v>1.962</v>
      </c>
      <c r="P196" s="150">
        <f>O196*H196</f>
        <v>976.836636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1091</v>
      </c>
      <c r="AT196" s="152" t="s">
        <v>1087</v>
      </c>
      <c r="AU196" s="152" t="s">
        <v>1012</v>
      </c>
      <c r="AY196" s="15" t="s">
        <v>1085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1012</v>
      </c>
      <c r="BK196" s="153">
        <f>ROUND(I196*H196,2)</f>
        <v>0</v>
      </c>
      <c r="BL196" s="15" t="s">
        <v>1091</v>
      </c>
      <c r="BM196" s="152" t="s">
        <v>1287</v>
      </c>
    </row>
    <row r="197" spans="2:63" s="11" customFormat="1" ht="25.5" customHeight="1">
      <c r="B197" s="128"/>
      <c r="D197" s="129" t="s">
        <v>998</v>
      </c>
      <c r="E197" s="130" t="s">
        <v>1288</v>
      </c>
      <c r="F197" s="130" t="s">
        <v>1289</v>
      </c>
      <c r="J197" s="131">
        <f>BK197</f>
        <v>0</v>
      </c>
      <c r="L197" s="128"/>
      <c r="M197" s="132"/>
      <c r="N197" s="133"/>
      <c r="O197" s="133"/>
      <c r="P197" s="134">
        <f>P198</f>
        <v>58.250568</v>
      </c>
      <c r="Q197" s="133"/>
      <c r="R197" s="134">
        <f>R198</f>
        <v>0.7921499999999999</v>
      </c>
      <c r="S197" s="133"/>
      <c r="T197" s="135">
        <f>T198</f>
        <v>0</v>
      </c>
      <c r="AR197" s="129" t="s">
        <v>1012</v>
      </c>
      <c r="AT197" s="136" t="s">
        <v>998</v>
      </c>
      <c r="AU197" s="136" t="s">
        <v>999</v>
      </c>
      <c r="AY197" s="129" t="s">
        <v>1085</v>
      </c>
      <c r="BK197" s="137">
        <f>BK198</f>
        <v>0</v>
      </c>
    </row>
    <row r="198" spans="2:63" s="11" customFormat="1" ht="22.5" customHeight="1">
      <c r="B198" s="128"/>
      <c r="D198" s="129" t="s">
        <v>998</v>
      </c>
      <c r="E198" s="138" t="s">
        <v>1290</v>
      </c>
      <c r="F198" s="138" t="s">
        <v>1291</v>
      </c>
      <c r="J198" s="139">
        <f>BK198</f>
        <v>0</v>
      </c>
      <c r="L198" s="128"/>
      <c r="M198" s="132"/>
      <c r="N198" s="133"/>
      <c r="O198" s="133"/>
      <c r="P198" s="134">
        <f>SUM(P199:P206)</f>
        <v>58.250568</v>
      </c>
      <c r="Q198" s="133"/>
      <c r="R198" s="134">
        <f>SUM(R199:R206)</f>
        <v>0.7921499999999999</v>
      </c>
      <c r="S198" s="133"/>
      <c r="T198" s="135">
        <f>SUM(T199:T206)</f>
        <v>0</v>
      </c>
      <c r="AR198" s="129" t="s">
        <v>1012</v>
      </c>
      <c r="AT198" s="136" t="s">
        <v>998</v>
      </c>
      <c r="AU198" s="136" t="s">
        <v>1006</v>
      </c>
      <c r="AY198" s="129" t="s">
        <v>1085</v>
      </c>
      <c r="BK198" s="137">
        <f>SUM(BK199:BK206)</f>
        <v>0</v>
      </c>
    </row>
    <row r="199" spans="1:65" s="1" customFormat="1" ht="21.75" customHeight="1">
      <c r="A199" s="27"/>
      <c r="B199" s="140"/>
      <c r="C199" s="141" t="s">
        <v>1292</v>
      </c>
      <c r="D199" s="141" t="s">
        <v>1087</v>
      </c>
      <c r="E199" s="142" t="s">
        <v>1293</v>
      </c>
      <c r="F199" s="143" t="s">
        <v>1294</v>
      </c>
      <c r="G199" s="144" t="s">
        <v>1114</v>
      </c>
      <c r="H199" s="145">
        <v>300</v>
      </c>
      <c r="I199" s="146"/>
      <c r="J199" s="146">
        <f>ROUND(I199*H199,2)</f>
        <v>0</v>
      </c>
      <c r="K199" s="147"/>
      <c r="L199" s="28"/>
      <c r="M199" s="148" t="s">
        <v>929</v>
      </c>
      <c r="N199" s="149" t="s">
        <v>965</v>
      </c>
      <c r="O199" s="150">
        <v>0.027</v>
      </c>
      <c r="P199" s="150">
        <f>O199*H199</f>
        <v>8.1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52" t="s">
        <v>1160</v>
      </c>
      <c r="AT199" s="152" t="s">
        <v>1087</v>
      </c>
      <c r="AU199" s="152" t="s">
        <v>1012</v>
      </c>
      <c r="AY199" s="15" t="s">
        <v>1085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5" t="s">
        <v>1012</v>
      </c>
      <c r="BK199" s="153">
        <f>ROUND(I199*H199,2)</f>
        <v>0</v>
      </c>
      <c r="BL199" s="15" t="s">
        <v>1160</v>
      </c>
      <c r="BM199" s="152" t="s">
        <v>1295</v>
      </c>
    </row>
    <row r="200" spans="2:51" s="12" customFormat="1" ht="9.75">
      <c r="B200" s="154"/>
      <c r="D200" s="155" t="s">
        <v>1093</v>
      </c>
      <c r="E200" s="156" t="s">
        <v>929</v>
      </c>
      <c r="F200" s="157" t="s">
        <v>1296</v>
      </c>
      <c r="H200" s="158">
        <v>300</v>
      </c>
      <c r="L200" s="154"/>
      <c r="M200" s="159"/>
      <c r="N200" s="160"/>
      <c r="O200" s="160"/>
      <c r="P200" s="160"/>
      <c r="Q200" s="160"/>
      <c r="R200" s="160"/>
      <c r="S200" s="160"/>
      <c r="T200" s="161"/>
      <c r="AT200" s="156" t="s">
        <v>1093</v>
      </c>
      <c r="AU200" s="156" t="s">
        <v>1012</v>
      </c>
      <c r="AV200" s="12" t="s">
        <v>1012</v>
      </c>
      <c r="AW200" s="12" t="s">
        <v>956</v>
      </c>
      <c r="AX200" s="12" t="s">
        <v>1006</v>
      </c>
      <c r="AY200" s="156" t="s">
        <v>1085</v>
      </c>
    </row>
    <row r="201" spans="1:65" s="1" customFormat="1" ht="16.5" customHeight="1">
      <c r="A201" s="27"/>
      <c r="B201" s="140"/>
      <c r="C201" s="162" t="s">
        <v>1297</v>
      </c>
      <c r="D201" s="162" t="s">
        <v>1140</v>
      </c>
      <c r="E201" s="163" t="s">
        <v>1298</v>
      </c>
      <c r="F201" s="164" t="s">
        <v>1299</v>
      </c>
      <c r="G201" s="165" t="s">
        <v>1114</v>
      </c>
      <c r="H201" s="166">
        <v>345</v>
      </c>
      <c r="I201" s="167"/>
      <c r="J201" s="167">
        <f>ROUND(I201*H201,2)</f>
        <v>0</v>
      </c>
      <c r="K201" s="168"/>
      <c r="L201" s="169"/>
      <c r="M201" s="170" t="s">
        <v>929</v>
      </c>
      <c r="N201" s="171" t="s">
        <v>965</v>
      </c>
      <c r="O201" s="150">
        <v>0</v>
      </c>
      <c r="P201" s="150">
        <f>O201*H201</f>
        <v>0</v>
      </c>
      <c r="Q201" s="150">
        <v>0.0003</v>
      </c>
      <c r="R201" s="150">
        <f>Q201*H201</f>
        <v>0.1035</v>
      </c>
      <c r="S201" s="150">
        <v>0</v>
      </c>
      <c r="T201" s="151">
        <f>S201*H201</f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52" t="s">
        <v>1240</v>
      </c>
      <c r="AT201" s="152" t="s">
        <v>1140</v>
      </c>
      <c r="AU201" s="152" t="s">
        <v>1012</v>
      </c>
      <c r="AY201" s="15" t="s">
        <v>1085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5" t="s">
        <v>1012</v>
      </c>
      <c r="BK201" s="153">
        <f>ROUND(I201*H201,2)</f>
        <v>0</v>
      </c>
      <c r="BL201" s="15" t="s">
        <v>1160</v>
      </c>
      <c r="BM201" s="152" t="s">
        <v>1300</v>
      </c>
    </row>
    <row r="202" spans="2:51" s="12" customFormat="1" ht="9.75">
      <c r="B202" s="154"/>
      <c r="D202" s="155" t="s">
        <v>1093</v>
      </c>
      <c r="F202" s="157" t="s">
        <v>1301</v>
      </c>
      <c r="H202" s="158">
        <v>345</v>
      </c>
      <c r="L202" s="154"/>
      <c r="M202" s="159"/>
      <c r="N202" s="160"/>
      <c r="O202" s="160"/>
      <c r="P202" s="160"/>
      <c r="Q202" s="160"/>
      <c r="R202" s="160"/>
      <c r="S202" s="160"/>
      <c r="T202" s="161"/>
      <c r="AT202" s="156" t="s">
        <v>1093</v>
      </c>
      <c r="AU202" s="156" t="s">
        <v>1012</v>
      </c>
      <c r="AV202" s="12" t="s">
        <v>1012</v>
      </c>
      <c r="AW202" s="12" t="s">
        <v>931</v>
      </c>
      <c r="AX202" s="12" t="s">
        <v>1006</v>
      </c>
      <c r="AY202" s="156" t="s">
        <v>1085</v>
      </c>
    </row>
    <row r="203" spans="1:65" s="1" customFormat="1" ht="33" customHeight="1">
      <c r="A203" s="27"/>
      <c r="B203" s="140"/>
      <c r="C203" s="141" t="s">
        <v>1302</v>
      </c>
      <c r="D203" s="141" t="s">
        <v>1087</v>
      </c>
      <c r="E203" s="142" t="s">
        <v>1303</v>
      </c>
      <c r="F203" s="143" t="s">
        <v>1304</v>
      </c>
      <c r="G203" s="144" t="s">
        <v>1114</v>
      </c>
      <c r="H203" s="145">
        <v>300</v>
      </c>
      <c r="I203" s="146"/>
      <c r="J203" s="146">
        <f>ROUND(I203*H203,2)</f>
        <v>0</v>
      </c>
      <c r="K203" s="147"/>
      <c r="L203" s="28"/>
      <c r="M203" s="148" t="s">
        <v>929</v>
      </c>
      <c r="N203" s="149" t="s">
        <v>965</v>
      </c>
      <c r="O203" s="150">
        <v>0.163</v>
      </c>
      <c r="P203" s="150">
        <f>O203*H203</f>
        <v>48.9</v>
      </c>
      <c r="Q203" s="150">
        <v>3E-05</v>
      </c>
      <c r="R203" s="150">
        <f>Q203*H203</f>
        <v>0.009000000000000001</v>
      </c>
      <c r="S203" s="150">
        <v>0</v>
      </c>
      <c r="T203" s="151">
        <f>S203*H203</f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2" t="s">
        <v>1160</v>
      </c>
      <c r="AT203" s="152" t="s">
        <v>1087</v>
      </c>
      <c r="AU203" s="152" t="s">
        <v>1012</v>
      </c>
      <c r="AY203" s="15" t="s">
        <v>1085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5" t="s">
        <v>1012</v>
      </c>
      <c r="BK203" s="153">
        <f>ROUND(I203*H203,2)</f>
        <v>0</v>
      </c>
      <c r="BL203" s="15" t="s">
        <v>1160</v>
      </c>
      <c r="BM203" s="152" t="s">
        <v>1305</v>
      </c>
    </row>
    <row r="204" spans="1:65" s="1" customFormat="1" ht="33" customHeight="1">
      <c r="A204" s="27"/>
      <c r="B204" s="140"/>
      <c r="C204" s="162" t="s">
        <v>1306</v>
      </c>
      <c r="D204" s="162" t="s">
        <v>1140</v>
      </c>
      <c r="E204" s="163" t="s">
        <v>1307</v>
      </c>
      <c r="F204" s="164" t="s">
        <v>1308</v>
      </c>
      <c r="G204" s="165" t="s">
        <v>1114</v>
      </c>
      <c r="H204" s="166">
        <v>345</v>
      </c>
      <c r="I204" s="167"/>
      <c r="J204" s="167">
        <f>ROUND(I204*H204,2)</f>
        <v>0</v>
      </c>
      <c r="K204" s="168"/>
      <c r="L204" s="169"/>
      <c r="M204" s="170" t="s">
        <v>929</v>
      </c>
      <c r="N204" s="171" t="s">
        <v>965</v>
      </c>
      <c r="O204" s="150">
        <v>0</v>
      </c>
      <c r="P204" s="150">
        <f>O204*H204</f>
        <v>0</v>
      </c>
      <c r="Q204" s="150">
        <v>0.00197</v>
      </c>
      <c r="R204" s="150">
        <f>Q204*H204</f>
        <v>0.67965</v>
      </c>
      <c r="S204" s="150">
        <v>0</v>
      </c>
      <c r="T204" s="151">
        <f>S204*H204</f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1240</v>
      </c>
      <c r="AT204" s="152" t="s">
        <v>1140</v>
      </c>
      <c r="AU204" s="152" t="s">
        <v>1012</v>
      </c>
      <c r="AY204" s="15" t="s">
        <v>1085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5" t="s">
        <v>1012</v>
      </c>
      <c r="BK204" s="153">
        <f>ROUND(I204*H204,2)</f>
        <v>0</v>
      </c>
      <c r="BL204" s="15" t="s">
        <v>1160</v>
      </c>
      <c r="BM204" s="152" t="s">
        <v>1309</v>
      </c>
    </row>
    <row r="205" spans="2:51" s="12" customFormat="1" ht="9.75">
      <c r="B205" s="154"/>
      <c r="D205" s="155" t="s">
        <v>1093</v>
      </c>
      <c r="F205" s="157" t="s">
        <v>1301</v>
      </c>
      <c r="H205" s="158">
        <v>345</v>
      </c>
      <c r="L205" s="154"/>
      <c r="M205" s="159"/>
      <c r="N205" s="160"/>
      <c r="O205" s="160"/>
      <c r="P205" s="160"/>
      <c r="Q205" s="160"/>
      <c r="R205" s="160"/>
      <c r="S205" s="160"/>
      <c r="T205" s="161"/>
      <c r="AT205" s="156" t="s">
        <v>1093</v>
      </c>
      <c r="AU205" s="156" t="s">
        <v>1012</v>
      </c>
      <c r="AV205" s="12" t="s">
        <v>1012</v>
      </c>
      <c r="AW205" s="12" t="s">
        <v>931</v>
      </c>
      <c r="AX205" s="12" t="s">
        <v>1006</v>
      </c>
      <c r="AY205" s="156" t="s">
        <v>1085</v>
      </c>
    </row>
    <row r="206" spans="1:65" s="1" customFormat="1" ht="21.75" customHeight="1">
      <c r="A206" s="27"/>
      <c r="B206" s="140"/>
      <c r="C206" s="141" t="s">
        <v>1310</v>
      </c>
      <c r="D206" s="141" t="s">
        <v>1087</v>
      </c>
      <c r="E206" s="142" t="s">
        <v>1311</v>
      </c>
      <c r="F206" s="143" t="s">
        <v>1312</v>
      </c>
      <c r="G206" s="144" t="s">
        <v>1143</v>
      </c>
      <c r="H206" s="145">
        <v>0.792</v>
      </c>
      <c r="I206" s="146"/>
      <c r="J206" s="146">
        <f>ROUND(I206*H206,2)</f>
        <v>0</v>
      </c>
      <c r="K206" s="147"/>
      <c r="L206" s="28"/>
      <c r="M206" s="172" t="s">
        <v>929</v>
      </c>
      <c r="N206" s="173" t="s">
        <v>965</v>
      </c>
      <c r="O206" s="174">
        <v>1.579</v>
      </c>
      <c r="P206" s="174">
        <f>O206*H206</f>
        <v>1.2505680000000001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52" t="s">
        <v>1160</v>
      </c>
      <c r="AT206" s="152" t="s">
        <v>1087</v>
      </c>
      <c r="AU206" s="152" t="s">
        <v>1012</v>
      </c>
      <c r="AY206" s="15" t="s">
        <v>1085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5" t="s">
        <v>1012</v>
      </c>
      <c r="BK206" s="153">
        <f>ROUND(I206*H206,2)</f>
        <v>0</v>
      </c>
      <c r="BL206" s="15" t="s">
        <v>1160</v>
      </c>
      <c r="BM206" s="152" t="s">
        <v>1313</v>
      </c>
    </row>
    <row r="207" spans="1:31" s="1" customFormat="1" ht="6.75" customHeight="1">
      <c r="A207" s="27"/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28"/>
      <c r="M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</row>
  </sheetData>
  <sheetProtection/>
  <autoFilter ref="C128:K206"/>
  <mergeCells count="12">
    <mergeCell ref="E9:H9"/>
    <mergeCell ref="E11:H11"/>
    <mergeCell ref="E20:H20"/>
    <mergeCell ref="E29:H29"/>
    <mergeCell ref="E121:H121"/>
    <mergeCell ref="L2:V2"/>
    <mergeCell ref="E85:H85"/>
    <mergeCell ref="E87:H87"/>
    <mergeCell ref="E89:H89"/>
    <mergeCell ref="E117:H117"/>
    <mergeCell ref="E119:H119"/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5"/>
  <sheetViews>
    <sheetView showGridLines="0" zoomScalePageLayoutView="0" workbookViewId="0" topLeftCell="A175">
      <selection activeCell="F136" sqref="F13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07" t="s">
        <v>934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1016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999</v>
      </c>
    </row>
    <row r="4" spans="2:46" ht="24.75" customHeight="1">
      <c r="B4" s="18"/>
      <c r="D4" s="19" t="s">
        <v>1053</v>
      </c>
      <c r="L4" s="18"/>
      <c r="M4" s="93" t="s">
        <v>938</v>
      </c>
      <c r="AT4" s="15" t="s">
        <v>931</v>
      </c>
    </row>
    <row r="5" spans="2:12" ht="6.75" customHeight="1">
      <c r="B5" s="18"/>
      <c r="L5" s="18"/>
    </row>
    <row r="6" spans="2:12" ht="12" customHeight="1">
      <c r="B6" s="18"/>
      <c r="D6" s="24" t="s">
        <v>941</v>
      </c>
      <c r="L6" s="18"/>
    </row>
    <row r="7" spans="2:12" ht="16.5" customHeight="1">
      <c r="B7" s="18"/>
      <c r="E7" s="338" t="str">
        <f>'Rekapitulácia stavby'!K6</f>
        <v>Vodozádržné opatrenia v obci Kamenica nad Cirochou</v>
      </c>
      <c r="F7" s="339"/>
      <c r="G7" s="339"/>
      <c r="H7" s="339"/>
      <c r="L7" s="18"/>
    </row>
    <row r="8" spans="2:12" ht="12" customHeight="1">
      <c r="B8" s="18"/>
      <c r="D8" s="24" t="s">
        <v>1054</v>
      </c>
      <c r="L8" s="18"/>
    </row>
    <row r="9" spans="1:31" s="1" customFormat="1" ht="16.5" customHeight="1">
      <c r="A9" s="27"/>
      <c r="B9" s="28"/>
      <c r="C9" s="27"/>
      <c r="D9" s="27"/>
      <c r="E9" s="338" t="s">
        <v>1055</v>
      </c>
      <c r="F9" s="337"/>
      <c r="G9" s="337"/>
      <c r="H9" s="337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1056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31" t="s">
        <v>1316</v>
      </c>
      <c r="F11" s="337"/>
      <c r="G11" s="337"/>
      <c r="H11" s="33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943</v>
      </c>
      <c r="E13" s="27"/>
      <c r="F13" s="22" t="s">
        <v>929</v>
      </c>
      <c r="G13" s="27"/>
      <c r="H13" s="27"/>
      <c r="I13" s="24" t="s">
        <v>944</v>
      </c>
      <c r="J13" s="22" t="s">
        <v>929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945</v>
      </c>
      <c r="E14" s="27"/>
      <c r="F14" s="22" t="s">
        <v>946</v>
      </c>
      <c r="G14" s="27"/>
      <c r="H14" s="27"/>
      <c r="I14" s="24" t="s">
        <v>947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948</v>
      </c>
      <c r="E16" s="27"/>
      <c r="F16" s="27"/>
      <c r="G16" s="27"/>
      <c r="H16" s="27"/>
      <c r="I16" s="24" t="s">
        <v>949</v>
      </c>
      <c r="J16" s="22" t="s">
        <v>929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950</v>
      </c>
      <c r="F17" s="27"/>
      <c r="G17" s="27"/>
      <c r="H17" s="27"/>
      <c r="I17" s="24" t="s">
        <v>951</v>
      </c>
      <c r="J17" s="22" t="s">
        <v>929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952</v>
      </c>
      <c r="E19" s="27"/>
      <c r="F19" s="27"/>
      <c r="G19" s="27"/>
      <c r="H19" s="27"/>
      <c r="I19" s="24" t="s">
        <v>949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1" t="str">
        <f>'Rekapitulácia stavby'!E14</f>
        <v> </v>
      </c>
      <c r="F20" s="311"/>
      <c r="G20" s="311"/>
      <c r="H20" s="311"/>
      <c r="I20" s="24" t="s">
        <v>951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954</v>
      </c>
      <c r="E22" s="27"/>
      <c r="F22" s="27"/>
      <c r="G22" s="27"/>
      <c r="H22" s="27"/>
      <c r="I22" s="24" t="s">
        <v>949</v>
      </c>
      <c r="J22" s="22" t="s">
        <v>929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955</v>
      </c>
      <c r="F23" s="27"/>
      <c r="G23" s="27"/>
      <c r="H23" s="27"/>
      <c r="I23" s="24" t="s">
        <v>951</v>
      </c>
      <c r="J23" s="22" t="s">
        <v>929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957</v>
      </c>
      <c r="E25" s="27"/>
      <c r="F25" s="27"/>
      <c r="G25" s="27"/>
      <c r="H25" s="27"/>
      <c r="I25" s="24" t="s">
        <v>949</v>
      </c>
      <c r="J25" s="22" t="s">
        <v>929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951</v>
      </c>
      <c r="J26" s="22" t="s">
        <v>929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958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326" t="s">
        <v>929</v>
      </c>
      <c r="F29" s="326"/>
      <c r="G29" s="326"/>
      <c r="H29" s="32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959</v>
      </c>
      <c r="E32" s="27"/>
      <c r="F32" s="27"/>
      <c r="G32" s="27"/>
      <c r="H32" s="27"/>
      <c r="I32" s="27"/>
      <c r="J32" s="65">
        <f>ROUND(J131,2)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961</v>
      </c>
      <c r="G34" s="27"/>
      <c r="H34" s="27"/>
      <c r="I34" s="31" t="s">
        <v>960</v>
      </c>
      <c r="J34" s="31" t="s">
        <v>962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963</v>
      </c>
      <c r="E35" s="24" t="s">
        <v>964</v>
      </c>
      <c r="F35" s="99">
        <f>ROUND((SUM(BE131:BE194)),2)</f>
        <v>0</v>
      </c>
      <c r="G35" s="27"/>
      <c r="H35" s="27"/>
      <c r="I35" s="100">
        <v>0.2</v>
      </c>
      <c r="J35" s="99">
        <f>ROUND(((SUM(BE131:BE194))*I35),2)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965</v>
      </c>
      <c r="F36" s="99">
        <f>ROUND((SUM(BF131:BF194)),2)</f>
        <v>0</v>
      </c>
      <c r="G36" s="27"/>
      <c r="H36" s="27"/>
      <c r="I36" s="100">
        <v>0.2</v>
      </c>
      <c r="J36" s="99">
        <f>ROUND(((SUM(BF131:BF194))*I36),2)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966</v>
      </c>
      <c r="F37" s="99">
        <f>ROUND((SUM(BG131:BG194)),2)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967</v>
      </c>
      <c r="F38" s="99">
        <f>ROUND((SUM(BH131:BH194)),2)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968</v>
      </c>
      <c r="F39" s="99">
        <f>ROUND((SUM(BI131:BI194)),2)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969</v>
      </c>
      <c r="E41" s="35"/>
      <c r="F41" s="35"/>
      <c r="G41" s="101" t="s">
        <v>970</v>
      </c>
      <c r="H41" s="36" t="s">
        <v>971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972</v>
      </c>
      <c r="E50" s="39"/>
      <c r="F50" s="39"/>
      <c r="G50" s="38" t="s">
        <v>973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974</v>
      </c>
      <c r="E61" s="30"/>
      <c r="F61" s="104" t="s">
        <v>975</v>
      </c>
      <c r="G61" s="40" t="s">
        <v>974</v>
      </c>
      <c r="H61" s="30"/>
      <c r="I61" s="30"/>
      <c r="J61" s="105" t="s">
        <v>975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976</v>
      </c>
      <c r="E65" s="41"/>
      <c r="F65" s="41"/>
      <c r="G65" s="38" t="s">
        <v>977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974</v>
      </c>
      <c r="E76" s="30"/>
      <c r="F76" s="104" t="s">
        <v>975</v>
      </c>
      <c r="G76" s="40" t="s">
        <v>974</v>
      </c>
      <c r="H76" s="30"/>
      <c r="I76" s="30"/>
      <c r="J76" s="105" t="s">
        <v>975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378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941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38" t="str">
        <f>E7</f>
        <v>Vodozádržné opatrenia v obci Kamenica nad Cirochou</v>
      </c>
      <c r="F85" s="339"/>
      <c r="G85" s="339"/>
      <c r="H85" s="33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1054</v>
      </c>
      <c r="L86" s="18"/>
    </row>
    <row r="87" spans="1:31" s="1" customFormat="1" ht="16.5" customHeight="1">
      <c r="A87" s="27"/>
      <c r="B87" s="28"/>
      <c r="C87" s="27"/>
      <c r="D87" s="27"/>
      <c r="E87" s="338" t="s">
        <v>1055</v>
      </c>
      <c r="F87" s="337"/>
      <c r="G87" s="337"/>
      <c r="H87" s="337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1056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31" t="str">
        <f>E11</f>
        <v>01.2 - SO 01.2 Vyrovnávacia nádrž - jazierko</v>
      </c>
      <c r="F89" s="337"/>
      <c r="G89" s="337"/>
      <c r="H89" s="337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945</v>
      </c>
      <c r="D91" s="27"/>
      <c r="E91" s="27"/>
      <c r="F91" s="22" t="str">
        <f>F14</f>
        <v>Kamenica nad Cirochou </v>
      </c>
      <c r="G91" s="27"/>
      <c r="H91" s="27"/>
      <c r="I91" s="24" t="s">
        <v>947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948</v>
      </c>
      <c r="D93" s="27"/>
      <c r="E93" s="27"/>
      <c r="F93" s="22" t="str">
        <f>E17</f>
        <v>Obec Kamenica nad Cirochou</v>
      </c>
      <c r="G93" s="27"/>
      <c r="H93" s="27"/>
      <c r="I93" s="24" t="s">
        <v>954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952</v>
      </c>
      <c r="D94" s="27"/>
      <c r="E94" s="27"/>
      <c r="F94" s="22" t="str">
        <f>IF(E20="","",E20)</f>
        <v> </v>
      </c>
      <c r="G94" s="27"/>
      <c r="H94" s="27"/>
      <c r="I94" s="24" t="s">
        <v>957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1059</v>
      </c>
      <c r="D96" s="33"/>
      <c r="E96" s="33"/>
      <c r="F96" s="33"/>
      <c r="G96" s="33"/>
      <c r="H96" s="33"/>
      <c r="I96" s="33"/>
      <c r="J96" s="107" t="s">
        <v>1060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1061</v>
      </c>
      <c r="D98" s="27"/>
      <c r="E98" s="27"/>
      <c r="F98" s="27"/>
      <c r="G98" s="27"/>
      <c r="H98" s="27"/>
      <c r="I98" s="27"/>
      <c r="J98" s="65">
        <f>J131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1062</v>
      </c>
    </row>
    <row r="99" spans="2:12" s="8" customFormat="1" ht="24.75" customHeight="1">
      <c r="B99" s="109"/>
      <c r="D99" s="110" t="s">
        <v>1063</v>
      </c>
      <c r="E99" s="111"/>
      <c r="F99" s="111"/>
      <c r="G99" s="111"/>
      <c r="H99" s="111"/>
      <c r="I99" s="111"/>
      <c r="J99" s="112">
        <f>J132</f>
        <v>0</v>
      </c>
      <c r="L99" s="109"/>
    </row>
    <row r="100" spans="2:12" s="9" customFormat="1" ht="19.5" customHeight="1">
      <c r="B100" s="113"/>
      <c r="D100" s="114" t="s">
        <v>1064</v>
      </c>
      <c r="E100" s="115"/>
      <c r="F100" s="115"/>
      <c r="G100" s="115"/>
      <c r="H100" s="115"/>
      <c r="I100" s="115"/>
      <c r="J100" s="116">
        <f>J133</f>
        <v>0</v>
      </c>
      <c r="L100" s="113"/>
    </row>
    <row r="101" spans="2:12" s="9" customFormat="1" ht="19.5" customHeight="1">
      <c r="B101" s="113"/>
      <c r="D101" s="114" t="s">
        <v>1066</v>
      </c>
      <c r="E101" s="115"/>
      <c r="F101" s="115"/>
      <c r="G101" s="115"/>
      <c r="H101" s="115"/>
      <c r="I101" s="115"/>
      <c r="J101" s="116">
        <f>J153</f>
        <v>0</v>
      </c>
      <c r="L101" s="113"/>
    </row>
    <row r="102" spans="2:12" s="9" customFormat="1" ht="19.5" customHeight="1">
      <c r="B102" s="113"/>
      <c r="D102" s="114" t="s">
        <v>1067</v>
      </c>
      <c r="E102" s="115"/>
      <c r="F102" s="115"/>
      <c r="G102" s="115"/>
      <c r="H102" s="115"/>
      <c r="I102" s="115"/>
      <c r="J102" s="116">
        <f>J161</f>
        <v>0</v>
      </c>
      <c r="L102" s="113"/>
    </row>
    <row r="103" spans="2:12" s="9" customFormat="1" ht="19.5" customHeight="1">
      <c r="B103" s="113"/>
      <c r="D103" s="114" t="s">
        <v>1068</v>
      </c>
      <c r="E103" s="115"/>
      <c r="F103" s="115"/>
      <c r="G103" s="115"/>
      <c r="H103" s="115"/>
      <c r="I103" s="115"/>
      <c r="J103" s="116">
        <f>J169</f>
        <v>0</v>
      </c>
      <c r="L103" s="113"/>
    </row>
    <row r="104" spans="2:12" s="9" customFormat="1" ht="19.5" customHeight="1">
      <c r="B104" s="113"/>
      <c r="D104" s="114" t="s">
        <v>1069</v>
      </c>
      <c r="E104" s="115"/>
      <c r="F104" s="115"/>
      <c r="G104" s="115"/>
      <c r="H104" s="115"/>
      <c r="I104" s="115"/>
      <c r="J104" s="116">
        <f>J173</f>
        <v>0</v>
      </c>
      <c r="L104" s="113"/>
    </row>
    <row r="105" spans="2:12" s="8" customFormat="1" ht="24.75" customHeight="1">
      <c r="B105" s="109"/>
      <c r="D105" s="110" t="s">
        <v>1070</v>
      </c>
      <c r="E105" s="111"/>
      <c r="F105" s="111"/>
      <c r="G105" s="111"/>
      <c r="H105" s="111"/>
      <c r="I105" s="111"/>
      <c r="J105" s="112">
        <f>J175</f>
        <v>0</v>
      </c>
      <c r="L105" s="109"/>
    </row>
    <row r="106" spans="2:12" s="9" customFormat="1" ht="19.5" customHeight="1">
      <c r="B106" s="113"/>
      <c r="D106" s="114" t="s">
        <v>1071</v>
      </c>
      <c r="E106" s="115"/>
      <c r="F106" s="115"/>
      <c r="G106" s="115"/>
      <c r="H106" s="115"/>
      <c r="I106" s="115"/>
      <c r="J106" s="116">
        <f>J176</f>
        <v>0</v>
      </c>
      <c r="L106" s="113"/>
    </row>
    <row r="107" spans="2:12" s="9" customFormat="1" ht="19.5" customHeight="1">
      <c r="B107" s="113"/>
      <c r="D107" s="114" t="s">
        <v>1317</v>
      </c>
      <c r="E107" s="115"/>
      <c r="F107" s="115"/>
      <c r="G107" s="115"/>
      <c r="H107" s="115"/>
      <c r="I107" s="115"/>
      <c r="J107" s="116">
        <f>J184</f>
        <v>0</v>
      </c>
      <c r="L107" s="113"/>
    </row>
    <row r="108" spans="2:12" s="9" customFormat="1" ht="19.5" customHeight="1">
      <c r="B108" s="113"/>
      <c r="D108" s="114" t="s">
        <v>1318</v>
      </c>
      <c r="E108" s="115"/>
      <c r="F108" s="115"/>
      <c r="G108" s="115"/>
      <c r="H108" s="115"/>
      <c r="I108" s="115"/>
      <c r="J108" s="116">
        <f>J188</f>
        <v>0</v>
      </c>
      <c r="L108" s="113"/>
    </row>
    <row r="109" spans="2:12" s="9" customFormat="1" ht="19.5" customHeight="1">
      <c r="B109" s="113"/>
      <c r="D109" s="114" t="s">
        <v>1319</v>
      </c>
      <c r="E109" s="115"/>
      <c r="F109" s="115"/>
      <c r="G109" s="115"/>
      <c r="H109" s="115"/>
      <c r="I109" s="115"/>
      <c r="J109" s="116">
        <f>J190</f>
        <v>0</v>
      </c>
      <c r="L109" s="113"/>
    </row>
    <row r="110" spans="1:31" s="1" customFormat="1" ht="21.7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1" customFormat="1" ht="6.75" customHeight="1">
      <c r="A111" s="27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5" spans="1:31" s="1" customFormat="1" ht="6.75" customHeight="1">
      <c r="A115" s="27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24.75" customHeight="1">
      <c r="A116" s="27"/>
      <c r="B116" s="28"/>
      <c r="C116" s="19" t="s">
        <v>378</v>
      </c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6.7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2" customHeight="1">
      <c r="A118" s="27"/>
      <c r="B118" s="28"/>
      <c r="C118" s="24" t="s">
        <v>941</v>
      </c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6.5" customHeight="1">
      <c r="A119" s="27"/>
      <c r="B119" s="28"/>
      <c r="C119" s="27"/>
      <c r="D119" s="27"/>
      <c r="E119" s="338" t="str">
        <f>E7</f>
        <v>Vodozádržné opatrenia v obci Kamenica nad Cirochou</v>
      </c>
      <c r="F119" s="339"/>
      <c r="G119" s="339"/>
      <c r="H119" s="339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2:12" ht="12" customHeight="1">
      <c r="B120" s="18"/>
      <c r="C120" s="24" t="s">
        <v>1054</v>
      </c>
      <c r="L120" s="18"/>
    </row>
    <row r="121" spans="1:31" s="1" customFormat="1" ht="16.5" customHeight="1">
      <c r="A121" s="27"/>
      <c r="B121" s="28"/>
      <c r="C121" s="27"/>
      <c r="D121" s="27"/>
      <c r="E121" s="338" t="s">
        <v>1055</v>
      </c>
      <c r="F121" s="337"/>
      <c r="G121" s="337"/>
      <c r="H121" s="33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2" customHeight="1">
      <c r="A122" s="27"/>
      <c r="B122" s="28"/>
      <c r="C122" s="24" t="s">
        <v>1056</v>
      </c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16.5" customHeight="1">
      <c r="A123" s="27"/>
      <c r="B123" s="28"/>
      <c r="C123" s="27"/>
      <c r="D123" s="27"/>
      <c r="E123" s="331" t="str">
        <f>E11</f>
        <v>01.2 - SO 01.2 Vyrovnávacia nádrž - jazierko</v>
      </c>
      <c r="F123" s="337"/>
      <c r="G123" s="337"/>
      <c r="H123" s="33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6.75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12" customHeight="1">
      <c r="A125" s="27"/>
      <c r="B125" s="28"/>
      <c r="C125" s="24" t="s">
        <v>945</v>
      </c>
      <c r="D125" s="27"/>
      <c r="E125" s="27"/>
      <c r="F125" s="22" t="str">
        <f>F14</f>
        <v>Kamenica nad Cirochou </v>
      </c>
      <c r="G125" s="27"/>
      <c r="H125" s="27"/>
      <c r="I125" s="24" t="s">
        <v>947</v>
      </c>
      <c r="J125" s="50">
        <f>IF(J14="","",J14)</f>
        <v>44433</v>
      </c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6.75" customHeight="1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25.5" customHeight="1">
      <c r="A127" s="27"/>
      <c r="B127" s="28"/>
      <c r="C127" s="24" t="s">
        <v>948</v>
      </c>
      <c r="D127" s="27"/>
      <c r="E127" s="27"/>
      <c r="F127" s="22" t="str">
        <f>E17</f>
        <v>Obec Kamenica nad Cirochou</v>
      </c>
      <c r="G127" s="27"/>
      <c r="H127" s="27"/>
      <c r="I127" s="24" t="s">
        <v>954</v>
      </c>
      <c r="J127" s="25" t="str">
        <f>E23</f>
        <v>SK DESIGN Ing. Kelemen Slavomír</v>
      </c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" customFormat="1" ht="15" customHeight="1">
      <c r="A128" s="27"/>
      <c r="B128" s="28"/>
      <c r="C128" s="24" t="s">
        <v>952</v>
      </c>
      <c r="D128" s="27"/>
      <c r="E128" s="27"/>
      <c r="F128" s="22" t="str">
        <f>IF(E20="","",E20)</f>
        <v> </v>
      </c>
      <c r="G128" s="27"/>
      <c r="H128" s="27"/>
      <c r="I128" s="24" t="s">
        <v>957</v>
      </c>
      <c r="J128" s="25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1" customFormat="1" ht="9.75" customHeight="1">
      <c r="A129" s="27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3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10" customFormat="1" ht="29.25" customHeight="1">
      <c r="A130" s="117"/>
      <c r="B130" s="118"/>
      <c r="C130" s="119" t="s">
        <v>1072</v>
      </c>
      <c r="D130" s="120" t="s">
        <v>984</v>
      </c>
      <c r="E130" s="120" t="s">
        <v>980</v>
      </c>
      <c r="F130" s="120" t="s">
        <v>981</v>
      </c>
      <c r="G130" s="120" t="s">
        <v>1073</v>
      </c>
      <c r="H130" s="120" t="s">
        <v>1074</v>
      </c>
      <c r="I130" s="120" t="s">
        <v>1075</v>
      </c>
      <c r="J130" s="121" t="s">
        <v>1060</v>
      </c>
      <c r="K130" s="122" t="s">
        <v>1076</v>
      </c>
      <c r="L130" s="123"/>
      <c r="M130" s="56" t="s">
        <v>929</v>
      </c>
      <c r="N130" s="57" t="s">
        <v>963</v>
      </c>
      <c r="O130" s="57" t="s">
        <v>1077</v>
      </c>
      <c r="P130" s="57" t="s">
        <v>1078</v>
      </c>
      <c r="Q130" s="57" t="s">
        <v>1079</v>
      </c>
      <c r="R130" s="57" t="s">
        <v>1080</v>
      </c>
      <c r="S130" s="57" t="s">
        <v>1081</v>
      </c>
      <c r="T130" s="58" t="s">
        <v>1082</v>
      </c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</row>
    <row r="131" spans="1:63" s="1" customFormat="1" ht="22.5" customHeight="1">
      <c r="A131" s="27"/>
      <c r="B131" s="28"/>
      <c r="C131" s="63" t="s">
        <v>1061</v>
      </c>
      <c r="D131" s="27"/>
      <c r="E131" s="27"/>
      <c r="F131" s="27"/>
      <c r="G131" s="27"/>
      <c r="H131" s="27"/>
      <c r="I131" s="27"/>
      <c r="J131" s="124">
        <f>BK131</f>
        <v>0</v>
      </c>
      <c r="K131" s="27"/>
      <c r="L131" s="28"/>
      <c r="M131" s="59"/>
      <c r="N131" s="51"/>
      <c r="O131" s="60"/>
      <c r="P131" s="125">
        <f>P132+P175</f>
        <v>1155.734221</v>
      </c>
      <c r="Q131" s="60"/>
      <c r="R131" s="125">
        <f>R132+R175</f>
        <v>165.02833186</v>
      </c>
      <c r="S131" s="60"/>
      <c r="T131" s="126">
        <f>T132+T175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T131" s="15" t="s">
        <v>998</v>
      </c>
      <c r="AU131" s="15" t="s">
        <v>1062</v>
      </c>
      <c r="BK131" s="127">
        <f>BK132+BK175</f>
        <v>0</v>
      </c>
    </row>
    <row r="132" spans="2:63" s="11" customFormat="1" ht="25.5" customHeight="1">
      <c r="B132" s="128"/>
      <c r="D132" s="129" t="s">
        <v>998</v>
      </c>
      <c r="E132" s="130" t="s">
        <v>1083</v>
      </c>
      <c r="F132" s="130" t="s">
        <v>1084</v>
      </c>
      <c r="J132" s="131">
        <f>BK132</f>
        <v>0</v>
      </c>
      <c r="L132" s="128"/>
      <c r="M132" s="132"/>
      <c r="N132" s="133"/>
      <c r="O132" s="133"/>
      <c r="P132" s="134">
        <f>P133+P153+P161+P169+P173</f>
        <v>425.166838</v>
      </c>
      <c r="Q132" s="133"/>
      <c r="R132" s="134">
        <f>R133+R153+R161+R169+R173</f>
        <v>92.92012586000001</v>
      </c>
      <c r="S132" s="133"/>
      <c r="T132" s="135">
        <f>T133+T153+T161+T169+T173</f>
        <v>0</v>
      </c>
      <c r="AR132" s="129" t="s">
        <v>1006</v>
      </c>
      <c r="AT132" s="136" t="s">
        <v>998</v>
      </c>
      <c r="AU132" s="136" t="s">
        <v>999</v>
      </c>
      <c r="AY132" s="129" t="s">
        <v>1085</v>
      </c>
      <c r="BK132" s="137">
        <f>BK133+BK153+BK161+BK169+BK173</f>
        <v>0</v>
      </c>
    </row>
    <row r="133" spans="2:63" s="11" customFormat="1" ht="22.5" customHeight="1">
      <c r="B133" s="128"/>
      <c r="D133" s="129" t="s">
        <v>998</v>
      </c>
      <c r="E133" s="138" t="s">
        <v>1006</v>
      </c>
      <c r="F133" s="138" t="s">
        <v>1086</v>
      </c>
      <c r="J133" s="139">
        <f>BK133</f>
        <v>0</v>
      </c>
      <c r="L133" s="128"/>
      <c r="M133" s="132"/>
      <c r="N133" s="133"/>
      <c r="O133" s="133"/>
      <c r="P133" s="134">
        <f>SUM(P134:P152)</f>
        <v>230.024576</v>
      </c>
      <c r="Q133" s="133"/>
      <c r="R133" s="134">
        <f>SUM(R134:R152)</f>
        <v>13.8</v>
      </c>
      <c r="S133" s="133"/>
      <c r="T133" s="135">
        <f>SUM(T134:T152)</f>
        <v>0</v>
      </c>
      <c r="AR133" s="129" t="s">
        <v>1006</v>
      </c>
      <c r="AT133" s="136" t="s">
        <v>998</v>
      </c>
      <c r="AU133" s="136" t="s">
        <v>1006</v>
      </c>
      <c r="AY133" s="129" t="s">
        <v>1085</v>
      </c>
      <c r="BK133" s="137">
        <f>SUM(BK134:BK152)</f>
        <v>0</v>
      </c>
    </row>
    <row r="134" spans="1:65" s="1" customFormat="1" ht="33" customHeight="1">
      <c r="A134" s="27"/>
      <c r="B134" s="140"/>
      <c r="C134" s="141" t="s">
        <v>1006</v>
      </c>
      <c r="D134" s="141" t="s">
        <v>1087</v>
      </c>
      <c r="E134" s="142" t="s">
        <v>1088</v>
      </c>
      <c r="F134" s="143" t="s">
        <v>1089</v>
      </c>
      <c r="G134" s="144" t="s">
        <v>1090</v>
      </c>
      <c r="H134" s="145">
        <v>29.2</v>
      </c>
      <c r="I134" s="146"/>
      <c r="J134" s="146">
        <f>ROUND(I134*H134,2)</f>
        <v>0</v>
      </c>
      <c r="K134" s="147"/>
      <c r="L134" s="28"/>
      <c r="M134" s="148" t="s">
        <v>929</v>
      </c>
      <c r="N134" s="149" t="s">
        <v>965</v>
      </c>
      <c r="O134" s="150">
        <v>0.013</v>
      </c>
      <c r="P134" s="150">
        <f>O134*H134</f>
        <v>0.3796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2" t="s">
        <v>1091</v>
      </c>
      <c r="AT134" s="152" t="s">
        <v>1087</v>
      </c>
      <c r="AU134" s="152" t="s">
        <v>1012</v>
      </c>
      <c r="AY134" s="15" t="s">
        <v>1085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5" t="s">
        <v>1012</v>
      </c>
      <c r="BK134" s="153">
        <f>ROUND(I134*H134,2)</f>
        <v>0</v>
      </c>
      <c r="BL134" s="15" t="s">
        <v>1091</v>
      </c>
      <c r="BM134" s="152" t="s">
        <v>1320</v>
      </c>
    </row>
    <row r="135" spans="2:51" s="12" customFormat="1" ht="9.75">
      <c r="B135" s="154"/>
      <c r="D135" s="155" t="s">
        <v>1093</v>
      </c>
      <c r="E135" s="156" t="s">
        <v>929</v>
      </c>
      <c r="F135" s="157" t="s">
        <v>1321</v>
      </c>
      <c r="H135" s="158">
        <v>29.2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1093</v>
      </c>
      <c r="AU135" s="156" t="s">
        <v>1012</v>
      </c>
      <c r="AV135" s="12" t="s">
        <v>1012</v>
      </c>
      <c r="AW135" s="12" t="s">
        <v>956</v>
      </c>
      <c r="AX135" s="12" t="s">
        <v>1006</v>
      </c>
      <c r="AY135" s="156" t="s">
        <v>1085</v>
      </c>
    </row>
    <row r="136" spans="1:65" s="1" customFormat="1" ht="21.75" customHeight="1">
      <c r="A136" s="27"/>
      <c r="B136" s="140"/>
      <c r="C136" s="141" t="s">
        <v>1012</v>
      </c>
      <c r="D136" s="141" t="s">
        <v>1087</v>
      </c>
      <c r="E136" s="142" t="s">
        <v>1322</v>
      </c>
      <c r="F136" s="143" t="s">
        <v>1323</v>
      </c>
      <c r="G136" s="144" t="s">
        <v>1090</v>
      </c>
      <c r="H136" s="145">
        <v>49.938</v>
      </c>
      <c r="I136" s="146"/>
      <c r="J136" s="146">
        <f>ROUND(I136*H136,2)</f>
        <v>0</v>
      </c>
      <c r="K136" s="147"/>
      <c r="L136" s="28"/>
      <c r="M136" s="148" t="s">
        <v>929</v>
      </c>
      <c r="N136" s="149" t="s">
        <v>965</v>
      </c>
      <c r="O136" s="150">
        <v>0.838</v>
      </c>
      <c r="P136" s="150">
        <f>O136*H136</f>
        <v>41.848044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2" t="s">
        <v>1091</v>
      </c>
      <c r="AT136" s="152" t="s">
        <v>1087</v>
      </c>
      <c r="AU136" s="152" t="s">
        <v>1012</v>
      </c>
      <c r="AY136" s="15" t="s">
        <v>1085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5" t="s">
        <v>1012</v>
      </c>
      <c r="BK136" s="153">
        <f>ROUND(I136*H136,2)</f>
        <v>0</v>
      </c>
      <c r="BL136" s="15" t="s">
        <v>1091</v>
      </c>
      <c r="BM136" s="152" t="s">
        <v>1324</v>
      </c>
    </row>
    <row r="137" spans="2:51" s="12" customFormat="1" ht="9.75">
      <c r="B137" s="154"/>
      <c r="D137" s="155" t="s">
        <v>1093</v>
      </c>
      <c r="E137" s="156" t="s">
        <v>929</v>
      </c>
      <c r="F137" s="157" t="s">
        <v>1325</v>
      </c>
      <c r="H137" s="158">
        <v>49.938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1093</v>
      </c>
      <c r="AU137" s="156" t="s">
        <v>1012</v>
      </c>
      <c r="AV137" s="12" t="s">
        <v>1012</v>
      </c>
      <c r="AW137" s="12" t="s">
        <v>956</v>
      </c>
      <c r="AX137" s="12" t="s">
        <v>1006</v>
      </c>
      <c r="AY137" s="156" t="s">
        <v>1085</v>
      </c>
    </row>
    <row r="138" spans="1:65" s="1" customFormat="1" ht="21.75" customHeight="1">
      <c r="A138" s="27"/>
      <c r="B138" s="140"/>
      <c r="C138" s="141" t="s">
        <v>1099</v>
      </c>
      <c r="D138" s="141" t="s">
        <v>1087</v>
      </c>
      <c r="E138" s="142" t="s">
        <v>1095</v>
      </c>
      <c r="F138" s="143" t="s">
        <v>1096</v>
      </c>
      <c r="G138" s="144" t="s">
        <v>1090</v>
      </c>
      <c r="H138" s="145">
        <v>247.8</v>
      </c>
      <c r="I138" s="146"/>
      <c r="J138" s="146">
        <f>ROUND(I138*H138,2)</f>
        <v>0</v>
      </c>
      <c r="K138" s="147"/>
      <c r="L138" s="28"/>
      <c r="M138" s="148" t="s">
        <v>929</v>
      </c>
      <c r="N138" s="149" t="s">
        <v>965</v>
      </c>
      <c r="O138" s="150">
        <v>0.433</v>
      </c>
      <c r="P138" s="150">
        <f>O138*H138</f>
        <v>107.29740000000001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1091</v>
      </c>
      <c r="AT138" s="152" t="s">
        <v>1087</v>
      </c>
      <c r="AU138" s="152" t="s">
        <v>1012</v>
      </c>
      <c r="AY138" s="15" t="s">
        <v>1085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1012</v>
      </c>
      <c r="BK138" s="153">
        <f>ROUND(I138*H138,2)</f>
        <v>0</v>
      </c>
      <c r="BL138" s="15" t="s">
        <v>1091</v>
      </c>
      <c r="BM138" s="152" t="s">
        <v>1326</v>
      </c>
    </row>
    <row r="139" spans="2:51" s="12" customFormat="1" ht="9.75">
      <c r="B139" s="154"/>
      <c r="D139" s="155" t="s">
        <v>1093</v>
      </c>
      <c r="E139" s="156" t="s">
        <v>929</v>
      </c>
      <c r="F139" s="157" t="s">
        <v>1327</v>
      </c>
      <c r="H139" s="158">
        <v>247.8</v>
      </c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1093</v>
      </c>
      <c r="AU139" s="156" t="s">
        <v>1012</v>
      </c>
      <c r="AV139" s="12" t="s">
        <v>1012</v>
      </c>
      <c r="AW139" s="12" t="s">
        <v>956</v>
      </c>
      <c r="AX139" s="12" t="s">
        <v>1006</v>
      </c>
      <c r="AY139" s="156" t="s">
        <v>1085</v>
      </c>
    </row>
    <row r="140" spans="1:65" s="1" customFormat="1" ht="21.75" customHeight="1">
      <c r="A140" s="27"/>
      <c r="B140" s="140"/>
      <c r="C140" s="141" t="s">
        <v>1091</v>
      </c>
      <c r="D140" s="141" t="s">
        <v>1087</v>
      </c>
      <c r="E140" s="142" t="s">
        <v>1100</v>
      </c>
      <c r="F140" s="143" t="s">
        <v>1101</v>
      </c>
      <c r="G140" s="144" t="s">
        <v>1090</v>
      </c>
      <c r="H140" s="145">
        <v>297.738</v>
      </c>
      <c r="I140" s="146"/>
      <c r="J140" s="146">
        <f>ROUND(I140*H140,2)</f>
        <v>0</v>
      </c>
      <c r="K140" s="147"/>
      <c r="L140" s="28"/>
      <c r="M140" s="148" t="s">
        <v>929</v>
      </c>
      <c r="N140" s="149" t="s">
        <v>965</v>
      </c>
      <c r="O140" s="150">
        <v>0.042</v>
      </c>
      <c r="P140" s="150">
        <f>O140*H140</f>
        <v>12.504996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1091</v>
      </c>
      <c r="AT140" s="152" t="s">
        <v>1087</v>
      </c>
      <c r="AU140" s="152" t="s">
        <v>1012</v>
      </c>
      <c r="AY140" s="15" t="s">
        <v>1085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1012</v>
      </c>
      <c r="BK140" s="153">
        <f>ROUND(I140*H140,2)</f>
        <v>0</v>
      </c>
      <c r="BL140" s="15" t="s">
        <v>1091</v>
      </c>
      <c r="BM140" s="152" t="s">
        <v>1328</v>
      </c>
    </row>
    <row r="141" spans="2:51" s="12" customFormat="1" ht="9.75">
      <c r="B141" s="154"/>
      <c r="D141" s="155" t="s">
        <v>1093</v>
      </c>
      <c r="E141" s="156" t="s">
        <v>929</v>
      </c>
      <c r="F141" s="157" t="s">
        <v>1329</v>
      </c>
      <c r="H141" s="158">
        <v>297.738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1093</v>
      </c>
      <c r="AU141" s="156" t="s">
        <v>1012</v>
      </c>
      <c r="AV141" s="12" t="s">
        <v>1012</v>
      </c>
      <c r="AW141" s="12" t="s">
        <v>956</v>
      </c>
      <c r="AX141" s="12" t="s">
        <v>1006</v>
      </c>
      <c r="AY141" s="156" t="s">
        <v>1085</v>
      </c>
    </row>
    <row r="142" spans="1:65" s="1" customFormat="1" ht="21.75" customHeight="1">
      <c r="A142" s="27"/>
      <c r="B142" s="140"/>
      <c r="C142" s="141" t="s">
        <v>1107</v>
      </c>
      <c r="D142" s="141" t="s">
        <v>1087</v>
      </c>
      <c r="E142" s="142" t="s">
        <v>1122</v>
      </c>
      <c r="F142" s="143" t="s">
        <v>1123</v>
      </c>
      <c r="G142" s="144" t="s">
        <v>1090</v>
      </c>
      <c r="H142" s="145">
        <v>29.2</v>
      </c>
      <c r="I142" s="146"/>
      <c r="J142" s="146">
        <f>ROUND(I142*H142,2)</f>
        <v>0</v>
      </c>
      <c r="K142" s="147"/>
      <c r="L142" s="28"/>
      <c r="M142" s="148" t="s">
        <v>929</v>
      </c>
      <c r="N142" s="149" t="s">
        <v>965</v>
      </c>
      <c r="O142" s="150">
        <v>0.069</v>
      </c>
      <c r="P142" s="150">
        <f>O142*H142</f>
        <v>2.0148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1091</v>
      </c>
      <c r="AT142" s="152" t="s">
        <v>1087</v>
      </c>
      <c r="AU142" s="152" t="s">
        <v>1012</v>
      </c>
      <c r="AY142" s="15" t="s">
        <v>1085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1012</v>
      </c>
      <c r="BK142" s="153">
        <f>ROUND(I142*H142,2)</f>
        <v>0</v>
      </c>
      <c r="BL142" s="15" t="s">
        <v>1091</v>
      </c>
      <c r="BM142" s="152" t="s">
        <v>1330</v>
      </c>
    </row>
    <row r="143" spans="1:65" s="1" customFormat="1" ht="33" customHeight="1">
      <c r="A143" s="27"/>
      <c r="B143" s="140"/>
      <c r="C143" s="141" t="s">
        <v>1111</v>
      </c>
      <c r="D143" s="141" t="s">
        <v>1087</v>
      </c>
      <c r="E143" s="142" t="s">
        <v>1126</v>
      </c>
      <c r="F143" s="143" t="s">
        <v>1127</v>
      </c>
      <c r="G143" s="144" t="s">
        <v>1090</v>
      </c>
      <c r="H143" s="145">
        <v>254.08</v>
      </c>
      <c r="I143" s="146"/>
      <c r="J143" s="146">
        <f>ROUND(I143*H143,2)</f>
        <v>0</v>
      </c>
      <c r="K143" s="147"/>
      <c r="L143" s="28"/>
      <c r="M143" s="148" t="s">
        <v>929</v>
      </c>
      <c r="N143" s="149" t="s">
        <v>965</v>
      </c>
      <c r="O143" s="150">
        <v>0.037</v>
      </c>
      <c r="P143" s="150">
        <f>O143*H143</f>
        <v>9.40096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1091</v>
      </c>
      <c r="AT143" s="152" t="s">
        <v>1087</v>
      </c>
      <c r="AU143" s="152" t="s">
        <v>1012</v>
      </c>
      <c r="AY143" s="15" t="s">
        <v>1085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1012</v>
      </c>
      <c r="BK143" s="153">
        <f>ROUND(I143*H143,2)</f>
        <v>0</v>
      </c>
      <c r="BL143" s="15" t="s">
        <v>1091</v>
      </c>
      <c r="BM143" s="152" t="s">
        <v>1331</v>
      </c>
    </row>
    <row r="144" spans="2:51" s="12" customFormat="1" ht="9.75">
      <c r="B144" s="154"/>
      <c r="D144" s="155" t="s">
        <v>1093</v>
      </c>
      <c r="E144" s="156" t="s">
        <v>929</v>
      </c>
      <c r="F144" s="157" t="s">
        <v>1332</v>
      </c>
      <c r="H144" s="158">
        <v>254.08</v>
      </c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1093</v>
      </c>
      <c r="AU144" s="156" t="s">
        <v>1012</v>
      </c>
      <c r="AV144" s="12" t="s">
        <v>1012</v>
      </c>
      <c r="AW144" s="12" t="s">
        <v>956</v>
      </c>
      <c r="AX144" s="12" t="s">
        <v>1006</v>
      </c>
      <c r="AY144" s="156" t="s">
        <v>1085</v>
      </c>
    </row>
    <row r="145" spans="1:65" s="1" customFormat="1" ht="21.75" customHeight="1">
      <c r="A145" s="27"/>
      <c r="B145" s="140"/>
      <c r="C145" s="141" t="s">
        <v>1117</v>
      </c>
      <c r="D145" s="141" t="s">
        <v>1087</v>
      </c>
      <c r="E145" s="142" t="s">
        <v>1131</v>
      </c>
      <c r="F145" s="143" t="s">
        <v>1132</v>
      </c>
      <c r="G145" s="144" t="s">
        <v>1090</v>
      </c>
      <c r="H145" s="145">
        <v>254.08</v>
      </c>
      <c r="I145" s="146"/>
      <c r="J145" s="146">
        <f>ROUND(I145*H145,2)</f>
        <v>0</v>
      </c>
      <c r="K145" s="147"/>
      <c r="L145" s="28"/>
      <c r="M145" s="148" t="s">
        <v>929</v>
      </c>
      <c r="N145" s="149" t="s">
        <v>965</v>
      </c>
      <c r="O145" s="150">
        <v>0.087</v>
      </c>
      <c r="P145" s="150">
        <f>O145*H145</f>
        <v>22.10496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2" t="s">
        <v>1091</v>
      </c>
      <c r="AT145" s="152" t="s">
        <v>1087</v>
      </c>
      <c r="AU145" s="152" t="s">
        <v>1012</v>
      </c>
      <c r="AY145" s="15" t="s">
        <v>1085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5" t="s">
        <v>1012</v>
      </c>
      <c r="BK145" s="153">
        <f>ROUND(I145*H145,2)</f>
        <v>0</v>
      </c>
      <c r="BL145" s="15" t="s">
        <v>1091</v>
      </c>
      <c r="BM145" s="152" t="s">
        <v>1333</v>
      </c>
    </row>
    <row r="146" spans="1:65" s="1" customFormat="1" ht="33" customHeight="1">
      <c r="A146" s="27"/>
      <c r="B146" s="140"/>
      <c r="C146" s="141" t="s">
        <v>1121</v>
      </c>
      <c r="D146" s="141" t="s">
        <v>1087</v>
      </c>
      <c r="E146" s="142" t="s">
        <v>1147</v>
      </c>
      <c r="F146" s="143" t="s">
        <v>1148</v>
      </c>
      <c r="G146" s="144" t="s">
        <v>1090</v>
      </c>
      <c r="H146" s="145">
        <v>254.08</v>
      </c>
      <c r="I146" s="146"/>
      <c r="J146" s="146">
        <f>ROUND(I146*H146,2)</f>
        <v>0</v>
      </c>
      <c r="K146" s="147"/>
      <c r="L146" s="28"/>
      <c r="M146" s="148" t="s">
        <v>929</v>
      </c>
      <c r="N146" s="149" t="s">
        <v>965</v>
      </c>
      <c r="O146" s="150">
        <v>0.031</v>
      </c>
      <c r="P146" s="150">
        <f>O146*H146</f>
        <v>7.87648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1091</v>
      </c>
      <c r="AT146" s="152" t="s">
        <v>1087</v>
      </c>
      <c r="AU146" s="152" t="s">
        <v>1012</v>
      </c>
      <c r="AY146" s="15" t="s">
        <v>1085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1012</v>
      </c>
      <c r="BK146" s="153">
        <f>ROUND(I146*H146,2)</f>
        <v>0</v>
      </c>
      <c r="BL146" s="15" t="s">
        <v>1091</v>
      </c>
      <c r="BM146" s="152" t="s">
        <v>1334</v>
      </c>
    </row>
    <row r="147" spans="1:65" s="1" customFormat="1" ht="21.75" customHeight="1">
      <c r="A147" s="27"/>
      <c r="B147" s="140"/>
      <c r="C147" s="141" t="s">
        <v>1125</v>
      </c>
      <c r="D147" s="141" t="s">
        <v>1087</v>
      </c>
      <c r="E147" s="142" t="s">
        <v>1151</v>
      </c>
      <c r="F147" s="143" t="s">
        <v>1152</v>
      </c>
      <c r="G147" s="144" t="s">
        <v>1090</v>
      </c>
      <c r="H147" s="145">
        <v>43.708</v>
      </c>
      <c r="I147" s="146"/>
      <c r="J147" s="146">
        <f>ROUND(I147*H147,2)</f>
        <v>0</v>
      </c>
      <c r="K147" s="147"/>
      <c r="L147" s="28"/>
      <c r="M147" s="148" t="s">
        <v>929</v>
      </c>
      <c r="N147" s="149" t="s">
        <v>965</v>
      </c>
      <c r="O147" s="150">
        <v>0.242</v>
      </c>
      <c r="P147" s="150">
        <f>O147*H147</f>
        <v>10.577335999999999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2" t="s">
        <v>1091</v>
      </c>
      <c r="AT147" s="152" t="s">
        <v>1087</v>
      </c>
      <c r="AU147" s="152" t="s">
        <v>1012</v>
      </c>
      <c r="AY147" s="15" t="s">
        <v>1085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5" t="s">
        <v>1012</v>
      </c>
      <c r="BK147" s="153">
        <f>ROUND(I147*H147,2)</f>
        <v>0</v>
      </c>
      <c r="BL147" s="15" t="s">
        <v>1091</v>
      </c>
      <c r="BM147" s="152" t="s">
        <v>1335</v>
      </c>
    </row>
    <row r="148" spans="2:51" s="12" customFormat="1" ht="9.75">
      <c r="B148" s="154"/>
      <c r="D148" s="155" t="s">
        <v>1093</v>
      </c>
      <c r="E148" s="156" t="s">
        <v>929</v>
      </c>
      <c r="F148" s="157" t="s">
        <v>1336</v>
      </c>
      <c r="H148" s="158">
        <v>43.708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1093</v>
      </c>
      <c r="AU148" s="156" t="s">
        <v>1012</v>
      </c>
      <c r="AV148" s="12" t="s">
        <v>1012</v>
      </c>
      <c r="AW148" s="12" t="s">
        <v>956</v>
      </c>
      <c r="AX148" s="12" t="s">
        <v>1006</v>
      </c>
      <c r="AY148" s="156" t="s">
        <v>1085</v>
      </c>
    </row>
    <row r="149" spans="1:65" s="1" customFormat="1" ht="21.75" customHeight="1">
      <c r="A149" s="27"/>
      <c r="B149" s="140"/>
      <c r="C149" s="141" t="s">
        <v>1130</v>
      </c>
      <c r="D149" s="141" t="s">
        <v>1087</v>
      </c>
      <c r="E149" s="142" t="s">
        <v>1337</v>
      </c>
      <c r="F149" s="143" t="s">
        <v>1338</v>
      </c>
      <c r="G149" s="144" t="s">
        <v>1090</v>
      </c>
      <c r="H149" s="145">
        <v>60</v>
      </c>
      <c r="I149" s="146"/>
      <c r="J149" s="146">
        <f>ROUND(I149*H149,2)</f>
        <v>0</v>
      </c>
      <c r="K149" s="147"/>
      <c r="L149" s="28"/>
      <c r="M149" s="148" t="s">
        <v>929</v>
      </c>
      <c r="N149" s="149" t="s">
        <v>965</v>
      </c>
      <c r="O149" s="150">
        <v>0.032</v>
      </c>
      <c r="P149" s="150">
        <f>O149*H149</f>
        <v>1.92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1091</v>
      </c>
      <c r="AT149" s="152" t="s">
        <v>1087</v>
      </c>
      <c r="AU149" s="152" t="s">
        <v>1012</v>
      </c>
      <c r="AY149" s="15" t="s">
        <v>1085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1012</v>
      </c>
      <c r="BK149" s="153">
        <f>ROUND(I149*H149,2)</f>
        <v>0</v>
      </c>
      <c r="BL149" s="15" t="s">
        <v>1091</v>
      </c>
      <c r="BM149" s="152" t="s">
        <v>1339</v>
      </c>
    </row>
    <row r="150" spans="1:65" s="1" customFormat="1" ht="16.5" customHeight="1">
      <c r="A150" s="27"/>
      <c r="B150" s="140"/>
      <c r="C150" s="162" t="s">
        <v>1134</v>
      </c>
      <c r="D150" s="162" t="s">
        <v>1140</v>
      </c>
      <c r="E150" s="163" t="s">
        <v>1141</v>
      </c>
      <c r="F150" s="164" t="s">
        <v>1142</v>
      </c>
      <c r="G150" s="165" t="s">
        <v>1143</v>
      </c>
      <c r="H150" s="166">
        <v>13.8</v>
      </c>
      <c r="I150" s="167"/>
      <c r="J150" s="167">
        <f>ROUND(I150*H150,2)</f>
        <v>0</v>
      </c>
      <c r="K150" s="168"/>
      <c r="L150" s="169"/>
      <c r="M150" s="170" t="s">
        <v>929</v>
      </c>
      <c r="N150" s="171" t="s">
        <v>965</v>
      </c>
      <c r="O150" s="150">
        <v>0</v>
      </c>
      <c r="P150" s="150">
        <f>O150*H150</f>
        <v>0</v>
      </c>
      <c r="Q150" s="150">
        <v>1</v>
      </c>
      <c r="R150" s="150">
        <f>Q150*H150</f>
        <v>13.8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1121</v>
      </c>
      <c r="AT150" s="152" t="s">
        <v>1140</v>
      </c>
      <c r="AU150" s="152" t="s">
        <v>1012</v>
      </c>
      <c r="AY150" s="15" t="s">
        <v>1085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1012</v>
      </c>
      <c r="BK150" s="153">
        <f>ROUND(I150*H150,2)</f>
        <v>0</v>
      </c>
      <c r="BL150" s="15" t="s">
        <v>1091</v>
      </c>
      <c r="BM150" s="152" t="s">
        <v>1340</v>
      </c>
    </row>
    <row r="151" spans="2:51" s="12" customFormat="1" ht="9.75">
      <c r="B151" s="154"/>
      <c r="D151" s="155" t="s">
        <v>1093</v>
      </c>
      <c r="E151" s="156" t="s">
        <v>929</v>
      </c>
      <c r="F151" s="157" t="s">
        <v>1341</v>
      </c>
      <c r="H151" s="158">
        <v>13.8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1093</v>
      </c>
      <c r="AU151" s="156" t="s">
        <v>1012</v>
      </c>
      <c r="AV151" s="12" t="s">
        <v>1012</v>
      </c>
      <c r="AW151" s="12" t="s">
        <v>956</v>
      </c>
      <c r="AX151" s="12" t="s">
        <v>1006</v>
      </c>
      <c r="AY151" s="156" t="s">
        <v>1085</v>
      </c>
    </row>
    <row r="152" spans="1:65" s="1" customFormat="1" ht="21.75" customHeight="1">
      <c r="A152" s="27"/>
      <c r="B152" s="140"/>
      <c r="C152" s="141" t="s">
        <v>1139</v>
      </c>
      <c r="D152" s="141" t="s">
        <v>1087</v>
      </c>
      <c r="E152" s="142" t="s">
        <v>1342</v>
      </c>
      <c r="F152" s="143" t="s">
        <v>1343</v>
      </c>
      <c r="G152" s="144" t="s">
        <v>1114</v>
      </c>
      <c r="H152" s="145">
        <v>60</v>
      </c>
      <c r="I152" s="146"/>
      <c r="J152" s="146">
        <f>ROUND(I152*H152,2)</f>
        <v>0</v>
      </c>
      <c r="K152" s="147"/>
      <c r="L152" s="28"/>
      <c r="M152" s="148" t="s">
        <v>929</v>
      </c>
      <c r="N152" s="149" t="s">
        <v>965</v>
      </c>
      <c r="O152" s="150">
        <v>0.235</v>
      </c>
      <c r="P152" s="150">
        <f>O152*H152</f>
        <v>14.1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1091</v>
      </c>
      <c r="AT152" s="152" t="s">
        <v>1087</v>
      </c>
      <c r="AU152" s="152" t="s">
        <v>1012</v>
      </c>
      <c r="AY152" s="15" t="s">
        <v>1085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1012</v>
      </c>
      <c r="BK152" s="153">
        <f>ROUND(I152*H152,2)</f>
        <v>0</v>
      </c>
      <c r="BL152" s="15" t="s">
        <v>1091</v>
      </c>
      <c r="BM152" s="152" t="s">
        <v>1344</v>
      </c>
    </row>
    <row r="153" spans="2:63" s="11" customFormat="1" ht="22.5" customHeight="1">
      <c r="B153" s="128"/>
      <c r="D153" s="129" t="s">
        <v>998</v>
      </c>
      <c r="E153" s="138" t="s">
        <v>1091</v>
      </c>
      <c r="F153" s="138" t="s">
        <v>1228</v>
      </c>
      <c r="J153" s="139">
        <f>BK153</f>
        <v>0</v>
      </c>
      <c r="L153" s="128"/>
      <c r="M153" s="132"/>
      <c r="N153" s="133"/>
      <c r="O153" s="133"/>
      <c r="P153" s="134">
        <f>SUM(P154:P160)</f>
        <v>48.654382000000005</v>
      </c>
      <c r="Q153" s="133"/>
      <c r="R153" s="134">
        <f>SUM(R154:R160)</f>
        <v>57.01498586</v>
      </c>
      <c r="S153" s="133"/>
      <c r="T153" s="135">
        <f>SUM(T154:T160)</f>
        <v>0</v>
      </c>
      <c r="AR153" s="129" t="s">
        <v>1006</v>
      </c>
      <c r="AT153" s="136" t="s">
        <v>998</v>
      </c>
      <c r="AU153" s="136" t="s">
        <v>1006</v>
      </c>
      <c r="AY153" s="129" t="s">
        <v>1085</v>
      </c>
      <c r="BK153" s="137">
        <f>SUM(BK154:BK160)</f>
        <v>0</v>
      </c>
    </row>
    <row r="154" spans="1:65" s="1" customFormat="1" ht="33" customHeight="1">
      <c r="A154" s="27"/>
      <c r="B154" s="140"/>
      <c r="C154" s="141" t="s">
        <v>1146</v>
      </c>
      <c r="D154" s="141" t="s">
        <v>1087</v>
      </c>
      <c r="E154" s="142" t="s">
        <v>1230</v>
      </c>
      <c r="F154" s="143" t="s">
        <v>1231</v>
      </c>
      <c r="G154" s="144" t="s">
        <v>1090</v>
      </c>
      <c r="H154" s="145">
        <v>29.2</v>
      </c>
      <c r="I154" s="146"/>
      <c r="J154" s="146">
        <f>ROUND(I154*H154,2)</f>
        <v>0</v>
      </c>
      <c r="K154" s="147"/>
      <c r="L154" s="28"/>
      <c r="M154" s="148" t="s">
        <v>929</v>
      </c>
      <c r="N154" s="149" t="s">
        <v>965</v>
      </c>
      <c r="O154" s="150">
        <v>1.603</v>
      </c>
      <c r="P154" s="150">
        <f>O154*H154</f>
        <v>46.8076</v>
      </c>
      <c r="Q154" s="150">
        <v>1.89077</v>
      </c>
      <c r="R154" s="150">
        <f>Q154*H154</f>
        <v>55.210484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1091</v>
      </c>
      <c r="AT154" s="152" t="s">
        <v>1087</v>
      </c>
      <c r="AU154" s="152" t="s">
        <v>1012</v>
      </c>
      <c r="AY154" s="15" t="s">
        <v>1085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1012</v>
      </c>
      <c r="BK154" s="153">
        <f>ROUND(I154*H154,2)</f>
        <v>0</v>
      </c>
      <c r="BL154" s="15" t="s">
        <v>1091</v>
      </c>
      <c r="BM154" s="152" t="s">
        <v>1345</v>
      </c>
    </row>
    <row r="155" spans="2:51" s="12" customFormat="1" ht="9.75">
      <c r="B155" s="154"/>
      <c r="D155" s="155" t="s">
        <v>1093</v>
      </c>
      <c r="E155" s="156" t="s">
        <v>929</v>
      </c>
      <c r="F155" s="157" t="s">
        <v>1321</v>
      </c>
      <c r="H155" s="158">
        <v>29.2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1093</v>
      </c>
      <c r="AU155" s="156" t="s">
        <v>1012</v>
      </c>
      <c r="AV155" s="12" t="s">
        <v>1012</v>
      </c>
      <c r="AW155" s="12" t="s">
        <v>956</v>
      </c>
      <c r="AX155" s="12" t="s">
        <v>1006</v>
      </c>
      <c r="AY155" s="156" t="s">
        <v>1085</v>
      </c>
    </row>
    <row r="156" spans="1:65" s="1" customFormat="1" ht="33" customHeight="1">
      <c r="A156" s="27"/>
      <c r="B156" s="140"/>
      <c r="C156" s="141" t="s">
        <v>1150</v>
      </c>
      <c r="D156" s="141" t="s">
        <v>1087</v>
      </c>
      <c r="E156" s="142" t="s">
        <v>1235</v>
      </c>
      <c r="F156" s="143" t="s">
        <v>1236</v>
      </c>
      <c r="G156" s="144" t="s">
        <v>1090</v>
      </c>
      <c r="H156" s="145">
        <v>0.441</v>
      </c>
      <c r="I156" s="146"/>
      <c r="J156" s="146">
        <f>ROUND(I156*H156,2)</f>
        <v>0</v>
      </c>
      <c r="K156" s="147"/>
      <c r="L156" s="28"/>
      <c r="M156" s="148" t="s">
        <v>929</v>
      </c>
      <c r="N156" s="149" t="s">
        <v>965</v>
      </c>
      <c r="O156" s="150">
        <v>1.246</v>
      </c>
      <c r="P156" s="150">
        <f>O156*H156</f>
        <v>0.549486</v>
      </c>
      <c r="Q156" s="150">
        <v>1.89078</v>
      </c>
      <c r="R156" s="150">
        <f>Q156*H156</f>
        <v>0.83383398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1091</v>
      </c>
      <c r="AT156" s="152" t="s">
        <v>1087</v>
      </c>
      <c r="AU156" s="152" t="s">
        <v>1012</v>
      </c>
      <c r="AY156" s="15" t="s">
        <v>1085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1012</v>
      </c>
      <c r="BK156" s="153">
        <f>ROUND(I156*H156,2)</f>
        <v>0</v>
      </c>
      <c r="BL156" s="15" t="s">
        <v>1091</v>
      </c>
      <c r="BM156" s="152" t="s">
        <v>1346</v>
      </c>
    </row>
    <row r="157" spans="2:51" s="12" customFormat="1" ht="9.75">
      <c r="B157" s="154"/>
      <c r="D157" s="155" t="s">
        <v>1093</v>
      </c>
      <c r="E157" s="156" t="s">
        <v>929</v>
      </c>
      <c r="F157" s="157" t="s">
        <v>1347</v>
      </c>
      <c r="H157" s="158">
        <v>0.441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1093</v>
      </c>
      <c r="AU157" s="156" t="s">
        <v>1012</v>
      </c>
      <c r="AV157" s="12" t="s">
        <v>1012</v>
      </c>
      <c r="AW157" s="12" t="s">
        <v>956</v>
      </c>
      <c r="AX157" s="12" t="s">
        <v>1006</v>
      </c>
      <c r="AY157" s="156" t="s">
        <v>1085</v>
      </c>
    </row>
    <row r="158" spans="1:65" s="1" customFormat="1" ht="21.75" customHeight="1">
      <c r="A158" s="27"/>
      <c r="B158" s="140"/>
      <c r="C158" s="141" t="s">
        <v>1155</v>
      </c>
      <c r="D158" s="141" t="s">
        <v>1087</v>
      </c>
      <c r="E158" s="142" t="s">
        <v>1348</v>
      </c>
      <c r="F158" s="143" t="s">
        <v>1349</v>
      </c>
      <c r="G158" s="144" t="s">
        <v>1090</v>
      </c>
      <c r="H158" s="145">
        <v>0.441</v>
      </c>
      <c r="I158" s="146"/>
      <c r="J158" s="146">
        <f>ROUND(I158*H158,2)</f>
        <v>0</v>
      </c>
      <c r="K158" s="147"/>
      <c r="L158" s="28"/>
      <c r="M158" s="148" t="s">
        <v>929</v>
      </c>
      <c r="N158" s="149" t="s">
        <v>965</v>
      </c>
      <c r="O158" s="150">
        <v>1.456</v>
      </c>
      <c r="P158" s="150">
        <f>O158*H158</f>
        <v>0.642096</v>
      </c>
      <c r="Q158" s="150">
        <v>2.19228</v>
      </c>
      <c r="R158" s="150">
        <f>Q158*H158</f>
        <v>0.9667954799999999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1091</v>
      </c>
      <c r="AT158" s="152" t="s">
        <v>1087</v>
      </c>
      <c r="AU158" s="152" t="s">
        <v>1012</v>
      </c>
      <c r="AY158" s="15" t="s">
        <v>1085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1012</v>
      </c>
      <c r="BK158" s="153">
        <f>ROUND(I158*H158,2)</f>
        <v>0</v>
      </c>
      <c r="BL158" s="15" t="s">
        <v>1091</v>
      </c>
      <c r="BM158" s="152" t="s">
        <v>1350</v>
      </c>
    </row>
    <row r="159" spans="1:65" s="1" customFormat="1" ht="33" customHeight="1">
      <c r="A159" s="27"/>
      <c r="B159" s="140"/>
      <c r="C159" s="141" t="s">
        <v>1160</v>
      </c>
      <c r="D159" s="141" t="s">
        <v>1087</v>
      </c>
      <c r="E159" s="142" t="s">
        <v>1351</v>
      </c>
      <c r="F159" s="143" t="s">
        <v>1352</v>
      </c>
      <c r="G159" s="144" t="s">
        <v>1114</v>
      </c>
      <c r="H159" s="145">
        <v>0.84</v>
      </c>
      <c r="I159" s="146"/>
      <c r="J159" s="146">
        <f>ROUND(I159*H159,2)</f>
        <v>0</v>
      </c>
      <c r="K159" s="147"/>
      <c r="L159" s="28"/>
      <c r="M159" s="148" t="s">
        <v>929</v>
      </c>
      <c r="N159" s="149" t="s">
        <v>965</v>
      </c>
      <c r="O159" s="150">
        <v>0.78</v>
      </c>
      <c r="P159" s="150">
        <f>O159*H159</f>
        <v>0.6552</v>
      </c>
      <c r="Q159" s="150">
        <v>0.00461</v>
      </c>
      <c r="R159" s="150">
        <f>Q159*H159</f>
        <v>0.0038724000000000002</v>
      </c>
      <c r="S159" s="150">
        <v>0</v>
      </c>
      <c r="T159" s="151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2" t="s">
        <v>1091</v>
      </c>
      <c r="AT159" s="152" t="s">
        <v>1087</v>
      </c>
      <c r="AU159" s="152" t="s">
        <v>1012</v>
      </c>
      <c r="AY159" s="15" t="s">
        <v>1085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5" t="s">
        <v>1012</v>
      </c>
      <c r="BK159" s="153">
        <f>ROUND(I159*H159,2)</f>
        <v>0</v>
      </c>
      <c r="BL159" s="15" t="s">
        <v>1091</v>
      </c>
      <c r="BM159" s="152" t="s">
        <v>1353</v>
      </c>
    </row>
    <row r="160" spans="2:51" s="12" customFormat="1" ht="9.75">
      <c r="B160" s="154"/>
      <c r="D160" s="155" t="s">
        <v>1093</v>
      </c>
      <c r="E160" s="156" t="s">
        <v>929</v>
      </c>
      <c r="F160" s="157" t="s">
        <v>1354</v>
      </c>
      <c r="H160" s="158">
        <v>0.84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1093</v>
      </c>
      <c r="AU160" s="156" t="s">
        <v>1012</v>
      </c>
      <c r="AV160" s="12" t="s">
        <v>1012</v>
      </c>
      <c r="AW160" s="12" t="s">
        <v>956</v>
      </c>
      <c r="AX160" s="12" t="s">
        <v>1006</v>
      </c>
      <c r="AY160" s="156" t="s">
        <v>1085</v>
      </c>
    </row>
    <row r="161" spans="2:63" s="11" customFormat="1" ht="22.5" customHeight="1">
      <c r="B161" s="128"/>
      <c r="D161" s="129" t="s">
        <v>998</v>
      </c>
      <c r="E161" s="138" t="s">
        <v>1121</v>
      </c>
      <c r="F161" s="138" t="s">
        <v>1239</v>
      </c>
      <c r="J161" s="139">
        <f>BK161</f>
        <v>0</v>
      </c>
      <c r="L161" s="128"/>
      <c r="M161" s="132"/>
      <c r="N161" s="133"/>
      <c r="O161" s="133"/>
      <c r="P161" s="134">
        <f>SUM(P162:P168)</f>
        <v>8.354000000000001</v>
      </c>
      <c r="Q161" s="133"/>
      <c r="R161" s="134">
        <f>SUM(R162:R168)</f>
        <v>8.4415</v>
      </c>
      <c r="S161" s="133"/>
      <c r="T161" s="135">
        <f>SUM(T162:T168)</f>
        <v>0</v>
      </c>
      <c r="AR161" s="129" t="s">
        <v>1006</v>
      </c>
      <c r="AT161" s="136" t="s">
        <v>998</v>
      </c>
      <c r="AU161" s="136" t="s">
        <v>1006</v>
      </c>
      <c r="AY161" s="129" t="s">
        <v>1085</v>
      </c>
      <c r="BK161" s="137">
        <f>SUM(BK162:BK168)</f>
        <v>0</v>
      </c>
    </row>
    <row r="162" spans="1:65" s="1" customFormat="1" ht="16.5" customHeight="1">
      <c r="A162" s="27"/>
      <c r="B162" s="140"/>
      <c r="C162" s="141" t="s">
        <v>1165</v>
      </c>
      <c r="D162" s="141" t="s">
        <v>1087</v>
      </c>
      <c r="E162" s="142" t="s">
        <v>1355</v>
      </c>
      <c r="F162" s="143" t="s">
        <v>1356</v>
      </c>
      <c r="G162" s="144" t="s">
        <v>1194</v>
      </c>
      <c r="H162" s="145">
        <v>4</v>
      </c>
      <c r="I162" s="146"/>
      <c r="J162" s="146">
        <f aca="true" t="shared" si="0" ref="J162:J168">ROUND(I162*H162,2)</f>
        <v>0</v>
      </c>
      <c r="K162" s="147"/>
      <c r="L162" s="28"/>
      <c r="M162" s="148" t="s">
        <v>929</v>
      </c>
      <c r="N162" s="149" t="s">
        <v>965</v>
      </c>
      <c r="O162" s="150">
        <v>1.838</v>
      </c>
      <c r="P162" s="150">
        <f aca="true" t="shared" si="1" ref="P162:P168">O162*H162</f>
        <v>7.352</v>
      </c>
      <c r="Q162" s="150">
        <v>0.0033</v>
      </c>
      <c r="R162" s="150">
        <f aca="true" t="shared" si="2" ref="R162:R168">Q162*H162</f>
        <v>0.0132</v>
      </c>
      <c r="S162" s="150">
        <v>0</v>
      </c>
      <c r="T162" s="151">
        <f aca="true" t="shared" si="3" ref="T162:T168"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1091</v>
      </c>
      <c r="AT162" s="152" t="s">
        <v>1087</v>
      </c>
      <c r="AU162" s="152" t="s">
        <v>1012</v>
      </c>
      <c r="AY162" s="15" t="s">
        <v>1085</v>
      </c>
      <c r="BE162" s="153">
        <f aca="true" t="shared" si="4" ref="BE162:BE168">IF(N162="základná",J162,0)</f>
        <v>0</v>
      </c>
      <c r="BF162" s="153">
        <f aca="true" t="shared" si="5" ref="BF162:BF168">IF(N162="znížená",J162,0)</f>
        <v>0</v>
      </c>
      <c r="BG162" s="153">
        <f aca="true" t="shared" si="6" ref="BG162:BG168">IF(N162="zákl. prenesená",J162,0)</f>
        <v>0</v>
      </c>
      <c r="BH162" s="153">
        <f aca="true" t="shared" si="7" ref="BH162:BH168">IF(N162="zníž. prenesená",J162,0)</f>
        <v>0</v>
      </c>
      <c r="BI162" s="153">
        <f aca="true" t="shared" si="8" ref="BI162:BI168">IF(N162="nulová",J162,0)</f>
        <v>0</v>
      </c>
      <c r="BJ162" s="15" t="s">
        <v>1012</v>
      </c>
      <c r="BK162" s="153">
        <f aca="true" t="shared" si="9" ref="BK162:BK168">ROUND(I162*H162,2)</f>
        <v>0</v>
      </c>
      <c r="BL162" s="15" t="s">
        <v>1091</v>
      </c>
      <c r="BM162" s="152" t="s">
        <v>1357</v>
      </c>
    </row>
    <row r="163" spans="1:65" s="1" customFormat="1" ht="33" customHeight="1">
      <c r="A163" s="27"/>
      <c r="B163" s="140"/>
      <c r="C163" s="162" t="s">
        <v>1169</v>
      </c>
      <c r="D163" s="162" t="s">
        <v>1140</v>
      </c>
      <c r="E163" s="163" t="s">
        <v>1358</v>
      </c>
      <c r="F163" s="164" t="s">
        <v>1359</v>
      </c>
      <c r="G163" s="165" t="s">
        <v>1194</v>
      </c>
      <c r="H163" s="166">
        <v>1</v>
      </c>
      <c r="I163" s="167"/>
      <c r="J163" s="167">
        <f t="shared" si="0"/>
        <v>0</v>
      </c>
      <c r="K163" s="168"/>
      <c r="L163" s="169"/>
      <c r="M163" s="170" t="s">
        <v>929</v>
      </c>
      <c r="N163" s="171" t="s">
        <v>965</v>
      </c>
      <c r="O163" s="150">
        <v>0</v>
      </c>
      <c r="P163" s="150">
        <f t="shared" si="1"/>
        <v>0</v>
      </c>
      <c r="Q163" s="150">
        <v>0.92</v>
      </c>
      <c r="R163" s="150">
        <f t="shared" si="2"/>
        <v>0.92</v>
      </c>
      <c r="S163" s="150">
        <v>0</v>
      </c>
      <c r="T163" s="151">
        <f t="shared" si="3"/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1121</v>
      </c>
      <c r="AT163" s="152" t="s">
        <v>1140</v>
      </c>
      <c r="AU163" s="152" t="s">
        <v>1012</v>
      </c>
      <c r="AY163" s="15" t="s">
        <v>1085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5" t="s">
        <v>1012</v>
      </c>
      <c r="BK163" s="153">
        <f t="shared" si="9"/>
        <v>0</v>
      </c>
      <c r="BL163" s="15" t="s">
        <v>1091</v>
      </c>
      <c r="BM163" s="152" t="s">
        <v>1360</v>
      </c>
    </row>
    <row r="164" spans="1:65" s="1" customFormat="1" ht="33" customHeight="1">
      <c r="A164" s="27"/>
      <c r="B164" s="140"/>
      <c r="C164" s="162" t="s">
        <v>1175</v>
      </c>
      <c r="D164" s="162" t="s">
        <v>1140</v>
      </c>
      <c r="E164" s="163" t="s">
        <v>1361</v>
      </c>
      <c r="F164" s="164" t="s">
        <v>1362</v>
      </c>
      <c r="G164" s="165" t="s">
        <v>1194</v>
      </c>
      <c r="H164" s="166">
        <v>1</v>
      </c>
      <c r="I164" s="167"/>
      <c r="J164" s="167">
        <f t="shared" si="0"/>
        <v>0</v>
      </c>
      <c r="K164" s="168"/>
      <c r="L164" s="169"/>
      <c r="M164" s="170" t="s">
        <v>929</v>
      </c>
      <c r="N164" s="171" t="s">
        <v>965</v>
      </c>
      <c r="O164" s="150">
        <v>0</v>
      </c>
      <c r="P164" s="150">
        <f t="shared" si="1"/>
        <v>0</v>
      </c>
      <c r="Q164" s="150">
        <v>5.75</v>
      </c>
      <c r="R164" s="150">
        <f t="shared" si="2"/>
        <v>5.75</v>
      </c>
      <c r="S164" s="150">
        <v>0</v>
      </c>
      <c r="T164" s="151">
        <f t="shared" si="3"/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2" t="s">
        <v>1121</v>
      </c>
      <c r="AT164" s="152" t="s">
        <v>1140</v>
      </c>
      <c r="AU164" s="152" t="s">
        <v>1012</v>
      </c>
      <c r="AY164" s="15" t="s">
        <v>1085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5" t="s">
        <v>1012</v>
      </c>
      <c r="BK164" s="153">
        <f t="shared" si="9"/>
        <v>0</v>
      </c>
      <c r="BL164" s="15" t="s">
        <v>1091</v>
      </c>
      <c r="BM164" s="152" t="s">
        <v>1363</v>
      </c>
    </row>
    <row r="165" spans="1:65" s="1" customFormat="1" ht="33" customHeight="1">
      <c r="A165" s="27"/>
      <c r="B165" s="140"/>
      <c r="C165" s="162" t="s">
        <v>936</v>
      </c>
      <c r="D165" s="162" t="s">
        <v>1140</v>
      </c>
      <c r="E165" s="163" t="s">
        <v>1364</v>
      </c>
      <c r="F165" s="164" t="s">
        <v>1365</v>
      </c>
      <c r="G165" s="165" t="s">
        <v>1194</v>
      </c>
      <c r="H165" s="166">
        <v>2</v>
      </c>
      <c r="I165" s="167"/>
      <c r="J165" s="167">
        <f t="shared" si="0"/>
        <v>0</v>
      </c>
      <c r="K165" s="168"/>
      <c r="L165" s="169"/>
      <c r="M165" s="170" t="s">
        <v>929</v>
      </c>
      <c r="N165" s="171" t="s">
        <v>965</v>
      </c>
      <c r="O165" s="150">
        <v>0</v>
      </c>
      <c r="P165" s="150">
        <f t="shared" si="1"/>
        <v>0</v>
      </c>
      <c r="Q165" s="150">
        <v>0.87</v>
      </c>
      <c r="R165" s="150">
        <f t="shared" si="2"/>
        <v>1.74</v>
      </c>
      <c r="S165" s="150">
        <v>0</v>
      </c>
      <c r="T165" s="151">
        <f t="shared" si="3"/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1121</v>
      </c>
      <c r="AT165" s="152" t="s">
        <v>1140</v>
      </c>
      <c r="AU165" s="152" t="s">
        <v>1012</v>
      </c>
      <c r="AY165" s="15" t="s">
        <v>1085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5" t="s">
        <v>1012</v>
      </c>
      <c r="BK165" s="153">
        <f t="shared" si="9"/>
        <v>0</v>
      </c>
      <c r="BL165" s="15" t="s">
        <v>1091</v>
      </c>
      <c r="BM165" s="152" t="s">
        <v>1366</v>
      </c>
    </row>
    <row r="166" spans="1:65" s="1" customFormat="1" ht="33" customHeight="1">
      <c r="A166" s="27"/>
      <c r="B166" s="140"/>
      <c r="C166" s="162" t="s">
        <v>1186</v>
      </c>
      <c r="D166" s="162" t="s">
        <v>1140</v>
      </c>
      <c r="E166" s="163" t="s">
        <v>1367</v>
      </c>
      <c r="F166" s="164" t="s">
        <v>1368</v>
      </c>
      <c r="G166" s="165" t="s">
        <v>1194</v>
      </c>
      <c r="H166" s="166">
        <v>3</v>
      </c>
      <c r="I166" s="167"/>
      <c r="J166" s="167">
        <f t="shared" si="0"/>
        <v>0</v>
      </c>
      <c r="K166" s="168"/>
      <c r="L166" s="169"/>
      <c r="M166" s="170" t="s">
        <v>929</v>
      </c>
      <c r="N166" s="171" t="s">
        <v>965</v>
      </c>
      <c r="O166" s="150">
        <v>0</v>
      </c>
      <c r="P166" s="150">
        <f t="shared" si="1"/>
        <v>0</v>
      </c>
      <c r="Q166" s="150">
        <v>0.004</v>
      </c>
      <c r="R166" s="150">
        <f t="shared" si="2"/>
        <v>0.012</v>
      </c>
      <c r="S166" s="150">
        <v>0</v>
      </c>
      <c r="T166" s="151">
        <f t="shared" si="3"/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2" t="s">
        <v>1121</v>
      </c>
      <c r="AT166" s="152" t="s">
        <v>1140</v>
      </c>
      <c r="AU166" s="152" t="s">
        <v>1012</v>
      </c>
      <c r="AY166" s="15" t="s">
        <v>1085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5" t="s">
        <v>1012</v>
      </c>
      <c r="BK166" s="153">
        <f t="shared" si="9"/>
        <v>0</v>
      </c>
      <c r="BL166" s="15" t="s">
        <v>1091</v>
      </c>
      <c r="BM166" s="152" t="s">
        <v>1369</v>
      </c>
    </row>
    <row r="167" spans="1:65" s="1" customFormat="1" ht="21.75" customHeight="1">
      <c r="A167" s="27"/>
      <c r="B167" s="140"/>
      <c r="C167" s="141" t="s">
        <v>1191</v>
      </c>
      <c r="D167" s="141" t="s">
        <v>1087</v>
      </c>
      <c r="E167" s="142" t="s">
        <v>1370</v>
      </c>
      <c r="F167" s="143" t="s">
        <v>1371</v>
      </c>
      <c r="G167" s="144" t="s">
        <v>1194</v>
      </c>
      <c r="H167" s="145">
        <v>1</v>
      </c>
      <c r="I167" s="146"/>
      <c r="J167" s="146">
        <f t="shared" si="0"/>
        <v>0</v>
      </c>
      <c r="K167" s="147"/>
      <c r="L167" s="28"/>
      <c r="M167" s="148" t="s">
        <v>929</v>
      </c>
      <c r="N167" s="149" t="s">
        <v>965</v>
      </c>
      <c r="O167" s="150">
        <v>1.002</v>
      </c>
      <c r="P167" s="150">
        <f t="shared" si="1"/>
        <v>1.002</v>
      </c>
      <c r="Q167" s="150">
        <v>0.0063</v>
      </c>
      <c r="R167" s="150">
        <f t="shared" si="2"/>
        <v>0.0063</v>
      </c>
      <c r="S167" s="150">
        <v>0</v>
      </c>
      <c r="T167" s="151">
        <f t="shared" si="3"/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2" t="s">
        <v>1091</v>
      </c>
      <c r="AT167" s="152" t="s">
        <v>1087</v>
      </c>
      <c r="AU167" s="152" t="s">
        <v>1012</v>
      </c>
      <c r="AY167" s="15" t="s">
        <v>1085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5" t="s">
        <v>1012</v>
      </c>
      <c r="BK167" s="153">
        <f t="shared" si="9"/>
        <v>0</v>
      </c>
      <c r="BL167" s="15" t="s">
        <v>1091</v>
      </c>
      <c r="BM167" s="152" t="s">
        <v>1372</v>
      </c>
    </row>
    <row r="168" spans="1:65" s="1" customFormat="1" ht="16.5" customHeight="1">
      <c r="A168" s="27"/>
      <c r="B168" s="140"/>
      <c r="C168" s="162" t="s">
        <v>1196</v>
      </c>
      <c r="D168" s="162" t="s">
        <v>1140</v>
      </c>
      <c r="E168" s="163" t="s">
        <v>1373</v>
      </c>
      <c r="F168" s="164" t="s">
        <v>1374</v>
      </c>
      <c r="G168" s="165" t="s">
        <v>1194</v>
      </c>
      <c r="H168" s="166">
        <v>1</v>
      </c>
      <c r="I168" s="167"/>
      <c r="J168" s="167">
        <f t="shared" si="0"/>
        <v>0</v>
      </c>
      <c r="K168" s="168"/>
      <c r="L168" s="169"/>
      <c r="M168" s="170" t="s">
        <v>929</v>
      </c>
      <c r="N168" s="171" t="s">
        <v>965</v>
      </c>
      <c r="O168" s="150">
        <v>0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1121</v>
      </c>
      <c r="AT168" s="152" t="s">
        <v>1140</v>
      </c>
      <c r="AU168" s="152" t="s">
        <v>1012</v>
      </c>
      <c r="AY168" s="15" t="s">
        <v>1085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5" t="s">
        <v>1012</v>
      </c>
      <c r="BK168" s="153">
        <f t="shared" si="9"/>
        <v>0</v>
      </c>
      <c r="BL168" s="15" t="s">
        <v>1091</v>
      </c>
      <c r="BM168" s="152" t="s">
        <v>1375</v>
      </c>
    </row>
    <row r="169" spans="2:63" s="11" customFormat="1" ht="22.5" customHeight="1">
      <c r="B169" s="128"/>
      <c r="D169" s="129" t="s">
        <v>998</v>
      </c>
      <c r="E169" s="138" t="s">
        <v>1125</v>
      </c>
      <c r="F169" s="138" t="s">
        <v>1272</v>
      </c>
      <c r="J169" s="139">
        <f>BK169</f>
        <v>0</v>
      </c>
      <c r="L169" s="128"/>
      <c r="M169" s="132"/>
      <c r="N169" s="133"/>
      <c r="O169" s="133"/>
      <c r="P169" s="134">
        <f>SUM(P170:P172)</f>
        <v>18.36</v>
      </c>
      <c r="Q169" s="133"/>
      <c r="R169" s="134">
        <f>SUM(R170:R172)</f>
        <v>13.663640000000001</v>
      </c>
      <c r="S169" s="133"/>
      <c r="T169" s="135">
        <f>SUM(T170:T172)</f>
        <v>0</v>
      </c>
      <c r="AR169" s="129" t="s">
        <v>1006</v>
      </c>
      <c r="AT169" s="136" t="s">
        <v>998</v>
      </c>
      <c r="AU169" s="136" t="s">
        <v>1006</v>
      </c>
      <c r="AY169" s="129" t="s">
        <v>1085</v>
      </c>
      <c r="BK169" s="137">
        <f>SUM(BK170:BK172)</f>
        <v>0</v>
      </c>
    </row>
    <row r="170" spans="1:65" s="1" customFormat="1" ht="33" customHeight="1">
      <c r="A170" s="27"/>
      <c r="B170" s="140"/>
      <c r="C170" s="141" t="s">
        <v>1201</v>
      </c>
      <c r="D170" s="141" t="s">
        <v>1087</v>
      </c>
      <c r="E170" s="142" t="s">
        <v>1274</v>
      </c>
      <c r="F170" s="143" t="s">
        <v>1275</v>
      </c>
      <c r="G170" s="144" t="s">
        <v>1222</v>
      </c>
      <c r="H170" s="145">
        <v>68</v>
      </c>
      <c r="I170" s="146"/>
      <c r="J170" s="146">
        <f>ROUND(I170*H170,2)</f>
        <v>0</v>
      </c>
      <c r="K170" s="147"/>
      <c r="L170" s="28"/>
      <c r="M170" s="148" t="s">
        <v>929</v>
      </c>
      <c r="N170" s="149" t="s">
        <v>965</v>
      </c>
      <c r="O170" s="150">
        <v>0.27</v>
      </c>
      <c r="P170" s="150">
        <f>O170*H170</f>
        <v>18.36</v>
      </c>
      <c r="Q170" s="150">
        <v>0.15223</v>
      </c>
      <c r="R170" s="150">
        <f>Q170*H170</f>
        <v>10.35164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1091</v>
      </c>
      <c r="AT170" s="152" t="s">
        <v>1087</v>
      </c>
      <c r="AU170" s="152" t="s">
        <v>1012</v>
      </c>
      <c r="AY170" s="15" t="s">
        <v>1085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1012</v>
      </c>
      <c r="BK170" s="153">
        <f>ROUND(I170*H170,2)</f>
        <v>0</v>
      </c>
      <c r="BL170" s="15" t="s">
        <v>1091</v>
      </c>
      <c r="BM170" s="152" t="s">
        <v>1376</v>
      </c>
    </row>
    <row r="171" spans="1:65" s="1" customFormat="1" ht="16.5" customHeight="1">
      <c r="A171" s="27"/>
      <c r="B171" s="140"/>
      <c r="C171" s="162" t="s">
        <v>1205</v>
      </c>
      <c r="D171" s="162" t="s">
        <v>1140</v>
      </c>
      <c r="E171" s="163" t="s">
        <v>1278</v>
      </c>
      <c r="F171" s="164" t="s">
        <v>1279</v>
      </c>
      <c r="G171" s="165" t="s">
        <v>1194</v>
      </c>
      <c r="H171" s="166">
        <v>69</v>
      </c>
      <c r="I171" s="167"/>
      <c r="J171" s="167">
        <f>ROUND(I171*H171,2)</f>
        <v>0</v>
      </c>
      <c r="K171" s="168"/>
      <c r="L171" s="169"/>
      <c r="M171" s="170" t="s">
        <v>929</v>
      </c>
      <c r="N171" s="171" t="s">
        <v>965</v>
      </c>
      <c r="O171" s="150">
        <v>0</v>
      </c>
      <c r="P171" s="150">
        <f>O171*H171</f>
        <v>0</v>
      </c>
      <c r="Q171" s="150">
        <v>0.048</v>
      </c>
      <c r="R171" s="150">
        <f>Q171*H171</f>
        <v>3.3120000000000003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1121</v>
      </c>
      <c r="AT171" s="152" t="s">
        <v>1140</v>
      </c>
      <c r="AU171" s="152" t="s">
        <v>1012</v>
      </c>
      <c r="AY171" s="15" t="s">
        <v>1085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1012</v>
      </c>
      <c r="BK171" s="153">
        <f>ROUND(I171*H171,2)</f>
        <v>0</v>
      </c>
      <c r="BL171" s="15" t="s">
        <v>1091</v>
      </c>
      <c r="BM171" s="152" t="s">
        <v>1377</v>
      </c>
    </row>
    <row r="172" spans="2:51" s="12" customFormat="1" ht="20.25">
      <c r="B172" s="154"/>
      <c r="D172" s="155" t="s">
        <v>1093</v>
      </c>
      <c r="F172" s="157" t="s">
        <v>1378</v>
      </c>
      <c r="H172" s="158">
        <v>69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1093</v>
      </c>
      <c r="AU172" s="156" t="s">
        <v>1012</v>
      </c>
      <c r="AV172" s="12" t="s">
        <v>1012</v>
      </c>
      <c r="AW172" s="12" t="s">
        <v>931</v>
      </c>
      <c r="AX172" s="12" t="s">
        <v>1006</v>
      </c>
      <c r="AY172" s="156" t="s">
        <v>1085</v>
      </c>
    </row>
    <row r="173" spans="2:63" s="11" customFormat="1" ht="22.5" customHeight="1">
      <c r="B173" s="128"/>
      <c r="D173" s="129" t="s">
        <v>998</v>
      </c>
      <c r="E173" s="138" t="s">
        <v>1282</v>
      </c>
      <c r="F173" s="138" t="s">
        <v>1283</v>
      </c>
      <c r="J173" s="139">
        <f>BK173</f>
        <v>0</v>
      </c>
      <c r="L173" s="128"/>
      <c r="M173" s="132"/>
      <c r="N173" s="133"/>
      <c r="O173" s="133"/>
      <c r="P173" s="134">
        <f>P174</f>
        <v>119.77387999999999</v>
      </c>
      <c r="Q173" s="133"/>
      <c r="R173" s="134">
        <f>R174</f>
        <v>0</v>
      </c>
      <c r="S173" s="133"/>
      <c r="T173" s="135">
        <f>T174</f>
        <v>0</v>
      </c>
      <c r="AR173" s="129" t="s">
        <v>1006</v>
      </c>
      <c r="AT173" s="136" t="s">
        <v>998</v>
      </c>
      <c r="AU173" s="136" t="s">
        <v>1006</v>
      </c>
      <c r="AY173" s="129" t="s">
        <v>1085</v>
      </c>
      <c r="BK173" s="137">
        <f>BK174</f>
        <v>0</v>
      </c>
    </row>
    <row r="174" spans="1:65" s="1" customFormat="1" ht="33" customHeight="1">
      <c r="A174" s="27"/>
      <c r="B174" s="140"/>
      <c r="C174" s="141" t="s">
        <v>1209</v>
      </c>
      <c r="D174" s="141" t="s">
        <v>1087</v>
      </c>
      <c r="E174" s="142" t="s">
        <v>1379</v>
      </c>
      <c r="F174" s="143" t="s">
        <v>1380</v>
      </c>
      <c r="G174" s="144" t="s">
        <v>1143</v>
      </c>
      <c r="H174" s="145">
        <v>92.92</v>
      </c>
      <c r="I174" s="146"/>
      <c r="J174" s="146">
        <f>ROUND(I174*H174,2)</f>
        <v>0</v>
      </c>
      <c r="K174" s="147"/>
      <c r="L174" s="28"/>
      <c r="M174" s="148" t="s">
        <v>929</v>
      </c>
      <c r="N174" s="149" t="s">
        <v>965</v>
      </c>
      <c r="O174" s="150">
        <v>1.289</v>
      </c>
      <c r="P174" s="150">
        <f>O174*H174</f>
        <v>119.77387999999999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52" t="s">
        <v>1091</v>
      </c>
      <c r="AT174" s="152" t="s">
        <v>1087</v>
      </c>
      <c r="AU174" s="152" t="s">
        <v>1012</v>
      </c>
      <c r="AY174" s="15" t="s">
        <v>1085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5" t="s">
        <v>1012</v>
      </c>
      <c r="BK174" s="153">
        <f>ROUND(I174*H174,2)</f>
        <v>0</v>
      </c>
      <c r="BL174" s="15" t="s">
        <v>1091</v>
      </c>
      <c r="BM174" s="152" t="s">
        <v>1381</v>
      </c>
    </row>
    <row r="175" spans="2:63" s="11" customFormat="1" ht="25.5" customHeight="1">
      <c r="B175" s="128"/>
      <c r="D175" s="129" t="s">
        <v>998</v>
      </c>
      <c r="E175" s="130" t="s">
        <v>1288</v>
      </c>
      <c r="F175" s="130" t="s">
        <v>1289</v>
      </c>
      <c r="J175" s="131">
        <f>BK175</f>
        <v>0</v>
      </c>
      <c r="L175" s="128"/>
      <c r="M175" s="132"/>
      <c r="N175" s="133"/>
      <c r="O175" s="133"/>
      <c r="P175" s="134">
        <f>P176+P184+P188+P190</f>
        <v>730.567383</v>
      </c>
      <c r="Q175" s="133"/>
      <c r="R175" s="134">
        <f>R176+R184+R188+R190</f>
        <v>72.108206</v>
      </c>
      <c r="S175" s="133"/>
      <c r="T175" s="135">
        <f>T176+T184+T188+T190</f>
        <v>0</v>
      </c>
      <c r="AR175" s="129" t="s">
        <v>1012</v>
      </c>
      <c r="AT175" s="136" t="s">
        <v>998</v>
      </c>
      <c r="AU175" s="136" t="s">
        <v>999</v>
      </c>
      <c r="AY175" s="129" t="s">
        <v>1085</v>
      </c>
      <c r="BK175" s="137">
        <f>BK176+BK184+BK188+BK190</f>
        <v>0</v>
      </c>
    </row>
    <row r="176" spans="2:63" s="11" customFormat="1" ht="22.5" customHeight="1">
      <c r="B176" s="128"/>
      <c r="D176" s="129" t="s">
        <v>998</v>
      </c>
      <c r="E176" s="138" t="s">
        <v>1290</v>
      </c>
      <c r="F176" s="138" t="s">
        <v>1291</v>
      </c>
      <c r="J176" s="139">
        <f>BK176</f>
        <v>0</v>
      </c>
      <c r="L176" s="128"/>
      <c r="M176" s="132"/>
      <c r="N176" s="133"/>
      <c r="O176" s="133"/>
      <c r="P176" s="134">
        <f>SUM(P177:P183)</f>
        <v>56.69740900000001</v>
      </c>
      <c r="Q176" s="133"/>
      <c r="R176" s="134">
        <f>SUM(R177:R183)</f>
        <v>0.7710260000000001</v>
      </c>
      <c r="S176" s="133"/>
      <c r="T176" s="135">
        <f>SUM(T177:T183)</f>
        <v>0</v>
      </c>
      <c r="AR176" s="129" t="s">
        <v>1012</v>
      </c>
      <c r="AT176" s="136" t="s">
        <v>998</v>
      </c>
      <c r="AU176" s="136" t="s">
        <v>1006</v>
      </c>
      <c r="AY176" s="129" t="s">
        <v>1085</v>
      </c>
      <c r="BK176" s="137">
        <f>SUM(BK177:BK183)</f>
        <v>0</v>
      </c>
    </row>
    <row r="177" spans="1:65" s="1" customFormat="1" ht="21.75" customHeight="1">
      <c r="A177" s="27"/>
      <c r="B177" s="140"/>
      <c r="C177" s="141" t="s">
        <v>1214</v>
      </c>
      <c r="D177" s="141" t="s">
        <v>1087</v>
      </c>
      <c r="E177" s="142" t="s">
        <v>1293</v>
      </c>
      <c r="F177" s="143" t="s">
        <v>1294</v>
      </c>
      <c r="G177" s="144" t="s">
        <v>1114</v>
      </c>
      <c r="H177" s="145">
        <v>292</v>
      </c>
      <c r="I177" s="146"/>
      <c r="J177" s="146">
        <f>ROUND(I177*H177,2)</f>
        <v>0</v>
      </c>
      <c r="K177" s="147"/>
      <c r="L177" s="28"/>
      <c r="M177" s="148" t="s">
        <v>929</v>
      </c>
      <c r="N177" s="149" t="s">
        <v>965</v>
      </c>
      <c r="O177" s="150">
        <v>0.027</v>
      </c>
      <c r="P177" s="150">
        <f>O177*H177</f>
        <v>7.884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1160</v>
      </c>
      <c r="AT177" s="152" t="s">
        <v>1087</v>
      </c>
      <c r="AU177" s="152" t="s">
        <v>1012</v>
      </c>
      <c r="AY177" s="15" t="s">
        <v>1085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1012</v>
      </c>
      <c r="BK177" s="153">
        <f>ROUND(I177*H177,2)</f>
        <v>0</v>
      </c>
      <c r="BL177" s="15" t="s">
        <v>1160</v>
      </c>
      <c r="BM177" s="152" t="s">
        <v>1382</v>
      </c>
    </row>
    <row r="178" spans="1:65" s="1" customFormat="1" ht="16.5" customHeight="1">
      <c r="A178" s="27"/>
      <c r="B178" s="140"/>
      <c r="C178" s="162" t="s">
        <v>1219</v>
      </c>
      <c r="D178" s="162" t="s">
        <v>1140</v>
      </c>
      <c r="E178" s="163" t="s">
        <v>1298</v>
      </c>
      <c r="F178" s="164" t="s">
        <v>1299</v>
      </c>
      <c r="G178" s="165" t="s">
        <v>1114</v>
      </c>
      <c r="H178" s="166">
        <v>335.8</v>
      </c>
      <c r="I178" s="167"/>
      <c r="J178" s="167">
        <f>ROUND(I178*H178,2)</f>
        <v>0</v>
      </c>
      <c r="K178" s="168"/>
      <c r="L178" s="169"/>
      <c r="M178" s="170" t="s">
        <v>929</v>
      </c>
      <c r="N178" s="171" t="s">
        <v>965</v>
      </c>
      <c r="O178" s="150">
        <v>0</v>
      </c>
      <c r="P178" s="150">
        <f>O178*H178</f>
        <v>0</v>
      </c>
      <c r="Q178" s="150">
        <v>0.0003</v>
      </c>
      <c r="R178" s="150">
        <f>Q178*H178</f>
        <v>0.10074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1240</v>
      </c>
      <c r="AT178" s="152" t="s">
        <v>1140</v>
      </c>
      <c r="AU178" s="152" t="s">
        <v>1012</v>
      </c>
      <c r="AY178" s="15" t="s">
        <v>1085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1012</v>
      </c>
      <c r="BK178" s="153">
        <f>ROUND(I178*H178,2)</f>
        <v>0</v>
      </c>
      <c r="BL178" s="15" t="s">
        <v>1160</v>
      </c>
      <c r="BM178" s="152" t="s">
        <v>1383</v>
      </c>
    </row>
    <row r="179" spans="2:51" s="12" customFormat="1" ht="9.75">
      <c r="B179" s="154"/>
      <c r="D179" s="155" t="s">
        <v>1093</v>
      </c>
      <c r="F179" s="157" t="s">
        <v>1384</v>
      </c>
      <c r="H179" s="158">
        <v>335.8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1093</v>
      </c>
      <c r="AU179" s="156" t="s">
        <v>1012</v>
      </c>
      <c r="AV179" s="12" t="s">
        <v>1012</v>
      </c>
      <c r="AW179" s="12" t="s">
        <v>931</v>
      </c>
      <c r="AX179" s="12" t="s">
        <v>1006</v>
      </c>
      <c r="AY179" s="156" t="s">
        <v>1085</v>
      </c>
    </row>
    <row r="180" spans="1:65" s="1" customFormat="1" ht="33" customHeight="1">
      <c r="A180" s="27"/>
      <c r="B180" s="140"/>
      <c r="C180" s="141" t="s">
        <v>1224</v>
      </c>
      <c r="D180" s="141" t="s">
        <v>1087</v>
      </c>
      <c r="E180" s="142" t="s">
        <v>1303</v>
      </c>
      <c r="F180" s="143" t="s">
        <v>1304</v>
      </c>
      <c r="G180" s="144" t="s">
        <v>1114</v>
      </c>
      <c r="H180" s="145">
        <v>292</v>
      </c>
      <c r="I180" s="146"/>
      <c r="J180" s="146">
        <f>ROUND(I180*H180,2)</f>
        <v>0</v>
      </c>
      <c r="K180" s="147"/>
      <c r="L180" s="28"/>
      <c r="M180" s="148" t="s">
        <v>929</v>
      </c>
      <c r="N180" s="149" t="s">
        <v>965</v>
      </c>
      <c r="O180" s="150">
        <v>0.163</v>
      </c>
      <c r="P180" s="150">
        <f>O180*H180</f>
        <v>47.596000000000004</v>
      </c>
      <c r="Q180" s="150">
        <v>3E-05</v>
      </c>
      <c r="R180" s="150">
        <f>Q180*H180</f>
        <v>0.00876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1160</v>
      </c>
      <c r="AT180" s="152" t="s">
        <v>1087</v>
      </c>
      <c r="AU180" s="152" t="s">
        <v>1012</v>
      </c>
      <c r="AY180" s="15" t="s">
        <v>1085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1012</v>
      </c>
      <c r="BK180" s="153">
        <f>ROUND(I180*H180,2)</f>
        <v>0</v>
      </c>
      <c r="BL180" s="15" t="s">
        <v>1160</v>
      </c>
      <c r="BM180" s="152" t="s">
        <v>1385</v>
      </c>
    </row>
    <row r="181" spans="1:65" s="1" customFormat="1" ht="33" customHeight="1">
      <c r="A181" s="27"/>
      <c r="B181" s="140"/>
      <c r="C181" s="162" t="s">
        <v>1229</v>
      </c>
      <c r="D181" s="162" t="s">
        <v>1140</v>
      </c>
      <c r="E181" s="163" t="s">
        <v>1307</v>
      </c>
      <c r="F181" s="164" t="s">
        <v>1308</v>
      </c>
      <c r="G181" s="165" t="s">
        <v>1114</v>
      </c>
      <c r="H181" s="166">
        <v>335.8</v>
      </c>
      <c r="I181" s="167"/>
      <c r="J181" s="167">
        <f>ROUND(I181*H181,2)</f>
        <v>0</v>
      </c>
      <c r="K181" s="168"/>
      <c r="L181" s="169"/>
      <c r="M181" s="170" t="s">
        <v>929</v>
      </c>
      <c r="N181" s="171" t="s">
        <v>965</v>
      </c>
      <c r="O181" s="150">
        <v>0</v>
      </c>
      <c r="P181" s="150">
        <f>O181*H181</f>
        <v>0</v>
      </c>
      <c r="Q181" s="150">
        <v>0.00197</v>
      </c>
      <c r="R181" s="150">
        <f>Q181*H181</f>
        <v>0.6615260000000001</v>
      </c>
      <c r="S181" s="150">
        <v>0</v>
      </c>
      <c r="T181" s="151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1240</v>
      </c>
      <c r="AT181" s="152" t="s">
        <v>1140</v>
      </c>
      <c r="AU181" s="152" t="s">
        <v>1012</v>
      </c>
      <c r="AY181" s="15" t="s">
        <v>1085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5" t="s">
        <v>1012</v>
      </c>
      <c r="BK181" s="153">
        <f>ROUND(I181*H181,2)</f>
        <v>0</v>
      </c>
      <c r="BL181" s="15" t="s">
        <v>1160</v>
      </c>
      <c r="BM181" s="152" t="s">
        <v>1386</v>
      </c>
    </row>
    <row r="182" spans="2:51" s="12" customFormat="1" ht="9.75">
      <c r="B182" s="154"/>
      <c r="D182" s="155" t="s">
        <v>1093</v>
      </c>
      <c r="F182" s="157" t="s">
        <v>1384</v>
      </c>
      <c r="H182" s="158">
        <v>335.8</v>
      </c>
      <c r="L182" s="154"/>
      <c r="M182" s="159"/>
      <c r="N182" s="160"/>
      <c r="O182" s="160"/>
      <c r="P182" s="160"/>
      <c r="Q182" s="160"/>
      <c r="R182" s="160"/>
      <c r="S182" s="160"/>
      <c r="T182" s="161"/>
      <c r="AT182" s="156" t="s">
        <v>1093</v>
      </c>
      <c r="AU182" s="156" t="s">
        <v>1012</v>
      </c>
      <c r="AV182" s="12" t="s">
        <v>1012</v>
      </c>
      <c r="AW182" s="12" t="s">
        <v>931</v>
      </c>
      <c r="AX182" s="12" t="s">
        <v>1006</v>
      </c>
      <c r="AY182" s="156" t="s">
        <v>1085</v>
      </c>
    </row>
    <row r="183" spans="1:65" s="1" customFormat="1" ht="21.75" customHeight="1">
      <c r="A183" s="27"/>
      <c r="B183" s="140"/>
      <c r="C183" s="141" t="s">
        <v>1234</v>
      </c>
      <c r="D183" s="141" t="s">
        <v>1087</v>
      </c>
      <c r="E183" s="142" t="s">
        <v>1311</v>
      </c>
      <c r="F183" s="143" t="s">
        <v>1312</v>
      </c>
      <c r="G183" s="144" t="s">
        <v>1143</v>
      </c>
      <c r="H183" s="145">
        <v>0.771</v>
      </c>
      <c r="I183" s="146"/>
      <c r="J183" s="146">
        <f>ROUND(I183*H183,2)</f>
        <v>0</v>
      </c>
      <c r="K183" s="147"/>
      <c r="L183" s="28"/>
      <c r="M183" s="148" t="s">
        <v>929</v>
      </c>
      <c r="N183" s="149" t="s">
        <v>965</v>
      </c>
      <c r="O183" s="150">
        <v>1.579</v>
      </c>
      <c r="P183" s="150">
        <f>O183*H183</f>
        <v>1.217409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1160</v>
      </c>
      <c r="AT183" s="152" t="s">
        <v>1087</v>
      </c>
      <c r="AU183" s="152" t="s">
        <v>1012</v>
      </c>
      <c r="AY183" s="15" t="s">
        <v>1085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5" t="s">
        <v>1012</v>
      </c>
      <c r="BK183" s="153">
        <f>ROUND(I183*H183,2)</f>
        <v>0</v>
      </c>
      <c r="BL183" s="15" t="s">
        <v>1160</v>
      </c>
      <c r="BM183" s="152" t="s">
        <v>1387</v>
      </c>
    </row>
    <row r="184" spans="2:63" s="11" customFormat="1" ht="22.5" customHeight="1">
      <c r="B184" s="128"/>
      <c r="D184" s="129" t="s">
        <v>998</v>
      </c>
      <c r="E184" s="138" t="s">
        <v>1388</v>
      </c>
      <c r="F184" s="138" t="s">
        <v>1389</v>
      </c>
      <c r="J184" s="139">
        <f>BK184</f>
        <v>0</v>
      </c>
      <c r="L184" s="128"/>
      <c r="M184" s="132"/>
      <c r="N184" s="133"/>
      <c r="O184" s="133"/>
      <c r="P184" s="134">
        <f>SUM(P185:P187)</f>
        <v>0.85387</v>
      </c>
      <c r="Q184" s="133"/>
      <c r="R184" s="134">
        <f>SUM(R185:R187)</f>
        <v>0.00155</v>
      </c>
      <c r="S184" s="133"/>
      <c r="T184" s="135">
        <f>SUM(T185:T187)</f>
        <v>0</v>
      </c>
      <c r="AR184" s="129" t="s">
        <v>1012</v>
      </c>
      <c r="AT184" s="136" t="s">
        <v>998</v>
      </c>
      <c r="AU184" s="136" t="s">
        <v>1006</v>
      </c>
      <c r="AY184" s="129" t="s">
        <v>1085</v>
      </c>
      <c r="BK184" s="137">
        <f>SUM(BK185:BK187)</f>
        <v>0</v>
      </c>
    </row>
    <row r="185" spans="1:65" s="1" customFormat="1" ht="33" customHeight="1">
      <c r="A185" s="27"/>
      <c r="B185" s="140"/>
      <c r="C185" s="141" t="s">
        <v>1240</v>
      </c>
      <c r="D185" s="141" t="s">
        <v>1087</v>
      </c>
      <c r="E185" s="142" t="s">
        <v>1390</v>
      </c>
      <c r="F185" s="143" t="s">
        <v>1391</v>
      </c>
      <c r="G185" s="144" t="s">
        <v>1194</v>
      </c>
      <c r="H185" s="145">
        <v>1</v>
      </c>
      <c r="I185" s="146"/>
      <c r="J185" s="146">
        <f>ROUND(I185*H185,2)</f>
        <v>0</v>
      </c>
      <c r="K185" s="147"/>
      <c r="L185" s="28"/>
      <c r="M185" s="148" t="s">
        <v>929</v>
      </c>
      <c r="N185" s="149" t="s">
        <v>965</v>
      </c>
      <c r="O185" s="150">
        <v>0.85107</v>
      </c>
      <c r="P185" s="150">
        <f>O185*H185</f>
        <v>0.85107</v>
      </c>
      <c r="Q185" s="150">
        <v>5E-05</v>
      </c>
      <c r="R185" s="150">
        <f>Q185*H185</f>
        <v>5E-05</v>
      </c>
      <c r="S185" s="150">
        <v>0</v>
      </c>
      <c r="T185" s="151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1160</v>
      </c>
      <c r="AT185" s="152" t="s">
        <v>1087</v>
      </c>
      <c r="AU185" s="152" t="s">
        <v>1012</v>
      </c>
      <c r="AY185" s="15" t="s">
        <v>1085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1012</v>
      </c>
      <c r="BK185" s="153">
        <f>ROUND(I185*H185,2)</f>
        <v>0</v>
      </c>
      <c r="BL185" s="15" t="s">
        <v>1160</v>
      </c>
      <c r="BM185" s="152" t="s">
        <v>1392</v>
      </c>
    </row>
    <row r="186" spans="1:65" s="1" customFormat="1" ht="21.75" customHeight="1">
      <c r="A186" s="27"/>
      <c r="B186" s="140"/>
      <c r="C186" s="162" t="s">
        <v>1244</v>
      </c>
      <c r="D186" s="162" t="s">
        <v>1140</v>
      </c>
      <c r="E186" s="163" t="s">
        <v>1393</v>
      </c>
      <c r="F186" s="164" t="s">
        <v>1394</v>
      </c>
      <c r="G186" s="165" t="s">
        <v>1194</v>
      </c>
      <c r="H186" s="166">
        <v>1</v>
      </c>
      <c r="I186" s="167"/>
      <c r="J186" s="167">
        <f>ROUND(I186*H186,2)</f>
        <v>0</v>
      </c>
      <c r="K186" s="168"/>
      <c r="L186" s="169"/>
      <c r="M186" s="170" t="s">
        <v>929</v>
      </c>
      <c r="N186" s="171" t="s">
        <v>965</v>
      </c>
      <c r="O186" s="150">
        <v>0</v>
      </c>
      <c r="P186" s="150">
        <f>O186*H186</f>
        <v>0</v>
      </c>
      <c r="Q186" s="150">
        <v>0.0015</v>
      </c>
      <c r="R186" s="150">
        <f>Q186*H186</f>
        <v>0.0015</v>
      </c>
      <c r="S186" s="150">
        <v>0</v>
      </c>
      <c r="T186" s="151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1240</v>
      </c>
      <c r="AT186" s="152" t="s">
        <v>1140</v>
      </c>
      <c r="AU186" s="152" t="s">
        <v>1012</v>
      </c>
      <c r="AY186" s="15" t="s">
        <v>1085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5" t="s">
        <v>1012</v>
      </c>
      <c r="BK186" s="153">
        <f>ROUND(I186*H186,2)</f>
        <v>0</v>
      </c>
      <c r="BL186" s="15" t="s">
        <v>1160</v>
      </c>
      <c r="BM186" s="152" t="s">
        <v>1395</v>
      </c>
    </row>
    <row r="187" spans="1:65" s="1" customFormat="1" ht="21.75" customHeight="1">
      <c r="A187" s="27"/>
      <c r="B187" s="140"/>
      <c r="C187" s="141" t="s">
        <v>1248</v>
      </c>
      <c r="D187" s="141" t="s">
        <v>1087</v>
      </c>
      <c r="E187" s="142" t="s">
        <v>1396</v>
      </c>
      <c r="F187" s="143" t="s">
        <v>1397</v>
      </c>
      <c r="G187" s="144" t="s">
        <v>1143</v>
      </c>
      <c r="H187" s="145">
        <v>0.002</v>
      </c>
      <c r="I187" s="146"/>
      <c r="J187" s="146">
        <f>ROUND(I187*H187,2)</f>
        <v>0</v>
      </c>
      <c r="K187" s="147"/>
      <c r="L187" s="28"/>
      <c r="M187" s="148" t="s">
        <v>929</v>
      </c>
      <c r="N187" s="149" t="s">
        <v>965</v>
      </c>
      <c r="O187" s="150">
        <v>1.4</v>
      </c>
      <c r="P187" s="150">
        <f>O187*H187</f>
        <v>0.0028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1160</v>
      </c>
      <c r="AT187" s="152" t="s">
        <v>1087</v>
      </c>
      <c r="AU187" s="152" t="s">
        <v>1012</v>
      </c>
      <c r="AY187" s="15" t="s">
        <v>1085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5" t="s">
        <v>1012</v>
      </c>
      <c r="BK187" s="153">
        <f>ROUND(I187*H187,2)</f>
        <v>0</v>
      </c>
      <c r="BL187" s="15" t="s">
        <v>1160</v>
      </c>
      <c r="BM187" s="152" t="s">
        <v>1398</v>
      </c>
    </row>
    <row r="188" spans="2:63" s="11" customFormat="1" ht="22.5" customHeight="1">
      <c r="B188" s="128"/>
      <c r="D188" s="129" t="s">
        <v>998</v>
      </c>
      <c r="E188" s="138" t="s">
        <v>1399</v>
      </c>
      <c r="F188" s="138" t="s">
        <v>1400</v>
      </c>
      <c r="J188" s="139">
        <f>BK188</f>
        <v>0</v>
      </c>
      <c r="L188" s="128"/>
      <c r="M188" s="132"/>
      <c r="N188" s="133"/>
      <c r="O188" s="133"/>
      <c r="P188" s="134">
        <f>P189</f>
        <v>2.23016</v>
      </c>
      <c r="Q188" s="133"/>
      <c r="R188" s="134">
        <f>R189</f>
        <v>3E-05</v>
      </c>
      <c r="S188" s="133"/>
      <c r="T188" s="135">
        <f>T189</f>
        <v>0</v>
      </c>
      <c r="AR188" s="129" t="s">
        <v>1012</v>
      </c>
      <c r="AT188" s="136" t="s">
        <v>998</v>
      </c>
      <c r="AU188" s="136" t="s">
        <v>1006</v>
      </c>
      <c r="AY188" s="129" t="s">
        <v>1085</v>
      </c>
      <c r="BK188" s="137">
        <f>BK189</f>
        <v>0</v>
      </c>
    </row>
    <row r="189" spans="1:65" s="1" customFormat="1" ht="21.75" customHeight="1">
      <c r="A189" s="27"/>
      <c r="B189" s="140"/>
      <c r="C189" s="141" t="s">
        <v>1252</v>
      </c>
      <c r="D189" s="141" t="s">
        <v>1087</v>
      </c>
      <c r="E189" s="142" t="s">
        <v>1401</v>
      </c>
      <c r="F189" s="143" t="s">
        <v>1402</v>
      </c>
      <c r="G189" s="144" t="s">
        <v>1403</v>
      </c>
      <c r="H189" s="145">
        <v>1</v>
      </c>
      <c r="I189" s="146"/>
      <c r="J189" s="146">
        <f>ROUND(I189*H189,2)</f>
        <v>0</v>
      </c>
      <c r="K189" s="147"/>
      <c r="L189" s="28"/>
      <c r="M189" s="148" t="s">
        <v>929</v>
      </c>
      <c r="N189" s="149" t="s">
        <v>965</v>
      </c>
      <c r="O189" s="150">
        <v>2.23016</v>
      </c>
      <c r="P189" s="150">
        <f>O189*H189</f>
        <v>2.23016</v>
      </c>
      <c r="Q189" s="150">
        <v>3E-05</v>
      </c>
      <c r="R189" s="150">
        <f>Q189*H189</f>
        <v>3E-05</v>
      </c>
      <c r="S189" s="150">
        <v>0</v>
      </c>
      <c r="T189" s="151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1160</v>
      </c>
      <c r="AT189" s="152" t="s">
        <v>1087</v>
      </c>
      <c r="AU189" s="152" t="s">
        <v>1012</v>
      </c>
      <c r="AY189" s="15" t="s">
        <v>1085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5" t="s">
        <v>1012</v>
      </c>
      <c r="BK189" s="153">
        <f>ROUND(I189*H189,2)</f>
        <v>0</v>
      </c>
      <c r="BL189" s="15" t="s">
        <v>1160</v>
      </c>
      <c r="BM189" s="152" t="s">
        <v>1404</v>
      </c>
    </row>
    <row r="190" spans="2:63" s="11" customFormat="1" ht="22.5" customHeight="1">
      <c r="B190" s="128"/>
      <c r="D190" s="129" t="s">
        <v>998</v>
      </c>
      <c r="E190" s="138" t="s">
        <v>1405</v>
      </c>
      <c r="F190" s="138" t="s">
        <v>1406</v>
      </c>
      <c r="J190" s="139">
        <f>BK190</f>
        <v>0</v>
      </c>
      <c r="L190" s="128"/>
      <c r="M190" s="132"/>
      <c r="N190" s="133"/>
      <c r="O190" s="133"/>
      <c r="P190" s="134">
        <f>SUM(P191:P194)</f>
        <v>670.785944</v>
      </c>
      <c r="Q190" s="133"/>
      <c r="R190" s="134">
        <f>SUM(R191:R194)</f>
        <v>71.3356</v>
      </c>
      <c r="S190" s="133"/>
      <c r="T190" s="135">
        <f>SUM(T191:T194)</f>
        <v>0</v>
      </c>
      <c r="AR190" s="129" t="s">
        <v>1012</v>
      </c>
      <c r="AT190" s="136" t="s">
        <v>998</v>
      </c>
      <c r="AU190" s="136" t="s">
        <v>1006</v>
      </c>
      <c r="AY190" s="129" t="s">
        <v>1085</v>
      </c>
      <c r="BK190" s="137">
        <f>SUM(BK191:BK194)</f>
        <v>0</v>
      </c>
    </row>
    <row r="191" spans="1:65" s="1" customFormat="1" ht="33" customHeight="1">
      <c r="A191" s="27"/>
      <c r="B191" s="140"/>
      <c r="C191" s="141" t="s">
        <v>1256</v>
      </c>
      <c r="D191" s="141" t="s">
        <v>1087</v>
      </c>
      <c r="E191" s="142" t="s">
        <v>1407</v>
      </c>
      <c r="F191" s="143" t="s">
        <v>1408</v>
      </c>
      <c r="G191" s="144" t="s">
        <v>1114</v>
      </c>
      <c r="H191" s="145">
        <v>280</v>
      </c>
      <c r="I191" s="146"/>
      <c r="J191" s="146">
        <f>ROUND(I191*H191,2)</f>
        <v>0</v>
      </c>
      <c r="K191" s="147"/>
      <c r="L191" s="28"/>
      <c r="M191" s="148" t="s">
        <v>929</v>
      </c>
      <c r="N191" s="149" t="s">
        <v>965</v>
      </c>
      <c r="O191" s="150">
        <v>1.99338</v>
      </c>
      <c r="P191" s="150">
        <f>O191*H191</f>
        <v>558.1464</v>
      </c>
      <c r="Q191" s="150">
        <v>0.11125</v>
      </c>
      <c r="R191" s="150">
        <f>Q191*H191</f>
        <v>31.150000000000002</v>
      </c>
      <c r="S191" s="150">
        <v>0</v>
      </c>
      <c r="T191" s="151">
        <f>S191*H191</f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2" t="s">
        <v>1160</v>
      </c>
      <c r="AT191" s="152" t="s">
        <v>1087</v>
      </c>
      <c r="AU191" s="152" t="s">
        <v>1012</v>
      </c>
      <c r="AY191" s="15" t="s">
        <v>1085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5" t="s">
        <v>1012</v>
      </c>
      <c r="BK191" s="153">
        <f>ROUND(I191*H191,2)</f>
        <v>0</v>
      </c>
      <c r="BL191" s="15" t="s">
        <v>1160</v>
      </c>
      <c r="BM191" s="152" t="s">
        <v>1409</v>
      </c>
    </row>
    <row r="192" spans="1:65" s="1" customFormat="1" ht="21.75" customHeight="1">
      <c r="A192" s="27"/>
      <c r="B192" s="140"/>
      <c r="C192" s="162" t="s">
        <v>1260</v>
      </c>
      <c r="D192" s="162" t="s">
        <v>1140</v>
      </c>
      <c r="E192" s="163" t="s">
        <v>1410</v>
      </c>
      <c r="F192" s="164" t="s">
        <v>1411</v>
      </c>
      <c r="G192" s="165" t="s">
        <v>1114</v>
      </c>
      <c r="H192" s="166">
        <v>291.2</v>
      </c>
      <c r="I192" s="167"/>
      <c r="J192" s="167">
        <f>ROUND(I192*H192,2)</f>
        <v>0</v>
      </c>
      <c r="K192" s="168"/>
      <c r="L192" s="169"/>
      <c r="M192" s="170" t="s">
        <v>929</v>
      </c>
      <c r="N192" s="171" t="s">
        <v>965</v>
      </c>
      <c r="O192" s="150">
        <v>0</v>
      </c>
      <c r="P192" s="150">
        <f>O192*H192</f>
        <v>0</v>
      </c>
      <c r="Q192" s="150">
        <v>0.138</v>
      </c>
      <c r="R192" s="150">
        <f>Q192*H192</f>
        <v>40.1856</v>
      </c>
      <c r="S192" s="150">
        <v>0</v>
      </c>
      <c r="T192" s="151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1240</v>
      </c>
      <c r="AT192" s="152" t="s">
        <v>1140</v>
      </c>
      <c r="AU192" s="152" t="s">
        <v>1012</v>
      </c>
      <c r="AY192" s="15" t="s">
        <v>1085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5" t="s">
        <v>1012</v>
      </c>
      <c r="BK192" s="153">
        <f>ROUND(I192*H192,2)</f>
        <v>0</v>
      </c>
      <c r="BL192" s="15" t="s">
        <v>1160</v>
      </c>
      <c r="BM192" s="152" t="s">
        <v>1412</v>
      </c>
    </row>
    <row r="193" spans="2:51" s="12" customFormat="1" ht="9.75">
      <c r="B193" s="154"/>
      <c r="D193" s="155" t="s">
        <v>1093</v>
      </c>
      <c r="F193" s="157" t="s">
        <v>1413</v>
      </c>
      <c r="H193" s="158">
        <v>291.2</v>
      </c>
      <c r="L193" s="154"/>
      <c r="M193" s="159"/>
      <c r="N193" s="160"/>
      <c r="O193" s="160"/>
      <c r="P193" s="160"/>
      <c r="Q193" s="160"/>
      <c r="R193" s="160"/>
      <c r="S193" s="160"/>
      <c r="T193" s="161"/>
      <c r="AT193" s="156" t="s">
        <v>1093</v>
      </c>
      <c r="AU193" s="156" t="s">
        <v>1012</v>
      </c>
      <c r="AV193" s="12" t="s">
        <v>1012</v>
      </c>
      <c r="AW193" s="12" t="s">
        <v>931</v>
      </c>
      <c r="AX193" s="12" t="s">
        <v>1006</v>
      </c>
      <c r="AY193" s="156" t="s">
        <v>1085</v>
      </c>
    </row>
    <row r="194" spans="1:65" s="1" customFormat="1" ht="21.75" customHeight="1">
      <c r="A194" s="27"/>
      <c r="B194" s="140"/>
      <c r="C194" s="141" t="s">
        <v>1264</v>
      </c>
      <c r="D194" s="141" t="s">
        <v>1087</v>
      </c>
      <c r="E194" s="142" t="s">
        <v>1414</v>
      </c>
      <c r="F194" s="143" t="s">
        <v>1415</v>
      </c>
      <c r="G194" s="144" t="s">
        <v>1143</v>
      </c>
      <c r="H194" s="145">
        <v>71.336</v>
      </c>
      <c r="I194" s="146"/>
      <c r="J194" s="146">
        <f>ROUND(I194*H194,2)</f>
        <v>0</v>
      </c>
      <c r="K194" s="147"/>
      <c r="L194" s="28"/>
      <c r="M194" s="172" t="s">
        <v>929</v>
      </c>
      <c r="N194" s="173" t="s">
        <v>965</v>
      </c>
      <c r="O194" s="174">
        <v>1.579</v>
      </c>
      <c r="P194" s="174">
        <f>O194*H194</f>
        <v>112.639544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1160</v>
      </c>
      <c r="AT194" s="152" t="s">
        <v>1087</v>
      </c>
      <c r="AU194" s="152" t="s">
        <v>1012</v>
      </c>
      <c r="AY194" s="15" t="s">
        <v>1085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5" t="s">
        <v>1012</v>
      </c>
      <c r="BK194" s="153">
        <f>ROUND(I194*H194,2)</f>
        <v>0</v>
      </c>
      <c r="BL194" s="15" t="s">
        <v>1160</v>
      </c>
      <c r="BM194" s="152" t="s">
        <v>1416</v>
      </c>
    </row>
    <row r="195" spans="1:31" s="1" customFormat="1" ht="6.75" customHeight="1">
      <c r="A195" s="27"/>
      <c r="B195" s="42"/>
      <c r="C195" s="43"/>
      <c r="D195" s="43"/>
      <c r="E195" s="43"/>
      <c r="F195" s="43"/>
      <c r="G195" s="43"/>
      <c r="H195" s="43"/>
      <c r="I195" s="43"/>
      <c r="J195" s="43"/>
      <c r="K195" s="43"/>
      <c r="L195" s="28"/>
      <c r="M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</row>
  </sheetData>
  <sheetProtection/>
  <autoFilter ref="C130:K194"/>
  <mergeCells count="12">
    <mergeCell ref="E9:H9"/>
    <mergeCell ref="E11:H11"/>
    <mergeCell ref="E20:H20"/>
    <mergeCell ref="E29:H29"/>
    <mergeCell ref="E123:H123"/>
    <mergeCell ref="L2:V2"/>
    <mergeCell ref="E85:H85"/>
    <mergeCell ref="E87:H87"/>
    <mergeCell ref="E89:H89"/>
    <mergeCell ref="E119:H119"/>
    <mergeCell ref="E121:H121"/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7"/>
  <sheetViews>
    <sheetView showGridLines="0" zoomScalePageLayoutView="0" workbookViewId="0" topLeftCell="A103">
      <selection activeCell="E112" sqref="E112:H11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07" t="s">
        <v>934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1019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999</v>
      </c>
    </row>
    <row r="4" spans="2:46" ht="24.75" customHeight="1">
      <c r="B4" s="18"/>
      <c r="D4" s="19" t="s">
        <v>1053</v>
      </c>
      <c r="L4" s="18"/>
      <c r="M4" s="93" t="s">
        <v>938</v>
      </c>
      <c r="AT4" s="15" t="s">
        <v>931</v>
      </c>
    </row>
    <row r="5" spans="2:12" ht="6.75" customHeight="1">
      <c r="B5" s="18"/>
      <c r="L5" s="18"/>
    </row>
    <row r="6" spans="2:12" ht="12" customHeight="1">
      <c r="B6" s="18"/>
      <c r="D6" s="24" t="s">
        <v>941</v>
      </c>
      <c r="L6" s="18"/>
    </row>
    <row r="7" spans="2:12" ht="16.5" customHeight="1">
      <c r="B7" s="18"/>
      <c r="E7" s="338" t="str">
        <f>'Rekapitulácia stavby'!K6</f>
        <v>Vodozádržné opatrenia v obci Kamenica nad Cirochou</v>
      </c>
      <c r="F7" s="339"/>
      <c r="G7" s="339"/>
      <c r="H7" s="339"/>
      <c r="L7" s="18"/>
    </row>
    <row r="8" spans="2:12" ht="12" customHeight="1">
      <c r="B8" s="18"/>
      <c r="D8" s="24" t="s">
        <v>1054</v>
      </c>
      <c r="L8" s="18"/>
    </row>
    <row r="9" spans="1:31" s="1" customFormat="1" ht="16.5" customHeight="1">
      <c r="A9" s="27"/>
      <c r="B9" s="28"/>
      <c r="C9" s="27"/>
      <c r="D9" s="27"/>
      <c r="E9" s="338" t="s">
        <v>1055</v>
      </c>
      <c r="F9" s="337"/>
      <c r="G9" s="337"/>
      <c r="H9" s="337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1056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31" t="s">
        <v>1417</v>
      </c>
      <c r="F11" s="337"/>
      <c r="G11" s="337"/>
      <c r="H11" s="33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943</v>
      </c>
      <c r="E13" s="27"/>
      <c r="F13" s="22" t="s">
        <v>929</v>
      </c>
      <c r="G13" s="27"/>
      <c r="H13" s="27"/>
      <c r="I13" s="24" t="s">
        <v>944</v>
      </c>
      <c r="J13" s="22" t="s">
        <v>929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945</v>
      </c>
      <c r="E14" s="27"/>
      <c r="F14" s="22" t="s">
        <v>946</v>
      </c>
      <c r="G14" s="27"/>
      <c r="H14" s="27"/>
      <c r="I14" s="24" t="s">
        <v>947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948</v>
      </c>
      <c r="E16" s="27"/>
      <c r="F16" s="27"/>
      <c r="G16" s="27"/>
      <c r="H16" s="27"/>
      <c r="I16" s="24" t="s">
        <v>949</v>
      </c>
      <c r="J16" s="22" t="s">
        <v>929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950</v>
      </c>
      <c r="F17" s="27"/>
      <c r="G17" s="27"/>
      <c r="H17" s="27"/>
      <c r="I17" s="24" t="s">
        <v>951</v>
      </c>
      <c r="J17" s="22" t="s">
        <v>929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952</v>
      </c>
      <c r="E19" s="27"/>
      <c r="F19" s="27"/>
      <c r="G19" s="27"/>
      <c r="H19" s="27"/>
      <c r="I19" s="24" t="s">
        <v>949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1" t="str">
        <f>'Rekapitulácia stavby'!E14</f>
        <v> </v>
      </c>
      <c r="F20" s="311"/>
      <c r="G20" s="311"/>
      <c r="H20" s="311"/>
      <c r="I20" s="24" t="s">
        <v>951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954</v>
      </c>
      <c r="E22" s="27"/>
      <c r="F22" s="27"/>
      <c r="G22" s="27"/>
      <c r="H22" s="27"/>
      <c r="I22" s="24" t="s">
        <v>949</v>
      </c>
      <c r="J22" s="22" t="s">
        <v>929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955</v>
      </c>
      <c r="F23" s="27"/>
      <c r="G23" s="27"/>
      <c r="H23" s="27"/>
      <c r="I23" s="24" t="s">
        <v>951</v>
      </c>
      <c r="J23" s="22" t="s">
        <v>929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957</v>
      </c>
      <c r="E25" s="27"/>
      <c r="F25" s="27"/>
      <c r="G25" s="27"/>
      <c r="H25" s="27"/>
      <c r="I25" s="24" t="s">
        <v>949</v>
      </c>
      <c r="J25" s="22" t="s">
        <v>929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951</v>
      </c>
      <c r="J26" s="22" t="s">
        <v>929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958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326" t="s">
        <v>929</v>
      </c>
      <c r="F29" s="326"/>
      <c r="G29" s="326"/>
      <c r="H29" s="32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959</v>
      </c>
      <c r="E32" s="27"/>
      <c r="F32" s="27"/>
      <c r="G32" s="27"/>
      <c r="H32" s="27"/>
      <c r="I32" s="27"/>
      <c r="J32" s="65">
        <f>ROUND(J122,2)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961</v>
      </c>
      <c r="G34" s="27"/>
      <c r="H34" s="27"/>
      <c r="I34" s="31" t="s">
        <v>960</v>
      </c>
      <c r="J34" s="31" t="s">
        <v>962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963</v>
      </c>
      <c r="E35" s="24" t="s">
        <v>964</v>
      </c>
      <c r="F35" s="99">
        <f>ROUND((SUM(BE122:BE126)),2)</f>
        <v>0</v>
      </c>
      <c r="G35" s="27"/>
      <c r="H35" s="27"/>
      <c r="I35" s="100">
        <v>0.2</v>
      </c>
      <c r="J35" s="99">
        <f>ROUND(((SUM(BE122:BE126))*I35),2)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965</v>
      </c>
      <c r="F36" s="99">
        <f>ROUND((SUM(BF122:BF126)),2)</f>
        <v>0</v>
      </c>
      <c r="G36" s="27"/>
      <c r="H36" s="27"/>
      <c r="I36" s="100">
        <v>0.2</v>
      </c>
      <c r="J36" s="99">
        <f>ROUND(((SUM(BF122:BF126))*I36),2)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966</v>
      </c>
      <c r="F37" s="99">
        <f>ROUND((SUM(BG122:BG126)),2)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967</v>
      </c>
      <c r="F38" s="99">
        <f>ROUND((SUM(BH122:BH126)),2)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968</v>
      </c>
      <c r="F39" s="99">
        <f>ROUND((SUM(BI122:BI126)),2)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969</v>
      </c>
      <c r="E41" s="35"/>
      <c r="F41" s="35"/>
      <c r="G41" s="101" t="s">
        <v>970</v>
      </c>
      <c r="H41" s="36" t="s">
        <v>971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972</v>
      </c>
      <c r="E50" s="39"/>
      <c r="F50" s="39"/>
      <c r="G50" s="38" t="s">
        <v>973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974</v>
      </c>
      <c r="E61" s="30"/>
      <c r="F61" s="104" t="s">
        <v>975</v>
      </c>
      <c r="G61" s="40" t="s">
        <v>974</v>
      </c>
      <c r="H61" s="30"/>
      <c r="I61" s="30"/>
      <c r="J61" s="105" t="s">
        <v>975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976</v>
      </c>
      <c r="E65" s="41"/>
      <c r="F65" s="41"/>
      <c r="G65" s="38" t="s">
        <v>977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974</v>
      </c>
      <c r="E76" s="30"/>
      <c r="F76" s="104" t="s">
        <v>975</v>
      </c>
      <c r="G76" s="40" t="s">
        <v>974</v>
      </c>
      <c r="H76" s="30"/>
      <c r="I76" s="30"/>
      <c r="J76" s="105" t="s">
        <v>975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1058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941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38" t="str">
        <f>E7</f>
        <v>Vodozádržné opatrenia v obci Kamenica nad Cirochou</v>
      </c>
      <c r="F85" s="339"/>
      <c r="G85" s="339"/>
      <c r="H85" s="33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1054</v>
      </c>
      <c r="L86" s="18"/>
    </row>
    <row r="87" spans="1:31" s="1" customFormat="1" ht="16.5" customHeight="1">
      <c r="A87" s="27"/>
      <c r="B87" s="28"/>
      <c r="C87" s="27"/>
      <c r="D87" s="27"/>
      <c r="E87" s="338" t="s">
        <v>1055</v>
      </c>
      <c r="F87" s="337"/>
      <c r="G87" s="337"/>
      <c r="H87" s="337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1056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31" t="str">
        <f>E11</f>
        <v>01.3 - SO 01.3 NN prípojky</v>
      </c>
      <c r="F89" s="337"/>
      <c r="G89" s="337"/>
      <c r="H89" s="337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945</v>
      </c>
      <c r="D91" s="27"/>
      <c r="E91" s="27"/>
      <c r="F91" s="22" t="str">
        <f>F14</f>
        <v>Kamenica nad Cirochou </v>
      </c>
      <c r="G91" s="27"/>
      <c r="H91" s="27"/>
      <c r="I91" s="24" t="s">
        <v>947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948</v>
      </c>
      <c r="D93" s="27"/>
      <c r="E93" s="27"/>
      <c r="F93" s="22" t="str">
        <f>E17</f>
        <v>Obec Kamenica nad Cirochou</v>
      </c>
      <c r="G93" s="27"/>
      <c r="H93" s="27"/>
      <c r="I93" s="24" t="s">
        <v>954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952</v>
      </c>
      <c r="D94" s="27"/>
      <c r="E94" s="27"/>
      <c r="F94" s="22" t="str">
        <f>IF(E20="","",E20)</f>
        <v> </v>
      </c>
      <c r="G94" s="27"/>
      <c r="H94" s="27"/>
      <c r="I94" s="24" t="s">
        <v>957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1059</v>
      </c>
      <c r="D96" s="33"/>
      <c r="E96" s="33"/>
      <c r="F96" s="33"/>
      <c r="G96" s="33"/>
      <c r="H96" s="33"/>
      <c r="I96" s="33"/>
      <c r="J96" s="107" t="s">
        <v>1060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1061</v>
      </c>
      <c r="D98" s="27"/>
      <c r="E98" s="27"/>
      <c r="F98" s="27"/>
      <c r="G98" s="27"/>
      <c r="H98" s="27"/>
      <c r="I98" s="27"/>
      <c r="J98" s="65">
        <f>J122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1062</v>
      </c>
    </row>
    <row r="99" spans="2:12" s="8" customFormat="1" ht="24.75" customHeight="1">
      <c r="B99" s="109"/>
      <c r="D99" s="110" t="s">
        <v>1418</v>
      </c>
      <c r="E99" s="111"/>
      <c r="F99" s="111"/>
      <c r="G99" s="111"/>
      <c r="H99" s="111"/>
      <c r="I99" s="111"/>
      <c r="J99" s="112">
        <f>J123</f>
        <v>0</v>
      </c>
      <c r="L99" s="109"/>
    </row>
    <row r="100" spans="2:12" s="9" customFormat="1" ht="19.5" customHeight="1">
      <c r="B100" s="113"/>
      <c r="D100" s="114" t="s">
        <v>1419</v>
      </c>
      <c r="E100" s="115"/>
      <c r="F100" s="115"/>
      <c r="G100" s="115"/>
      <c r="H100" s="115"/>
      <c r="I100" s="115"/>
      <c r="J100" s="116">
        <f>J124</f>
        <v>0</v>
      </c>
      <c r="L100" s="113"/>
    </row>
    <row r="101" spans="1:31" s="1" customFormat="1" ht="21.75" customHeight="1">
      <c r="A101" s="27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3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1" customFormat="1" ht="6.75" customHeight="1">
      <c r="A102" s="27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6" spans="1:31" s="1" customFormat="1" ht="6.75" customHeight="1">
      <c r="A106" s="27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1" customFormat="1" ht="24.75" customHeight="1">
      <c r="A107" s="27"/>
      <c r="B107" s="28"/>
      <c r="C107" s="19" t="s">
        <v>378</v>
      </c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1" customFormat="1" ht="6.75" customHeight="1">
      <c r="A108" s="27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1" customFormat="1" ht="12" customHeight="1">
      <c r="A109" s="27"/>
      <c r="B109" s="28"/>
      <c r="C109" s="24" t="s">
        <v>941</v>
      </c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1" customFormat="1" ht="16.5" customHeight="1">
      <c r="A110" s="27"/>
      <c r="B110" s="28"/>
      <c r="C110" s="27"/>
      <c r="D110" s="27"/>
      <c r="E110" s="338" t="str">
        <f>E7</f>
        <v>Vodozádržné opatrenia v obci Kamenica nad Cirochou</v>
      </c>
      <c r="F110" s="339"/>
      <c r="G110" s="339"/>
      <c r="H110" s="339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2:12" ht="12" customHeight="1">
      <c r="B111" s="18"/>
      <c r="C111" s="24" t="s">
        <v>1054</v>
      </c>
      <c r="L111" s="18"/>
    </row>
    <row r="112" spans="1:31" s="1" customFormat="1" ht="16.5" customHeight="1">
      <c r="A112" s="27"/>
      <c r="B112" s="28"/>
      <c r="C112" s="27"/>
      <c r="D112" s="27"/>
      <c r="E112" s="338" t="s">
        <v>1055</v>
      </c>
      <c r="F112" s="337"/>
      <c r="G112" s="337"/>
      <c r="H112" s="33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12" customHeight="1">
      <c r="A113" s="27"/>
      <c r="B113" s="28"/>
      <c r="C113" s="24" t="s">
        <v>1056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16.5" customHeight="1">
      <c r="A114" s="27"/>
      <c r="B114" s="28"/>
      <c r="C114" s="27"/>
      <c r="D114" s="27"/>
      <c r="E114" s="331" t="str">
        <f>E11</f>
        <v>01.3 - SO 01.3 NN prípojky</v>
      </c>
      <c r="F114" s="337"/>
      <c r="G114" s="337"/>
      <c r="H114" s="33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6.7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12" customHeight="1">
      <c r="A116" s="27"/>
      <c r="B116" s="28"/>
      <c r="C116" s="24" t="s">
        <v>945</v>
      </c>
      <c r="D116" s="27"/>
      <c r="E116" s="27"/>
      <c r="F116" s="22" t="str">
        <f>F14</f>
        <v>Kamenica nad Cirochou </v>
      </c>
      <c r="G116" s="27"/>
      <c r="H116" s="27"/>
      <c r="I116" s="24" t="s">
        <v>947</v>
      </c>
      <c r="J116" s="50">
        <f>IF(J14="","",J14)</f>
        <v>44433</v>
      </c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6.7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25.5" customHeight="1">
      <c r="A118" s="27"/>
      <c r="B118" s="28"/>
      <c r="C118" s="24" t="s">
        <v>948</v>
      </c>
      <c r="D118" s="27"/>
      <c r="E118" s="27"/>
      <c r="F118" s="22" t="str">
        <f>E17</f>
        <v>Obec Kamenica nad Cirochou</v>
      </c>
      <c r="G118" s="27"/>
      <c r="H118" s="27"/>
      <c r="I118" s="24" t="s">
        <v>954</v>
      </c>
      <c r="J118" s="25" t="str">
        <f>E23</f>
        <v>SK DESIGN Ing. Kelemen Slavomír</v>
      </c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5" customHeight="1">
      <c r="A119" s="27"/>
      <c r="B119" s="28"/>
      <c r="C119" s="24" t="s">
        <v>952</v>
      </c>
      <c r="D119" s="27"/>
      <c r="E119" s="27"/>
      <c r="F119" s="22" t="str">
        <f>IF(E20="","",E20)</f>
        <v> </v>
      </c>
      <c r="G119" s="27"/>
      <c r="H119" s="27"/>
      <c r="I119" s="24" t="s">
        <v>957</v>
      </c>
      <c r="J119" s="25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9.7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0" customFormat="1" ht="29.25" customHeight="1">
      <c r="A121" s="117"/>
      <c r="B121" s="118"/>
      <c r="C121" s="119" t="s">
        <v>1072</v>
      </c>
      <c r="D121" s="120" t="s">
        <v>984</v>
      </c>
      <c r="E121" s="120" t="s">
        <v>980</v>
      </c>
      <c r="F121" s="120" t="s">
        <v>981</v>
      </c>
      <c r="G121" s="120" t="s">
        <v>1073</v>
      </c>
      <c r="H121" s="120" t="s">
        <v>1074</v>
      </c>
      <c r="I121" s="120" t="s">
        <v>1075</v>
      </c>
      <c r="J121" s="121" t="s">
        <v>1060</v>
      </c>
      <c r="K121" s="122" t="s">
        <v>1076</v>
      </c>
      <c r="L121" s="123"/>
      <c r="M121" s="56" t="s">
        <v>929</v>
      </c>
      <c r="N121" s="57" t="s">
        <v>963</v>
      </c>
      <c r="O121" s="57" t="s">
        <v>1077</v>
      </c>
      <c r="P121" s="57" t="s">
        <v>1078</v>
      </c>
      <c r="Q121" s="57" t="s">
        <v>1079</v>
      </c>
      <c r="R121" s="57" t="s">
        <v>1080</v>
      </c>
      <c r="S121" s="57" t="s">
        <v>1081</v>
      </c>
      <c r="T121" s="58" t="s">
        <v>1082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63" s="1" customFormat="1" ht="22.5" customHeight="1">
      <c r="A122" s="27"/>
      <c r="B122" s="28"/>
      <c r="C122" s="63" t="s">
        <v>1061</v>
      </c>
      <c r="D122" s="27"/>
      <c r="E122" s="27"/>
      <c r="F122" s="27"/>
      <c r="G122" s="27"/>
      <c r="H122" s="27"/>
      <c r="I122" s="27"/>
      <c r="J122" s="124">
        <f>BK122</f>
        <v>0</v>
      </c>
      <c r="K122" s="27"/>
      <c r="L122" s="28"/>
      <c r="M122" s="59"/>
      <c r="N122" s="51"/>
      <c r="O122" s="60"/>
      <c r="P122" s="125">
        <f>P123</f>
        <v>0.014</v>
      </c>
      <c r="Q122" s="60"/>
      <c r="R122" s="125">
        <f>R123</f>
        <v>0.00038</v>
      </c>
      <c r="S122" s="60"/>
      <c r="T122" s="126">
        <f>T123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T122" s="15" t="s">
        <v>998</v>
      </c>
      <c r="AU122" s="15" t="s">
        <v>1062</v>
      </c>
      <c r="BK122" s="127">
        <f>BK123</f>
        <v>0</v>
      </c>
    </row>
    <row r="123" spans="2:63" s="11" customFormat="1" ht="25.5" customHeight="1">
      <c r="B123" s="128"/>
      <c r="D123" s="129" t="s">
        <v>998</v>
      </c>
      <c r="E123" s="130" t="s">
        <v>1140</v>
      </c>
      <c r="F123" s="130" t="s">
        <v>1420</v>
      </c>
      <c r="J123" s="131">
        <f>BK123</f>
        <v>0</v>
      </c>
      <c r="L123" s="128"/>
      <c r="M123" s="132"/>
      <c r="N123" s="133"/>
      <c r="O123" s="133"/>
      <c r="P123" s="134">
        <f>P124</f>
        <v>0.014</v>
      </c>
      <c r="Q123" s="133"/>
      <c r="R123" s="134">
        <f>R124</f>
        <v>0.00038</v>
      </c>
      <c r="S123" s="133"/>
      <c r="T123" s="135">
        <f>T124</f>
        <v>0</v>
      </c>
      <c r="AR123" s="129" t="s">
        <v>1099</v>
      </c>
      <c r="AT123" s="136" t="s">
        <v>998</v>
      </c>
      <c r="AU123" s="136" t="s">
        <v>999</v>
      </c>
      <c r="AY123" s="129" t="s">
        <v>1085</v>
      </c>
      <c r="BK123" s="137">
        <f>BK124</f>
        <v>0</v>
      </c>
    </row>
    <row r="124" spans="2:63" s="11" customFormat="1" ht="22.5" customHeight="1">
      <c r="B124" s="128"/>
      <c r="D124" s="129" t="s">
        <v>998</v>
      </c>
      <c r="E124" s="138" t="s">
        <v>1421</v>
      </c>
      <c r="F124" s="138" t="s">
        <v>1422</v>
      </c>
      <c r="J124" s="139">
        <f>BK124</f>
        <v>0</v>
      </c>
      <c r="L124" s="128"/>
      <c r="M124" s="132"/>
      <c r="N124" s="133"/>
      <c r="O124" s="133"/>
      <c r="P124" s="134">
        <f>SUM(P125:P126)</f>
        <v>0.014</v>
      </c>
      <c r="Q124" s="133"/>
      <c r="R124" s="134">
        <f>SUM(R125:R126)</f>
        <v>0.00038</v>
      </c>
      <c r="S124" s="133"/>
      <c r="T124" s="135">
        <f>SUM(T125:T126)</f>
        <v>0</v>
      </c>
      <c r="AR124" s="129" t="s">
        <v>1099</v>
      </c>
      <c r="AT124" s="136" t="s">
        <v>998</v>
      </c>
      <c r="AU124" s="136" t="s">
        <v>1006</v>
      </c>
      <c r="AY124" s="129" t="s">
        <v>1085</v>
      </c>
      <c r="BK124" s="137">
        <f>SUM(BK125:BK126)</f>
        <v>0</v>
      </c>
    </row>
    <row r="125" spans="1:65" s="1" customFormat="1" ht="16.5" customHeight="1">
      <c r="A125" s="27"/>
      <c r="B125" s="140"/>
      <c r="C125" s="141" t="s">
        <v>1006</v>
      </c>
      <c r="D125" s="141" t="s">
        <v>1087</v>
      </c>
      <c r="E125" s="142" t="s">
        <v>1423</v>
      </c>
      <c r="F125" s="143" t="s">
        <v>1424</v>
      </c>
      <c r="G125" s="144" t="s">
        <v>1403</v>
      </c>
      <c r="H125" s="145">
        <v>1</v>
      </c>
      <c r="I125" s="146">
        <f>'01.3.1 Montáž'!G33</f>
        <v>0</v>
      </c>
      <c r="J125" s="146">
        <f>ROUND(I125*H125,2)</f>
        <v>0</v>
      </c>
      <c r="K125" s="147"/>
      <c r="L125" s="28"/>
      <c r="M125" s="148" t="s">
        <v>929</v>
      </c>
      <c r="N125" s="149" t="s">
        <v>965</v>
      </c>
      <c r="O125" s="150">
        <v>0.014</v>
      </c>
      <c r="P125" s="150">
        <f>O125*H125</f>
        <v>0.014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52" t="s">
        <v>1425</v>
      </c>
      <c r="AT125" s="152" t="s">
        <v>1087</v>
      </c>
      <c r="AU125" s="152" t="s">
        <v>1012</v>
      </c>
      <c r="AY125" s="15" t="s">
        <v>1085</v>
      </c>
      <c r="BE125" s="153">
        <f>IF(N125="základná",J125,0)</f>
        <v>0</v>
      </c>
      <c r="BF125" s="153">
        <f>IF(N125="znížená",J125,0)</f>
        <v>0</v>
      </c>
      <c r="BG125" s="153">
        <f>IF(N125="zákl. prenesená",J125,0)</f>
        <v>0</v>
      </c>
      <c r="BH125" s="153">
        <f>IF(N125="zníž. prenesená",J125,0)</f>
        <v>0</v>
      </c>
      <c r="BI125" s="153">
        <f>IF(N125="nulová",J125,0)</f>
        <v>0</v>
      </c>
      <c r="BJ125" s="15" t="s">
        <v>1012</v>
      </c>
      <c r="BK125" s="153">
        <f>ROUND(I125*H125,2)</f>
        <v>0</v>
      </c>
      <c r="BL125" s="15" t="s">
        <v>1425</v>
      </c>
      <c r="BM125" s="152" t="s">
        <v>1426</v>
      </c>
    </row>
    <row r="126" spans="1:65" s="1" customFormat="1" ht="16.5" customHeight="1">
      <c r="A126" s="27"/>
      <c r="B126" s="140"/>
      <c r="C126" s="162" t="s">
        <v>1012</v>
      </c>
      <c r="D126" s="162" t="s">
        <v>1140</v>
      </c>
      <c r="E126" s="163" t="s">
        <v>1427</v>
      </c>
      <c r="F126" s="164" t="s">
        <v>1428</v>
      </c>
      <c r="G126" s="165" t="s">
        <v>1403</v>
      </c>
      <c r="H126" s="166">
        <v>1</v>
      </c>
      <c r="I126" s="167">
        <f>'01.3.2 Dodávka'!G20</f>
        <v>0</v>
      </c>
      <c r="J126" s="167">
        <f>ROUND(I126*H126,2)</f>
        <v>0</v>
      </c>
      <c r="K126" s="168"/>
      <c r="L126" s="169"/>
      <c r="M126" s="176" t="s">
        <v>929</v>
      </c>
      <c r="N126" s="177" t="s">
        <v>965</v>
      </c>
      <c r="O126" s="174">
        <v>0</v>
      </c>
      <c r="P126" s="174">
        <f>O126*H126</f>
        <v>0</v>
      </c>
      <c r="Q126" s="174">
        <v>0.00038</v>
      </c>
      <c r="R126" s="174">
        <f>Q126*H126</f>
        <v>0.00038</v>
      </c>
      <c r="S126" s="174">
        <v>0</v>
      </c>
      <c r="T126" s="175">
        <f>S126*H126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52" t="s">
        <v>1429</v>
      </c>
      <c r="AT126" s="152" t="s">
        <v>1140</v>
      </c>
      <c r="AU126" s="152" t="s">
        <v>1012</v>
      </c>
      <c r="AY126" s="15" t="s">
        <v>1085</v>
      </c>
      <c r="BE126" s="153">
        <f>IF(N126="základná",J126,0)</f>
        <v>0</v>
      </c>
      <c r="BF126" s="153">
        <f>IF(N126="znížená",J126,0)</f>
        <v>0</v>
      </c>
      <c r="BG126" s="153">
        <f>IF(N126="zákl. prenesená",J126,0)</f>
        <v>0</v>
      </c>
      <c r="BH126" s="153">
        <f>IF(N126="zníž. prenesená",J126,0)</f>
        <v>0</v>
      </c>
      <c r="BI126" s="153">
        <f>IF(N126="nulová",J126,0)</f>
        <v>0</v>
      </c>
      <c r="BJ126" s="15" t="s">
        <v>1012</v>
      </c>
      <c r="BK126" s="153">
        <f>ROUND(I126*H126,2)</f>
        <v>0</v>
      </c>
      <c r="BL126" s="15" t="s">
        <v>1429</v>
      </c>
      <c r="BM126" s="152" t="s">
        <v>1430</v>
      </c>
    </row>
    <row r="127" spans="1:31" s="1" customFormat="1" ht="6.75" customHeight="1">
      <c r="A127" s="27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28"/>
      <c r="M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</sheetData>
  <sheetProtection/>
  <autoFilter ref="C121:K126"/>
  <mergeCells count="12">
    <mergeCell ref="E9:H9"/>
    <mergeCell ref="E11:H11"/>
    <mergeCell ref="E20:H20"/>
    <mergeCell ref="E29:H29"/>
    <mergeCell ref="E114:H114"/>
    <mergeCell ref="L2:V2"/>
    <mergeCell ref="E85:H85"/>
    <mergeCell ref="E87:H87"/>
    <mergeCell ref="E89:H89"/>
    <mergeCell ref="E110:H110"/>
    <mergeCell ref="E112:H112"/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">
      <selection activeCell="F29" sqref="F29"/>
    </sheetView>
  </sheetViews>
  <sheetFormatPr defaultColWidth="10.7109375" defaultRowHeight="12"/>
  <cols>
    <col min="1" max="1" width="5.00390625" style="249" customWidth="1"/>
    <col min="2" max="2" width="14.28125" style="185" customWidth="1"/>
    <col min="3" max="3" width="58.28125" style="185" customWidth="1"/>
    <col min="4" max="4" width="5.8515625" style="249" customWidth="1"/>
    <col min="5" max="5" width="10.8515625" style="249" customWidth="1"/>
    <col min="6" max="7" width="13.00390625" style="185" customWidth="1"/>
    <col min="8" max="16384" width="10.7109375" style="185" customWidth="1"/>
  </cols>
  <sheetData>
    <row r="1" spans="1:7" ht="17.25">
      <c r="A1" s="340" t="str">
        <f>'[1]Sumár'!A5</f>
        <v>Kvalifikovaný odhad nákladov stavby</v>
      </c>
      <c r="B1" s="340"/>
      <c r="C1" s="340"/>
      <c r="D1" s="340"/>
      <c r="E1" s="340"/>
      <c r="F1" s="340"/>
      <c r="G1" s="340"/>
    </row>
    <row r="2" spans="1:7" ht="15">
      <c r="A2" s="341" t="str">
        <f>'[1]Sumár'!A13</f>
        <v>Vodozádržné opatrenia v obci Kamenica nad Cirochou</v>
      </c>
      <c r="B2" s="341"/>
      <c r="C2" s="341"/>
      <c r="D2" s="341"/>
      <c r="E2" s="341"/>
      <c r="F2" s="341"/>
      <c r="G2" s="341"/>
    </row>
    <row r="3" spans="1:7" ht="15">
      <c r="A3" s="341" t="str">
        <f>'[1]Sumár'!A14</f>
        <v>Elektroinštalácie</v>
      </c>
      <c r="B3" s="341"/>
      <c r="C3" s="341"/>
      <c r="D3" s="341"/>
      <c r="E3" s="341"/>
      <c r="F3" s="341"/>
      <c r="G3" s="341"/>
    </row>
    <row r="4" spans="1:7" ht="12.75">
      <c r="A4" s="342" t="s">
        <v>648</v>
      </c>
      <c r="B4" s="342"/>
      <c r="C4" s="342"/>
      <c r="D4" s="342"/>
      <c r="E4" s="342"/>
      <c r="F4" s="342"/>
      <c r="G4" s="342"/>
    </row>
    <row r="5" spans="1:5" ht="12.75">
      <c r="A5" s="186"/>
      <c r="B5" s="187"/>
      <c r="C5" s="187"/>
      <c r="D5" s="186"/>
      <c r="E5" s="186"/>
    </row>
    <row r="6" spans="1:7" ht="33.75">
      <c r="A6" s="188" t="s">
        <v>649</v>
      </c>
      <c r="B6" s="188" t="s">
        <v>650</v>
      </c>
      <c r="C6" s="189" t="s">
        <v>651</v>
      </c>
      <c r="D6" s="189" t="s">
        <v>652</v>
      </c>
      <c r="E6" s="188" t="s">
        <v>653</v>
      </c>
      <c r="F6" s="190" t="s">
        <v>654</v>
      </c>
      <c r="G6" s="190" t="s">
        <v>655</v>
      </c>
    </row>
    <row r="7" spans="1:7" ht="12.75">
      <c r="A7" s="191"/>
      <c r="B7" s="192"/>
      <c r="C7" s="193"/>
      <c r="D7" s="192"/>
      <c r="E7" s="191"/>
      <c r="F7" s="194"/>
      <c r="G7" s="195"/>
    </row>
    <row r="8" spans="1:8" s="195" customFormat="1" ht="11.25" customHeight="1">
      <c r="A8" s="191">
        <v>1</v>
      </c>
      <c r="B8" s="196" t="s">
        <v>656</v>
      </c>
      <c r="C8" s="193" t="s">
        <v>657</v>
      </c>
      <c r="D8" s="192" t="s">
        <v>1222</v>
      </c>
      <c r="E8" s="191">
        <v>300</v>
      </c>
      <c r="F8" s="197"/>
      <c r="G8" s="198">
        <f aca="true" t="shared" si="0" ref="G8:G26">E8*F8</f>
        <v>0</v>
      </c>
      <c r="H8" s="194"/>
    </row>
    <row r="9" spans="1:8" s="195" customFormat="1" ht="11.25" customHeight="1">
      <c r="A9" s="191">
        <f aca="true" t="shared" si="1" ref="A9:A26">A8+1</f>
        <v>2</v>
      </c>
      <c r="B9" s="196" t="s">
        <v>658</v>
      </c>
      <c r="C9" s="193" t="s">
        <v>659</v>
      </c>
      <c r="D9" s="192" t="s">
        <v>1222</v>
      </c>
      <c r="E9" s="191">
        <v>191</v>
      </c>
      <c r="F9" s="197"/>
      <c r="G9" s="198">
        <f t="shared" si="0"/>
        <v>0</v>
      </c>
      <c r="H9" s="194"/>
    </row>
    <row r="10" spans="1:7" ht="12.75">
      <c r="A10" s="191">
        <f t="shared" si="1"/>
        <v>3</v>
      </c>
      <c r="B10" s="199">
        <v>210950206</v>
      </c>
      <c r="C10" s="200" t="s">
        <v>660</v>
      </c>
      <c r="D10" s="201" t="s">
        <v>1222</v>
      </c>
      <c r="E10" s="191">
        <v>69</v>
      </c>
      <c r="F10" s="202"/>
      <c r="G10" s="198">
        <f t="shared" si="0"/>
        <v>0</v>
      </c>
    </row>
    <row r="11" spans="1:8" s="195" customFormat="1" ht="11.25" customHeight="1">
      <c r="A11" s="191">
        <f t="shared" si="1"/>
        <v>4</v>
      </c>
      <c r="B11" s="196">
        <v>210010091</v>
      </c>
      <c r="C11" s="193" t="s">
        <v>661</v>
      </c>
      <c r="D11" s="192" t="s">
        <v>1222</v>
      </c>
      <c r="E11" s="191">
        <v>239</v>
      </c>
      <c r="F11" s="197"/>
      <c r="G11" s="198">
        <f t="shared" si="0"/>
        <v>0</v>
      </c>
      <c r="H11" s="194"/>
    </row>
    <row r="12" spans="1:8" s="195" customFormat="1" ht="11.25" customHeight="1">
      <c r="A12" s="191">
        <f t="shared" si="1"/>
        <v>5</v>
      </c>
      <c r="B12" s="196" t="s">
        <v>662</v>
      </c>
      <c r="C12" s="193" t="s">
        <v>663</v>
      </c>
      <c r="D12" s="192" t="s">
        <v>1222</v>
      </c>
      <c r="E12" s="191">
        <v>8</v>
      </c>
      <c r="F12" s="197"/>
      <c r="G12" s="198">
        <f t="shared" si="0"/>
        <v>0</v>
      </c>
      <c r="H12" s="194"/>
    </row>
    <row r="13" spans="1:8" s="195" customFormat="1" ht="11.25" customHeight="1">
      <c r="A13" s="191">
        <f t="shared" si="1"/>
        <v>6</v>
      </c>
      <c r="B13" s="196" t="s">
        <v>664</v>
      </c>
      <c r="C13" s="193" t="s">
        <v>665</v>
      </c>
      <c r="D13" s="192" t="s">
        <v>599</v>
      </c>
      <c r="E13" s="191">
        <v>6</v>
      </c>
      <c r="F13" s="197"/>
      <c r="G13" s="198">
        <f t="shared" si="0"/>
        <v>0</v>
      </c>
      <c r="H13" s="194"/>
    </row>
    <row r="14" spans="1:8" s="195" customFormat="1" ht="11.25" customHeight="1">
      <c r="A14" s="191">
        <f t="shared" si="1"/>
        <v>7</v>
      </c>
      <c r="B14" s="196">
        <v>210950101</v>
      </c>
      <c r="C14" s="193" t="s">
        <v>666</v>
      </c>
      <c r="D14" s="192" t="s">
        <v>1194</v>
      </c>
      <c r="E14" s="192">
        <v>8</v>
      </c>
      <c r="F14" s="203"/>
      <c r="G14" s="198">
        <f t="shared" si="0"/>
        <v>0</v>
      </c>
      <c r="H14" s="194"/>
    </row>
    <row r="15" spans="1:8" s="195" customFormat="1" ht="11.25" customHeight="1">
      <c r="A15" s="191">
        <f t="shared" si="1"/>
        <v>8</v>
      </c>
      <c r="B15" s="204" t="s">
        <v>667</v>
      </c>
      <c r="C15" s="205" t="s">
        <v>696</v>
      </c>
      <c r="D15" s="192" t="s">
        <v>1194</v>
      </c>
      <c r="E15" s="192">
        <v>32</v>
      </c>
      <c r="F15" s="203"/>
      <c r="G15" s="198">
        <f t="shared" si="0"/>
        <v>0</v>
      </c>
      <c r="H15" s="194"/>
    </row>
    <row r="16" spans="1:8" s="195" customFormat="1" ht="11.25" customHeight="1">
      <c r="A16" s="191">
        <f t="shared" si="1"/>
        <v>9</v>
      </c>
      <c r="B16" s="206">
        <v>220261661</v>
      </c>
      <c r="C16" s="207" t="s">
        <v>668</v>
      </c>
      <c r="D16" s="192" t="s">
        <v>1222</v>
      </c>
      <c r="E16" s="192">
        <v>223</v>
      </c>
      <c r="F16" s="208"/>
      <c r="G16" s="198">
        <f t="shared" si="0"/>
        <v>0</v>
      </c>
      <c r="H16" s="209"/>
    </row>
    <row r="17" spans="1:10" s="195" customFormat="1" ht="11.25" customHeight="1">
      <c r="A17" s="191">
        <f t="shared" si="1"/>
        <v>10</v>
      </c>
      <c r="B17" s="210">
        <v>460200163</v>
      </c>
      <c r="C17" s="211" t="s">
        <v>669</v>
      </c>
      <c r="D17" s="212" t="s">
        <v>1222</v>
      </c>
      <c r="E17" s="212">
        <v>223</v>
      </c>
      <c r="F17" s="197"/>
      <c r="G17" s="198">
        <f t="shared" si="0"/>
        <v>0</v>
      </c>
      <c r="H17" s="203"/>
      <c r="J17" s="194"/>
    </row>
    <row r="18" spans="1:10" s="195" customFormat="1" ht="11.25" customHeight="1">
      <c r="A18" s="191">
        <f t="shared" si="1"/>
        <v>11</v>
      </c>
      <c r="B18" s="196">
        <v>460490012</v>
      </c>
      <c r="C18" s="193" t="s">
        <v>670</v>
      </c>
      <c r="D18" s="212" t="s">
        <v>1222</v>
      </c>
      <c r="E18" s="212">
        <v>223</v>
      </c>
      <c r="F18" s="213"/>
      <c r="G18" s="198">
        <f t="shared" si="0"/>
        <v>0</v>
      </c>
      <c r="H18" s="203"/>
      <c r="J18" s="194"/>
    </row>
    <row r="19" spans="1:10" s="195" customFormat="1" ht="11.25" customHeight="1">
      <c r="A19" s="191">
        <f t="shared" si="1"/>
        <v>12</v>
      </c>
      <c r="B19" s="192">
        <v>460420022</v>
      </c>
      <c r="C19" s="193" t="s">
        <v>671</v>
      </c>
      <c r="D19" s="212" t="s">
        <v>1222</v>
      </c>
      <c r="E19" s="212">
        <v>223</v>
      </c>
      <c r="F19" s="197"/>
      <c r="G19" s="198">
        <f t="shared" si="0"/>
        <v>0</v>
      </c>
      <c r="H19" s="203"/>
      <c r="J19" s="194"/>
    </row>
    <row r="20" spans="1:10" s="195" customFormat="1" ht="11.25" customHeight="1">
      <c r="A20" s="191">
        <f t="shared" si="1"/>
        <v>13</v>
      </c>
      <c r="B20" s="192">
        <v>460560163</v>
      </c>
      <c r="C20" s="193" t="s">
        <v>672</v>
      </c>
      <c r="D20" s="212" t="s">
        <v>1222</v>
      </c>
      <c r="E20" s="212">
        <v>223</v>
      </c>
      <c r="F20" s="197"/>
      <c r="G20" s="198">
        <f t="shared" si="0"/>
        <v>0</v>
      </c>
      <c r="H20" s="203"/>
      <c r="J20" s="194"/>
    </row>
    <row r="21" spans="1:10" s="195" customFormat="1" ht="11.25" customHeight="1">
      <c r="A21" s="191">
        <f t="shared" si="1"/>
        <v>14</v>
      </c>
      <c r="B21" s="192">
        <v>460120082</v>
      </c>
      <c r="C21" s="193" t="s">
        <v>673</v>
      </c>
      <c r="D21" s="212" t="s">
        <v>1090</v>
      </c>
      <c r="E21" s="212">
        <v>50</v>
      </c>
      <c r="F21" s="197"/>
      <c r="G21" s="198">
        <f t="shared" si="0"/>
        <v>0</v>
      </c>
      <c r="H21" s="203"/>
      <c r="J21" s="194"/>
    </row>
    <row r="22" spans="1:10" s="195" customFormat="1" ht="11.25" customHeight="1">
      <c r="A22" s="191">
        <f t="shared" si="1"/>
        <v>15</v>
      </c>
      <c r="B22" s="192">
        <v>460620013</v>
      </c>
      <c r="C22" s="193" t="s">
        <v>674</v>
      </c>
      <c r="D22" s="212" t="s">
        <v>1114</v>
      </c>
      <c r="E22" s="212">
        <v>78.05</v>
      </c>
      <c r="F22" s="197"/>
      <c r="G22" s="198">
        <f t="shared" si="0"/>
        <v>0</v>
      </c>
      <c r="H22" s="203"/>
      <c r="J22" s="194"/>
    </row>
    <row r="23" spans="1:8" s="195" customFormat="1" ht="11.25" customHeight="1">
      <c r="A23" s="191">
        <f t="shared" si="1"/>
        <v>16</v>
      </c>
      <c r="B23" s="204">
        <v>460600001</v>
      </c>
      <c r="C23" s="214" t="s">
        <v>675</v>
      </c>
      <c r="D23" s="192" t="s">
        <v>1090</v>
      </c>
      <c r="E23" s="215">
        <v>13</v>
      </c>
      <c r="F23" s="208"/>
      <c r="G23" s="198">
        <f t="shared" si="0"/>
        <v>0</v>
      </c>
      <c r="H23" s="209"/>
    </row>
    <row r="24" spans="1:9" ht="11.25" customHeight="1">
      <c r="A24" s="191">
        <f t="shared" si="1"/>
        <v>17</v>
      </c>
      <c r="B24" s="204" t="s">
        <v>676</v>
      </c>
      <c r="C24" s="216" t="s">
        <v>677</v>
      </c>
      <c r="D24" s="192" t="s">
        <v>599</v>
      </c>
      <c r="E24" s="212">
        <v>24</v>
      </c>
      <c r="F24" s="217"/>
      <c r="G24" s="198">
        <f t="shared" si="0"/>
        <v>0</v>
      </c>
      <c r="I24" s="195"/>
    </row>
    <row r="25" spans="1:7" s="195" customFormat="1" ht="12.75">
      <c r="A25" s="191">
        <f t="shared" si="1"/>
        <v>18</v>
      </c>
      <c r="B25" s="204" t="s">
        <v>676</v>
      </c>
      <c r="C25" s="193" t="s">
        <v>678</v>
      </c>
      <c r="D25" s="192" t="s">
        <v>599</v>
      </c>
      <c r="E25" s="212">
        <v>2</v>
      </c>
      <c r="F25" s="218"/>
      <c r="G25" s="198">
        <f t="shared" si="0"/>
        <v>0</v>
      </c>
    </row>
    <row r="26" spans="1:7" s="195" customFormat="1" ht="12.75">
      <c r="A26" s="191">
        <f t="shared" si="1"/>
        <v>19</v>
      </c>
      <c r="B26" s="204" t="s">
        <v>676</v>
      </c>
      <c r="C26" s="211" t="s">
        <v>679</v>
      </c>
      <c r="D26" s="192" t="s">
        <v>599</v>
      </c>
      <c r="E26" s="212">
        <v>1</v>
      </c>
      <c r="F26" s="218"/>
      <c r="G26" s="198">
        <f t="shared" si="0"/>
        <v>0</v>
      </c>
    </row>
    <row r="27" spans="1:7" ht="12.75">
      <c r="A27" s="219"/>
      <c r="B27" s="195"/>
      <c r="C27" s="195"/>
      <c r="D27" s="219"/>
      <c r="E27" s="219"/>
      <c r="F27" s="195"/>
      <c r="G27" s="220"/>
    </row>
    <row r="28" spans="1:7" ht="12.75">
      <c r="A28" s="221">
        <f>A26+1</f>
        <v>20</v>
      </c>
      <c r="B28" s="222"/>
      <c r="C28" s="223" t="s">
        <v>680</v>
      </c>
      <c r="D28" s="224" t="s">
        <v>681</v>
      </c>
      <c r="E28" s="224"/>
      <c r="F28" s="225"/>
      <c r="G28" s="226">
        <f>SUM(G7:G27)</f>
        <v>0</v>
      </c>
    </row>
    <row r="29" spans="1:7" ht="12.75">
      <c r="A29" s="227">
        <f>A28+1</f>
        <v>21</v>
      </c>
      <c r="B29" s="228" t="s">
        <v>664</v>
      </c>
      <c r="C29" s="229" t="s">
        <v>682</v>
      </c>
      <c r="D29" s="230" t="s">
        <v>1403</v>
      </c>
      <c r="E29" s="230">
        <v>1</v>
      </c>
      <c r="F29" s="218"/>
      <c r="G29" s="231">
        <f>ROUND((E29*F29),1)</f>
        <v>0</v>
      </c>
    </row>
    <row r="30" spans="1:7" ht="12.75">
      <c r="A30" s="232">
        <f>A29+1</f>
        <v>22</v>
      </c>
      <c r="B30" s="228" t="s">
        <v>664</v>
      </c>
      <c r="C30" s="233" t="s">
        <v>683</v>
      </c>
      <c r="D30" s="234" t="s">
        <v>681</v>
      </c>
      <c r="E30" s="234"/>
      <c r="F30" s="235"/>
      <c r="G30" s="231">
        <f>ROUND((G28*0.06),1)</f>
        <v>0</v>
      </c>
    </row>
    <row r="31" spans="1:7" ht="12.75">
      <c r="A31" s="232">
        <f>A30+1</f>
        <v>23</v>
      </c>
      <c r="B31" s="228" t="s">
        <v>664</v>
      </c>
      <c r="C31" s="233" t="s">
        <v>684</v>
      </c>
      <c r="D31" s="234" t="s">
        <v>681</v>
      </c>
      <c r="E31" s="234"/>
      <c r="F31" s="235"/>
      <c r="G31" s="231">
        <f>ROUND((G28*0.01),1)</f>
        <v>0</v>
      </c>
    </row>
    <row r="32" spans="1:7" ht="12.75">
      <c r="A32" s="191">
        <f>A31+1</f>
        <v>24</v>
      </c>
      <c r="B32" s="192" t="s">
        <v>664</v>
      </c>
      <c r="C32" s="236" t="s">
        <v>685</v>
      </c>
      <c r="D32" s="209" t="s">
        <v>681</v>
      </c>
      <c r="E32" s="186"/>
      <c r="F32" s="237"/>
      <c r="G32" s="231">
        <f>ROUND((G28*0.06),1)</f>
        <v>0</v>
      </c>
    </row>
    <row r="33" spans="1:7" ht="13.5" thickBot="1">
      <c r="A33" s="238">
        <f>A32+1</f>
        <v>25</v>
      </c>
      <c r="B33" s="239"/>
      <c r="C33" s="240" t="s">
        <v>686</v>
      </c>
      <c r="D33" s="238" t="s">
        <v>681</v>
      </c>
      <c r="E33" s="238"/>
      <c r="F33" s="241"/>
      <c r="G33" s="241">
        <f>SUM(G28:G32)</f>
        <v>0</v>
      </c>
    </row>
    <row r="34" spans="1:5" ht="13.5" thickTop="1">
      <c r="A34" s="186"/>
      <c r="B34" s="212"/>
      <c r="C34" s="193"/>
      <c r="D34" s="209"/>
      <c r="E34" s="209"/>
    </row>
    <row r="35" spans="1:5" ht="12.75">
      <c r="A35" s="186"/>
      <c r="B35" s="212"/>
      <c r="C35" s="193"/>
      <c r="D35" s="192"/>
      <c r="E35" s="192"/>
    </row>
    <row r="36" spans="1:5" ht="12.75">
      <c r="A36" s="191"/>
      <c r="B36" s="242"/>
      <c r="C36" s="243"/>
      <c r="D36" s="191"/>
      <c r="E36" s="191"/>
    </row>
    <row r="37" spans="1:5" ht="12.75">
      <c r="A37" s="191"/>
      <c r="B37" s="242"/>
      <c r="C37" s="243"/>
      <c r="D37" s="191"/>
      <c r="E37" s="191"/>
    </row>
    <row r="38" spans="1:5" ht="12.75">
      <c r="A38" s="191"/>
      <c r="B38" s="242"/>
      <c r="C38" s="243"/>
      <c r="D38" s="191"/>
      <c r="E38" s="191"/>
    </row>
    <row r="39" spans="1:5" ht="12.75">
      <c r="A39" s="191"/>
      <c r="B39" s="242"/>
      <c r="C39" s="243"/>
      <c r="D39" s="191"/>
      <c r="E39" s="191"/>
    </row>
    <row r="40" spans="1:5" ht="12.75">
      <c r="A40" s="244"/>
      <c r="B40" s="245"/>
      <c r="C40" s="246"/>
      <c r="D40" s="244"/>
      <c r="E40" s="244"/>
    </row>
    <row r="41" spans="1:5" ht="12.75">
      <c r="A41" s="247"/>
      <c r="B41" s="248"/>
      <c r="C41" s="248"/>
      <c r="D41" s="247"/>
      <c r="E41" s="247"/>
    </row>
  </sheetData>
  <sheetProtection/>
  <mergeCells count="4">
    <mergeCell ref="A1:G1"/>
    <mergeCell ref="A2:G2"/>
    <mergeCell ref="A3:G3"/>
    <mergeCell ref="A4:G4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F8" sqref="F8:F16"/>
    </sheetView>
  </sheetViews>
  <sheetFormatPr defaultColWidth="10.7109375" defaultRowHeight="12"/>
  <cols>
    <col min="1" max="1" width="5.00390625" style="209" customWidth="1"/>
    <col min="2" max="2" width="15.140625" style="209" customWidth="1"/>
    <col min="3" max="3" width="57.421875" style="195" customWidth="1"/>
    <col min="4" max="4" width="5.8515625" style="209" customWidth="1"/>
    <col min="5" max="5" width="10.8515625" style="209" customWidth="1"/>
    <col min="6" max="6" width="13.00390625" style="208" customWidth="1"/>
    <col min="7" max="7" width="13.00390625" style="195" customWidth="1"/>
    <col min="8" max="16384" width="10.7109375" style="185" customWidth="1"/>
  </cols>
  <sheetData>
    <row r="1" spans="1:7" ht="17.25">
      <c r="A1" s="340" t="str">
        <f>'[1]Sumár'!A5</f>
        <v>Kvalifikovaný odhad nákladov stavby</v>
      </c>
      <c r="B1" s="340"/>
      <c r="C1" s="340"/>
      <c r="D1" s="340"/>
      <c r="E1" s="340"/>
      <c r="F1" s="340"/>
      <c r="G1" s="340"/>
    </row>
    <row r="2" spans="1:7" ht="15">
      <c r="A2" s="341" t="str">
        <f>'[1]Sumár'!A13</f>
        <v>Vodozádržné opatrenia v obci Kamenica nad Cirochou</v>
      </c>
      <c r="B2" s="341"/>
      <c r="C2" s="341"/>
      <c r="D2" s="341"/>
      <c r="E2" s="341"/>
      <c r="F2" s="341"/>
      <c r="G2" s="341"/>
    </row>
    <row r="3" spans="1:7" ht="15">
      <c r="A3" s="341" t="str">
        <f>'[1]Sumár'!A14</f>
        <v>Elektroinštalácie</v>
      </c>
      <c r="B3" s="341"/>
      <c r="C3" s="341"/>
      <c r="D3" s="341"/>
      <c r="E3" s="341"/>
      <c r="F3" s="341"/>
      <c r="G3" s="341"/>
    </row>
    <row r="4" spans="1:7" ht="12.75">
      <c r="A4" s="342" t="s">
        <v>687</v>
      </c>
      <c r="B4" s="342"/>
      <c r="C4" s="342"/>
      <c r="D4" s="342"/>
      <c r="E4" s="342"/>
      <c r="F4" s="342"/>
      <c r="G4" s="342"/>
    </row>
    <row r="5" spans="1:5" ht="12.75">
      <c r="A5" s="250"/>
      <c r="B5" s="250"/>
      <c r="C5" s="251"/>
      <c r="D5" s="250"/>
      <c r="E5" s="250"/>
    </row>
    <row r="6" spans="1:7" ht="33.75">
      <c r="A6" s="188" t="s">
        <v>649</v>
      </c>
      <c r="B6" s="188" t="s">
        <v>688</v>
      </c>
      <c r="C6" s="189" t="s">
        <v>651</v>
      </c>
      <c r="D6" s="189" t="s">
        <v>652</v>
      </c>
      <c r="E6" s="188" t="s">
        <v>653</v>
      </c>
      <c r="F6" s="190" t="s">
        <v>654</v>
      </c>
      <c r="G6" s="190" t="s">
        <v>689</v>
      </c>
    </row>
    <row r="7" spans="1:7" ht="12.75">
      <c r="A7" s="191"/>
      <c r="B7" s="192"/>
      <c r="C7" s="193"/>
      <c r="D7" s="192"/>
      <c r="E7" s="191"/>
      <c r="G7" s="209"/>
    </row>
    <row r="8" spans="1:8" s="195" customFormat="1" ht="11.25" customHeight="1">
      <c r="A8" s="191">
        <v>1</v>
      </c>
      <c r="B8" s="196" t="s">
        <v>664</v>
      </c>
      <c r="C8" s="193" t="s">
        <v>657</v>
      </c>
      <c r="D8" s="192" t="s">
        <v>1222</v>
      </c>
      <c r="E8" s="191">
        <v>300</v>
      </c>
      <c r="F8" s="197"/>
      <c r="G8" s="198">
        <f aca="true" t="shared" si="0" ref="G8:G16">E8*F8</f>
        <v>0</v>
      </c>
      <c r="H8" s="194"/>
    </row>
    <row r="9" spans="1:8" s="195" customFormat="1" ht="11.25" customHeight="1">
      <c r="A9" s="191">
        <f aca="true" t="shared" si="1" ref="A9:A16">A8+1</f>
        <v>2</v>
      </c>
      <c r="B9" s="196" t="s">
        <v>664</v>
      </c>
      <c r="C9" s="193" t="s">
        <v>659</v>
      </c>
      <c r="D9" s="192" t="s">
        <v>1222</v>
      </c>
      <c r="E9" s="191">
        <v>191</v>
      </c>
      <c r="F9" s="197"/>
      <c r="G9" s="198">
        <f t="shared" si="0"/>
        <v>0</v>
      </c>
      <c r="H9" s="194"/>
    </row>
    <row r="10" spans="1:8" s="195" customFormat="1" ht="11.25" customHeight="1">
      <c r="A10" s="191">
        <f t="shared" si="1"/>
        <v>3</v>
      </c>
      <c r="B10" s="196" t="s">
        <v>664</v>
      </c>
      <c r="C10" s="193" t="s">
        <v>661</v>
      </c>
      <c r="D10" s="192" t="s">
        <v>1222</v>
      </c>
      <c r="E10" s="191">
        <v>239</v>
      </c>
      <c r="F10" s="197"/>
      <c r="G10" s="198">
        <f t="shared" si="0"/>
        <v>0</v>
      </c>
      <c r="H10" s="194"/>
    </row>
    <row r="11" spans="1:8" s="195" customFormat="1" ht="11.25" customHeight="1">
      <c r="A11" s="191">
        <f t="shared" si="1"/>
        <v>4</v>
      </c>
      <c r="B11" s="196" t="s">
        <v>664</v>
      </c>
      <c r="C11" s="193" t="s">
        <v>663</v>
      </c>
      <c r="D11" s="192" t="s">
        <v>1222</v>
      </c>
      <c r="E11" s="191">
        <v>8</v>
      </c>
      <c r="F11" s="197"/>
      <c r="G11" s="198">
        <f t="shared" si="0"/>
        <v>0</v>
      </c>
      <c r="H11" s="194"/>
    </row>
    <row r="12" spans="1:8" s="195" customFormat="1" ht="11.25" customHeight="1">
      <c r="A12" s="191">
        <f t="shared" si="1"/>
        <v>5</v>
      </c>
      <c r="B12" s="196" t="s">
        <v>664</v>
      </c>
      <c r="C12" s="193" t="s">
        <v>670</v>
      </c>
      <c r="D12" s="192" t="s">
        <v>1222</v>
      </c>
      <c r="E12" s="191">
        <v>223</v>
      </c>
      <c r="F12" s="197"/>
      <c r="G12" s="198">
        <f t="shared" si="0"/>
        <v>0</v>
      </c>
      <c r="H12" s="194"/>
    </row>
    <row r="13" spans="1:8" s="195" customFormat="1" ht="11.25" customHeight="1">
      <c r="A13" s="191">
        <f t="shared" si="1"/>
        <v>6</v>
      </c>
      <c r="B13" s="196" t="s">
        <v>664</v>
      </c>
      <c r="C13" s="193" t="s">
        <v>690</v>
      </c>
      <c r="D13" s="192" t="s">
        <v>691</v>
      </c>
      <c r="E13" s="191">
        <v>1</v>
      </c>
      <c r="F13" s="197"/>
      <c r="G13" s="198">
        <f t="shared" si="0"/>
        <v>0</v>
      </c>
      <c r="H13" s="194"/>
    </row>
    <row r="14" spans="1:8" s="195" customFormat="1" ht="11.25" customHeight="1">
      <c r="A14" s="191">
        <f t="shared" si="1"/>
        <v>7</v>
      </c>
      <c r="B14" s="196" t="s">
        <v>664</v>
      </c>
      <c r="C14" s="193" t="s">
        <v>666</v>
      </c>
      <c r="D14" s="192" t="s">
        <v>1194</v>
      </c>
      <c r="E14" s="192">
        <v>8</v>
      </c>
      <c r="F14" s="203"/>
      <c r="G14" s="198">
        <f t="shared" si="0"/>
        <v>0</v>
      </c>
      <c r="H14" s="194"/>
    </row>
    <row r="15" spans="1:8" s="195" customFormat="1" ht="11.25" customHeight="1">
      <c r="A15" s="191">
        <f t="shared" si="1"/>
        <v>8</v>
      </c>
      <c r="B15" s="196" t="s">
        <v>664</v>
      </c>
      <c r="C15" s="193" t="s">
        <v>692</v>
      </c>
      <c r="D15" s="192" t="s">
        <v>1090</v>
      </c>
      <c r="E15" s="192">
        <v>13</v>
      </c>
      <c r="F15" s="208"/>
      <c r="G15" s="198">
        <f t="shared" si="0"/>
        <v>0</v>
      </c>
      <c r="H15" s="194"/>
    </row>
    <row r="16" spans="1:8" s="195" customFormat="1" ht="11.25" customHeight="1">
      <c r="A16" s="191">
        <f t="shared" si="1"/>
        <v>9</v>
      </c>
      <c r="B16" s="196" t="s">
        <v>664</v>
      </c>
      <c r="C16" s="193" t="s">
        <v>693</v>
      </c>
      <c r="D16" s="192" t="s">
        <v>694</v>
      </c>
      <c r="E16" s="192">
        <v>1</v>
      </c>
      <c r="F16" s="203"/>
      <c r="G16" s="198">
        <f t="shared" si="0"/>
        <v>0</v>
      </c>
      <c r="H16" s="194"/>
    </row>
    <row r="17" spans="1:7" ht="12.75">
      <c r="A17" s="191"/>
      <c r="B17" s="192"/>
      <c r="C17" s="193"/>
      <c r="D17" s="192"/>
      <c r="E17" s="191"/>
      <c r="F17" s="218"/>
      <c r="G17" s="220"/>
    </row>
    <row r="18" spans="1:7" ht="12.75">
      <c r="A18" s="252">
        <f>A16+1</f>
        <v>10</v>
      </c>
      <c r="B18" s="252"/>
      <c r="C18" s="253" t="s">
        <v>686</v>
      </c>
      <c r="D18" s="252" t="s">
        <v>681</v>
      </c>
      <c r="E18" s="252"/>
      <c r="F18" s="254"/>
      <c r="G18" s="255">
        <f>SUM(G7:G17)</f>
        <v>0</v>
      </c>
    </row>
    <row r="19" spans="1:7" ht="12.75">
      <c r="A19" s="186">
        <f>A18+1</f>
        <v>11</v>
      </c>
      <c r="B19" s="209" t="s">
        <v>664</v>
      </c>
      <c r="C19" s="195" t="s">
        <v>695</v>
      </c>
      <c r="D19" s="209" t="s">
        <v>681</v>
      </c>
      <c r="F19" s="256"/>
      <c r="G19" s="257">
        <f>ROUND((G18*0.03),1)</f>
        <v>0</v>
      </c>
    </row>
    <row r="20" spans="1:7" ht="13.5" thickBot="1">
      <c r="A20" s="238">
        <f>A19+1</f>
        <v>12</v>
      </c>
      <c r="B20" s="238"/>
      <c r="C20" s="240" t="s">
        <v>686</v>
      </c>
      <c r="D20" s="238" t="s">
        <v>681</v>
      </c>
      <c r="E20" s="238"/>
      <c r="F20" s="241"/>
      <c r="G20" s="241">
        <f>SUM(G18:G19)</f>
        <v>0</v>
      </c>
    </row>
    <row r="21" ht="13.5" thickTop="1">
      <c r="A21" s="186"/>
    </row>
    <row r="22" ht="12.75">
      <c r="A22" s="186"/>
    </row>
    <row r="23" spans="1:5" ht="12.75">
      <c r="A23" s="186"/>
      <c r="E23" s="258"/>
    </row>
    <row r="24" ht="12.75">
      <c r="A24" s="186"/>
    </row>
    <row r="25" ht="12.75">
      <c r="A25" s="186"/>
    </row>
    <row r="33" spans="6:7" ht="12.75">
      <c r="F33" s="259"/>
      <c r="G33" s="220"/>
    </row>
  </sheetData>
  <sheetProtection/>
  <mergeCells count="4">
    <mergeCell ref="A1:G1"/>
    <mergeCell ref="A2:G2"/>
    <mergeCell ref="A3:G3"/>
    <mergeCell ref="A4:G4"/>
  </mergeCells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37"/>
  <sheetViews>
    <sheetView showGridLines="0" zoomScalePageLayoutView="0" workbookViewId="0" topLeftCell="A217">
      <selection activeCell="C113" sqref="C11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07" t="s">
        <v>934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1022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999</v>
      </c>
    </row>
    <row r="4" spans="2:46" ht="24.75" customHeight="1">
      <c r="B4" s="18"/>
      <c r="D4" s="19" t="s">
        <v>1053</v>
      </c>
      <c r="L4" s="18"/>
      <c r="M4" s="93" t="s">
        <v>938</v>
      </c>
      <c r="AT4" s="15" t="s">
        <v>931</v>
      </c>
    </row>
    <row r="5" spans="2:12" ht="6.75" customHeight="1">
      <c r="B5" s="18"/>
      <c r="L5" s="18"/>
    </row>
    <row r="6" spans="2:12" ht="12" customHeight="1">
      <c r="B6" s="18"/>
      <c r="D6" s="24" t="s">
        <v>941</v>
      </c>
      <c r="L6" s="18"/>
    </row>
    <row r="7" spans="2:12" ht="16.5" customHeight="1">
      <c r="B7" s="18"/>
      <c r="E7" s="338" t="str">
        <f>'Rekapitulácia stavby'!K6</f>
        <v>Vodozádržné opatrenia v obci Kamenica nad Cirochou</v>
      </c>
      <c r="F7" s="339"/>
      <c r="G7" s="339"/>
      <c r="H7" s="339"/>
      <c r="L7" s="18"/>
    </row>
    <row r="8" spans="2:12" ht="12" customHeight="1">
      <c r="B8" s="18"/>
      <c r="D8" s="24" t="s">
        <v>1054</v>
      </c>
      <c r="L8" s="18"/>
    </row>
    <row r="9" spans="1:31" s="1" customFormat="1" ht="16.5" customHeight="1">
      <c r="A9" s="27"/>
      <c r="B9" s="28"/>
      <c r="C9" s="27"/>
      <c r="D9" s="27"/>
      <c r="E9" s="338" t="s">
        <v>1055</v>
      </c>
      <c r="F9" s="337"/>
      <c r="G9" s="337"/>
      <c r="H9" s="337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1056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31" t="s">
        <v>1431</v>
      </c>
      <c r="F11" s="337"/>
      <c r="G11" s="337"/>
      <c r="H11" s="33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943</v>
      </c>
      <c r="E13" s="27"/>
      <c r="F13" s="22" t="s">
        <v>929</v>
      </c>
      <c r="G13" s="27"/>
      <c r="H13" s="27"/>
      <c r="I13" s="24" t="s">
        <v>944</v>
      </c>
      <c r="J13" s="22" t="s">
        <v>929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945</v>
      </c>
      <c r="E14" s="27"/>
      <c r="F14" s="22" t="s">
        <v>946</v>
      </c>
      <c r="G14" s="27"/>
      <c r="H14" s="27"/>
      <c r="I14" s="24" t="s">
        <v>947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948</v>
      </c>
      <c r="E16" s="27"/>
      <c r="F16" s="27"/>
      <c r="G16" s="27"/>
      <c r="H16" s="27"/>
      <c r="I16" s="24" t="s">
        <v>949</v>
      </c>
      <c r="J16" s="22" t="s">
        <v>929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950</v>
      </c>
      <c r="F17" s="27"/>
      <c r="G17" s="27"/>
      <c r="H17" s="27"/>
      <c r="I17" s="24" t="s">
        <v>951</v>
      </c>
      <c r="J17" s="22" t="s">
        <v>929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952</v>
      </c>
      <c r="E19" s="27"/>
      <c r="F19" s="27"/>
      <c r="G19" s="27"/>
      <c r="H19" s="27"/>
      <c r="I19" s="24" t="s">
        <v>949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1" t="str">
        <f>'Rekapitulácia stavby'!E14</f>
        <v> </v>
      </c>
      <c r="F20" s="311"/>
      <c r="G20" s="311"/>
      <c r="H20" s="311"/>
      <c r="I20" s="24" t="s">
        <v>951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954</v>
      </c>
      <c r="E22" s="27"/>
      <c r="F22" s="27"/>
      <c r="G22" s="27"/>
      <c r="H22" s="27"/>
      <c r="I22" s="24" t="s">
        <v>949</v>
      </c>
      <c r="J22" s="22" t="s">
        <v>929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955</v>
      </c>
      <c r="F23" s="27"/>
      <c r="G23" s="27"/>
      <c r="H23" s="27"/>
      <c r="I23" s="24" t="s">
        <v>951</v>
      </c>
      <c r="J23" s="22" t="s">
        <v>929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957</v>
      </c>
      <c r="E25" s="27"/>
      <c r="F25" s="27"/>
      <c r="G25" s="27"/>
      <c r="H25" s="27"/>
      <c r="I25" s="24" t="s">
        <v>949</v>
      </c>
      <c r="J25" s="22" t="s">
        <v>929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951</v>
      </c>
      <c r="J26" s="22" t="s">
        <v>929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958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326" t="s">
        <v>929</v>
      </c>
      <c r="F29" s="326"/>
      <c r="G29" s="326"/>
      <c r="H29" s="32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959</v>
      </c>
      <c r="E32" s="27"/>
      <c r="F32" s="27"/>
      <c r="G32" s="27"/>
      <c r="H32" s="27"/>
      <c r="I32" s="27"/>
      <c r="J32" s="65">
        <f>ROUND(J127,2)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961</v>
      </c>
      <c r="G34" s="27"/>
      <c r="H34" s="27"/>
      <c r="I34" s="31" t="s">
        <v>960</v>
      </c>
      <c r="J34" s="31" t="s">
        <v>962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963</v>
      </c>
      <c r="E35" s="24" t="s">
        <v>964</v>
      </c>
      <c r="F35" s="99">
        <f>ROUND((SUM(BE127:BE236)),2)</f>
        <v>0</v>
      </c>
      <c r="G35" s="27"/>
      <c r="H35" s="27"/>
      <c r="I35" s="100">
        <v>0.2</v>
      </c>
      <c r="J35" s="99">
        <f>ROUND(((SUM(BE127:BE236))*I35),2)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965</v>
      </c>
      <c r="F36" s="99">
        <f>ROUND((SUM(BF127:BF236)),2)</f>
        <v>0</v>
      </c>
      <c r="G36" s="27"/>
      <c r="H36" s="27"/>
      <c r="I36" s="100">
        <v>0.2</v>
      </c>
      <c r="J36" s="99">
        <f>ROUND(((SUM(BF127:BF236))*I36),2)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966</v>
      </c>
      <c r="F37" s="99">
        <f>ROUND((SUM(BG127:BG236)),2)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967</v>
      </c>
      <c r="F38" s="99">
        <f>ROUND((SUM(BH127:BH236)),2)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968</v>
      </c>
      <c r="F39" s="99">
        <f>ROUND((SUM(BI127:BI236)),2)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969</v>
      </c>
      <c r="E41" s="35"/>
      <c r="F41" s="35"/>
      <c r="G41" s="101" t="s">
        <v>970</v>
      </c>
      <c r="H41" s="36" t="s">
        <v>971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972</v>
      </c>
      <c r="E50" s="39"/>
      <c r="F50" s="39"/>
      <c r="G50" s="38" t="s">
        <v>973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974</v>
      </c>
      <c r="E61" s="30"/>
      <c r="F61" s="104" t="s">
        <v>975</v>
      </c>
      <c r="G61" s="40" t="s">
        <v>974</v>
      </c>
      <c r="H61" s="30"/>
      <c r="I61" s="30"/>
      <c r="J61" s="105" t="s">
        <v>975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976</v>
      </c>
      <c r="E65" s="41"/>
      <c r="F65" s="41"/>
      <c r="G65" s="38" t="s">
        <v>977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974</v>
      </c>
      <c r="E76" s="30"/>
      <c r="F76" s="104" t="s">
        <v>975</v>
      </c>
      <c r="G76" s="40" t="s">
        <v>974</v>
      </c>
      <c r="H76" s="30"/>
      <c r="I76" s="30"/>
      <c r="J76" s="105" t="s">
        <v>975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1058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941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38" t="str">
        <f>E7</f>
        <v>Vodozádržné opatrenia v obci Kamenica nad Cirochou</v>
      </c>
      <c r="F85" s="339"/>
      <c r="G85" s="339"/>
      <c r="H85" s="33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1054</v>
      </c>
      <c r="L86" s="18"/>
    </row>
    <row r="87" spans="1:31" s="1" customFormat="1" ht="16.5" customHeight="1">
      <c r="A87" s="27"/>
      <c r="B87" s="28"/>
      <c r="C87" s="27"/>
      <c r="D87" s="27"/>
      <c r="E87" s="338" t="s">
        <v>1055</v>
      </c>
      <c r="F87" s="337"/>
      <c r="G87" s="337"/>
      <c r="H87" s="337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1056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31" t="str">
        <f>E11</f>
        <v>01.4 - SO 01.4 Prepojovacie potrubia</v>
      </c>
      <c r="F89" s="337"/>
      <c r="G89" s="337"/>
      <c r="H89" s="337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945</v>
      </c>
      <c r="D91" s="27"/>
      <c r="E91" s="27"/>
      <c r="F91" s="22" t="str">
        <f>F14</f>
        <v>Kamenica nad Cirochou </v>
      </c>
      <c r="G91" s="27"/>
      <c r="H91" s="27"/>
      <c r="I91" s="24" t="s">
        <v>947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948</v>
      </c>
      <c r="D93" s="27"/>
      <c r="E93" s="27"/>
      <c r="F93" s="22" t="str">
        <f>E17</f>
        <v>Obec Kamenica nad Cirochou</v>
      </c>
      <c r="G93" s="27"/>
      <c r="H93" s="27"/>
      <c r="I93" s="24" t="s">
        <v>954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952</v>
      </c>
      <c r="D94" s="27"/>
      <c r="E94" s="27"/>
      <c r="F94" s="22" t="str">
        <f>IF(E20="","",E20)</f>
        <v> </v>
      </c>
      <c r="G94" s="27"/>
      <c r="H94" s="27"/>
      <c r="I94" s="24" t="s">
        <v>957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1059</v>
      </c>
      <c r="D96" s="33"/>
      <c r="E96" s="33"/>
      <c r="F96" s="33"/>
      <c r="G96" s="33"/>
      <c r="H96" s="33"/>
      <c r="I96" s="33"/>
      <c r="J96" s="107" t="s">
        <v>1060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1061</v>
      </c>
      <c r="D98" s="27"/>
      <c r="E98" s="27"/>
      <c r="F98" s="27"/>
      <c r="G98" s="27"/>
      <c r="H98" s="27"/>
      <c r="I98" s="27"/>
      <c r="J98" s="65">
        <f>J127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1062</v>
      </c>
    </row>
    <row r="99" spans="2:12" s="8" customFormat="1" ht="24.75" customHeight="1">
      <c r="B99" s="109"/>
      <c r="D99" s="110" t="s">
        <v>1063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12" s="9" customFormat="1" ht="19.5" customHeight="1">
      <c r="B100" s="113"/>
      <c r="D100" s="114" t="s">
        <v>1064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12" s="9" customFormat="1" ht="19.5" customHeight="1">
      <c r="B101" s="113"/>
      <c r="D101" s="114" t="s">
        <v>1066</v>
      </c>
      <c r="E101" s="115"/>
      <c r="F101" s="115"/>
      <c r="G101" s="115"/>
      <c r="H101" s="115"/>
      <c r="I101" s="115"/>
      <c r="J101" s="116">
        <f>J174</f>
        <v>0</v>
      </c>
      <c r="L101" s="113"/>
    </row>
    <row r="102" spans="2:12" s="9" customFormat="1" ht="19.5" customHeight="1">
      <c r="B102" s="113"/>
      <c r="D102" s="114" t="s">
        <v>1067</v>
      </c>
      <c r="E102" s="115"/>
      <c r="F102" s="115"/>
      <c r="G102" s="115"/>
      <c r="H102" s="115"/>
      <c r="I102" s="115"/>
      <c r="J102" s="116">
        <f>J184</f>
        <v>0</v>
      </c>
      <c r="L102" s="113"/>
    </row>
    <row r="103" spans="2:12" s="9" customFormat="1" ht="19.5" customHeight="1">
      <c r="B103" s="113"/>
      <c r="D103" s="114" t="s">
        <v>1069</v>
      </c>
      <c r="E103" s="115"/>
      <c r="F103" s="115"/>
      <c r="G103" s="115"/>
      <c r="H103" s="115"/>
      <c r="I103" s="115"/>
      <c r="J103" s="116">
        <f>J230</f>
        <v>0</v>
      </c>
      <c r="L103" s="113"/>
    </row>
    <row r="104" spans="2:12" s="8" customFormat="1" ht="24.75" customHeight="1">
      <c r="B104" s="109"/>
      <c r="D104" s="110" t="s">
        <v>1418</v>
      </c>
      <c r="E104" s="111"/>
      <c r="F104" s="111"/>
      <c r="G104" s="111"/>
      <c r="H104" s="111"/>
      <c r="I104" s="111"/>
      <c r="J104" s="112">
        <f>J232</f>
        <v>0</v>
      </c>
      <c r="L104" s="109"/>
    </row>
    <row r="105" spans="2:12" s="9" customFormat="1" ht="19.5" customHeight="1">
      <c r="B105" s="113"/>
      <c r="D105" s="114" t="s">
        <v>1432</v>
      </c>
      <c r="E105" s="115"/>
      <c r="F105" s="115"/>
      <c r="G105" s="115"/>
      <c r="H105" s="115"/>
      <c r="I105" s="115"/>
      <c r="J105" s="116">
        <f>J233</f>
        <v>0</v>
      </c>
      <c r="L105" s="113"/>
    </row>
    <row r="106" spans="1:31" s="1" customFormat="1" ht="21.75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1" customFormat="1" ht="6.75" customHeight="1">
      <c r="A107" s="27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11" spans="1:31" s="1" customFormat="1" ht="6.75" customHeight="1">
      <c r="A111" s="27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1" customFormat="1" ht="24.75" customHeight="1">
      <c r="A112" s="27"/>
      <c r="B112" s="28"/>
      <c r="C112" s="19" t="s">
        <v>378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6.75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12" customHeight="1">
      <c r="A114" s="27"/>
      <c r="B114" s="28"/>
      <c r="C114" s="24" t="s">
        <v>941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16.5" customHeight="1">
      <c r="A115" s="27"/>
      <c r="B115" s="28"/>
      <c r="C115" s="27"/>
      <c r="D115" s="27"/>
      <c r="E115" s="338" t="str">
        <f>E7</f>
        <v>Vodozádržné opatrenia v obci Kamenica nad Cirochou</v>
      </c>
      <c r="F115" s="339"/>
      <c r="G115" s="339"/>
      <c r="H115" s="339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2:12" ht="12" customHeight="1">
      <c r="B116" s="18"/>
      <c r="C116" s="24" t="s">
        <v>1054</v>
      </c>
      <c r="L116" s="18"/>
    </row>
    <row r="117" spans="1:31" s="1" customFormat="1" ht="16.5" customHeight="1">
      <c r="A117" s="27"/>
      <c r="B117" s="28"/>
      <c r="C117" s="27"/>
      <c r="D117" s="27"/>
      <c r="E117" s="338" t="s">
        <v>1055</v>
      </c>
      <c r="F117" s="337"/>
      <c r="G117" s="337"/>
      <c r="H117" s="33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2" customHeight="1">
      <c r="A118" s="27"/>
      <c r="B118" s="28"/>
      <c r="C118" s="24" t="s">
        <v>1056</v>
      </c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6.5" customHeight="1">
      <c r="A119" s="27"/>
      <c r="B119" s="28"/>
      <c r="C119" s="27"/>
      <c r="D119" s="27"/>
      <c r="E119" s="331" t="str">
        <f>E11</f>
        <v>01.4 - SO 01.4 Prepojovacie potrubia</v>
      </c>
      <c r="F119" s="337"/>
      <c r="G119" s="337"/>
      <c r="H119" s="33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6.7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2" customHeight="1">
      <c r="A121" s="27"/>
      <c r="B121" s="28"/>
      <c r="C121" s="24" t="s">
        <v>945</v>
      </c>
      <c r="D121" s="27"/>
      <c r="E121" s="27"/>
      <c r="F121" s="22" t="str">
        <f>F14</f>
        <v>Kamenica nad Cirochou </v>
      </c>
      <c r="G121" s="27"/>
      <c r="H121" s="27"/>
      <c r="I121" s="24" t="s">
        <v>947</v>
      </c>
      <c r="J121" s="50">
        <f>IF(J14="","",J14)</f>
        <v>44433</v>
      </c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6.7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25.5" customHeight="1">
      <c r="A123" s="27"/>
      <c r="B123" s="28"/>
      <c r="C123" s="24" t="s">
        <v>948</v>
      </c>
      <c r="D123" s="27"/>
      <c r="E123" s="27"/>
      <c r="F123" s="22" t="str">
        <f>E17</f>
        <v>Obec Kamenica nad Cirochou</v>
      </c>
      <c r="G123" s="27"/>
      <c r="H123" s="27"/>
      <c r="I123" s="24" t="s">
        <v>954</v>
      </c>
      <c r="J123" s="25" t="str">
        <f>E23</f>
        <v>SK DESIGN Ing. Kelemen Slavomír</v>
      </c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15" customHeight="1">
      <c r="A124" s="27"/>
      <c r="B124" s="28"/>
      <c r="C124" s="24" t="s">
        <v>952</v>
      </c>
      <c r="D124" s="27"/>
      <c r="E124" s="27"/>
      <c r="F124" s="22" t="str">
        <f>IF(E20="","",E20)</f>
        <v> </v>
      </c>
      <c r="G124" s="27"/>
      <c r="H124" s="27"/>
      <c r="I124" s="24" t="s">
        <v>957</v>
      </c>
      <c r="J124" s="25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9.75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0" customFormat="1" ht="29.25" customHeight="1">
      <c r="A126" s="117"/>
      <c r="B126" s="118"/>
      <c r="C126" s="119" t="s">
        <v>1072</v>
      </c>
      <c r="D126" s="120" t="s">
        <v>984</v>
      </c>
      <c r="E126" s="120" t="s">
        <v>980</v>
      </c>
      <c r="F126" s="120" t="s">
        <v>981</v>
      </c>
      <c r="G126" s="120" t="s">
        <v>1073</v>
      </c>
      <c r="H126" s="120" t="s">
        <v>1074</v>
      </c>
      <c r="I126" s="120" t="s">
        <v>1075</v>
      </c>
      <c r="J126" s="121" t="s">
        <v>1060</v>
      </c>
      <c r="K126" s="122" t="s">
        <v>1076</v>
      </c>
      <c r="L126" s="123"/>
      <c r="M126" s="56" t="s">
        <v>929</v>
      </c>
      <c r="N126" s="57" t="s">
        <v>963</v>
      </c>
      <c r="O126" s="57" t="s">
        <v>1077</v>
      </c>
      <c r="P126" s="57" t="s">
        <v>1078</v>
      </c>
      <c r="Q126" s="57" t="s">
        <v>1079</v>
      </c>
      <c r="R126" s="57" t="s">
        <v>1080</v>
      </c>
      <c r="S126" s="57" t="s">
        <v>1081</v>
      </c>
      <c r="T126" s="58" t="s">
        <v>1082</v>
      </c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</row>
    <row r="127" spans="1:63" s="1" customFormat="1" ht="22.5" customHeight="1">
      <c r="A127" s="27"/>
      <c r="B127" s="28"/>
      <c r="C127" s="63" t="s">
        <v>1061</v>
      </c>
      <c r="D127" s="27"/>
      <c r="E127" s="27"/>
      <c r="F127" s="27"/>
      <c r="G127" s="27"/>
      <c r="H127" s="27"/>
      <c r="I127" s="27"/>
      <c r="J127" s="124">
        <f>BK127</f>
        <v>0</v>
      </c>
      <c r="K127" s="27"/>
      <c r="L127" s="28"/>
      <c r="M127" s="59"/>
      <c r="N127" s="51"/>
      <c r="O127" s="60"/>
      <c r="P127" s="125">
        <f>P128+P232</f>
        <v>1487.1220409999999</v>
      </c>
      <c r="Q127" s="60"/>
      <c r="R127" s="125">
        <f>R128+R232</f>
        <v>265.2533907199999</v>
      </c>
      <c r="S127" s="60"/>
      <c r="T127" s="126">
        <f>T128+T232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T127" s="15" t="s">
        <v>998</v>
      </c>
      <c r="AU127" s="15" t="s">
        <v>1062</v>
      </c>
      <c r="BK127" s="127">
        <f>BK128+BK232</f>
        <v>0</v>
      </c>
    </row>
    <row r="128" spans="2:63" s="11" customFormat="1" ht="25.5" customHeight="1">
      <c r="B128" s="128"/>
      <c r="D128" s="129" t="s">
        <v>998</v>
      </c>
      <c r="E128" s="130" t="s">
        <v>1083</v>
      </c>
      <c r="F128" s="130" t="s">
        <v>1084</v>
      </c>
      <c r="J128" s="131">
        <f>BK128</f>
        <v>0</v>
      </c>
      <c r="L128" s="128"/>
      <c r="M128" s="132"/>
      <c r="N128" s="133"/>
      <c r="O128" s="133"/>
      <c r="P128" s="134">
        <f>P129+P174+P184+P230</f>
        <v>1485.2800409999998</v>
      </c>
      <c r="Q128" s="133"/>
      <c r="R128" s="134">
        <f>R129+R174+R184+R230</f>
        <v>265.24739071999994</v>
      </c>
      <c r="S128" s="133"/>
      <c r="T128" s="135">
        <f>T129+T174+T184+T230</f>
        <v>0</v>
      </c>
      <c r="AR128" s="129" t="s">
        <v>1006</v>
      </c>
      <c r="AT128" s="136" t="s">
        <v>998</v>
      </c>
      <c r="AU128" s="136" t="s">
        <v>999</v>
      </c>
      <c r="AY128" s="129" t="s">
        <v>1085</v>
      </c>
      <c r="BK128" s="137">
        <f>BK129+BK174+BK184+BK230</f>
        <v>0</v>
      </c>
    </row>
    <row r="129" spans="2:63" s="11" customFormat="1" ht="22.5" customHeight="1">
      <c r="B129" s="128"/>
      <c r="D129" s="129" t="s">
        <v>998</v>
      </c>
      <c r="E129" s="138" t="s">
        <v>1006</v>
      </c>
      <c r="F129" s="138" t="s">
        <v>1086</v>
      </c>
      <c r="J129" s="139">
        <f>BK129</f>
        <v>0</v>
      </c>
      <c r="L129" s="128"/>
      <c r="M129" s="132"/>
      <c r="N129" s="133"/>
      <c r="O129" s="133"/>
      <c r="P129" s="134">
        <f>SUM(P130:P173)</f>
        <v>1040.8669499999999</v>
      </c>
      <c r="Q129" s="133"/>
      <c r="R129" s="134">
        <f>SUM(R130:R173)</f>
        <v>218.8748862</v>
      </c>
      <c r="S129" s="133"/>
      <c r="T129" s="135">
        <f>SUM(T130:T173)</f>
        <v>0</v>
      </c>
      <c r="AR129" s="129" t="s">
        <v>1006</v>
      </c>
      <c r="AT129" s="136" t="s">
        <v>998</v>
      </c>
      <c r="AU129" s="136" t="s">
        <v>1006</v>
      </c>
      <c r="AY129" s="129" t="s">
        <v>1085</v>
      </c>
      <c r="BK129" s="137">
        <f>SUM(BK130:BK173)</f>
        <v>0</v>
      </c>
    </row>
    <row r="130" spans="1:65" s="1" customFormat="1" ht="16.5" customHeight="1">
      <c r="A130" s="27"/>
      <c r="B130" s="140"/>
      <c r="C130" s="141" t="s">
        <v>1006</v>
      </c>
      <c r="D130" s="141" t="s">
        <v>1087</v>
      </c>
      <c r="E130" s="142" t="s">
        <v>1433</v>
      </c>
      <c r="F130" s="143" t="s">
        <v>1434</v>
      </c>
      <c r="G130" s="144" t="s">
        <v>1090</v>
      </c>
      <c r="H130" s="145">
        <v>17.28</v>
      </c>
      <c r="I130" s="146"/>
      <c r="J130" s="146">
        <f>ROUND(I130*H130,2)</f>
        <v>0</v>
      </c>
      <c r="K130" s="147"/>
      <c r="L130" s="28"/>
      <c r="M130" s="148" t="s">
        <v>929</v>
      </c>
      <c r="N130" s="149" t="s">
        <v>965</v>
      </c>
      <c r="O130" s="150">
        <v>2.806</v>
      </c>
      <c r="P130" s="150">
        <f>O130*H130</f>
        <v>48.487680000000005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2" t="s">
        <v>1091</v>
      </c>
      <c r="AT130" s="152" t="s">
        <v>1087</v>
      </c>
      <c r="AU130" s="152" t="s">
        <v>1012</v>
      </c>
      <c r="AY130" s="15" t="s">
        <v>1085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5" t="s">
        <v>1012</v>
      </c>
      <c r="BK130" s="153">
        <f>ROUND(I130*H130,2)</f>
        <v>0</v>
      </c>
      <c r="BL130" s="15" t="s">
        <v>1091</v>
      </c>
      <c r="BM130" s="152" t="s">
        <v>1435</v>
      </c>
    </row>
    <row r="131" spans="2:51" s="12" customFormat="1" ht="9.75">
      <c r="B131" s="154"/>
      <c r="D131" s="155" t="s">
        <v>1093</v>
      </c>
      <c r="E131" s="156" t="s">
        <v>929</v>
      </c>
      <c r="F131" s="157" t="s">
        <v>1436</v>
      </c>
      <c r="H131" s="158">
        <v>17.28</v>
      </c>
      <c r="L131" s="154"/>
      <c r="M131" s="159"/>
      <c r="N131" s="160"/>
      <c r="O131" s="160"/>
      <c r="P131" s="160"/>
      <c r="Q131" s="160"/>
      <c r="R131" s="160"/>
      <c r="S131" s="160"/>
      <c r="T131" s="161"/>
      <c r="AT131" s="156" t="s">
        <v>1093</v>
      </c>
      <c r="AU131" s="156" t="s">
        <v>1012</v>
      </c>
      <c r="AV131" s="12" t="s">
        <v>1012</v>
      </c>
      <c r="AW131" s="12" t="s">
        <v>956</v>
      </c>
      <c r="AX131" s="12" t="s">
        <v>1006</v>
      </c>
      <c r="AY131" s="156" t="s">
        <v>1085</v>
      </c>
    </row>
    <row r="132" spans="1:65" s="1" customFormat="1" ht="21.75" customHeight="1">
      <c r="A132" s="27"/>
      <c r="B132" s="140"/>
      <c r="C132" s="141" t="s">
        <v>1012</v>
      </c>
      <c r="D132" s="141" t="s">
        <v>1087</v>
      </c>
      <c r="E132" s="142" t="s">
        <v>1437</v>
      </c>
      <c r="F132" s="143" t="s">
        <v>1438</v>
      </c>
      <c r="G132" s="144" t="s">
        <v>1090</v>
      </c>
      <c r="H132" s="145">
        <v>17.28</v>
      </c>
      <c r="I132" s="146"/>
      <c r="J132" s="146">
        <f>ROUND(I132*H132,2)</f>
        <v>0</v>
      </c>
      <c r="K132" s="147"/>
      <c r="L132" s="28"/>
      <c r="M132" s="148" t="s">
        <v>929</v>
      </c>
      <c r="N132" s="149" t="s">
        <v>965</v>
      </c>
      <c r="O132" s="150">
        <v>0.102</v>
      </c>
      <c r="P132" s="150">
        <f>O132*H132</f>
        <v>1.76256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1091</v>
      </c>
      <c r="AT132" s="152" t="s">
        <v>1087</v>
      </c>
      <c r="AU132" s="152" t="s">
        <v>1012</v>
      </c>
      <c r="AY132" s="15" t="s">
        <v>1085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1012</v>
      </c>
      <c r="BK132" s="153">
        <f>ROUND(I132*H132,2)</f>
        <v>0</v>
      </c>
      <c r="BL132" s="15" t="s">
        <v>1091</v>
      </c>
      <c r="BM132" s="152" t="s">
        <v>1439</v>
      </c>
    </row>
    <row r="133" spans="1:65" s="1" customFormat="1" ht="16.5" customHeight="1">
      <c r="A133" s="27"/>
      <c r="B133" s="140"/>
      <c r="C133" s="141" t="s">
        <v>1099</v>
      </c>
      <c r="D133" s="141" t="s">
        <v>1087</v>
      </c>
      <c r="E133" s="142" t="s">
        <v>1103</v>
      </c>
      <c r="F133" s="143" t="s">
        <v>1104</v>
      </c>
      <c r="G133" s="144" t="s">
        <v>1090</v>
      </c>
      <c r="H133" s="145">
        <v>311.83</v>
      </c>
      <c r="I133" s="146"/>
      <c r="J133" s="146">
        <f>ROUND(I133*H133,2)</f>
        <v>0</v>
      </c>
      <c r="K133" s="147"/>
      <c r="L133" s="28"/>
      <c r="M133" s="148" t="s">
        <v>929</v>
      </c>
      <c r="N133" s="149" t="s">
        <v>965</v>
      </c>
      <c r="O133" s="150">
        <v>1.509</v>
      </c>
      <c r="P133" s="150">
        <f>O133*H133</f>
        <v>470.55146999999994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1091</v>
      </c>
      <c r="AT133" s="152" t="s">
        <v>1087</v>
      </c>
      <c r="AU133" s="152" t="s">
        <v>1012</v>
      </c>
      <c r="AY133" s="15" t="s">
        <v>1085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1012</v>
      </c>
      <c r="BK133" s="153">
        <f>ROUND(I133*H133,2)</f>
        <v>0</v>
      </c>
      <c r="BL133" s="15" t="s">
        <v>1091</v>
      </c>
      <c r="BM133" s="152" t="s">
        <v>1440</v>
      </c>
    </row>
    <row r="134" spans="2:51" s="12" customFormat="1" ht="9.75">
      <c r="B134" s="154"/>
      <c r="D134" s="155" t="s">
        <v>1093</v>
      </c>
      <c r="E134" s="156" t="s">
        <v>929</v>
      </c>
      <c r="F134" s="157" t="s">
        <v>1441</v>
      </c>
      <c r="H134" s="158">
        <v>11.05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1093</v>
      </c>
      <c r="AU134" s="156" t="s">
        <v>1012</v>
      </c>
      <c r="AV134" s="12" t="s">
        <v>1012</v>
      </c>
      <c r="AW134" s="12" t="s">
        <v>956</v>
      </c>
      <c r="AX134" s="12" t="s">
        <v>999</v>
      </c>
      <c r="AY134" s="156" t="s">
        <v>1085</v>
      </c>
    </row>
    <row r="135" spans="2:51" s="12" customFormat="1" ht="9.75">
      <c r="B135" s="154"/>
      <c r="D135" s="155" t="s">
        <v>1093</v>
      </c>
      <c r="E135" s="156" t="s">
        <v>929</v>
      </c>
      <c r="F135" s="157" t="s">
        <v>1442</v>
      </c>
      <c r="H135" s="158">
        <v>134.94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1093</v>
      </c>
      <c r="AU135" s="156" t="s">
        <v>1012</v>
      </c>
      <c r="AV135" s="12" t="s">
        <v>1012</v>
      </c>
      <c r="AW135" s="12" t="s">
        <v>956</v>
      </c>
      <c r="AX135" s="12" t="s">
        <v>999</v>
      </c>
      <c r="AY135" s="156" t="s">
        <v>1085</v>
      </c>
    </row>
    <row r="136" spans="2:51" s="12" customFormat="1" ht="9.75">
      <c r="B136" s="154"/>
      <c r="D136" s="155" t="s">
        <v>1093</v>
      </c>
      <c r="E136" s="156" t="s">
        <v>929</v>
      </c>
      <c r="F136" s="157" t="s">
        <v>1443</v>
      </c>
      <c r="H136" s="158">
        <v>70.59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1093</v>
      </c>
      <c r="AU136" s="156" t="s">
        <v>1012</v>
      </c>
      <c r="AV136" s="12" t="s">
        <v>1012</v>
      </c>
      <c r="AW136" s="12" t="s">
        <v>956</v>
      </c>
      <c r="AX136" s="12" t="s">
        <v>999</v>
      </c>
      <c r="AY136" s="156" t="s">
        <v>1085</v>
      </c>
    </row>
    <row r="137" spans="2:51" s="12" customFormat="1" ht="9.75">
      <c r="B137" s="154"/>
      <c r="D137" s="155" t="s">
        <v>1093</v>
      </c>
      <c r="E137" s="156" t="s">
        <v>929</v>
      </c>
      <c r="F137" s="157" t="s">
        <v>1444</v>
      </c>
      <c r="H137" s="158">
        <v>42.08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1093</v>
      </c>
      <c r="AU137" s="156" t="s">
        <v>1012</v>
      </c>
      <c r="AV137" s="12" t="s">
        <v>1012</v>
      </c>
      <c r="AW137" s="12" t="s">
        <v>956</v>
      </c>
      <c r="AX137" s="12" t="s">
        <v>999</v>
      </c>
      <c r="AY137" s="156" t="s">
        <v>1085</v>
      </c>
    </row>
    <row r="138" spans="2:51" s="12" customFormat="1" ht="9.75">
      <c r="B138" s="154"/>
      <c r="D138" s="155" t="s">
        <v>1093</v>
      </c>
      <c r="E138" s="156" t="s">
        <v>929</v>
      </c>
      <c r="F138" s="157" t="s">
        <v>1445</v>
      </c>
      <c r="H138" s="158">
        <v>27.17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1093</v>
      </c>
      <c r="AU138" s="156" t="s">
        <v>1012</v>
      </c>
      <c r="AV138" s="12" t="s">
        <v>1012</v>
      </c>
      <c r="AW138" s="12" t="s">
        <v>956</v>
      </c>
      <c r="AX138" s="12" t="s">
        <v>999</v>
      </c>
      <c r="AY138" s="156" t="s">
        <v>1085</v>
      </c>
    </row>
    <row r="139" spans="2:51" s="12" customFormat="1" ht="9.75">
      <c r="B139" s="154"/>
      <c r="D139" s="155" t="s">
        <v>1093</v>
      </c>
      <c r="E139" s="156" t="s">
        <v>929</v>
      </c>
      <c r="F139" s="157" t="s">
        <v>1446</v>
      </c>
      <c r="H139" s="158">
        <v>26</v>
      </c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1093</v>
      </c>
      <c r="AU139" s="156" t="s">
        <v>1012</v>
      </c>
      <c r="AV139" s="12" t="s">
        <v>1012</v>
      </c>
      <c r="AW139" s="12" t="s">
        <v>956</v>
      </c>
      <c r="AX139" s="12" t="s">
        <v>999</v>
      </c>
      <c r="AY139" s="156" t="s">
        <v>1085</v>
      </c>
    </row>
    <row r="140" spans="2:51" s="13" customFormat="1" ht="9.75">
      <c r="B140" s="178"/>
      <c r="D140" s="155" t="s">
        <v>1093</v>
      </c>
      <c r="E140" s="179" t="s">
        <v>929</v>
      </c>
      <c r="F140" s="180" t="s">
        <v>1447</v>
      </c>
      <c r="H140" s="181">
        <v>311.83000000000004</v>
      </c>
      <c r="L140" s="178"/>
      <c r="M140" s="182"/>
      <c r="N140" s="183"/>
      <c r="O140" s="183"/>
      <c r="P140" s="183"/>
      <c r="Q140" s="183"/>
      <c r="R140" s="183"/>
      <c r="S140" s="183"/>
      <c r="T140" s="184"/>
      <c r="AT140" s="179" t="s">
        <v>1093</v>
      </c>
      <c r="AU140" s="179" t="s">
        <v>1012</v>
      </c>
      <c r="AV140" s="13" t="s">
        <v>1091</v>
      </c>
      <c r="AW140" s="13" t="s">
        <v>956</v>
      </c>
      <c r="AX140" s="13" t="s">
        <v>1006</v>
      </c>
      <c r="AY140" s="179" t="s">
        <v>1085</v>
      </c>
    </row>
    <row r="141" spans="1:65" s="1" customFormat="1" ht="33" customHeight="1">
      <c r="A141" s="27"/>
      <c r="B141" s="140"/>
      <c r="C141" s="141" t="s">
        <v>1091</v>
      </c>
      <c r="D141" s="141" t="s">
        <v>1087</v>
      </c>
      <c r="E141" s="142" t="s">
        <v>1108</v>
      </c>
      <c r="F141" s="143" t="s">
        <v>1109</v>
      </c>
      <c r="G141" s="144" t="s">
        <v>1090</v>
      </c>
      <c r="H141" s="145">
        <v>311.83</v>
      </c>
      <c r="I141" s="146"/>
      <c r="J141" s="146">
        <f>ROUND(I141*H141,2)</f>
        <v>0</v>
      </c>
      <c r="K141" s="147"/>
      <c r="L141" s="28"/>
      <c r="M141" s="148" t="s">
        <v>929</v>
      </c>
      <c r="N141" s="149" t="s">
        <v>965</v>
      </c>
      <c r="O141" s="150">
        <v>0.08</v>
      </c>
      <c r="P141" s="150">
        <f>O141*H141</f>
        <v>24.9464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1091</v>
      </c>
      <c r="AT141" s="152" t="s">
        <v>1087</v>
      </c>
      <c r="AU141" s="152" t="s">
        <v>1012</v>
      </c>
      <c r="AY141" s="15" t="s">
        <v>1085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1012</v>
      </c>
      <c r="BK141" s="153">
        <f>ROUND(I141*H141,2)</f>
        <v>0</v>
      </c>
      <c r="BL141" s="15" t="s">
        <v>1091</v>
      </c>
      <c r="BM141" s="152" t="s">
        <v>1448</v>
      </c>
    </row>
    <row r="142" spans="1:65" s="1" customFormat="1" ht="21.75" customHeight="1">
      <c r="A142" s="27"/>
      <c r="B142" s="140"/>
      <c r="C142" s="141" t="s">
        <v>1107</v>
      </c>
      <c r="D142" s="141" t="s">
        <v>1087</v>
      </c>
      <c r="E142" s="142" t="s">
        <v>1112</v>
      </c>
      <c r="F142" s="143" t="s">
        <v>1113</v>
      </c>
      <c r="G142" s="144" t="s">
        <v>1114</v>
      </c>
      <c r="H142" s="145">
        <v>652.46</v>
      </c>
      <c r="I142" s="146"/>
      <c r="J142" s="146">
        <f>ROUND(I142*H142,2)</f>
        <v>0</v>
      </c>
      <c r="K142" s="147"/>
      <c r="L142" s="28"/>
      <c r="M142" s="148" t="s">
        <v>929</v>
      </c>
      <c r="N142" s="149" t="s">
        <v>965</v>
      </c>
      <c r="O142" s="150">
        <v>0.249</v>
      </c>
      <c r="P142" s="150">
        <f>O142*H142</f>
        <v>162.46254000000002</v>
      </c>
      <c r="Q142" s="150">
        <v>0.00097</v>
      </c>
      <c r="R142" s="150">
        <f>Q142*H142</f>
        <v>0.6328862000000001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1091</v>
      </c>
      <c r="AT142" s="152" t="s">
        <v>1087</v>
      </c>
      <c r="AU142" s="152" t="s">
        <v>1012</v>
      </c>
      <c r="AY142" s="15" t="s">
        <v>1085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1012</v>
      </c>
      <c r="BK142" s="153">
        <f>ROUND(I142*H142,2)</f>
        <v>0</v>
      </c>
      <c r="BL142" s="15" t="s">
        <v>1091</v>
      </c>
      <c r="BM142" s="152" t="s">
        <v>1449</v>
      </c>
    </row>
    <row r="143" spans="2:51" s="12" customFormat="1" ht="9.75">
      <c r="B143" s="154"/>
      <c r="D143" s="155" t="s">
        <v>1093</v>
      </c>
      <c r="E143" s="156" t="s">
        <v>929</v>
      </c>
      <c r="F143" s="157" t="s">
        <v>1450</v>
      </c>
      <c r="H143" s="158">
        <v>28.8</v>
      </c>
      <c r="L143" s="154"/>
      <c r="M143" s="159"/>
      <c r="N143" s="160"/>
      <c r="O143" s="160"/>
      <c r="P143" s="160"/>
      <c r="Q143" s="160"/>
      <c r="R143" s="160"/>
      <c r="S143" s="160"/>
      <c r="T143" s="161"/>
      <c r="AT143" s="156" t="s">
        <v>1093</v>
      </c>
      <c r="AU143" s="156" t="s">
        <v>1012</v>
      </c>
      <c r="AV143" s="12" t="s">
        <v>1012</v>
      </c>
      <c r="AW143" s="12" t="s">
        <v>956</v>
      </c>
      <c r="AX143" s="12" t="s">
        <v>999</v>
      </c>
      <c r="AY143" s="156" t="s">
        <v>1085</v>
      </c>
    </row>
    <row r="144" spans="2:51" s="12" customFormat="1" ht="9.75">
      <c r="B144" s="154"/>
      <c r="D144" s="155" t="s">
        <v>1093</v>
      </c>
      <c r="E144" s="156" t="s">
        <v>929</v>
      </c>
      <c r="F144" s="157" t="s">
        <v>1451</v>
      </c>
      <c r="H144" s="158">
        <v>269.88</v>
      </c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1093</v>
      </c>
      <c r="AU144" s="156" t="s">
        <v>1012</v>
      </c>
      <c r="AV144" s="12" t="s">
        <v>1012</v>
      </c>
      <c r="AW144" s="12" t="s">
        <v>956</v>
      </c>
      <c r="AX144" s="12" t="s">
        <v>999</v>
      </c>
      <c r="AY144" s="156" t="s">
        <v>1085</v>
      </c>
    </row>
    <row r="145" spans="2:51" s="12" customFormat="1" ht="9.75">
      <c r="B145" s="154"/>
      <c r="D145" s="155" t="s">
        <v>1093</v>
      </c>
      <c r="E145" s="156" t="s">
        <v>929</v>
      </c>
      <c r="F145" s="157" t="s">
        <v>1452</v>
      </c>
      <c r="H145" s="158">
        <v>22.1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1093</v>
      </c>
      <c r="AU145" s="156" t="s">
        <v>1012</v>
      </c>
      <c r="AV145" s="12" t="s">
        <v>1012</v>
      </c>
      <c r="AW145" s="12" t="s">
        <v>956</v>
      </c>
      <c r="AX145" s="12" t="s">
        <v>999</v>
      </c>
      <c r="AY145" s="156" t="s">
        <v>1085</v>
      </c>
    </row>
    <row r="146" spans="2:51" s="12" customFormat="1" ht="9.75">
      <c r="B146" s="154"/>
      <c r="D146" s="155" t="s">
        <v>1093</v>
      </c>
      <c r="E146" s="156" t="s">
        <v>929</v>
      </c>
      <c r="F146" s="157" t="s">
        <v>1453</v>
      </c>
      <c r="H146" s="158">
        <v>54.34</v>
      </c>
      <c r="L146" s="154"/>
      <c r="M146" s="159"/>
      <c r="N146" s="160"/>
      <c r="O146" s="160"/>
      <c r="P146" s="160"/>
      <c r="Q146" s="160"/>
      <c r="R146" s="160"/>
      <c r="S146" s="160"/>
      <c r="T146" s="161"/>
      <c r="AT146" s="156" t="s">
        <v>1093</v>
      </c>
      <c r="AU146" s="156" t="s">
        <v>1012</v>
      </c>
      <c r="AV146" s="12" t="s">
        <v>1012</v>
      </c>
      <c r="AW146" s="12" t="s">
        <v>956</v>
      </c>
      <c r="AX146" s="12" t="s">
        <v>999</v>
      </c>
      <c r="AY146" s="156" t="s">
        <v>1085</v>
      </c>
    </row>
    <row r="147" spans="2:51" s="12" customFormat="1" ht="9.75">
      <c r="B147" s="154"/>
      <c r="D147" s="155" t="s">
        <v>1093</v>
      </c>
      <c r="E147" s="156" t="s">
        <v>929</v>
      </c>
      <c r="F147" s="157" t="s">
        <v>1454</v>
      </c>
      <c r="H147" s="158">
        <v>84.16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1093</v>
      </c>
      <c r="AU147" s="156" t="s">
        <v>1012</v>
      </c>
      <c r="AV147" s="12" t="s">
        <v>1012</v>
      </c>
      <c r="AW147" s="12" t="s">
        <v>956</v>
      </c>
      <c r="AX147" s="12" t="s">
        <v>999</v>
      </c>
      <c r="AY147" s="156" t="s">
        <v>1085</v>
      </c>
    </row>
    <row r="148" spans="2:51" s="12" customFormat="1" ht="9.75">
      <c r="B148" s="154"/>
      <c r="D148" s="155" t="s">
        <v>1093</v>
      </c>
      <c r="E148" s="156" t="s">
        <v>929</v>
      </c>
      <c r="F148" s="157" t="s">
        <v>1455</v>
      </c>
      <c r="H148" s="158">
        <v>141.18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1093</v>
      </c>
      <c r="AU148" s="156" t="s">
        <v>1012</v>
      </c>
      <c r="AV148" s="12" t="s">
        <v>1012</v>
      </c>
      <c r="AW148" s="12" t="s">
        <v>956</v>
      </c>
      <c r="AX148" s="12" t="s">
        <v>999</v>
      </c>
      <c r="AY148" s="156" t="s">
        <v>1085</v>
      </c>
    </row>
    <row r="149" spans="2:51" s="12" customFormat="1" ht="9.75">
      <c r="B149" s="154"/>
      <c r="D149" s="155" t="s">
        <v>1093</v>
      </c>
      <c r="E149" s="156" t="s">
        <v>929</v>
      </c>
      <c r="F149" s="157" t="s">
        <v>1456</v>
      </c>
      <c r="H149" s="158">
        <v>52</v>
      </c>
      <c r="L149" s="154"/>
      <c r="M149" s="159"/>
      <c r="N149" s="160"/>
      <c r="O149" s="160"/>
      <c r="P149" s="160"/>
      <c r="Q149" s="160"/>
      <c r="R149" s="160"/>
      <c r="S149" s="160"/>
      <c r="T149" s="161"/>
      <c r="AT149" s="156" t="s">
        <v>1093</v>
      </c>
      <c r="AU149" s="156" t="s">
        <v>1012</v>
      </c>
      <c r="AV149" s="12" t="s">
        <v>1012</v>
      </c>
      <c r="AW149" s="12" t="s">
        <v>956</v>
      </c>
      <c r="AX149" s="12" t="s">
        <v>999</v>
      </c>
      <c r="AY149" s="156" t="s">
        <v>1085</v>
      </c>
    </row>
    <row r="150" spans="2:51" s="13" customFormat="1" ht="9.75">
      <c r="B150" s="178"/>
      <c r="D150" s="155" t="s">
        <v>1093</v>
      </c>
      <c r="E150" s="179" t="s">
        <v>929</v>
      </c>
      <c r="F150" s="180" t="s">
        <v>1447</v>
      </c>
      <c r="H150" s="181">
        <v>652.46</v>
      </c>
      <c r="L150" s="178"/>
      <c r="M150" s="182"/>
      <c r="N150" s="183"/>
      <c r="O150" s="183"/>
      <c r="P150" s="183"/>
      <c r="Q150" s="183"/>
      <c r="R150" s="183"/>
      <c r="S150" s="183"/>
      <c r="T150" s="184"/>
      <c r="AT150" s="179" t="s">
        <v>1093</v>
      </c>
      <c r="AU150" s="179" t="s">
        <v>1012</v>
      </c>
      <c r="AV150" s="13" t="s">
        <v>1091</v>
      </c>
      <c r="AW150" s="13" t="s">
        <v>956</v>
      </c>
      <c r="AX150" s="13" t="s">
        <v>1006</v>
      </c>
      <c r="AY150" s="179" t="s">
        <v>1085</v>
      </c>
    </row>
    <row r="151" spans="1:65" s="1" customFormat="1" ht="21.75" customHeight="1">
      <c r="A151" s="27"/>
      <c r="B151" s="140"/>
      <c r="C151" s="141" t="s">
        <v>1111</v>
      </c>
      <c r="D151" s="141" t="s">
        <v>1087</v>
      </c>
      <c r="E151" s="142" t="s">
        <v>1118</v>
      </c>
      <c r="F151" s="143" t="s">
        <v>1119</v>
      </c>
      <c r="G151" s="144" t="s">
        <v>1114</v>
      </c>
      <c r="H151" s="145">
        <v>652.46</v>
      </c>
      <c r="I151" s="146"/>
      <c r="J151" s="146">
        <f>ROUND(I151*H151,2)</f>
        <v>0</v>
      </c>
      <c r="K151" s="147"/>
      <c r="L151" s="28"/>
      <c r="M151" s="148" t="s">
        <v>929</v>
      </c>
      <c r="N151" s="149" t="s">
        <v>965</v>
      </c>
      <c r="O151" s="150">
        <v>0.188</v>
      </c>
      <c r="P151" s="150">
        <f>O151*H151</f>
        <v>122.66248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1091</v>
      </c>
      <c r="AT151" s="152" t="s">
        <v>1087</v>
      </c>
      <c r="AU151" s="152" t="s">
        <v>1012</v>
      </c>
      <c r="AY151" s="15" t="s">
        <v>1085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1012</v>
      </c>
      <c r="BK151" s="153">
        <f>ROUND(I151*H151,2)</f>
        <v>0</v>
      </c>
      <c r="BL151" s="15" t="s">
        <v>1091</v>
      </c>
      <c r="BM151" s="152" t="s">
        <v>1457</v>
      </c>
    </row>
    <row r="152" spans="1:65" s="1" customFormat="1" ht="33" customHeight="1">
      <c r="A152" s="27"/>
      <c r="B152" s="140"/>
      <c r="C152" s="141" t="s">
        <v>1117</v>
      </c>
      <c r="D152" s="141" t="s">
        <v>1087</v>
      </c>
      <c r="E152" s="142" t="s">
        <v>1126</v>
      </c>
      <c r="F152" s="143" t="s">
        <v>1127</v>
      </c>
      <c r="G152" s="144" t="s">
        <v>1090</v>
      </c>
      <c r="H152" s="145">
        <v>138.824</v>
      </c>
      <c r="I152" s="146"/>
      <c r="J152" s="146">
        <f>ROUND(I152*H152,2)</f>
        <v>0</v>
      </c>
      <c r="K152" s="147"/>
      <c r="L152" s="28"/>
      <c r="M152" s="148" t="s">
        <v>929</v>
      </c>
      <c r="N152" s="149" t="s">
        <v>965</v>
      </c>
      <c r="O152" s="150">
        <v>0.037</v>
      </c>
      <c r="P152" s="150">
        <f>O152*H152</f>
        <v>5.136488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1091</v>
      </c>
      <c r="AT152" s="152" t="s">
        <v>1087</v>
      </c>
      <c r="AU152" s="152" t="s">
        <v>1012</v>
      </c>
      <c r="AY152" s="15" t="s">
        <v>1085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1012</v>
      </c>
      <c r="BK152" s="153">
        <f>ROUND(I152*H152,2)</f>
        <v>0</v>
      </c>
      <c r="BL152" s="15" t="s">
        <v>1091</v>
      </c>
      <c r="BM152" s="152" t="s">
        <v>1458</v>
      </c>
    </row>
    <row r="153" spans="2:51" s="12" customFormat="1" ht="9.75">
      <c r="B153" s="154"/>
      <c r="D153" s="155" t="s">
        <v>1093</v>
      </c>
      <c r="E153" s="156" t="s">
        <v>929</v>
      </c>
      <c r="F153" s="157" t="s">
        <v>1459</v>
      </c>
      <c r="H153" s="158">
        <v>138.824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1093</v>
      </c>
      <c r="AU153" s="156" t="s">
        <v>1012</v>
      </c>
      <c r="AV153" s="12" t="s">
        <v>1012</v>
      </c>
      <c r="AW153" s="12" t="s">
        <v>956</v>
      </c>
      <c r="AX153" s="12" t="s">
        <v>1006</v>
      </c>
      <c r="AY153" s="156" t="s">
        <v>1085</v>
      </c>
    </row>
    <row r="154" spans="1:65" s="1" customFormat="1" ht="21.75" customHeight="1">
      <c r="A154" s="27"/>
      <c r="B154" s="140"/>
      <c r="C154" s="141" t="s">
        <v>1121</v>
      </c>
      <c r="D154" s="141" t="s">
        <v>1087</v>
      </c>
      <c r="E154" s="142" t="s">
        <v>1131</v>
      </c>
      <c r="F154" s="143" t="s">
        <v>1132</v>
      </c>
      <c r="G154" s="144" t="s">
        <v>1090</v>
      </c>
      <c r="H154" s="145">
        <v>138.824</v>
      </c>
      <c r="I154" s="146"/>
      <c r="J154" s="146">
        <f>ROUND(I154*H154,2)</f>
        <v>0</v>
      </c>
      <c r="K154" s="147"/>
      <c r="L154" s="28"/>
      <c r="M154" s="148" t="s">
        <v>929</v>
      </c>
      <c r="N154" s="149" t="s">
        <v>965</v>
      </c>
      <c r="O154" s="150">
        <v>0.087</v>
      </c>
      <c r="P154" s="150">
        <f>O154*H154</f>
        <v>12.077688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1091</v>
      </c>
      <c r="AT154" s="152" t="s">
        <v>1087</v>
      </c>
      <c r="AU154" s="152" t="s">
        <v>1012</v>
      </c>
      <c r="AY154" s="15" t="s">
        <v>1085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1012</v>
      </c>
      <c r="BK154" s="153">
        <f>ROUND(I154*H154,2)</f>
        <v>0</v>
      </c>
      <c r="BL154" s="15" t="s">
        <v>1091</v>
      </c>
      <c r="BM154" s="152" t="s">
        <v>1460</v>
      </c>
    </row>
    <row r="155" spans="1:65" s="1" customFormat="1" ht="33" customHeight="1">
      <c r="A155" s="27"/>
      <c r="B155" s="140"/>
      <c r="C155" s="141" t="s">
        <v>1125</v>
      </c>
      <c r="D155" s="141" t="s">
        <v>1087</v>
      </c>
      <c r="E155" s="142" t="s">
        <v>1147</v>
      </c>
      <c r="F155" s="143" t="s">
        <v>1148</v>
      </c>
      <c r="G155" s="144" t="s">
        <v>1090</v>
      </c>
      <c r="H155" s="145">
        <v>138.824</v>
      </c>
      <c r="I155" s="146"/>
      <c r="J155" s="146">
        <f>ROUND(I155*H155,2)</f>
        <v>0</v>
      </c>
      <c r="K155" s="147"/>
      <c r="L155" s="28"/>
      <c r="M155" s="148" t="s">
        <v>929</v>
      </c>
      <c r="N155" s="149" t="s">
        <v>965</v>
      </c>
      <c r="O155" s="150">
        <v>0.031</v>
      </c>
      <c r="P155" s="150">
        <f>O155*H155</f>
        <v>4.3035440000000005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52" t="s">
        <v>1091</v>
      </c>
      <c r="AT155" s="152" t="s">
        <v>1087</v>
      </c>
      <c r="AU155" s="152" t="s">
        <v>1012</v>
      </c>
      <c r="AY155" s="15" t="s">
        <v>1085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5" t="s">
        <v>1012</v>
      </c>
      <c r="BK155" s="153">
        <f>ROUND(I155*H155,2)</f>
        <v>0</v>
      </c>
      <c r="BL155" s="15" t="s">
        <v>1091</v>
      </c>
      <c r="BM155" s="152" t="s">
        <v>1461</v>
      </c>
    </row>
    <row r="156" spans="1:65" s="1" customFormat="1" ht="21.75" customHeight="1">
      <c r="A156" s="27"/>
      <c r="B156" s="140"/>
      <c r="C156" s="141" t="s">
        <v>1130</v>
      </c>
      <c r="D156" s="141" t="s">
        <v>1087</v>
      </c>
      <c r="E156" s="142" t="s">
        <v>1151</v>
      </c>
      <c r="F156" s="143" t="s">
        <v>1152</v>
      </c>
      <c r="G156" s="144" t="s">
        <v>1090</v>
      </c>
      <c r="H156" s="145">
        <v>190.286</v>
      </c>
      <c r="I156" s="146"/>
      <c r="J156" s="146">
        <f>ROUND(I156*H156,2)</f>
        <v>0</v>
      </c>
      <c r="K156" s="147"/>
      <c r="L156" s="28"/>
      <c r="M156" s="148" t="s">
        <v>929</v>
      </c>
      <c r="N156" s="149" t="s">
        <v>965</v>
      </c>
      <c r="O156" s="150">
        <v>0.242</v>
      </c>
      <c r="P156" s="150">
        <f>O156*H156</f>
        <v>46.049212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1091</v>
      </c>
      <c r="AT156" s="152" t="s">
        <v>1087</v>
      </c>
      <c r="AU156" s="152" t="s">
        <v>1012</v>
      </c>
      <c r="AY156" s="15" t="s">
        <v>1085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1012</v>
      </c>
      <c r="BK156" s="153">
        <f>ROUND(I156*H156,2)</f>
        <v>0</v>
      </c>
      <c r="BL156" s="15" t="s">
        <v>1091</v>
      </c>
      <c r="BM156" s="152" t="s">
        <v>1462</v>
      </c>
    </row>
    <row r="157" spans="2:51" s="12" customFormat="1" ht="9.75">
      <c r="B157" s="154"/>
      <c r="D157" s="155" t="s">
        <v>1093</v>
      </c>
      <c r="E157" s="156" t="s">
        <v>929</v>
      </c>
      <c r="F157" s="157" t="s">
        <v>1463</v>
      </c>
      <c r="H157" s="158">
        <v>13.889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1093</v>
      </c>
      <c r="AU157" s="156" t="s">
        <v>1012</v>
      </c>
      <c r="AV157" s="12" t="s">
        <v>1012</v>
      </c>
      <c r="AW157" s="12" t="s">
        <v>956</v>
      </c>
      <c r="AX157" s="12" t="s">
        <v>999</v>
      </c>
      <c r="AY157" s="156" t="s">
        <v>1085</v>
      </c>
    </row>
    <row r="158" spans="2:51" s="12" customFormat="1" ht="9.75">
      <c r="B158" s="154"/>
      <c r="D158" s="155" t="s">
        <v>1093</v>
      </c>
      <c r="E158" s="156" t="s">
        <v>929</v>
      </c>
      <c r="F158" s="157" t="s">
        <v>1464</v>
      </c>
      <c r="H158" s="158">
        <v>6.5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1093</v>
      </c>
      <c r="AU158" s="156" t="s">
        <v>1012</v>
      </c>
      <c r="AV158" s="12" t="s">
        <v>1012</v>
      </c>
      <c r="AW158" s="12" t="s">
        <v>956</v>
      </c>
      <c r="AX158" s="12" t="s">
        <v>999</v>
      </c>
      <c r="AY158" s="156" t="s">
        <v>1085</v>
      </c>
    </row>
    <row r="159" spans="2:51" s="12" customFormat="1" ht="9.75">
      <c r="B159" s="154"/>
      <c r="D159" s="155" t="s">
        <v>1093</v>
      </c>
      <c r="E159" s="156" t="s">
        <v>929</v>
      </c>
      <c r="F159" s="157" t="s">
        <v>1465</v>
      </c>
      <c r="H159" s="158">
        <v>67.47</v>
      </c>
      <c r="L159" s="154"/>
      <c r="M159" s="159"/>
      <c r="N159" s="160"/>
      <c r="O159" s="160"/>
      <c r="P159" s="160"/>
      <c r="Q159" s="160"/>
      <c r="R159" s="160"/>
      <c r="S159" s="160"/>
      <c r="T159" s="161"/>
      <c r="AT159" s="156" t="s">
        <v>1093</v>
      </c>
      <c r="AU159" s="156" t="s">
        <v>1012</v>
      </c>
      <c r="AV159" s="12" t="s">
        <v>1012</v>
      </c>
      <c r="AW159" s="12" t="s">
        <v>956</v>
      </c>
      <c r="AX159" s="12" t="s">
        <v>999</v>
      </c>
      <c r="AY159" s="156" t="s">
        <v>1085</v>
      </c>
    </row>
    <row r="160" spans="2:51" s="12" customFormat="1" ht="9.75">
      <c r="B160" s="154"/>
      <c r="D160" s="155" t="s">
        <v>1093</v>
      </c>
      <c r="E160" s="156" t="s">
        <v>929</v>
      </c>
      <c r="F160" s="157" t="s">
        <v>1466</v>
      </c>
      <c r="H160" s="158">
        <v>40.725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1093</v>
      </c>
      <c r="AU160" s="156" t="s">
        <v>1012</v>
      </c>
      <c r="AV160" s="12" t="s">
        <v>1012</v>
      </c>
      <c r="AW160" s="12" t="s">
        <v>956</v>
      </c>
      <c r="AX160" s="12" t="s">
        <v>999</v>
      </c>
      <c r="AY160" s="156" t="s">
        <v>1085</v>
      </c>
    </row>
    <row r="161" spans="2:51" s="12" customFormat="1" ht="9.75">
      <c r="B161" s="154"/>
      <c r="D161" s="155" t="s">
        <v>1093</v>
      </c>
      <c r="E161" s="156" t="s">
        <v>929</v>
      </c>
      <c r="F161" s="157" t="s">
        <v>1467</v>
      </c>
      <c r="H161" s="158">
        <v>15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1093</v>
      </c>
      <c r="AU161" s="156" t="s">
        <v>1012</v>
      </c>
      <c r="AV161" s="12" t="s">
        <v>1012</v>
      </c>
      <c r="AW161" s="12" t="s">
        <v>956</v>
      </c>
      <c r="AX161" s="12" t="s">
        <v>999</v>
      </c>
      <c r="AY161" s="156" t="s">
        <v>1085</v>
      </c>
    </row>
    <row r="162" spans="2:51" s="12" customFormat="1" ht="9.75">
      <c r="B162" s="154"/>
      <c r="D162" s="155" t="s">
        <v>1093</v>
      </c>
      <c r="E162" s="156" t="s">
        <v>929</v>
      </c>
      <c r="F162" s="157" t="s">
        <v>1468</v>
      </c>
      <c r="H162" s="158">
        <v>29.982</v>
      </c>
      <c r="L162" s="154"/>
      <c r="M162" s="159"/>
      <c r="N162" s="160"/>
      <c r="O162" s="160"/>
      <c r="P162" s="160"/>
      <c r="Q162" s="160"/>
      <c r="R162" s="160"/>
      <c r="S162" s="160"/>
      <c r="T162" s="161"/>
      <c r="AT162" s="156" t="s">
        <v>1093</v>
      </c>
      <c r="AU162" s="156" t="s">
        <v>1012</v>
      </c>
      <c r="AV162" s="12" t="s">
        <v>1012</v>
      </c>
      <c r="AW162" s="12" t="s">
        <v>956</v>
      </c>
      <c r="AX162" s="12" t="s">
        <v>999</v>
      </c>
      <c r="AY162" s="156" t="s">
        <v>1085</v>
      </c>
    </row>
    <row r="163" spans="2:51" s="12" customFormat="1" ht="9.75">
      <c r="B163" s="154"/>
      <c r="D163" s="155" t="s">
        <v>1093</v>
      </c>
      <c r="E163" s="156" t="s">
        <v>929</v>
      </c>
      <c r="F163" s="157" t="s">
        <v>1469</v>
      </c>
      <c r="H163" s="158">
        <v>16.72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1093</v>
      </c>
      <c r="AU163" s="156" t="s">
        <v>1012</v>
      </c>
      <c r="AV163" s="12" t="s">
        <v>1012</v>
      </c>
      <c r="AW163" s="12" t="s">
        <v>956</v>
      </c>
      <c r="AX163" s="12" t="s">
        <v>999</v>
      </c>
      <c r="AY163" s="156" t="s">
        <v>1085</v>
      </c>
    </row>
    <row r="164" spans="2:51" s="13" customFormat="1" ht="9.75">
      <c r="B164" s="178"/>
      <c r="D164" s="155" t="s">
        <v>1093</v>
      </c>
      <c r="E164" s="179" t="s">
        <v>929</v>
      </c>
      <c r="F164" s="180" t="s">
        <v>1447</v>
      </c>
      <c r="H164" s="181">
        <v>190.286</v>
      </c>
      <c r="L164" s="178"/>
      <c r="M164" s="182"/>
      <c r="N164" s="183"/>
      <c r="O164" s="183"/>
      <c r="P164" s="183"/>
      <c r="Q164" s="183"/>
      <c r="R164" s="183"/>
      <c r="S164" s="183"/>
      <c r="T164" s="184"/>
      <c r="AT164" s="179" t="s">
        <v>1093</v>
      </c>
      <c r="AU164" s="179" t="s">
        <v>1012</v>
      </c>
      <c r="AV164" s="13" t="s">
        <v>1091</v>
      </c>
      <c r="AW164" s="13" t="s">
        <v>956</v>
      </c>
      <c r="AX164" s="13" t="s">
        <v>1006</v>
      </c>
      <c r="AY164" s="179" t="s">
        <v>1085</v>
      </c>
    </row>
    <row r="165" spans="1:65" s="1" customFormat="1" ht="21.75" customHeight="1">
      <c r="A165" s="27"/>
      <c r="B165" s="140"/>
      <c r="C165" s="141" t="s">
        <v>1134</v>
      </c>
      <c r="D165" s="141" t="s">
        <v>1087</v>
      </c>
      <c r="E165" s="142" t="s">
        <v>1156</v>
      </c>
      <c r="F165" s="143" t="s">
        <v>1157</v>
      </c>
      <c r="G165" s="144" t="s">
        <v>1090</v>
      </c>
      <c r="H165" s="145">
        <v>94.888</v>
      </c>
      <c r="I165" s="146"/>
      <c r="J165" s="146">
        <f>ROUND(I165*H165,2)</f>
        <v>0</v>
      </c>
      <c r="K165" s="147"/>
      <c r="L165" s="28"/>
      <c r="M165" s="148" t="s">
        <v>929</v>
      </c>
      <c r="N165" s="149" t="s">
        <v>965</v>
      </c>
      <c r="O165" s="150">
        <v>1.501</v>
      </c>
      <c r="P165" s="150">
        <f>O165*H165</f>
        <v>142.426888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1091</v>
      </c>
      <c r="AT165" s="152" t="s">
        <v>1087</v>
      </c>
      <c r="AU165" s="152" t="s">
        <v>1012</v>
      </c>
      <c r="AY165" s="15" t="s">
        <v>1085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1012</v>
      </c>
      <c r="BK165" s="153">
        <f>ROUND(I165*H165,2)</f>
        <v>0</v>
      </c>
      <c r="BL165" s="15" t="s">
        <v>1091</v>
      </c>
      <c r="BM165" s="152" t="s">
        <v>1470</v>
      </c>
    </row>
    <row r="166" spans="2:51" s="12" customFormat="1" ht="9.75">
      <c r="B166" s="154"/>
      <c r="D166" s="155" t="s">
        <v>1093</v>
      </c>
      <c r="E166" s="156" t="s">
        <v>929</v>
      </c>
      <c r="F166" s="157" t="s">
        <v>1471</v>
      </c>
      <c r="H166" s="158">
        <v>3.441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1093</v>
      </c>
      <c r="AU166" s="156" t="s">
        <v>1012</v>
      </c>
      <c r="AV166" s="12" t="s">
        <v>1012</v>
      </c>
      <c r="AW166" s="12" t="s">
        <v>956</v>
      </c>
      <c r="AX166" s="12" t="s">
        <v>999</v>
      </c>
      <c r="AY166" s="156" t="s">
        <v>1085</v>
      </c>
    </row>
    <row r="167" spans="2:51" s="12" customFormat="1" ht="9.75">
      <c r="B167" s="154"/>
      <c r="D167" s="155" t="s">
        <v>1093</v>
      </c>
      <c r="E167" s="156" t="s">
        <v>929</v>
      </c>
      <c r="F167" s="157" t="s">
        <v>1472</v>
      </c>
      <c r="H167" s="158">
        <v>51.997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1093</v>
      </c>
      <c r="AU167" s="156" t="s">
        <v>1012</v>
      </c>
      <c r="AV167" s="12" t="s">
        <v>1012</v>
      </c>
      <c r="AW167" s="12" t="s">
        <v>956</v>
      </c>
      <c r="AX167" s="12" t="s">
        <v>999</v>
      </c>
      <c r="AY167" s="156" t="s">
        <v>1085</v>
      </c>
    </row>
    <row r="168" spans="2:51" s="12" customFormat="1" ht="9.75">
      <c r="B168" s="154"/>
      <c r="D168" s="155" t="s">
        <v>1093</v>
      </c>
      <c r="E168" s="156" t="s">
        <v>929</v>
      </c>
      <c r="F168" s="157" t="s">
        <v>1473</v>
      </c>
      <c r="H168" s="158">
        <v>25.436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1093</v>
      </c>
      <c r="AU168" s="156" t="s">
        <v>1012</v>
      </c>
      <c r="AV168" s="12" t="s">
        <v>1012</v>
      </c>
      <c r="AW168" s="12" t="s">
        <v>956</v>
      </c>
      <c r="AX168" s="12" t="s">
        <v>999</v>
      </c>
      <c r="AY168" s="156" t="s">
        <v>1085</v>
      </c>
    </row>
    <row r="169" spans="2:51" s="12" customFormat="1" ht="9.75">
      <c r="B169" s="154"/>
      <c r="D169" s="155" t="s">
        <v>1093</v>
      </c>
      <c r="E169" s="156" t="s">
        <v>929</v>
      </c>
      <c r="F169" s="157" t="s">
        <v>1159</v>
      </c>
      <c r="H169" s="158">
        <v>7.49</v>
      </c>
      <c r="L169" s="154"/>
      <c r="M169" s="159"/>
      <c r="N169" s="160"/>
      <c r="O169" s="160"/>
      <c r="P169" s="160"/>
      <c r="Q169" s="160"/>
      <c r="R169" s="160"/>
      <c r="S169" s="160"/>
      <c r="T169" s="161"/>
      <c r="AT169" s="156" t="s">
        <v>1093</v>
      </c>
      <c r="AU169" s="156" t="s">
        <v>1012</v>
      </c>
      <c r="AV169" s="12" t="s">
        <v>1012</v>
      </c>
      <c r="AW169" s="12" t="s">
        <v>956</v>
      </c>
      <c r="AX169" s="12" t="s">
        <v>999</v>
      </c>
      <c r="AY169" s="156" t="s">
        <v>1085</v>
      </c>
    </row>
    <row r="170" spans="2:51" s="12" customFormat="1" ht="9.75">
      <c r="B170" s="154"/>
      <c r="D170" s="155" t="s">
        <v>1093</v>
      </c>
      <c r="E170" s="156" t="s">
        <v>929</v>
      </c>
      <c r="F170" s="157" t="s">
        <v>1474</v>
      </c>
      <c r="H170" s="158">
        <v>6.524</v>
      </c>
      <c r="L170" s="154"/>
      <c r="M170" s="159"/>
      <c r="N170" s="160"/>
      <c r="O170" s="160"/>
      <c r="P170" s="160"/>
      <c r="Q170" s="160"/>
      <c r="R170" s="160"/>
      <c r="S170" s="160"/>
      <c r="T170" s="161"/>
      <c r="AT170" s="156" t="s">
        <v>1093</v>
      </c>
      <c r="AU170" s="156" t="s">
        <v>1012</v>
      </c>
      <c r="AV170" s="12" t="s">
        <v>1012</v>
      </c>
      <c r="AW170" s="12" t="s">
        <v>956</v>
      </c>
      <c r="AX170" s="12" t="s">
        <v>999</v>
      </c>
      <c r="AY170" s="156" t="s">
        <v>1085</v>
      </c>
    </row>
    <row r="171" spans="2:51" s="13" customFormat="1" ht="9.75">
      <c r="B171" s="178"/>
      <c r="D171" s="155" t="s">
        <v>1093</v>
      </c>
      <c r="E171" s="179" t="s">
        <v>929</v>
      </c>
      <c r="F171" s="180" t="s">
        <v>1447</v>
      </c>
      <c r="H171" s="181">
        <v>94.88799999999999</v>
      </c>
      <c r="L171" s="178"/>
      <c r="M171" s="182"/>
      <c r="N171" s="183"/>
      <c r="O171" s="183"/>
      <c r="P171" s="183"/>
      <c r="Q171" s="183"/>
      <c r="R171" s="183"/>
      <c r="S171" s="183"/>
      <c r="T171" s="184"/>
      <c r="AT171" s="179" t="s">
        <v>1093</v>
      </c>
      <c r="AU171" s="179" t="s">
        <v>1012</v>
      </c>
      <c r="AV171" s="13" t="s">
        <v>1091</v>
      </c>
      <c r="AW171" s="13" t="s">
        <v>956</v>
      </c>
      <c r="AX171" s="13" t="s">
        <v>1006</v>
      </c>
      <c r="AY171" s="179" t="s">
        <v>1085</v>
      </c>
    </row>
    <row r="172" spans="1:65" s="1" customFormat="1" ht="16.5" customHeight="1">
      <c r="A172" s="27"/>
      <c r="B172" s="140"/>
      <c r="C172" s="162" t="s">
        <v>1139</v>
      </c>
      <c r="D172" s="162" t="s">
        <v>1140</v>
      </c>
      <c r="E172" s="163" t="s">
        <v>1161</v>
      </c>
      <c r="F172" s="164" t="s">
        <v>1162</v>
      </c>
      <c r="G172" s="165" t="s">
        <v>1143</v>
      </c>
      <c r="H172" s="166">
        <v>218.242</v>
      </c>
      <c r="I172" s="167"/>
      <c r="J172" s="167">
        <f>ROUND(I172*H172,2)</f>
        <v>0</v>
      </c>
      <c r="K172" s="168"/>
      <c r="L172" s="169"/>
      <c r="M172" s="170" t="s">
        <v>929</v>
      </c>
      <c r="N172" s="171" t="s">
        <v>965</v>
      </c>
      <c r="O172" s="150">
        <v>0</v>
      </c>
      <c r="P172" s="150">
        <f>O172*H172</f>
        <v>0</v>
      </c>
      <c r="Q172" s="150">
        <v>1</v>
      </c>
      <c r="R172" s="150">
        <f>Q172*H172</f>
        <v>218.242</v>
      </c>
      <c r="S172" s="150">
        <v>0</v>
      </c>
      <c r="T172" s="151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52" t="s">
        <v>1121</v>
      </c>
      <c r="AT172" s="152" t="s">
        <v>1140</v>
      </c>
      <c r="AU172" s="152" t="s">
        <v>1012</v>
      </c>
      <c r="AY172" s="15" t="s">
        <v>1085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5" t="s">
        <v>1012</v>
      </c>
      <c r="BK172" s="153">
        <f>ROUND(I172*H172,2)</f>
        <v>0</v>
      </c>
      <c r="BL172" s="15" t="s">
        <v>1091</v>
      </c>
      <c r="BM172" s="152" t="s">
        <v>1475</v>
      </c>
    </row>
    <row r="173" spans="2:51" s="12" customFormat="1" ht="9.75">
      <c r="B173" s="154"/>
      <c r="D173" s="155" t="s">
        <v>1093</v>
      </c>
      <c r="F173" s="157" t="s">
        <v>0</v>
      </c>
      <c r="H173" s="158">
        <v>218.242</v>
      </c>
      <c r="L173" s="154"/>
      <c r="M173" s="159"/>
      <c r="N173" s="160"/>
      <c r="O173" s="160"/>
      <c r="P173" s="160"/>
      <c r="Q173" s="160"/>
      <c r="R173" s="160"/>
      <c r="S173" s="160"/>
      <c r="T173" s="161"/>
      <c r="AT173" s="156" t="s">
        <v>1093</v>
      </c>
      <c r="AU173" s="156" t="s">
        <v>1012</v>
      </c>
      <c r="AV173" s="12" t="s">
        <v>1012</v>
      </c>
      <c r="AW173" s="12" t="s">
        <v>931</v>
      </c>
      <c r="AX173" s="12" t="s">
        <v>1006</v>
      </c>
      <c r="AY173" s="156" t="s">
        <v>1085</v>
      </c>
    </row>
    <row r="174" spans="2:63" s="11" customFormat="1" ht="22.5" customHeight="1">
      <c r="B174" s="128"/>
      <c r="D174" s="129" t="s">
        <v>998</v>
      </c>
      <c r="E174" s="138" t="s">
        <v>1091</v>
      </c>
      <c r="F174" s="138" t="s">
        <v>1228</v>
      </c>
      <c r="J174" s="139">
        <f>BK174</f>
        <v>0</v>
      </c>
      <c r="L174" s="128"/>
      <c r="M174" s="132"/>
      <c r="N174" s="133"/>
      <c r="O174" s="133"/>
      <c r="P174" s="134">
        <f>SUM(P175:P183)</f>
        <v>27.426423999999997</v>
      </c>
      <c r="Q174" s="133"/>
      <c r="R174" s="134">
        <f>SUM(R175:R183)</f>
        <v>40.10110552</v>
      </c>
      <c r="S174" s="133"/>
      <c r="T174" s="135">
        <f>SUM(T175:T183)</f>
        <v>0</v>
      </c>
      <c r="AR174" s="129" t="s">
        <v>1006</v>
      </c>
      <c r="AT174" s="136" t="s">
        <v>998</v>
      </c>
      <c r="AU174" s="136" t="s">
        <v>1006</v>
      </c>
      <c r="AY174" s="129" t="s">
        <v>1085</v>
      </c>
      <c r="BK174" s="137">
        <f>SUM(BK175:BK183)</f>
        <v>0</v>
      </c>
    </row>
    <row r="175" spans="1:65" s="1" customFormat="1" ht="33" customHeight="1">
      <c r="A175" s="27"/>
      <c r="B175" s="140"/>
      <c r="C175" s="141" t="s">
        <v>1146</v>
      </c>
      <c r="D175" s="141" t="s">
        <v>1087</v>
      </c>
      <c r="E175" s="142" t="s">
        <v>1235</v>
      </c>
      <c r="F175" s="143" t="s">
        <v>1236</v>
      </c>
      <c r="G175" s="144" t="s">
        <v>1090</v>
      </c>
      <c r="H175" s="145">
        <v>20.612</v>
      </c>
      <c r="I175" s="146"/>
      <c r="J175" s="146">
        <f>ROUND(I175*H175,2)</f>
        <v>0</v>
      </c>
      <c r="K175" s="147"/>
      <c r="L175" s="28"/>
      <c r="M175" s="148" t="s">
        <v>929</v>
      </c>
      <c r="N175" s="149" t="s">
        <v>965</v>
      </c>
      <c r="O175" s="150">
        <v>1.246</v>
      </c>
      <c r="P175" s="150">
        <f>O175*H175</f>
        <v>25.682551999999998</v>
      </c>
      <c r="Q175" s="150">
        <v>1.89078</v>
      </c>
      <c r="R175" s="150">
        <f>Q175*H175</f>
        <v>38.972757359999996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1091</v>
      </c>
      <c r="AT175" s="152" t="s">
        <v>1087</v>
      </c>
      <c r="AU175" s="152" t="s">
        <v>1012</v>
      </c>
      <c r="AY175" s="15" t="s">
        <v>1085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1012</v>
      </c>
      <c r="BK175" s="153">
        <f>ROUND(I175*H175,2)</f>
        <v>0</v>
      </c>
      <c r="BL175" s="15" t="s">
        <v>1091</v>
      </c>
      <c r="BM175" s="152" t="s">
        <v>1</v>
      </c>
    </row>
    <row r="176" spans="2:51" s="12" customFormat="1" ht="9.75">
      <c r="B176" s="154"/>
      <c r="D176" s="155" t="s">
        <v>1093</v>
      </c>
      <c r="E176" s="156" t="s">
        <v>929</v>
      </c>
      <c r="F176" s="157" t="s">
        <v>2</v>
      </c>
      <c r="H176" s="158">
        <v>0.512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1093</v>
      </c>
      <c r="AU176" s="156" t="s">
        <v>1012</v>
      </c>
      <c r="AV176" s="12" t="s">
        <v>1012</v>
      </c>
      <c r="AW176" s="12" t="s">
        <v>956</v>
      </c>
      <c r="AX176" s="12" t="s">
        <v>999</v>
      </c>
      <c r="AY176" s="156" t="s">
        <v>1085</v>
      </c>
    </row>
    <row r="177" spans="2:51" s="12" customFormat="1" ht="9.75">
      <c r="B177" s="154"/>
      <c r="D177" s="155" t="s">
        <v>1093</v>
      </c>
      <c r="E177" s="156" t="s">
        <v>929</v>
      </c>
      <c r="F177" s="157" t="s">
        <v>3</v>
      </c>
      <c r="H177" s="158">
        <v>10.38</v>
      </c>
      <c r="L177" s="154"/>
      <c r="M177" s="159"/>
      <c r="N177" s="160"/>
      <c r="O177" s="160"/>
      <c r="P177" s="160"/>
      <c r="Q177" s="160"/>
      <c r="R177" s="160"/>
      <c r="S177" s="160"/>
      <c r="T177" s="161"/>
      <c r="AT177" s="156" t="s">
        <v>1093</v>
      </c>
      <c r="AU177" s="156" t="s">
        <v>1012</v>
      </c>
      <c r="AV177" s="12" t="s">
        <v>1012</v>
      </c>
      <c r="AW177" s="12" t="s">
        <v>956</v>
      </c>
      <c r="AX177" s="12" t="s">
        <v>999</v>
      </c>
      <c r="AY177" s="156" t="s">
        <v>1085</v>
      </c>
    </row>
    <row r="178" spans="2:51" s="12" customFormat="1" ht="9.75">
      <c r="B178" s="154"/>
      <c r="D178" s="155" t="s">
        <v>1093</v>
      </c>
      <c r="E178" s="156" t="s">
        <v>929</v>
      </c>
      <c r="F178" s="157" t="s">
        <v>4</v>
      </c>
      <c r="H178" s="158">
        <v>9.72</v>
      </c>
      <c r="L178" s="154"/>
      <c r="M178" s="159"/>
      <c r="N178" s="160"/>
      <c r="O178" s="160"/>
      <c r="P178" s="160"/>
      <c r="Q178" s="160"/>
      <c r="R178" s="160"/>
      <c r="S178" s="160"/>
      <c r="T178" s="161"/>
      <c r="AT178" s="156" t="s">
        <v>1093</v>
      </c>
      <c r="AU178" s="156" t="s">
        <v>1012</v>
      </c>
      <c r="AV178" s="12" t="s">
        <v>1012</v>
      </c>
      <c r="AW178" s="12" t="s">
        <v>956</v>
      </c>
      <c r="AX178" s="12" t="s">
        <v>999</v>
      </c>
      <c r="AY178" s="156" t="s">
        <v>1085</v>
      </c>
    </row>
    <row r="179" spans="2:51" s="13" customFormat="1" ht="9.75">
      <c r="B179" s="178"/>
      <c r="D179" s="155" t="s">
        <v>1093</v>
      </c>
      <c r="E179" s="179" t="s">
        <v>929</v>
      </c>
      <c r="F179" s="180" t="s">
        <v>1447</v>
      </c>
      <c r="H179" s="181">
        <v>20.612</v>
      </c>
      <c r="L179" s="178"/>
      <c r="M179" s="182"/>
      <c r="N179" s="183"/>
      <c r="O179" s="183"/>
      <c r="P179" s="183"/>
      <c r="Q179" s="183"/>
      <c r="R179" s="183"/>
      <c r="S179" s="183"/>
      <c r="T179" s="184"/>
      <c r="AT179" s="179" t="s">
        <v>1093</v>
      </c>
      <c r="AU179" s="179" t="s">
        <v>1012</v>
      </c>
      <c r="AV179" s="13" t="s">
        <v>1091</v>
      </c>
      <c r="AW179" s="13" t="s">
        <v>956</v>
      </c>
      <c r="AX179" s="13" t="s">
        <v>1006</v>
      </c>
      <c r="AY179" s="179" t="s">
        <v>1085</v>
      </c>
    </row>
    <row r="180" spans="1:65" s="1" customFormat="1" ht="21.75" customHeight="1">
      <c r="A180" s="27"/>
      <c r="B180" s="140"/>
      <c r="C180" s="141" t="s">
        <v>1150</v>
      </c>
      <c r="D180" s="141" t="s">
        <v>1087</v>
      </c>
      <c r="E180" s="142" t="s">
        <v>1348</v>
      </c>
      <c r="F180" s="143" t="s">
        <v>1349</v>
      </c>
      <c r="G180" s="144" t="s">
        <v>1090</v>
      </c>
      <c r="H180" s="145">
        <v>0.512</v>
      </c>
      <c r="I180" s="146"/>
      <c r="J180" s="146">
        <f>ROUND(I180*H180,2)</f>
        <v>0</v>
      </c>
      <c r="K180" s="147"/>
      <c r="L180" s="28"/>
      <c r="M180" s="148" t="s">
        <v>929</v>
      </c>
      <c r="N180" s="149" t="s">
        <v>965</v>
      </c>
      <c r="O180" s="150">
        <v>1.456</v>
      </c>
      <c r="P180" s="150">
        <f>O180*H180</f>
        <v>0.745472</v>
      </c>
      <c r="Q180" s="150">
        <v>2.19228</v>
      </c>
      <c r="R180" s="150">
        <f>Q180*H180</f>
        <v>1.12244736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1091</v>
      </c>
      <c r="AT180" s="152" t="s">
        <v>1087</v>
      </c>
      <c r="AU180" s="152" t="s">
        <v>1012</v>
      </c>
      <c r="AY180" s="15" t="s">
        <v>1085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1012</v>
      </c>
      <c r="BK180" s="153">
        <f>ROUND(I180*H180,2)</f>
        <v>0</v>
      </c>
      <c r="BL180" s="15" t="s">
        <v>1091</v>
      </c>
      <c r="BM180" s="152" t="s">
        <v>5</v>
      </c>
    </row>
    <row r="181" spans="2:51" s="12" customFormat="1" ht="9.75">
      <c r="B181" s="154"/>
      <c r="D181" s="155" t="s">
        <v>1093</v>
      </c>
      <c r="E181" s="156" t="s">
        <v>929</v>
      </c>
      <c r="F181" s="157" t="s">
        <v>2</v>
      </c>
      <c r="H181" s="158">
        <v>0.512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1093</v>
      </c>
      <c r="AU181" s="156" t="s">
        <v>1012</v>
      </c>
      <c r="AV181" s="12" t="s">
        <v>1012</v>
      </c>
      <c r="AW181" s="12" t="s">
        <v>956</v>
      </c>
      <c r="AX181" s="12" t="s">
        <v>1006</v>
      </c>
      <c r="AY181" s="156" t="s">
        <v>1085</v>
      </c>
    </row>
    <row r="182" spans="1:65" s="1" customFormat="1" ht="33" customHeight="1">
      <c r="A182" s="27"/>
      <c r="B182" s="140"/>
      <c r="C182" s="141" t="s">
        <v>1155</v>
      </c>
      <c r="D182" s="141" t="s">
        <v>1087</v>
      </c>
      <c r="E182" s="142" t="s">
        <v>1351</v>
      </c>
      <c r="F182" s="143" t="s">
        <v>1352</v>
      </c>
      <c r="G182" s="144" t="s">
        <v>1114</v>
      </c>
      <c r="H182" s="145">
        <v>1.28</v>
      </c>
      <c r="I182" s="146"/>
      <c r="J182" s="146">
        <f>ROUND(I182*H182,2)</f>
        <v>0</v>
      </c>
      <c r="K182" s="147"/>
      <c r="L182" s="28"/>
      <c r="M182" s="148" t="s">
        <v>929</v>
      </c>
      <c r="N182" s="149" t="s">
        <v>965</v>
      </c>
      <c r="O182" s="150">
        <v>0.78</v>
      </c>
      <c r="P182" s="150">
        <f>O182*H182</f>
        <v>0.9984000000000001</v>
      </c>
      <c r="Q182" s="150">
        <v>0.00461</v>
      </c>
      <c r="R182" s="150">
        <f>Q182*H182</f>
        <v>0.0059008</v>
      </c>
      <c r="S182" s="150">
        <v>0</v>
      </c>
      <c r="T182" s="151">
        <f>S182*H182</f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52" t="s">
        <v>1091</v>
      </c>
      <c r="AT182" s="152" t="s">
        <v>1087</v>
      </c>
      <c r="AU182" s="152" t="s">
        <v>1012</v>
      </c>
      <c r="AY182" s="15" t="s">
        <v>1085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5" t="s">
        <v>1012</v>
      </c>
      <c r="BK182" s="153">
        <f>ROUND(I182*H182,2)</f>
        <v>0</v>
      </c>
      <c r="BL182" s="15" t="s">
        <v>1091</v>
      </c>
      <c r="BM182" s="152" t="s">
        <v>6</v>
      </c>
    </row>
    <row r="183" spans="2:51" s="12" customFormat="1" ht="9.75">
      <c r="B183" s="154"/>
      <c r="D183" s="155" t="s">
        <v>1093</v>
      </c>
      <c r="E183" s="156" t="s">
        <v>929</v>
      </c>
      <c r="F183" s="157" t="s">
        <v>7</v>
      </c>
      <c r="H183" s="158">
        <v>1.28</v>
      </c>
      <c r="L183" s="154"/>
      <c r="M183" s="159"/>
      <c r="N183" s="160"/>
      <c r="O183" s="160"/>
      <c r="P183" s="160"/>
      <c r="Q183" s="160"/>
      <c r="R183" s="160"/>
      <c r="S183" s="160"/>
      <c r="T183" s="161"/>
      <c r="AT183" s="156" t="s">
        <v>1093</v>
      </c>
      <c r="AU183" s="156" t="s">
        <v>1012</v>
      </c>
      <c r="AV183" s="12" t="s">
        <v>1012</v>
      </c>
      <c r="AW183" s="12" t="s">
        <v>956</v>
      </c>
      <c r="AX183" s="12" t="s">
        <v>1006</v>
      </c>
      <c r="AY183" s="156" t="s">
        <v>1085</v>
      </c>
    </row>
    <row r="184" spans="2:63" s="11" customFormat="1" ht="22.5" customHeight="1">
      <c r="B184" s="128"/>
      <c r="D184" s="129" t="s">
        <v>998</v>
      </c>
      <c r="E184" s="138" t="s">
        <v>1121</v>
      </c>
      <c r="F184" s="138" t="s">
        <v>1239</v>
      </c>
      <c r="J184" s="139">
        <f>BK184</f>
        <v>0</v>
      </c>
      <c r="L184" s="128"/>
      <c r="M184" s="132"/>
      <c r="N184" s="133"/>
      <c r="O184" s="133"/>
      <c r="P184" s="134">
        <f>SUM(P185:P229)</f>
        <v>75.07554999999998</v>
      </c>
      <c r="Q184" s="133"/>
      <c r="R184" s="134">
        <f>SUM(R185:R229)</f>
        <v>6.271399000000001</v>
      </c>
      <c r="S184" s="133"/>
      <c r="T184" s="135">
        <f>SUM(T185:T229)</f>
        <v>0</v>
      </c>
      <c r="AR184" s="129" t="s">
        <v>1006</v>
      </c>
      <c r="AT184" s="136" t="s">
        <v>998</v>
      </c>
      <c r="AU184" s="136" t="s">
        <v>1006</v>
      </c>
      <c r="AY184" s="129" t="s">
        <v>1085</v>
      </c>
      <c r="BK184" s="137">
        <f>SUM(BK185:BK229)</f>
        <v>0</v>
      </c>
    </row>
    <row r="185" spans="1:65" s="1" customFormat="1" ht="33" customHeight="1">
      <c r="A185" s="27"/>
      <c r="B185" s="140"/>
      <c r="C185" s="141" t="s">
        <v>1160</v>
      </c>
      <c r="D185" s="141" t="s">
        <v>1087</v>
      </c>
      <c r="E185" s="142" t="s">
        <v>8</v>
      </c>
      <c r="F185" s="143" t="s">
        <v>9</v>
      </c>
      <c r="G185" s="144" t="s">
        <v>1194</v>
      </c>
      <c r="H185" s="145">
        <v>2</v>
      </c>
      <c r="I185" s="146"/>
      <c r="J185" s="146">
        <f aca="true" t="shared" si="0" ref="J185:J194">ROUND(I185*H185,2)</f>
        <v>0</v>
      </c>
      <c r="K185" s="147"/>
      <c r="L185" s="28"/>
      <c r="M185" s="148" t="s">
        <v>929</v>
      </c>
      <c r="N185" s="149" t="s">
        <v>965</v>
      </c>
      <c r="O185" s="150">
        <v>1.861</v>
      </c>
      <c r="P185" s="150">
        <f aca="true" t="shared" si="1" ref="P185:P194">O185*H185</f>
        <v>3.722</v>
      </c>
      <c r="Q185" s="150">
        <v>0</v>
      </c>
      <c r="R185" s="150">
        <f aca="true" t="shared" si="2" ref="R185:R194">Q185*H185</f>
        <v>0</v>
      </c>
      <c r="S185" s="150">
        <v>0</v>
      </c>
      <c r="T185" s="151">
        <f aca="true" t="shared" si="3" ref="T185:T194"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1091</v>
      </c>
      <c r="AT185" s="152" t="s">
        <v>1087</v>
      </c>
      <c r="AU185" s="152" t="s">
        <v>1012</v>
      </c>
      <c r="AY185" s="15" t="s">
        <v>1085</v>
      </c>
      <c r="BE185" s="153">
        <f aca="true" t="shared" si="4" ref="BE185:BE194">IF(N185="základná",J185,0)</f>
        <v>0</v>
      </c>
      <c r="BF185" s="153">
        <f aca="true" t="shared" si="5" ref="BF185:BF194">IF(N185="znížená",J185,0)</f>
        <v>0</v>
      </c>
      <c r="BG185" s="153">
        <f aca="true" t="shared" si="6" ref="BG185:BG194">IF(N185="zákl. prenesená",J185,0)</f>
        <v>0</v>
      </c>
      <c r="BH185" s="153">
        <f aca="true" t="shared" si="7" ref="BH185:BH194">IF(N185="zníž. prenesená",J185,0)</f>
        <v>0</v>
      </c>
      <c r="BI185" s="153">
        <f aca="true" t="shared" si="8" ref="BI185:BI194">IF(N185="nulová",J185,0)</f>
        <v>0</v>
      </c>
      <c r="BJ185" s="15" t="s">
        <v>1012</v>
      </c>
      <c r="BK185" s="153">
        <f aca="true" t="shared" si="9" ref="BK185:BK194">ROUND(I185*H185,2)</f>
        <v>0</v>
      </c>
      <c r="BL185" s="15" t="s">
        <v>1091</v>
      </c>
      <c r="BM185" s="152" t="s">
        <v>10</v>
      </c>
    </row>
    <row r="186" spans="1:65" s="1" customFormat="1" ht="21.75" customHeight="1">
      <c r="A186" s="27"/>
      <c r="B186" s="140"/>
      <c r="C186" s="162" t="s">
        <v>1165</v>
      </c>
      <c r="D186" s="162" t="s">
        <v>1140</v>
      </c>
      <c r="E186" s="163" t="s">
        <v>11</v>
      </c>
      <c r="F186" s="164" t="s">
        <v>12</v>
      </c>
      <c r="G186" s="165" t="s">
        <v>1194</v>
      </c>
      <c r="H186" s="166">
        <v>2</v>
      </c>
      <c r="I186" s="167"/>
      <c r="J186" s="167">
        <f t="shared" si="0"/>
        <v>0</v>
      </c>
      <c r="K186" s="168"/>
      <c r="L186" s="169"/>
      <c r="M186" s="170" t="s">
        <v>929</v>
      </c>
      <c r="N186" s="171" t="s">
        <v>965</v>
      </c>
      <c r="O186" s="150">
        <v>0</v>
      </c>
      <c r="P186" s="150">
        <f t="shared" si="1"/>
        <v>0</v>
      </c>
      <c r="Q186" s="150">
        <v>0.0148</v>
      </c>
      <c r="R186" s="150">
        <f t="shared" si="2"/>
        <v>0.0296</v>
      </c>
      <c r="S186" s="150">
        <v>0</v>
      </c>
      <c r="T186" s="151">
        <f t="shared" si="3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1121</v>
      </c>
      <c r="AT186" s="152" t="s">
        <v>1140</v>
      </c>
      <c r="AU186" s="152" t="s">
        <v>1012</v>
      </c>
      <c r="AY186" s="15" t="s">
        <v>1085</v>
      </c>
      <c r="BE186" s="153">
        <f t="shared" si="4"/>
        <v>0</v>
      </c>
      <c r="BF186" s="153">
        <f t="shared" si="5"/>
        <v>0</v>
      </c>
      <c r="BG186" s="153">
        <f t="shared" si="6"/>
        <v>0</v>
      </c>
      <c r="BH186" s="153">
        <f t="shared" si="7"/>
        <v>0</v>
      </c>
      <c r="BI186" s="153">
        <f t="shared" si="8"/>
        <v>0</v>
      </c>
      <c r="BJ186" s="15" t="s">
        <v>1012</v>
      </c>
      <c r="BK186" s="153">
        <f t="shared" si="9"/>
        <v>0</v>
      </c>
      <c r="BL186" s="15" t="s">
        <v>1091</v>
      </c>
      <c r="BM186" s="152" t="s">
        <v>13</v>
      </c>
    </row>
    <row r="187" spans="1:65" s="1" customFormat="1" ht="33" customHeight="1">
      <c r="A187" s="27"/>
      <c r="B187" s="140"/>
      <c r="C187" s="141" t="s">
        <v>1169</v>
      </c>
      <c r="D187" s="141" t="s">
        <v>1087</v>
      </c>
      <c r="E187" s="142" t="s">
        <v>14</v>
      </c>
      <c r="F187" s="143" t="s">
        <v>15</v>
      </c>
      <c r="G187" s="144" t="s">
        <v>1194</v>
      </c>
      <c r="H187" s="145">
        <v>2</v>
      </c>
      <c r="I187" s="146"/>
      <c r="J187" s="146">
        <f t="shared" si="0"/>
        <v>0</v>
      </c>
      <c r="K187" s="147"/>
      <c r="L187" s="28"/>
      <c r="M187" s="148" t="s">
        <v>929</v>
      </c>
      <c r="N187" s="149" t="s">
        <v>965</v>
      </c>
      <c r="O187" s="150">
        <v>2.763</v>
      </c>
      <c r="P187" s="150">
        <f t="shared" si="1"/>
        <v>5.526</v>
      </c>
      <c r="Q187" s="150">
        <v>0</v>
      </c>
      <c r="R187" s="150">
        <f t="shared" si="2"/>
        <v>0</v>
      </c>
      <c r="S187" s="150">
        <v>0</v>
      </c>
      <c r="T187" s="151">
        <f t="shared" si="3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1091</v>
      </c>
      <c r="AT187" s="152" t="s">
        <v>1087</v>
      </c>
      <c r="AU187" s="152" t="s">
        <v>1012</v>
      </c>
      <c r="AY187" s="15" t="s">
        <v>1085</v>
      </c>
      <c r="BE187" s="153">
        <f t="shared" si="4"/>
        <v>0</v>
      </c>
      <c r="BF187" s="153">
        <f t="shared" si="5"/>
        <v>0</v>
      </c>
      <c r="BG187" s="153">
        <f t="shared" si="6"/>
        <v>0</v>
      </c>
      <c r="BH187" s="153">
        <f t="shared" si="7"/>
        <v>0</v>
      </c>
      <c r="BI187" s="153">
        <f t="shared" si="8"/>
        <v>0</v>
      </c>
      <c r="BJ187" s="15" t="s">
        <v>1012</v>
      </c>
      <c r="BK187" s="153">
        <f t="shared" si="9"/>
        <v>0</v>
      </c>
      <c r="BL187" s="15" t="s">
        <v>1091</v>
      </c>
      <c r="BM187" s="152" t="s">
        <v>16</v>
      </c>
    </row>
    <row r="188" spans="1:65" s="1" customFormat="1" ht="21.75" customHeight="1">
      <c r="A188" s="27"/>
      <c r="B188" s="140"/>
      <c r="C188" s="162" t="s">
        <v>1175</v>
      </c>
      <c r="D188" s="162" t="s">
        <v>1140</v>
      </c>
      <c r="E188" s="163" t="s">
        <v>17</v>
      </c>
      <c r="F188" s="164" t="s">
        <v>18</v>
      </c>
      <c r="G188" s="165" t="s">
        <v>1194</v>
      </c>
      <c r="H188" s="166">
        <v>2</v>
      </c>
      <c r="I188" s="167"/>
      <c r="J188" s="167">
        <f t="shared" si="0"/>
        <v>0</v>
      </c>
      <c r="K188" s="168"/>
      <c r="L188" s="169"/>
      <c r="M188" s="170" t="s">
        <v>929</v>
      </c>
      <c r="N188" s="171" t="s">
        <v>965</v>
      </c>
      <c r="O188" s="150">
        <v>0</v>
      </c>
      <c r="P188" s="150">
        <f t="shared" si="1"/>
        <v>0</v>
      </c>
      <c r="Q188" s="150">
        <v>0.0332</v>
      </c>
      <c r="R188" s="150">
        <f t="shared" si="2"/>
        <v>0.0664</v>
      </c>
      <c r="S188" s="150">
        <v>0</v>
      </c>
      <c r="T188" s="151">
        <f t="shared" si="3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1121</v>
      </c>
      <c r="AT188" s="152" t="s">
        <v>1140</v>
      </c>
      <c r="AU188" s="152" t="s">
        <v>1012</v>
      </c>
      <c r="AY188" s="15" t="s">
        <v>1085</v>
      </c>
      <c r="BE188" s="153">
        <f t="shared" si="4"/>
        <v>0</v>
      </c>
      <c r="BF188" s="153">
        <f t="shared" si="5"/>
        <v>0</v>
      </c>
      <c r="BG188" s="153">
        <f t="shared" si="6"/>
        <v>0</v>
      </c>
      <c r="BH188" s="153">
        <f t="shared" si="7"/>
        <v>0</v>
      </c>
      <c r="BI188" s="153">
        <f t="shared" si="8"/>
        <v>0</v>
      </c>
      <c r="BJ188" s="15" t="s">
        <v>1012</v>
      </c>
      <c r="BK188" s="153">
        <f t="shared" si="9"/>
        <v>0</v>
      </c>
      <c r="BL188" s="15" t="s">
        <v>1091</v>
      </c>
      <c r="BM188" s="152" t="s">
        <v>19</v>
      </c>
    </row>
    <row r="189" spans="1:65" s="1" customFormat="1" ht="33" customHeight="1">
      <c r="A189" s="27"/>
      <c r="B189" s="140"/>
      <c r="C189" s="141" t="s">
        <v>936</v>
      </c>
      <c r="D189" s="141" t="s">
        <v>1087</v>
      </c>
      <c r="E189" s="142" t="s">
        <v>20</v>
      </c>
      <c r="F189" s="143" t="s">
        <v>21</v>
      </c>
      <c r="G189" s="144" t="s">
        <v>1222</v>
      </c>
      <c r="H189" s="145">
        <v>26.3</v>
      </c>
      <c r="I189" s="146"/>
      <c r="J189" s="146">
        <f t="shared" si="0"/>
        <v>0</v>
      </c>
      <c r="K189" s="147"/>
      <c r="L189" s="28"/>
      <c r="M189" s="148" t="s">
        <v>929</v>
      </c>
      <c r="N189" s="149" t="s">
        <v>965</v>
      </c>
      <c r="O189" s="150">
        <v>0.036</v>
      </c>
      <c r="P189" s="150">
        <f t="shared" si="1"/>
        <v>0.9468</v>
      </c>
      <c r="Q189" s="150">
        <v>0</v>
      </c>
      <c r="R189" s="150">
        <f t="shared" si="2"/>
        <v>0</v>
      </c>
      <c r="S189" s="150">
        <v>0</v>
      </c>
      <c r="T189" s="151">
        <f t="shared" si="3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1091</v>
      </c>
      <c r="AT189" s="152" t="s">
        <v>1087</v>
      </c>
      <c r="AU189" s="152" t="s">
        <v>1012</v>
      </c>
      <c r="AY189" s="15" t="s">
        <v>1085</v>
      </c>
      <c r="BE189" s="153">
        <f t="shared" si="4"/>
        <v>0</v>
      </c>
      <c r="BF189" s="153">
        <f t="shared" si="5"/>
        <v>0</v>
      </c>
      <c r="BG189" s="153">
        <f t="shared" si="6"/>
        <v>0</v>
      </c>
      <c r="BH189" s="153">
        <f t="shared" si="7"/>
        <v>0</v>
      </c>
      <c r="BI189" s="153">
        <f t="shared" si="8"/>
        <v>0</v>
      </c>
      <c r="BJ189" s="15" t="s">
        <v>1012</v>
      </c>
      <c r="BK189" s="153">
        <f t="shared" si="9"/>
        <v>0</v>
      </c>
      <c r="BL189" s="15" t="s">
        <v>1091</v>
      </c>
      <c r="BM189" s="152" t="s">
        <v>22</v>
      </c>
    </row>
    <row r="190" spans="1:65" s="1" customFormat="1" ht="21.75" customHeight="1">
      <c r="A190" s="27"/>
      <c r="B190" s="140"/>
      <c r="C190" s="162" t="s">
        <v>1186</v>
      </c>
      <c r="D190" s="162" t="s">
        <v>1140</v>
      </c>
      <c r="E190" s="163" t="s">
        <v>23</v>
      </c>
      <c r="F190" s="164" t="s">
        <v>24</v>
      </c>
      <c r="G190" s="165" t="s">
        <v>1222</v>
      </c>
      <c r="H190" s="166">
        <v>26.3</v>
      </c>
      <c r="I190" s="167"/>
      <c r="J190" s="167">
        <f t="shared" si="0"/>
        <v>0</v>
      </c>
      <c r="K190" s="168"/>
      <c r="L190" s="169"/>
      <c r="M190" s="170" t="s">
        <v>929</v>
      </c>
      <c r="N190" s="171" t="s">
        <v>965</v>
      </c>
      <c r="O190" s="150">
        <v>0</v>
      </c>
      <c r="P190" s="150">
        <f t="shared" si="1"/>
        <v>0</v>
      </c>
      <c r="Q190" s="150">
        <v>0.00105</v>
      </c>
      <c r="R190" s="150">
        <f t="shared" si="2"/>
        <v>0.027615</v>
      </c>
      <c r="S190" s="150">
        <v>0</v>
      </c>
      <c r="T190" s="151">
        <f t="shared" si="3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1121</v>
      </c>
      <c r="AT190" s="152" t="s">
        <v>1140</v>
      </c>
      <c r="AU190" s="152" t="s">
        <v>1012</v>
      </c>
      <c r="AY190" s="15" t="s">
        <v>1085</v>
      </c>
      <c r="BE190" s="153">
        <f t="shared" si="4"/>
        <v>0</v>
      </c>
      <c r="BF190" s="153">
        <f t="shared" si="5"/>
        <v>0</v>
      </c>
      <c r="BG190" s="153">
        <f t="shared" si="6"/>
        <v>0</v>
      </c>
      <c r="BH190" s="153">
        <f t="shared" si="7"/>
        <v>0</v>
      </c>
      <c r="BI190" s="153">
        <f t="shared" si="8"/>
        <v>0</v>
      </c>
      <c r="BJ190" s="15" t="s">
        <v>1012</v>
      </c>
      <c r="BK190" s="153">
        <f t="shared" si="9"/>
        <v>0</v>
      </c>
      <c r="BL190" s="15" t="s">
        <v>1091</v>
      </c>
      <c r="BM190" s="152" t="s">
        <v>25</v>
      </c>
    </row>
    <row r="191" spans="1:65" s="1" customFormat="1" ht="21.75" customHeight="1">
      <c r="A191" s="27"/>
      <c r="B191" s="140"/>
      <c r="C191" s="141" t="s">
        <v>1191</v>
      </c>
      <c r="D191" s="141" t="s">
        <v>1087</v>
      </c>
      <c r="E191" s="142" t="s">
        <v>26</v>
      </c>
      <c r="F191" s="143" t="s">
        <v>27</v>
      </c>
      <c r="G191" s="144" t="s">
        <v>1222</v>
      </c>
      <c r="H191" s="145">
        <v>20.9</v>
      </c>
      <c r="I191" s="146"/>
      <c r="J191" s="146">
        <f t="shared" si="0"/>
        <v>0</v>
      </c>
      <c r="K191" s="147"/>
      <c r="L191" s="28"/>
      <c r="M191" s="148" t="s">
        <v>929</v>
      </c>
      <c r="N191" s="149" t="s">
        <v>965</v>
      </c>
      <c r="O191" s="150">
        <v>0.033</v>
      </c>
      <c r="P191" s="150">
        <f t="shared" si="1"/>
        <v>0.6897</v>
      </c>
      <c r="Q191" s="150">
        <v>1E-05</v>
      </c>
      <c r="R191" s="150">
        <f t="shared" si="2"/>
        <v>0.000209</v>
      </c>
      <c r="S191" s="150">
        <v>0</v>
      </c>
      <c r="T191" s="151">
        <f t="shared" si="3"/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2" t="s">
        <v>1091</v>
      </c>
      <c r="AT191" s="152" t="s">
        <v>1087</v>
      </c>
      <c r="AU191" s="152" t="s">
        <v>1012</v>
      </c>
      <c r="AY191" s="15" t="s">
        <v>1085</v>
      </c>
      <c r="BE191" s="153">
        <f t="shared" si="4"/>
        <v>0</v>
      </c>
      <c r="BF191" s="153">
        <f t="shared" si="5"/>
        <v>0</v>
      </c>
      <c r="BG191" s="153">
        <f t="shared" si="6"/>
        <v>0</v>
      </c>
      <c r="BH191" s="153">
        <f t="shared" si="7"/>
        <v>0</v>
      </c>
      <c r="BI191" s="153">
        <f t="shared" si="8"/>
        <v>0</v>
      </c>
      <c r="BJ191" s="15" t="s">
        <v>1012</v>
      </c>
      <c r="BK191" s="153">
        <f t="shared" si="9"/>
        <v>0</v>
      </c>
      <c r="BL191" s="15" t="s">
        <v>1091</v>
      </c>
      <c r="BM191" s="152" t="s">
        <v>28</v>
      </c>
    </row>
    <row r="192" spans="1:65" s="1" customFormat="1" ht="21.75" customHeight="1">
      <c r="A192" s="27"/>
      <c r="B192" s="140"/>
      <c r="C192" s="162" t="s">
        <v>1196</v>
      </c>
      <c r="D192" s="162" t="s">
        <v>1140</v>
      </c>
      <c r="E192" s="163" t="s">
        <v>29</v>
      </c>
      <c r="F192" s="164" t="s">
        <v>30</v>
      </c>
      <c r="G192" s="165" t="s">
        <v>1194</v>
      </c>
      <c r="H192" s="166">
        <v>3</v>
      </c>
      <c r="I192" s="167"/>
      <c r="J192" s="167">
        <f t="shared" si="0"/>
        <v>0</v>
      </c>
      <c r="K192" s="168"/>
      <c r="L192" s="169"/>
      <c r="M192" s="170" t="s">
        <v>929</v>
      </c>
      <c r="N192" s="171" t="s">
        <v>965</v>
      </c>
      <c r="O192" s="150">
        <v>0</v>
      </c>
      <c r="P192" s="150">
        <f t="shared" si="1"/>
        <v>0</v>
      </c>
      <c r="Q192" s="150">
        <v>0.0103</v>
      </c>
      <c r="R192" s="150">
        <f t="shared" si="2"/>
        <v>0.0309</v>
      </c>
      <c r="S192" s="150">
        <v>0</v>
      </c>
      <c r="T192" s="151">
        <f t="shared" si="3"/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1121</v>
      </c>
      <c r="AT192" s="152" t="s">
        <v>1140</v>
      </c>
      <c r="AU192" s="152" t="s">
        <v>1012</v>
      </c>
      <c r="AY192" s="15" t="s">
        <v>1085</v>
      </c>
      <c r="BE192" s="153">
        <f t="shared" si="4"/>
        <v>0</v>
      </c>
      <c r="BF192" s="153">
        <f t="shared" si="5"/>
        <v>0</v>
      </c>
      <c r="BG192" s="153">
        <f t="shared" si="6"/>
        <v>0</v>
      </c>
      <c r="BH192" s="153">
        <f t="shared" si="7"/>
        <v>0</v>
      </c>
      <c r="BI192" s="153">
        <f t="shared" si="8"/>
        <v>0</v>
      </c>
      <c r="BJ192" s="15" t="s">
        <v>1012</v>
      </c>
      <c r="BK192" s="153">
        <f t="shared" si="9"/>
        <v>0</v>
      </c>
      <c r="BL192" s="15" t="s">
        <v>1091</v>
      </c>
      <c r="BM192" s="152" t="s">
        <v>31</v>
      </c>
    </row>
    <row r="193" spans="1:65" s="1" customFormat="1" ht="21.75" customHeight="1">
      <c r="A193" s="27"/>
      <c r="B193" s="140"/>
      <c r="C193" s="162" t="s">
        <v>1201</v>
      </c>
      <c r="D193" s="162" t="s">
        <v>1140</v>
      </c>
      <c r="E193" s="163" t="s">
        <v>32</v>
      </c>
      <c r="F193" s="164" t="s">
        <v>33</v>
      </c>
      <c r="G193" s="165" t="s">
        <v>1194</v>
      </c>
      <c r="H193" s="166">
        <v>3</v>
      </c>
      <c r="I193" s="167"/>
      <c r="J193" s="167">
        <f t="shared" si="0"/>
        <v>0</v>
      </c>
      <c r="K193" s="168"/>
      <c r="L193" s="169"/>
      <c r="M193" s="170" t="s">
        <v>929</v>
      </c>
      <c r="N193" s="171" t="s">
        <v>965</v>
      </c>
      <c r="O193" s="150">
        <v>0</v>
      </c>
      <c r="P193" s="150">
        <f t="shared" si="1"/>
        <v>0</v>
      </c>
      <c r="Q193" s="150">
        <v>0.00181</v>
      </c>
      <c r="R193" s="150">
        <f t="shared" si="2"/>
        <v>0.00543</v>
      </c>
      <c r="S193" s="150">
        <v>0</v>
      </c>
      <c r="T193" s="151">
        <f t="shared" si="3"/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52" t="s">
        <v>1121</v>
      </c>
      <c r="AT193" s="152" t="s">
        <v>1140</v>
      </c>
      <c r="AU193" s="152" t="s">
        <v>1012</v>
      </c>
      <c r="AY193" s="15" t="s">
        <v>1085</v>
      </c>
      <c r="BE193" s="153">
        <f t="shared" si="4"/>
        <v>0</v>
      </c>
      <c r="BF193" s="153">
        <f t="shared" si="5"/>
        <v>0</v>
      </c>
      <c r="BG193" s="153">
        <f t="shared" si="6"/>
        <v>0</v>
      </c>
      <c r="BH193" s="153">
        <f t="shared" si="7"/>
        <v>0</v>
      </c>
      <c r="BI193" s="153">
        <f t="shared" si="8"/>
        <v>0</v>
      </c>
      <c r="BJ193" s="15" t="s">
        <v>1012</v>
      </c>
      <c r="BK193" s="153">
        <f t="shared" si="9"/>
        <v>0</v>
      </c>
      <c r="BL193" s="15" t="s">
        <v>1091</v>
      </c>
      <c r="BM193" s="152" t="s">
        <v>34</v>
      </c>
    </row>
    <row r="194" spans="1:65" s="1" customFormat="1" ht="21.75" customHeight="1">
      <c r="A194" s="27"/>
      <c r="B194" s="140"/>
      <c r="C194" s="141" t="s">
        <v>1205</v>
      </c>
      <c r="D194" s="141" t="s">
        <v>1087</v>
      </c>
      <c r="E194" s="142" t="s">
        <v>1241</v>
      </c>
      <c r="F194" s="143" t="s">
        <v>1242</v>
      </c>
      <c r="G194" s="144" t="s">
        <v>1222</v>
      </c>
      <c r="H194" s="145">
        <v>74.3</v>
      </c>
      <c r="I194" s="146"/>
      <c r="J194" s="146">
        <f t="shared" si="0"/>
        <v>0</v>
      </c>
      <c r="K194" s="147"/>
      <c r="L194" s="28"/>
      <c r="M194" s="148" t="s">
        <v>929</v>
      </c>
      <c r="N194" s="149" t="s">
        <v>965</v>
      </c>
      <c r="O194" s="150">
        <v>0.036</v>
      </c>
      <c r="P194" s="150">
        <f t="shared" si="1"/>
        <v>2.6748</v>
      </c>
      <c r="Q194" s="150">
        <v>1E-05</v>
      </c>
      <c r="R194" s="150">
        <f t="shared" si="2"/>
        <v>0.0007430000000000001</v>
      </c>
      <c r="S194" s="150">
        <v>0</v>
      </c>
      <c r="T194" s="151">
        <f t="shared" si="3"/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1091</v>
      </c>
      <c r="AT194" s="152" t="s">
        <v>1087</v>
      </c>
      <c r="AU194" s="152" t="s">
        <v>1012</v>
      </c>
      <c r="AY194" s="15" t="s">
        <v>1085</v>
      </c>
      <c r="BE194" s="153">
        <f t="shared" si="4"/>
        <v>0</v>
      </c>
      <c r="BF194" s="153">
        <f t="shared" si="5"/>
        <v>0</v>
      </c>
      <c r="BG194" s="153">
        <f t="shared" si="6"/>
        <v>0</v>
      </c>
      <c r="BH194" s="153">
        <f t="shared" si="7"/>
        <v>0</v>
      </c>
      <c r="BI194" s="153">
        <f t="shared" si="8"/>
        <v>0</v>
      </c>
      <c r="BJ194" s="15" t="s">
        <v>1012</v>
      </c>
      <c r="BK194" s="153">
        <f t="shared" si="9"/>
        <v>0</v>
      </c>
      <c r="BL194" s="15" t="s">
        <v>1091</v>
      </c>
      <c r="BM194" s="152" t="s">
        <v>35</v>
      </c>
    </row>
    <row r="195" spans="2:51" s="12" customFormat="1" ht="9.75">
      <c r="B195" s="154"/>
      <c r="D195" s="155" t="s">
        <v>1093</v>
      </c>
      <c r="E195" s="156" t="s">
        <v>929</v>
      </c>
      <c r="F195" s="157" t="s">
        <v>36</v>
      </c>
      <c r="H195" s="158">
        <v>74.3</v>
      </c>
      <c r="L195" s="154"/>
      <c r="M195" s="159"/>
      <c r="N195" s="160"/>
      <c r="O195" s="160"/>
      <c r="P195" s="160"/>
      <c r="Q195" s="160"/>
      <c r="R195" s="160"/>
      <c r="S195" s="160"/>
      <c r="T195" s="161"/>
      <c r="AT195" s="156" t="s">
        <v>1093</v>
      </c>
      <c r="AU195" s="156" t="s">
        <v>1012</v>
      </c>
      <c r="AV195" s="12" t="s">
        <v>1012</v>
      </c>
      <c r="AW195" s="12" t="s">
        <v>956</v>
      </c>
      <c r="AX195" s="12" t="s">
        <v>1006</v>
      </c>
      <c r="AY195" s="156" t="s">
        <v>1085</v>
      </c>
    </row>
    <row r="196" spans="1:65" s="1" customFormat="1" ht="21.75" customHeight="1">
      <c r="A196" s="27"/>
      <c r="B196" s="140"/>
      <c r="C196" s="162" t="s">
        <v>1209</v>
      </c>
      <c r="D196" s="162" t="s">
        <v>1140</v>
      </c>
      <c r="E196" s="163" t="s">
        <v>37</v>
      </c>
      <c r="F196" s="164" t="s">
        <v>38</v>
      </c>
      <c r="G196" s="165" t="s">
        <v>1194</v>
      </c>
      <c r="H196" s="166">
        <v>13</v>
      </c>
      <c r="I196" s="167"/>
      <c r="J196" s="167">
        <f>ROUND(I196*H196,2)</f>
        <v>0</v>
      </c>
      <c r="K196" s="168"/>
      <c r="L196" s="169"/>
      <c r="M196" s="170" t="s">
        <v>929</v>
      </c>
      <c r="N196" s="171" t="s">
        <v>965</v>
      </c>
      <c r="O196" s="150">
        <v>0</v>
      </c>
      <c r="P196" s="150">
        <f>O196*H196</f>
        <v>0</v>
      </c>
      <c r="Q196" s="150">
        <v>0.02153</v>
      </c>
      <c r="R196" s="150">
        <f>Q196*H196</f>
        <v>0.27989</v>
      </c>
      <c r="S196" s="150">
        <v>0</v>
      </c>
      <c r="T196" s="151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1121</v>
      </c>
      <c r="AT196" s="152" t="s">
        <v>1140</v>
      </c>
      <c r="AU196" s="152" t="s">
        <v>1012</v>
      </c>
      <c r="AY196" s="15" t="s">
        <v>1085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1012</v>
      </c>
      <c r="BK196" s="153">
        <f>ROUND(I196*H196,2)</f>
        <v>0</v>
      </c>
      <c r="BL196" s="15" t="s">
        <v>1091</v>
      </c>
      <c r="BM196" s="152" t="s">
        <v>39</v>
      </c>
    </row>
    <row r="197" spans="1:65" s="1" customFormat="1" ht="21.75" customHeight="1">
      <c r="A197" s="27"/>
      <c r="B197" s="140"/>
      <c r="C197" s="141" t="s">
        <v>1214</v>
      </c>
      <c r="D197" s="141" t="s">
        <v>1087</v>
      </c>
      <c r="E197" s="142" t="s">
        <v>40</v>
      </c>
      <c r="F197" s="143" t="s">
        <v>41</v>
      </c>
      <c r="G197" s="144" t="s">
        <v>1222</v>
      </c>
      <c r="H197" s="145">
        <v>103.8</v>
      </c>
      <c r="I197" s="146"/>
      <c r="J197" s="146">
        <f>ROUND(I197*H197,2)</f>
        <v>0</v>
      </c>
      <c r="K197" s="147"/>
      <c r="L197" s="28"/>
      <c r="M197" s="148" t="s">
        <v>929</v>
      </c>
      <c r="N197" s="149" t="s">
        <v>965</v>
      </c>
      <c r="O197" s="150">
        <v>0.044</v>
      </c>
      <c r="P197" s="150">
        <f>O197*H197</f>
        <v>4.5672</v>
      </c>
      <c r="Q197" s="150">
        <v>1E-05</v>
      </c>
      <c r="R197" s="150">
        <f>Q197*H197</f>
        <v>0.001038</v>
      </c>
      <c r="S197" s="150">
        <v>0</v>
      </c>
      <c r="T197" s="151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52" t="s">
        <v>1091</v>
      </c>
      <c r="AT197" s="152" t="s">
        <v>1087</v>
      </c>
      <c r="AU197" s="152" t="s">
        <v>1012</v>
      </c>
      <c r="AY197" s="15" t="s">
        <v>1085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5" t="s">
        <v>1012</v>
      </c>
      <c r="BK197" s="153">
        <f>ROUND(I197*H197,2)</f>
        <v>0</v>
      </c>
      <c r="BL197" s="15" t="s">
        <v>1091</v>
      </c>
      <c r="BM197" s="152" t="s">
        <v>42</v>
      </c>
    </row>
    <row r="198" spans="2:51" s="12" customFormat="1" ht="9.75">
      <c r="B198" s="154"/>
      <c r="D198" s="155" t="s">
        <v>1093</v>
      </c>
      <c r="E198" s="156" t="s">
        <v>929</v>
      </c>
      <c r="F198" s="157" t="s">
        <v>43</v>
      </c>
      <c r="H198" s="158">
        <v>103.8</v>
      </c>
      <c r="L198" s="154"/>
      <c r="M198" s="159"/>
      <c r="N198" s="160"/>
      <c r="O198" s="160"/>
      <c r="P198" s="160"/>
      <c r="Q198" s="160"/>
      <c r="R198" s="160"/>
      <c r="S198" s="160"/>
      <c r="T198" s="161"/>
      <c r="AT198" s="156" t="s">
        <v>1093</v>
      </c>
      <c r="AU198" s="156" t="s">
        <v>1012</v>
      </c>
      <c r="AV198" s="12" t="s">
        <v>1012</v>
      </c>
      <c r="AW198" s="12" t="s">
        <v>956</v>
      </c>
      <c r="AX198" s="12" t="s">
        <v>1006</v>
      </c>
      <c r="AY198" s="156" t="s">
        <v>1085</v>
      </c>
    </row>
    <row r="199" spans="1:65" s="1" customFormat="1" ht="21.75" customHeight="1">
      <c r="A199" s="27"/>
      <c r="B199" s="140"/>
      <c r="C199" s="162" t="s">
        <v>1219</v>
      </c>
      <c r="D199" s="162" t="s">
        <v>1140</v>
      </c>
      <c r="E199" s="163" t="s">
        <v>44</v>
      </c>
      <c r="F199" s="164" t="s">
        <v>45</v>
      </c>
      <c r="G199" s="165" t="s">
        <v>1194</v>
      </c>
      <c r="H199" s="166">
        <v>18</v>
      </c>
      <c r="I199" s="167"/>
      <c r="J199" s="167">
        <f aca="true" t="shared" si="10" ref="J199:J211">ROUND(I199*H199,2)</f>
        <v>0</v>
      </c>
      <c r="K199" s="168"/>
      <c r="L199" s="169"/>
      <c r="M199" s="170" t="s">
        <v>929</v>
      </c>
      <c r="N199" s="171" t="s">
        <v>965</v>
      </c>
      <c r="O199" s="150">
        <v>0</v>
      </c>
      <c r="P199" s="150">
        <f aca="true" t="shared" si="11" ref="P199:P211">O199*H199</f>
        <v>0</v>
      </c>
      <c r="Q199" s="150">
        <v>0.05256</v>
      </c>
      <c r="R199" s="150">
        <f aca="true" t="shared" si="12" ref="R199:R211">Q199*H199</f>
        <v>0.94608</v>
      </c>
      <c r="S199" s="150">
        <v>0</v>
      </c>
      <c r="T199" s="151">
        <f aca="true" t="shared" si="13" ref="T199:T211">S199*H199</f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52" t="s">
        <v>1121</v>
      </c>
      <c r="AT199" s="152" t="s">
        <v>1140</v>
      </c>
      <c r="AU199" s="152" t="s">
        <v>1012</v>
      </c>
      <c r="AY199" s="15" t="s">
        <v>1085</v>
      </c>
      <c r="BE199" s="153">
        <f aca="true" t="shared" si="14" ref="BE199:BE211">IF(N199="základná",J199,0)</f>
        <v>0</v>
      </c>
      <c r="BF199" s="153">
        <f aca="true" t="shared" si="15" ref="BF199:BF211">IF(N199="znížená",J199,0)</f>
        <v>0</v>
      </c>
      <c r="BG199" s="153">
        <f aca="true" t="shared" si="16" ref="BG199:BG211">IF(N199="zákl. prenesená",J199,0)</f>
        <v>0</v>
      </c>
      <c r="BH199" s="153">
        <f aca="true" t="shared" si="17" ref="BH199:BH211">IF(N199="zníž. prenesená",J199,0)</f>
        <v>0</v>
      </c>
      <c r="BI199" s="153">
        <f aca="true" t="shared" si="18" ref="BI199:BI211">IF(N199="nulová",J199,0)</f>
        <v>0</v>
      </c>
      <c r="BJ199" s="15" t="s">
        <v>1012</v>
      </c>
      <c r="BK199" s="153">
        <f aca="true" t="shared" si="19" ref="BK199:BK211">ROUND(I199*H199,2)</f>
        <v>0</v>
      </c>
      <c r="BL199" s="15" t="s">
        <v>1091</v>
      </c>
      <c r="BM199" s="152" t="s">
        <v>46</v>
      </c>
    </row>
    <row r="200" spans="1:65" s="1" customFormat="1" ht="21.75" customHeight="1">
      <c r="A200" s="27"/>
      <c r="B200" s="140"/>
      <c r="C200" s="141" t="s">
        <v>1224</v>
      </c>
      <c r="D200" s="141" t="s">
        <v>1087</v>
      </c>
      <c r="E200" s="142" t="s">
        <v>47</v>
      </c>
      <c r="F200" s="143" t="s">
        <v>48</v>
      </c>
      <c r="G200" s="144" t="s">
        <v>1222</v>
      </c>
      <c r="H200" s="145">
        <v>6.5</v>
      </c>
      <c r="I200" s="146"/>
      <c r="J200" s="146">
        <f t="shared" si="10"/>
        <v>0</v>
      </c>
      <c r="K200" s="147"/>
      <c r="L200" s="28"/>
      <c r="M200" s="148" t="s">
        <v>929</v>
      </c>
      <c r="N200" s="149" t="s">
        <v>965</v>
      </c>
      <c r="O200" s="150">
        <v>0.082</v>
      </c>
      <c r="P200" s="150">
        <f t="shared" si="11"/>
        <v>0.533</v>
      </c>
      <c r="Q200" s="150">
        <v>2E-05</v>
      </c>
      <c r="R200" s="150">
        <f t="shared" si="12"/>
        <v>0.00013000000000000002</v>
      </c>
      <c r="S200" s="150">
        <v>0</v>
      </c>
      <c r="T200" s="151">
        <f t="shared" si="13"/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2" t="s">
        <v>1091</v>
      </c>
      <c r="AT200" s="152" t="s">
        <v>1087</v>
      </c>
      <c r="AU200" s="152" t="s">
        <v>1012</v>
      </c>
      <c r="AY200" s="15" t="s">
        <v>1085</v>
      </c>
      <c r="BE200" s="153">
        <f t="shared" si="14"/>
        <v>0</v>
      </c>
      <c r="BF200" s="153">
        <f t="shared" si="15"/>
        <v>0</v>
      </c>
      <c r="BG200" s="153">
        <f t="shared" si="16"/>
        <v>0</v>
      </c>
      <c r="BH200" s="153">
        <f t="shared" si="17"/>
        <v>0</v>
      </c>
      <c r="BI200" s="153">
        <f t="shared" si="18"/>
        <v>0</v>
      </c>
      <c r="BJ200" s="15" t="s">
        <v>1012</v>
      </c>
      <c r="BK200" s="153">
        <f t="shared" si="19"/>
        <v>0</v>
      </c>
      <c r="BL200" s="15" t="s">
        <v>1091</v>
      </c>
      <c r="BM200" s="152" t="s">
        <v>50</v>
      </c>
    </row>
    <row r="201" spans="1:65" s="1" customFormat="1" ht="33" customHeight="1">
      <c r="A201" s="27"/>
      <c r="B201" s="140"/>
      <c r="C201" s="162" t="s">
        <v>1229</v>
      </c>
      <c r="D201" s="162" t="s">
        <v>1140</v>
      </c>
      <c r="E201" s="163" t="s">
        <v>51</v>
      </c>
      <c r="F201" s="164" t="s">
        <v>52</v>
      </c>
      <c r="G201" s="165" t="s">
        <v>1194</v>
      </c>
      <c r="H201" s="166">
        <v>2</v>
      </c>
      <c r="I201" s="167"/>
      <c r="J201" s="167">
        <f t="shared" si="10"/>
        <v>0</v>
      </c>
      <c r="K201" s="168"/>
      <c r="L201" s="169"/>
      <c r="M201" s="170" t="s">
        <v>929</v>
      </c>
      <c r="N201" s="171" t="s">
        <v>965</v>
      </c>
      <c r="O201" s="150">
        <v>0</v>
      </c>
      <c r="P201" s="150">
        <f t="shared" si="11"/>
        <v>0</v>
      </c>
      <c r="Q201" s="150">
        <v>0.08306</v>
      </c>
      <c r="R201" s="150">
        <f t="shared" si="12"/>
        <v>0.16612</v>
      </c>
      <c r="S201" s="150">
        <v>0</v>
      </c>
      <c r="T201" s="151">
        <f t="shared" si="13"/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52" t="s">
        <v>1121</v>
      </c>
      <c r="AT201" s="152" t="s">
        <v>1140</v>
      </c>
      <c r="AU201" s="152" t="s">
        <v>1012</v>
      </c>
      <c r="AY201" s="15" t="s">
        <v>1085</v>
      </c>
      <c r="BE201" s="153">
        <f t="shared" si="14"/>
        <v>0</v>
      </c>
      <c r="BF201" s="153">
        <f t="shared" si="15"/>
        <v>0</v>
      </c>
      <c r="BG201" s="153">
        <f t="shared" si="16"/>
        <v>0</v>
      </c>
      <c r="BH201" s="153">
        <f t="shared" si="17"/>
        <v>0</v>
      </c>
      <c r="BI201" s="153">
        <f t="shared" si="18"/>
        <v>0</v>
      </c>
      <c r="BJ201" s="15" t="s">
        <v>1012</v>
      </c>
      <c r="BK201" s="153">
        <f t="shared" si="19"/>
        <v>0</v>
      </c>
      <c r="BL201" s="15" t="s">
        <v>1091</v>
      </c>
      <c r="BM201" s="152" t="s">
        <v>53</v>
      </c>
    </row>
    <row r="202" spans="1:65" s="1" customFormat="1" ht="21.75" customHeight="1">
      <c r="A202" s="27"/>
      <c r="B202" s="140"/>
      <c r="C202" s="141" t="s">
        <v>1234</v>
      </c>
      <c r="D202" s="141" t="s">
        <v>1087</v>
      </c>
      <c r="E202" s="142" t="s">
        <v>54</v>
      </c>
      <c r="F202" s="143" t="s">
        <v>55</v>
      </c>
      <c r="G202" s="144" t="s">
        <v>1194</v>
      </c>
      <c r="H202" s="145">
        <v>1</v>
      </c>
      <c r="I202" s="146"/>
      <c r="J202" s="146">
        <f t="shared" si="10"/>
        <v>0</v>
      </c>
      <c r="K202" s="147"/>
      <c r="L202" s="28"/>
      <c r="M202" s="148" t="s">
        <v>929</v>
      </c>
      <c r="N202" s="149" t="s">
        <v>965</v>
      </c>
      <c r="O202" s="150">
        <v>0.54</v>
      </c>
      <c r="P202" s="150">
        <f t="shared" si="11"/>
        <v>0.54</v>
      </c>
      <c r="Q202" s="150">
        <v>0</v>
      </c>
      <c r="R202" s="150">
        <f t="shared" si="12"/>
        <v>0</v>
      </c>
      <c r="S202" s="150">
        <v>0</v>
      </c>
      <c r="T202" s="151">
        <f t="shared" si="13"/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52" t="s">
        <v>1091</v>
      </c>
      <c r="AT202" s="152" t="s">
        <v>1087</v>
      </c>
      <c r="AU202" s="152" t="s">
        <v>1012</v>
      </c>
      <c r="AY202" s="15" t="s">
        <v>1085</v>
      </c>
      <c r="BE202" s="153">
        <f t="shared" si="14"/>
        <v>0</v>
      </c>
      <c r="BF202" s="153">
        <f t="shared" si="15"/>
        <v>0</v>
      </c>
      <c r="BG202" s="153">
        <f t="shared" si="16"/>
        <v>0</v>
      </c>
      <c r="BH202" s="153">
        <f t="shared" si="17"/>
        <v>0</v>
      </c>
      <c r="BI202" s="153">
        <f t="shared" si="18"/>
        <v>0</v>
      </c>
      <c r="BJ202" s="15" t="s">
        <v>1012</v>
      </c>
      <c r="BK202" s="153">
        <f t="shared" si="19"/>
        <v>0</v>
      </c>
      <c r="BL202" s="15" t="s">
        <v>1091</v>
      </c>
      <c r="BM202" s="152" t="s">
        <v>56</v>
      </c>
    </row>
    <row r="203" spans="1:65" s="1" customFormat="1" ht="21.75" customHeight="1">
      <c r="A203" s="27"/>
      <c r="B203" s="140"/>
      <c r="C203" s="162" t="s">
        <v>1240</v>
      </c>
      <c r="D203" s="162" t="s">
        <v>1140</v>
      </c>
      <c r="E203" s="163" t="s">
        <v>57</v>
      </c>
      <c r="F203" s="164" t="s">
        <v>58</v>
      </c>
      <c r="G203" s="165" t="s">
        <v>1194</v>
      </c>
      <c r="H203" s="166">
        <v>1</v>
      </c>
      <c r="I203" s="167"/>
      <c r="J203" s="167">
        <f t="shared" si="10"/>
        <v>0</v>
      </c>
      <c r="K203" s="168"/>
      <c r="L203" s="169"/>
      <c r="M203" s="170" t="s">
        <v>929</v>
      </c>
      <c r="N203" s="171" t="s">
        <v>965</v>
      </c>
      <c r="O203" s="150">
        <v>0</v>
      </c>
      <c r="P203" s="150">
        <f t="shared" si="11"/>
        <v>0</v>
      </c>
      <c r="Q203" s="150">
        <v>0.00028</v>
      </c>
      <c r="R203" s="150">
        <f t="shared" si="12"/>
        <v>0.00028</v>
      </c>
      <c r="S203" s="150">
        <v>0</v>
      </c>
      <c r="T203" s="151">
        <f t="shared" si="13"/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2" t="s">
        <v>1121</v>
      </c>
      <c r="AT203" s="152" t="s">
        <v>1140</v>
      </c>
      <c r="AU203" s="152" t="s">
        <v>1012</v>
      </c>
      <c r="AY203" s="15" t="s">
        <v>1085</v>
      </c>
      <c r="BE203" s="153">
        <f t="shared" si="14"/>
        <v>0</v>
      </c>
      <c r="BF203" s="153">
        <f t="shared" si="15"/>
        <v>0</v>
      </c>
      <c r="BG203" s="153">
        <f t="shared" si="16"/>
        <v>0</v>
      </c>
      <c r="BH203" s="153">
        <f t="shared" si="17"/>
        <v>0</v>
      </c>
      <c r="BI203" s="153">
        <f t="shared" si="18"/>
        <v>0</v>
      </c>
      <c r="BJ203" s="15" t="s">
        <v>1012</v>
      </c>
      <c r="BK203" s="153">
        <f t="shared" si="19"/>
        <v>0</v>
      </c>
      <c r="BL203" s="15" t="s">
        <v>1091</v>
      </c>
      <c r="BM203" s="152" t="s">
        <v>59</v>
      </c>
    </row>
    <row r="204" spans="1:65" s="1" customFormat="1" ht="16.5" customHeight="1">
      <c r="A204" s="27"/>
      <c r="B204" s="140"/>
      <c r="C204" s="141" t="s">
        <v>1244</v>
      </c>
      <c r="D204" s="141" t="s">
        <v>1087</v>
      </c>
      <c r="E204" s="142" t="s">
        <v>1249</v>
      </c>
      <c r="F204" s="143" t="s">
        <v>1250</v>
      </c>
      <c r="G204" s="144" t="s">
        <v>1194</v>
      </c>
      <c r="H204" s="145">
        <v>1</v>
      </c>
      <c r="I204" s="146"/>
      <c r="J204" s="146">
        <f t="shared" si="10"/>
        <v>0</v>
      </c>
      <c r="K204" s="147"/>
      <c r="L204" s="28"/>
      <c r="M204" s="148" t="s">
        <v>929</v>
      </c>
      <c r="N204" s="149" t="s">
        <v>965</v>
      </c>
      <c r="O204" s="150">
        <v>0.215</v>
      </c>
      <c r="P204" s="150">
        <f t="shared" si="11"/>
        <v>0.215</v>
      </c>
      <c r="Q204" s="150">
        <v>5E-05</v>
      </c>
      <c r="R204" s="150">
        <f t="shared" si="12"/>
        <v>5E-05</v>
      </c>
      <c r="S204" s="150">
        <v>0</v>
      </c>
      <c r="T204" s="151">
        <f t="shared" si="13"/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1091</v>
      </c>
      <c r="AT204" s="152" t="s">
        <v>1087</v>
      </c>
      <c r="AU204" s="152" t="s">
        <v>1012</v>
      </c>
      <c r="AY204" s="15" t="s">
        <v>1085</v>
      </c>
      <c r="BE204" s="153">
        <f t="shared" si="14"/>
        <v>0</v>
      </c>
      <c r="BF204" s="153">
        <f t="shared" si="15"/>
        <v>0</v>
      </c>
      <c r="BG204" s="153">
        <f t="shared" si="16"/>
        <v>0</v>
      </c>
      <c r="BH204" s="153">
        <f t="shared" si="17"/>
        <v>0</v>
      </c>
      <c r="BI204" s="153">
        <f t="shared" si="18"/>
        <v>0</v>
      </c>
      <c r="BJ204" s="15" t="s">
        <v>1012</v>
      </c>
      <c r="BK204" s="153">
        <f t="shared" si="19"/>
        <v>0</v>
      </c>
      <c r="BL204" s="15" t="s">
        <v>1091</v>
      </c>
      <c r="BM204" s="152" t="s">
        <v>60</v>
      </c>
    </row>
    <row r="205" spans="1:65" s="1" customFormat="1" ht="21.75" customHeight="1">
      <c r="A205" s="27"/>
      <c r="B205" s="140"/>
      <c r="C205" s="162" t="s">
        <v>1248</v>
      </c>
      <c r="D205" s="162" t="s">
        <v>1140</v>
      </c>
      <c r="E205" s="163" t="s">
        <v>61</v>
      </c>
      <c r="F205" s="164" t="s">
        <v>62</v>
      </c>
      <c r="G205" s="165" t="s">
        <v>1194</v>
      </c>
      <c r="H205" s="166">
        <v>1</v>
      </c>
      <c r="I205" s="167"/>
      <c r="J205" s="167">
        <f t="shared" si="10"/>
        <v>0</v>
      </c>
      <c r="K205" s="168"/>
      <c r="L205" s="169"/>
      <c r="M205" s="170" t="s">
        <v>929</v>
      </c>
      <c r="N205" s="171" t="s">
        <v>965</v>
      </c>
      <c r="O205" s="150">
        <v>0</v>
      </c>
      <c r="P205" s="150">
        <f t="shared" si="11"/>
        <v>0</v>
      </c>
      <c r="Q205" s="150">
        <v>0.00059</v>
      </c>
      <c r="R205" s="150">
        <f t="shared" si="12"/>
        <v>0.00059</v>
      </c>
      <c r="S205" s="150">
        <v>0</v>
      </c>
      <c r="T205" s="151">
        <f t="shared" si="13"/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2" t="s">
        <v>1121</v>
      </c>
      <c r="AT205" s="152" t="s">
        <v>1140</v>
      </c>
      <c r="AU205" s="152" t="s">
        <v>1012</v>
      </c>
      <c r="AY205" s="15" t="s">
        <v>1085</v>
      </c>
      <c r="BE205" s="153">
        <f t="shared" si="14"/>
        <v>0</v>
      </c>
      <c r="BF205" s="153">
        <f t="shared" si="15"/>
        <v>0</v>
      </c>
      <c r="BG205" s="153">
        <f t="shared" si="16"/>
        <v>0</v>
      </c>
      <c r="BH205" s="153">
        <f t="shared" si="17"/>
        <v>0</v>
      </c>
      <c r="BI205" s="153">
        <f t="shared" si="18"/>
        <v>0</v>
      </c>
      <c r="BJ205" s="15" t="s">
        <v>1012</v>
      </c>
      <c r="BK205" s="153">
        <f t="shared" si="19"/>
        <v>0</v>
      </c>
      <c r="BL205" s="15" t="s">
        <v>1091</v>
      </c>
      <c r="BM205" s="152" t="s">
        <v>63</v>
      </c>
    </row>
    <row r="206" spans="1:65" s="1" customFormat="1" ht="21.75" customHeight="1">
      <c r="A206" s="27"/>
      <c r="B206" s="140"/>
      <c r="C206" s="141" t="s">
        <v>1252</v>
      </c>
      <c r="D206" s="141" t="s">
        <v>1087</v>
      </c>
      <c r="E206" s="142" t="s">
        <v>64</v>
      </c>
      <c r="F206" s="143" t="s">
        <v>65</v>
      </c>
      <c r="G206" s="144" t="s">
        <v>1194</v>
      </c>
      <c r="H206" s="145">
        <v>2</v>
      </c>
      <c r="I206" s="146"/>
      <c r="J206" s="146">
        <f t="shared" si="10"/>
        <v>0</v>
      </c>
      <c r="K206" s="147"/>
      <c r="L206" s="28"/>
      <c r="M206" s="148" t="s">
        <v>929</v>
      </c>
      <c r="N206" s="149" t="s">
        <v>965</v>
      </c>
      <c r="O206" s="150">
        <v>4.681</v>
      </c>
      <c r="P206" s="150">
        <f t="shared" si="11"/>
        <v>9.362</v>
      </c>
      <c r="Q206" s="150">
        <v>0.04554</v>
      </c>
      <c r="R206" s="150">
        <f t="shared" si="12"/>
        <v>0.09108</v>
      </c>
      <c r="S206" s="150">
        <v>0</v>
      </c>
      <c r="T206" s="151">
        <f t="shared" si="13"/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52" t="s">
        <v>1091</v>
      </c>
      <c r="AT206" s="152" t="s">
        <v>1087</v>
      </c>
      <c r="AU206" s="152" t="s">
        <v>1012</v>
      </c>
      <c r="AY206" s="15" t="s">
        <v>1085</v>
      </c>
      <c r="BE206" s="153">
        <f t="shared" si="14"/>
        <v>0</v>
      </c>
      <c r="BF206" s="153">
        <f t="shared" si="15"/>
        <v>0</v>
      </c>
      <c r="BG206" s="153">
        <f t="shared" si="16"/>
        <v>0</v>
      </c>
      <c r="BH206" s="153">
        <f t="shared" si="17"/>
        <v>0</v>
      </c>
      <c r="BI206" s="153">
        <f t="shared" si="18"/>
        <v>0</v>
      </c>
      <c r="BJ206" s="15" t="s">
        <v>1012</v>
      </c>
      <c r="BK206" s="153">
        <f t="shared" si="19"/>
        <v>0</v>
      </c>
      <c r="BL206" s="15" t="s">
        <v>1091</v>
      </c>
      <c r="BM206" s="152" t="s">
        <v>66</v>
      </c>
    </row>
    <row r="207" spans="1:65" s="1" customFormat="1" ht="21.75" customHeight="1">
      <c r="A207" s="27"/>
      <c r="B207" s="140"/>
      <c r="C207" s="162" t="s">
        <v>1256</v>
      </c>
      <c r="D207" s="162" t="s">
        <v>1140</v>
      </c>
      <c r="E207" s="163" t="s">
        <v>67</v>
      </c>
      <c r="F207" s="164" t="s">
        <v>68</v>
      </c>
      <c r="G207" s="165" t="s">
        <v>1194</v>
      </c>
      <c r="H207" s="166">
        <v>1</v>
      </c>
      <c r="I207" s="167"/>
      <c r="J207" s="167">
        <f t="shared" si="10"/>
        <v>0</v>
      </c>
      <c r="K207" s="168"/>
      <c r="L207" s="169"/>
      <c r="M207" s="170" t="s">
        <v>929</v>
      </c>
      <c r="N207" s="171" t="s">
        <v>965</v>
      </c>
      <c r="O207" s="150">
        <v>0</v>
      </c>
      <c r="P207" s="150">
        <f t="shared" si="11"/>
        <v>0</v>
      </c>
      <c r="Q207" s="150">
        <v>0.064</v>
      </c>
      <c r="R207" s="150">
        <f t="shared" si="12"/>
        <v>0.064</v>
      </c>
      <c r="S207" s="150">
        <v>0</v>
      </c>
      <c r="T207" s="151">
        <f t="shared" si="13"/>
        <v>0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52" t="s">
        <v>1121</v>
      </c>
      <c r="AT207" s="152" t="s">
        <v>1140</v>
      </c>
      <c r="AU207" s="152" t="s">
        <v>1012</v>
      </c>
      <c r="AY207" s="15" t="s">
        <v>1085</v>
      </c>
      <c r="BE207" s="153">
        <f t="shared" si="14"/>
        <v>0</v>
      </c>
      <c r="BF207" s="153">
        <f t="shared" si="15"/>
        <v>0</v>
      </c>
      <c r="BG207" s="153">
        <f t="shared" si="16"/>
        <v>0</v>
      </c>
      <c r="BH207" s="153">
        <f t="shared" si="17"/>
        <v>0</v>
      </c>
      <c r="BI207" s="153">
        <f t="shared" si="18"/>
        <v>0</v>
      </c>
      <c r="BJ207" s="15" t="s">
        <v>1012</v>
      </c>
      <c r="BK207" s="153">
        <f t="shared" si="19"/>
        <v>0</v>
      </c>
      <c r="BL207" s="15" t="s">
        <v>1091</v>
      </c>
      <c r="BM207" s="152" t="s">
        <v>69</v>
      </c>
    </row>
    <row r="208" spans="1:65" s="1" customFormat="1" ht="21.75" customHeight="1">
      <c r="A208" s="27"/>
      <c r="B208" s="140"/>
      <c r="C208" s="162" t="s">
        <v>1260</v>
      </c>
      <c r="D208" s="162" t="s">
        <v>1140</v>
      </c>
      <c r="E208" s="163" t="s">
        <v>70</v>
      </c>
      <c r="F208" s="164" t="s">
        <v>71</v>
      </c>
      <c r="G208" s="165" t="s">
        <v>1194</v>
      </c>
      <c r="H208" s="166">
        <v>1</v>
      </c>
      <c r="I208" s="167"/>
      <c r="J208" s="167">
        <f t="shared" si="10"/>
        <v>0</v>
      </c>
      <c r="K208" s="168"/>
      <c r="L208" s="169"/>
      <c r="M208" s="170" t="s">
        <v>929</v>
      </c>
      <c r="N208" s="171" t="s">
        <v>965</v>
      </c>
      <c r="O208" s="150">
        <v>0</v>
      </c>
      <c r="P208" s="150">
        <f t="shared" si="11"/>
        <v>0</v>
      </c>
      <c r="Q208" s="150">
        <v>0.1</v>
      </c>
      <c r="R208" s="150">
        <f t="shared" si="12"/>
        <v>0.1</v>
      </c>
      <c r="S208" s="150">
        <v>0</v>
      </c>
      <c r="T208" s="151">
        <f t="shared" si="13"/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2" t="s">
        <v>1121</v>
      </c>
      <c r="AT208" s="152" t="s">
        <v>1140</v>
      </c>
      <c r="AU208" s="152" t="s">
        <v>1012</v>
      </c>
      <c r="AY208" s="15" t="s">
        <v>1085</v>
      </c>
      <c r="BE208" s="153">
        <f t="shared" si="14"/>
        <v>0</v>
      </c>
      <c r="BF208" s="153">
        <f t="shared" si="15"/>
        <v>0</v>
      </c>
      <c r="BG208" s="153">
        <f t="shared" si="16"/>
        <v>0</v>
      </c>
      <c r="BH208" s="153">
        <f t="shared" si="17"/>
        <v>0</v>
      </c>
      <c r="BI208" s="153">
        <f t="shared" si="18"/>
        <v>0</v>
      </c>
      <c r="BJ208" s="15" t="s">
        <v>1012</v>
      </c>
      <c r="BK208" s="153">
        <f t="shared" si="19"/>
        <v>0</v>
      </c>
      <c r="BL208" s="15" t="s">
        <v>1091</v>
      </c>
      <c r="BM208" s="152" t="s">
        <v>72</v>
      </c>
    </row>
    <row r="209" spans="1:65" s="1" customFormat="1" ht="21.75" customHeight="1">
      <c r="A209" s="27"/>
      <c r="B209" s="140"/>
      <c r="C209" s="141" t="s">
        <v>1264</v>
      </c>
      <c r="D209" s="141" t="s">
        <v>1087</v>
      </c>
      <c r="E209" s="142" t="s">
        <v>73</v>
      </c>
      <c r="F209" s="143" t="s">
        <v>74</v>
      </c>
      <c r="G209" s="144" t="s">
        <v>1222</v>
      </c>
      <c r="H209" s="145">
        <v>26.3</v>
      </c>
      <c r="I209" s="146"/>
      <c r="J209" s="146">
        <f t="shared" si="10"/>
        <v>0</v>
      </c>
      <c r="K209" s="147"/>
      <c r="L209" s="28"/>
      <c r="M209" s="148" t="s">
        <v>929</v>
      </c>
      <c r="N209" s="149" t="s">
        <v>965</v>
      </c>
      <c r="O209" s="150">
        <v>0.19</v>
      </c>
      <c r="P209" s="150">
        <f t="shared" si="11"/>
        <v>4.997</v>
      </c>
      <c r="Q209" s="150">
        <v>0</v>
      </c>
      <c r="R209" s="150">
        <f t="shared" si="12"/>
        <v>0</v>
      </c>
      <c r="S209" s="150">
        <v>0</v>
      </c>
      <c r="T209" s="151">
        <f t="shared" si="13"/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52" t="s">
        <v>1091</v>
      </c>
      <c r="AT209" s="152" t="s">
        <v>1087</v>
      </c>
      <c r="AU209" s="152" t="s">
        <v>1012</v>
      </c>
      <c r="AY209" s="15" t="s">
        <v>1085</v>
      </c>
      <c r="BE209" s="153">
        <f t="shared" si="14"/>
        <v>0</v>
      </c>
      <c r="BF209" s="153">
        <f t="shared" si="15"/>
        <v>0</v>
      </c>
      <c r="BG209" s="153">
        <f t="shared" si="16"/>
        <v>0</v>
      </c>
      <c r="BH209" s="153">
        <f t="shared" si="17"/>
        <v>0</v>
      </c>
      <c r="BI209" s="153">
        <f t="shared" si="18"/>
        <v>0</v>
      </c>
      <c r="BJ209" s="15" t="s">
        <v>1012</v>
      </c>
      <c r="BK209" s="153">
        <f t="shared" si="19"/>
        <v>0</v>
      </c>
      <c r="BL209" s="15" t="s">
        <v>1091</v>
      </c>
      <c r="BM209" s="152" t="s">
        <v>75</v>
      </c>
    </row>
    <row r="210" spans="1:65" s="1" customFormat="1" ht="21.75" customHeight="1">
      <c r="A210" s="27"/>
      <c r="B210" s="140"/>
      <c r="C210" s="141" t="s">
        <v>1268</v>
      </c>
      <c r="D210" s="141" t="s">
        <v>1087</v>
      </c>
      <c r="E210" s="142" t="s">
        <v>76</v>
      </c>
      <c r="F210" s="143" t="s">
        <v>77</v>
      </c>
      <c r="G210" s="144" t="s">
        <v>1222</v>
      </c>
      <c r="H210" s="145">
        <v>26.3</v>
      </c>
      <c r="I210" s="146"/>
      <c r="J210" s="146">
        <f t="shared" si="10"/>
        <v>0</v>
      </c>
      <c r="K210" s="147"/>
      <c r="L210" s="28"/>
      <c r="M210" s="148" t="s">
        <v>929</v>
      </c>
      <c r="N210" s="149" t="s">
        <v>965</v>
      </c>
      <c r="O210" s="150">
        <v>0.041</v>
      </c>
      <c r="P210" s="150">
        <f t="shared" si="11"/>
        <v>1.0783</v>
      </c>
      <c r="Q210" s="150">
        <v>0</v>
      </c>
      <c r="R210" s="150">
        <f t="shared" si="12"/>
        <v>0</v>
      </c>
      <c r="S210" s="150">
        <v>0</v>
      </c>
      <c r="T210" s="151">
        <f t="shared" si="13"/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52" t="s">
        <v>1091</v>
      </c>
      <c r="AT210" s="152" t="s">
        <v>1087</v>
      </c>
      <c r="AU210" s="152" t="s">
        <v>1012</v>
      </c>
      <c r="AY210" s="15" t="s">
        <v>1085</v>
      </c>
      <c r="BE210" s="153">
        <f t="shared" si="14"/>
        <v>0</v>
      </c>
      <c r="BF210" s="153">
        <f t="shared" si="15"/>
        <v>0</v>
      </c>
      <c r="BG210" s="153">
        <f t="shared" si="16"/>
        <v>0</v>
      </c>
      <c r="BH210" s="153">
        <f t="shared" si="17"/>
        <v>0</v>
      </c>
      <c r="BI210" s="153">
        <f t="shared" si="18"/>
        <v>0</v>
      </c>
      <c r="BJ210" s="15" t="s">
        <v>1012</v>
      </c>
      <c r="BK210" s="153">
        <f t="shared" si="19"/>
        <v>0</v>
      </c>
      <c r="BL210" s="15" t="s">
        <v>1091</v>
      </c>
      <c r="BM210" s="152" t="s">
        <v>78</v>
      </c>
    </row>
    <row r="211" spans="1:65" s="1" customFormat="1" ht="16.5" customHeight="1">
      <c r="A211" s="27"/>
      <c r="B211" s="140"/>
      <c r="C211" s="141" t="s">
        <v>1273</v>
      </c>
      <c r="D211" s="141" t="s">
        <v>1087</v>
      </c>
      <c r="E211" s="142" t="s">
        <v>79</v>
      </c>
      <c r="F211" s="143" t="s">
        <v>80</v>
      </c>
      <c r="G211" s="144" t="s">
        <v>1222</v>
      </c>
      <c r="H211" s="145">
        <v>95.2</v>
      </c>
      <c r="I211" s="146"/>
      <c r="J211" s="146">
        <f t="shared" si="10"/>
        <v>0</v>
      </c>
      <c r="K211" s="147"/>
      <c r="L211" s="28"/>
      <c r="M211" s="148" t="s">
        <v>929</v>
      </c>
      <c r="N211" s="149" t="s">
        <v>965</v>
      </c>
      <c r="O211" s="150">
        <v>0.057</v>
      </c>
      <c r="P211" s="150">
        <f t="shared" si="11"/>
        <v>5.4264</v>
      </c>
      <c r="Q211" s="150">
        <v>0</v>
      </c>
      <c r="R211" s="150">
        <f t="shared" si="12"/>
        <v>0</v>
      </c>
      <c r="S211" s="150">
        <v>0</v>
      </c>
      <c r="T211" s="151">
        <f t="shared" si="13"/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52" t="s">
        <v>1091</v>
      </c>
      <c r="AT211" s="152" t="s">
        <v>1087</v>
      </c>
      <c r="AU211" s="152" t="s">
        <v>1012</v>
      </c>
      <c r="AY211" s="15" t="s">
        <v>1085</v>
      </c>
      <c r="BE211" s="153">
        <f t="shared" si="14"/>
        <v>0</v>
      </c>
      <c r="BF211" s="153">
        <f t="shared" si="15"/>
        <v>0</v>
      </c>
      <c r="BG211" s="153">
        <f t="shared" si="16"/>
        <v>0</v>
      </c>
      <c r="BH211" s="153">
        <f t="shared" si="17"/>
        <v>0</v>
      </c>
      <c r="BI211" s="153">
        <f t="shared" si="18"/>
        <v>0</v>
      </c>
      <c r="BJ211" s="15" t="s">
        <v>1012</v>
      </c>
      <c r="BK211" s="153">
        <f t="shared" si="19"/>
        <v>0</v>
      </c>
      <c r="BL211" s="15" t="s">
        <v>1091</v>
      </c>
      <c r="BM211" s="152" t="s">
        <v>81</v>
      </c>
    </row>
    <row r="212" spans="2:51" s="12" customFormat="1" ht="9.75">
      <c r="B212" s="154"/>
      <c r="D212" s="155" t="s">
        <v>1093</v>
      </c>
      <c r="E212" s="156" t="s">
        <v>929</v>
      </c>
      <c r="F212" s="157" t="s">
        <v>82</v>
      </c>
      <c r="H212" s="158">
        <v>95.2</v>
      </c>
      <c r="L212" s="154"/>
      <c r="M212" s="159"/>
      <c r="N212" s="160"/>
      <c r="O212" s="160"/>
      <c r="P212" s="160"/>
      <c r="Q212" s="160"/>
      <c r="R212" s="160"/>
      <c r="S212" s="160"/>
      <c r="T212" s="161"/>
      <c r="AT212" s="156" t="s">
        <v>1093</v>
      </c>
      <c r="AU212" s="156" t="s">
        <v>1012</v>
      </c>
      <c r="AV212" s="12" t="s">
        <v>1012</v>
      </c>
      <c r="AW212" s="12" t="s">
        <v>956</v>
      </c>
      <c r="AX212" s="12" t="s">
        <v>1006</v>
      </c>
      <c r="AY212" s="156" t="s">
        <v>1085</v>
      </c>
    </row>
    <row r="213" spans="1:65" s="1" customFormat="1" ht="16.5" customHeight="1">
      <c r="A213" s="27"/>
      <c r="B213" s="140"/>
      <c r="C213" s="141" t="s">
        <v>1277</v>
      </c>
      <c r="D213" s="141" t="s">
        <v>1087</v>
      </c>
      <c r="E213" s="142" t="s">
        <v>83</v>
      </c>
      <c r="F213" s="143" t="s">
        <v>84</v>
      </c>
      <c r="G213" s="144" t="s">
        <v>1222</v>
      </c>
      <c r="H213" s="145">
        <v>103.8</v>
      </c>
      <c r="I213" s="146"/>
      <c r="J213" s="146">
        <f aca="true" t="shared" si="20" ref="J213:J228">ROUND(I213*H213,2)</f>
        <v>0</v>
      </c>
      <c r="K213" s="147"/>
      <c r="L213" s="28"/>
      <c r="M213" s="148" t="s">
        <v>929</v>
      </c>
      <c r="N213" s="149" t="s">
        <v>965</v>
      </c>
      <c r="O213" s="150">
        <v>0.087</v>
      </c>
      <c r="P213" s="150">
        <f aca="true" t="shared" si="21" ref="P213:P228">O213*H213</f>
        <v>9.0306</v>
      </c>
      <c r="Q213" s="150">
        <v>0</v>
      </c>
      <c r="R213" s="150">
        <f aca="true" t="shared" si="22" ref="R213:R228">Q213*H213</f>
        <v>0</v>
      </c>
      <c r="S213" s="150">
        <v>0</v>
      </c>
      <c r="T213" s="151">
        <f aca="true" t="shared" si="23" ref="T213:T228">S213*H213</f>
        <v>0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R213" s="152" t="s">
        <v>1091</v>
      </c>
      <c r="AT213" s="152" t="s">
        <v>1087</v>
      </c>
      <c r="AU213" s="152" t="s">
        <v>1012</v>
      </c>
      <c r="AY213" s="15" t="s">
        <v>1085</v>
      </c>
      <c r="BE213" s="153">
        <f aca="true" t="shared" si="24" ref="BE213:BE228">IF(N213="základná",J213,0)</f>
        <v>0</v>
      </c>
      <c r="BF213" s="153">
        <f aca="true" t="shared" si="25" ref="BF213:BF228">IF(N213="znížená",J213,0)</f>
        <v>0</v>
      </c>
      <c r="BG213" s="153">
        <f aca="true" t="shared" si="26" ref="BG213:BG228">IF(N213="zákl. prenesená",J213,0)</f>
        <v>0</v>
      </c>
      <c r="BH213" s="153">
        <f aca="true" t="shared" si="27" ref="BH213:BH228">IF(N213="zníž. prenesená",J213,0)</f>
        <v>0</v>
      </c>
      <c r="BI213" s="153">
        <f aca="true" t="shared" si="28" ref="BI213:BI228">IF(N213="nulová",J213,0)</f>
        <v>0</v>
      </c>
      <c r="BJ213" s="15" t="s">
        <v>1012</v>
      </c>
      <c r="BK213" s="153">
        <f aca="true" t="shared" si="29" ref="BK213:BK228">ROUND(I213*H213,2)</f>
        <v>0</v>
      </c>
      <c r="BL213" s="15" t="s">
        <v>1091</v>
      </c>
      <c r="BM213" s="152" t="s">
        <v>85</v>
      </c>
    </row>
    <row r="214" spans="1:65" s="1" customFormat="1" ht="16.5" customHeight="1">
      <c r="A214" s="27"/>
      <c r="B214" s="140"/>
      <c r="C214" s="141" t="s">
        <v>1284</v>
      </c>
      <c r="D214" s="141" t="s">
        <v>1087</v>
      </c>
      <c r="E214" s="142" t="s">
        <v>86</v>
      </c>
      <c r="F214" s="143" t="s">
        <v>87</v>
      </c>
      <c r="G214" s="144" t="s">
        <v>1222</v>
      </c>
      <c r="H214" s="145">
        <v>6.5</v>
      </c>
      <c r="I214" s="146"/>
      <c r="J214" s="146">
        <f t="shared" si="20"/>
        <v>0</v>
      </c>
      <c r="K214" s="147"/>
      <c r="L214" s="28"/>
      <c r="M214" s="148" t="s">
        <v>929</v>
      </c>
      <c r="N214" s="149" t="s">
        <v>965</v>
      </c>
      <c r="O214" s="150">
        <v>0.087</v>
      </c>
      <c r="P214" s="150">
        <f t="shared" si="21"/>
        <v>0.5655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52" t="s">
        <v>1091</v>
      </c>
      <c r="AT214" s="152" t="s">
        <v>1087</v>
      </c>
      <c r="AU214" s="152" t="s">
        <v>1012</v>
      </c>
      <c r="AY214" s="15" t="s">
        <v>1085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5" t="s">
        <v>1012</v>
      </c>
      <c r="BK214" s="153">
        <f t="shared" si="29"/>
        <v>0</v>
      </c>
      <c r="BL214" s="15" t="s">
        <v>1091</v>
      </c>
      <c r="BM214" s="152" t="s">
        <v>88</v>
      </c>
    </row>
    <row r="215" spans="1:65" s="1" customFormat="1" ht="21.75" customHeight="1">
      <c r="A215" s="27"/>
      <c r="B215" s="140"/>
      <c r="C215" s="141" t="s">
        <v>1292</v>
      </c>
      <c r="D215" s="141" t="s">
        <v>1087</v>
      </c>
      <c r="E215" s="142" t="s">
        <v>89</v>
      </c>
      <c r="F215" s="143" t="s">
        <v>90</v>
      </c>
      <c r="G215" s="144" t="s">
        <v>1194</v>
      </c>
      <c r="H215" s="145">
        <v>2</v>
      </c>
      <c r="I215" s="146"/>
      <c r="J215" s="146">
        <f t="shared" si="20"/>
        <v>0</v>
      </c>
      <c r="K215" s="147"/>
      <c r="L215" s="28"/>
      <c r="M215" s="148" t="s">
        <v>929</v>
      </c>
      <c r="N215" s="149" t="s">
        <v>965</v>
      </c>
      <c r="O215" s="150">
        <v>1.179</v>
      </c>
      <c r="P215" s="150">
        <f t="shared" si="21"/>
        <v>2.358</v>
      </c>
      <c r="Q215" s="150">
        <v>0.01656</v>
      </c>
      <c r="R215" s="150">
        <f t="shared" si="22"/>
        <v>0.03312</v>
      </c>
      <c r="S215" s="150">
        <v>0</v>
      </c>
      <c r="T215" s="151">
        <f t="shared" si="23"/>
        <v>0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R215" s="152" t="s">
        <v>1091</v>
      </c>
      <c r="AT215" s="152" t="s">
        <v>1087</v>
      </c>
      <c r="AU215" s="152" t="s">
        <v>1012</v>
      </c>
      <c r="AY215" s="15" t="s">
        <v>1085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5" t="s">
        <v>1012</v>
      </c>
      <c r="BK215" s="153">
        <f t="shared" si="29"/>
        <v>0</v>
      </c>
      <c r="BL215" s="15" t="s">
        <v>1091</v>
      </c>
      <c r="BM215" s="152" t="s">
        <v>91</v>
      </c>
    </row>
    <row r="216" spans="1:65" s="1" customFormat="1" ht="33" customHeight="1">
      <c r="A216" s="27"/>
      <c r="B216" s="140"/>
      <c r="C216" s="162" t="s">
        <v>1297</v>
      </c>
      <c r="D216" s="162" t="s">
        <v>1140</v>
      </c>
      <c r="E216" s="163" t="s">
        <v>92</v>
      </c>
      <c r="F216" s="164" t="s">
        <v>93</v>
      </c>
      <c r="G216" s="165" t="s">
        <v>1194</v>
      </c>
      <c r="H216" s="166">
        <v>2</v>
      </c>
      <c r="I216" s="167"/>
      <c r="J216" s="167">
        <f t="shared" si="20"/>
        <v>0</v>
      </c>
      <c r="K216" s="168"/>
      <c r="L216" s="169"/>
      <c r="M216" s="170" t="s">
        <v>929</v>
      </c>
      <c r="N216" s="171" t="s">
        <v>965</v>
      </c>
      <c r="O216" s="150">
        <v>0</v>
      </c>
      <c r="P216" s="150">
        <f t="shared" si="21"/>
        <v>0</v>
      </c>
      <c r="Q216" s="150">
        <v>0.215</v>
      </c>
      <c r="R216" s="150">
        <f t="shared" si="22"/>
        <v>0.43</v>
      </c>
      <c r="S216" s="150">
        <v>0</v>
      </c>
      <c r="T216" s="151">
        <f t="shared" si="23"/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52" t="s">
        <v>1121</v>
      </c>
      <c r="AT216" s="152" t="s">
        <v>1140</v>
      </c>
      <c r="AU216" s="152" t="s">
        <v>1012</v>
      </c>
      <c r="AY216" s="15" t="s">
        <v>1085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5" t="s">
        <v>1012</v>
      </c>
      <c r="BK216" s="153">
        <f t="shared" si="29"/>
        <v>0</v>
      </c>
      <c r="BL216" s="15" t="s">
        <v>1091</v>
      </c>
      <c r="BM216" s="152" t="s">
        <v>94</v>
      </c>
    </row>
    <row r="217" spans="1:65" s="1" customFormat="1" ht="21.75" customHeight="1">
      <c r="A217" s="27"/>
      <c r="B217" s="140"/>
      <c r="C217" s="141" t="s">
        <v>1302</v>
      </c>
      <c r="D217" s="141" t="s">
        <v>1087</v>
      </c>
      <c r="E217" s="142" t="s">
        <v>95</v>
      </c>
      <c r="F217" s="143" t="s">
        <v>96</v>
      </c>
      <c r="G217" s="144" t="s">
        <v>1194</v>
      </c>
      <c r="H217" s="145">
        <v>2</v>
      </c>
      <c r="I217" s="146"/>
      <c r="J217" s="146">
        <f t="shared" si="20"/>
        <v>0</v>
      </c>
      <c r="K217" s="147"/>
      <c r="L217" s="28"/>
      <c r="M217" s="148" t="s">
        <v>929</v>
      </c>
      <c r="N217" s="149" t="s">
        <v>965</v>
      </c>
      <c r="O217" s="150">
        <v>0.773</v>
      </c>
      <c r="P217" s="150">
        <f t="shared" si="21"/>
        <v>1.546</v>
      </c>
      <c r="Q217" s="150">
        <v>0.03503</v>
      </c>
      <c r="R217" s="150">
        <f t="shared" si="22"/>
        <v>0.07006</v>
      </c>
      <c r="S217" s="150">
        <v>0</v>
      </c>
      <c r="T217" s="151">
        <f t="shared" si="23"/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52" t="s">
        <v>1091</v>
      </c>
      <c r="AT217" s="152" t="s">
        <v>1087</v>
      </c>
      <c r="AU217" s="152" t="s">
        <v>1012</v>
      </c>
      <c r="AY217" s="15" t="s">
        <v>1085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5" t="s">
        <v>1012</v>
      </c>
      <c r="BK217" s="153">
        <f t="shared" si="29"/>
        <v>0</v>
      </c>
      <c r="BL217" s="15" t="s">
        <v>1091</v>
      </c>
      <c r="BM217" s="152" t="s">
        <v>97</v>
      </c>
    </row>
    <row r="218" spans="1:65" s="1" customFormat="1" ht="16.5" customHeight="1">
      <c r="A218" s="27"/>
      <c r="B218" s="140"/>
      <c r="C218" s="162" t="s">
        <v>1306</v>
      </c>
      <c r="D218" s="162" t="s">
        <v>1140</v>
      </c>
      <c r="E218" s="163" t="s">
        <v>98</v>
      </c>
      <c r="F218" s="164" t="s">
        <v>99</v>
      </c>
      <c r="G218" s="165" t="s">
        <v>1194</v>
      </c>
      <c r="H218" s="166">
        <v>2</v>
      </c>
      <c r="I218" s="167"/>
      <c r="J218" s="167">
        <f t="shared" si="20"/>
        <v>0</v>
      </c>
      <c r="K218" s="168"/>
      <c r="L218" s="169"/>
      <c r="M218" s="170" t="s">
        <v>929</v>
      </c>
      <c r="N218" s="171" t="s">
        <v>965</v>
      </c>
      <c r="O218" s="150">
        <v>0</v>
      </c>
      <c r="P218" s="150">
        <f t="shared" si="21"/>
        <v>0</v>
      </c>
      <c r="Q218" s="150">
        <v>0.35</v>
      </c>
      <c r="R218" s="150">
        <f t="shared" si="22"/>
        <v>0.7</v>
      </c>
      <c r="S218" s="150">
        <v>0</v>
      </c>
      <c r="T218" s="151">
        <f t="shared" si="23"/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52" t="s">
        <v>1121</v>
      </c>
      <c r="AT218" s="152" t="s">
        <v>1140</v>
      </c>
      <c r="AU218" s="152" t="s">
        <v>1012</v>
      </c>
      <c r="AY218" s="15" t="s">
        <v>1085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5" t="s">
        <v>1012</v>
      </c>
      <c r="BK218" s="153">
        <f t="shared" si="29"/>
        <v>0</v>
      </c>
      <c r="BL218" s="15" t="s">
        <v>1091</v>
      </c>
      <c r="BM218" s="152" t="s">
        <v>100</v>
      </c>
    </row>
    <row r="219" spans="1:65" s="1" customFormat="1" ht="21.75" customHeight="1">
      <c r="A219" s="27"/>
      <c r="B219" s="140"/>
      <c r="C219" s="141" t="s">
        <v>1310</v>
      </c>
      <c r="D219" s="141" t="s">
        <v>1087</v>
      </c>
      <c r="E219" s="142" t="s">
        <v>101</v>
      </c>
      <c r="F219" s="143" t="s">
        <v>102</v>
      </c>
      <c r="G219" s="144" t="s">
        <v>1194</v>
      </c>
      <c r="H219" s="145">
        <v>2</v>
      </c>
      <c r="I219" s="146"/>
      <c r="J219" s="146">
        <f t="shared" si="20"/>
        <v>0</v>
      </c>
      <c r="K219" s="147"/>
      <c r="L219" s="28"/>
      <c r="M219" s="148" t="s">
        <v>929</v>
      </c>
      <c r="N219" s="149" t="s">
        <v>965</v>
      </c>
      <c r="O219" s="150">
        <v>2.037</v>
      </c>
      <c r="P219" s="150">
        <f t="shared" si="21"/>
        <v>4.074</v>
      </c>
      <c r="Q219" s="150">
        <v>0.02644</v>
      </c>
      <c r="R219" s="150">
        <f t="shared" si="22"/>
        <v>0.05288</v>
      </c>
      <c r="S219" s="150">
        <v>0</v>
      </c>
      <c r="T219" s="151">
        <f t="shared" si="23"/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52" t="s">
        <v>1091</v>
      </c>
      <c r="AT219" s="152" t="s">
        <v>1087</v>
      </c>
      <c r="AU219" s="152" t="s">
        <v>1012</v>
      </c>
      <c r="AY219" s="15" t="s">
        <v>1085</v>
      </c>
      <c r="BE219" s="153">
        <f t="shared" si="24"/>
        <v>0</v>
      </c>
      <c r="BF219" s="153">
        <f t="shared" si="25"/>
        <v>0</v>
      </c>
      <c r="BG219" s="153">
        <f t="shared" si="26"/>
        <v>0</v>
      </c>
      <c r="BH219" s="153">
        <f t="shared" si="27"/>
        <v>0</v>
      </c>
      <c r="BI219" s="153">
        <f t="shared" si="28"/>
        <v>0</v>
      </c>
      <c r="BJ219" s="15" t="s">
        <v>1012</v>
      </c>
      <c r="BK219" s="153">
        <f t="shared" si="29"/>
        <v>0</v>
      </c>
      <c r="BL219" s="15" t="s">
        <v>1091</v>
      </c>
      <c r="BM219" s="152" t="s">
        <v>103</v>
      </c>
    </row>
    <row r="220" spans="1:65" s="1" customFormat="1" ht="33" customHeight="1">
      <c r="A220" s="27"/>
      <c r="B220" s="140"/>
      <c r="C220" s="162" t="s">
        <v>104</v>
      </c>
      <c r="D220" s="162" t="s">
        <v>1140</v>
      </c>
      <c r="E220" s="163" t="s">
        <v>105</v>
      </c>
      <c r="F220" s="164" t="s">
        <v>106</v>
      </c>
      <c r="G220" s="165" t="s">
        <v>1194</v>
      </c>
      <c r="H220" s="166">
        <v>2</v>
      </c>
      <c r="I220" s="167"/>
      <c r="J220" s="167">
        <f t="shared" si="20"/>
        <v>0</v>
      </c>
      <c r="K220" s="168"/>
      <c r="L220" s="169"/>
      <c r="M220" s="170" t="s">
        <v>929</v>
      </c>
      <c r="N220" s="171" t="s">
        <v>965</v>
      </c>
      <c r="O220" s="150">
        <v>0</v>
      </c>
      <c r="P220" s="150">
        <f t="shared" si="21"/>
        <v>0</v>
      </c>
      <c r="Q220" s="150">
        <v>1.37</v>
      </c>
      <c r="R220" s="150">
        <f t="shared" si="22"/>
        <v>2.74</v>
      </c>
      <c r="S220" s="150">
        <v>0</v>
      </c>
      <c r="T220" s="151">
        <f t="shared" si="23"/>
        <v>0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R220" s="152" t="s">
        <v>1121</v>
      </c>
      <c r="AT220" s="152" t="s">
        <v>1140</v>
      </c>
      <c r="AU220" s="152" t="s">
        <v>1012</v>
      </c>
      <c r="AY220" s="15" t="s">
        <v>1085</v>
      </c>
      <c r="BE220" s="153">
        <f t="shared" si="24"/>
        <v>0</v>
      </c>
      <c r="BF220" s="153">
        <f t="shared" si="25"/>
        <v>0</v>
      </c>
      <c r="BG220" s="153">
        <f t="shared" si="26"/>
        <v>0</v>
      </c>
      <c r="BH220" s="153">
        <f t="shared" si="27"/>
        <v>0</v>
      </c>
      <c r="BI220" s="153">
        <f t="shared" si="28"/>
        <v>0</v>
      </c>
      <c r="BJ220" s="15" t="s">
        <v>1012</v>
      </c>
      <c r="BK220" s="153">
        <f t="shared" si="29"/>
        <v>0</v>
      </c>
      <c r="BL220" s="15" t="s">
        <v>1091</v>
      </c>
      <c r="BM220" s="152" t="s">
        <v>107</v>
      </c>
    </row>
    <row r="221" spans="1:65" s="1" customFormat="1" ht="33" customHeight="1">
      <c r="A221" s="27"/>
      <c r="B221" s="140"/>
      <c r="C221" s="162" t="s">
        <v>108</v>
      </c>
      <c r="D221" s="162" t="s">
        <v>1140</v>
      </c>
      <c r="E221" s="163" t="s">
        <v>109</v>
      </c>
      <c r="F221" s="164" t="s">
        <v>110</v>
      </c>
      <c r="G221" s="165" t="s">
        <v>1194</v>
      </c>
      <c r="H221" s="166">
        <v>4</v>
      </c>
      <c r="I221" s="167"/>
      <c r="J221" s="167">
        <f t="shared" si="20"/>
        <v>0</v>
      </c>
      <c r="K221" s="168"/>
      <c r="L221" s="169"/>
      <c r="M221" s="170" t="s">
        <v>929</v>
      </c>
      <c r="N221" s="171" t="s">
        <v>965</v>
      </c>
      <c r="O221" s="150">
        <v>0</v>
      </c>
      <c r="P221" s="150">
        <f t="shared" si="21"/>
        <v>0</v>
      </c>
      <c r="Q221" s="150">
        <v>0.002</v>
      </c>
      <c r="R221" s="150">
        <f t="shared" si="22"/>
        <v>0.008</v>
      </c>
      <c r="S221" s="150">
        <v>0</v>
      </c>
      <c r="T221" s="151">
        <f t="shared" si="23"/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52" t="s">
        <v>1121</v>
      </c>
      <c r="AT221" s="152" t="s">
        <v>1140</v>
      </c>
      <c r="AU221" s="152" t="s">
        <v>1012</v>
      </c>
      <c r="AY221" s="15" t="s">
        <v>1085</v>
      </c>
      <c r="BE221" s="153">
        <f t="shared" si="24"/>
        <v>0</v>
      </c>
      <c r="BF221" s="153">
        <f t="shared" si="25"/>
        <v>0</v>
      </c>
      <c r="BG221" s="153">
        <f t="shared" si="26"/>
        <v>0</v>
      </c>
      <c r="BH221" s="153">
        <f t="shared" si="27"/>
        <v>0</v>
      </c>
      <c r="BI221" s="153">
        <f t="shared" si="28"/>
        <v>0</v>
      </c>
      <c r="BJ221" s="15" t="s">
        <v>1012</v>
      </c>
      <c r="BK221" s="153">
        <f t="shared" si="29"/>
        <v>0</v>
      </c>
      <c r="BL221" s="15" t="s">
        <v>1091</v>
      </c>
      <c r="BM221" s="152" t="s">
        <v>111</v>
      </c>
    </row>
    <row r="222" spans="1:65" s="1" customFormat="1" ht="21.75" customHeight="1">
      <c r="A222" s="27"/>
      <c r="B222" s="140"/>
      <c r="C222" s="141" t="s">
        <v>112</v>
      </c>
      <c r="D222" s="141" t="s">
        <v>1087</v>
      </c>
      <c r="E222" s="142" t="s">
        <v>1370</v>
      </c>
      <c r="F222" s="143" t="s">
        <v>1371</v>
      </c>
      <c r="G222" s="144" t="s">
        <v>1194</v>
      </c>
      <c r="H222" s="145">
        <v>2</v>
      </c>
      <c r="I222" s="146"/>
      <c r="J222" s="146">
        <f t="shared" si="20"/>
        <v>0</v>
      </c>
      <c r="K222" s="147"/>
      <c r="L222" s="28"/>
      <c r="M222" s="148" t="s">
        <v>929</v>
      </c>
      <c r="N222" s="149" t="s">
        <v>965</v>
      </c>
      <c r="O222" s="150">
        <v>1.002</v>
      </c>
      <c r="P222" s="150">
        <f t="shared" si="21"/>
        <v>2.004</v>
      </c>
      <c r="Q222" s="150">
        <v>0.0063</v>
      </c>
      <c r="R222" s="150">
        <f t="shared" si="22"/>
        <v>0.0126</v>
      </c>
      <c r="S222" s="150">
        <v>0</v>
      </c>
      <c r="T222" s="151">
        <f t="shared" si="23"/>
        <v>0</v>
      </c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R222" s="152" t="s">
        <v>1091</v>
      </c>
      <c r="AT222" s="152" t="s">
        <v>1087</v>
      </c>
      <c r="AU222" s="152" t="s">
        <v>1012</v>
      </c>
      <c r="AY222" s="15" t="s">
        <v>1085</v>
      </c>
      <c r="BE222" s="153">
        <f t="shared" si="24"/>
        <v>0</v>
      </c>
      <c r="BF222" s="153">
        <f t="shared" si="25"/>
        <v>0</v>
      </c>
      <c r="BG222" s="153">
        <f t="shared" si="26"/>
        <v>0</v>
      </c>
      <c r="BH222" s="153">
        <f t="shared" si="27"/>
        <v>0</v>
      </c>
      <c r="BI222" s="153">
        <f t="shared" si="28"/>
        <v>0</v>
      </c>
      <c r="BJ222" s="15" t="s">
        <v>1012</v>
      </c>
      <c r="BK222" s="153">
        <f t="shared" si="29"/>
        <v>0</v>
      </c>
      <c r="BL222" s="15" t="s">
        <v>1091</v>
      </c>
      <c r="BM222" s="152" t="s">
        <v>113</v>
      </c>
    </row>
    <row r="223" spans="1:65" s="1" customFormat="1" ht="16.5" customHeight="1">
      <c r="A223" s="27"/>
      <c r="B223" s="140"/>
      <c r="C223" s="162" t="s">
        <v>114</v>
      </c>
      <c r="D223" s="162" t="s">
        <v>1140</v>
      </c>
      <c r="E223" s="163" t="s">
        <v>115</v>
      </c>
      <c r="F223" s="164" t="s">
        <v>116</v>
      </c>
      <c r="G223" s="165" t="s">
        <v>1194</v>
      </c>
      <c r="H223" s="166">
        <v>2</v>
      </c>
      <c r="I223" s="167"/>
      <c r="J223" s="167">
        <f t="shared" si="20"/>
        <v>0</v>
      </c>
      <c r="K223" s="168"/>
      <c r="L223" s="169"/>
      <c r="M223" s="170" t="s">
        <v>929</v>
      </c>
      <c r="N223" s="171" t="s">
        <v>965</v>
      </c>
      <c r="O223" s="150">
        <v>0</v>
      </c>
      <c r="P223" s="150">
        <f t="shared" si="21"/>
        <v>0</v>
      </c>
      <c r="Q223" s="150">
        <v>0.06</v>
      </c>
      <c r="R223" s="150">
        <f t="shared" si="22"/>
        <v>0.12</v>
      </c>
      <c r="S223" s="150">
        <v>0</v>
      </c>
      <c r="T223" s="151">
        <f t="shared" si="23"/>
        <v>0</v>
      </c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R223" s="152" t="s">
        <v>1121</v>
      </c>
      <c r="AT223" s="152" t="s">
        <v>1140</v>
      </c>
      <c r="AU223" s="152" t="s">
        <v>1012</v>
      </c>
      <c r="AY223" s="15" t="s">
        <v>1085</v>
      </c>
      <c r="BE223" s="153">
        <f t="shared" si="24"/>
        <v>0</v>
      </c>
      <c r="BF223" s="153">
        <f t="shared" si="25"/>
        <v>0</v>
      </c>
      <c r="BG223" s="153">
        <f t="shared" si="26"/>
        <v>0</v>
      </c>
      <c r="BH223" s="153">
        <f t="shared" si="27"/>
        <v>0</v>
      </c>
      <c r="BI223" s="153">
        <f t="shared" si="28"/>
        <v>0</v>
      </c>
      <c r="BJ223" s="15" t="s">
        <v>1012</v>
      </c>
      <c r="BK223" s="153">
        <f t="shared" si="29"/>
        <v>0</v>
      </c>
      <c r="BL223" s="15" t="s">
        <v>1091</v>
      </c>
      <c r="BM223" s="152" t="s">
        <v>117</v>
      </c>
    </row>
    <row r="224" spans="1:65" s="1" customFormat="1" ht="16.5" customHeight="1">
      <c r="A224" s="27"/>
      <c r="B224" s="140"/>
      <c r="C224" s="141" t="s">
        <v>118</v>
      </c>
      <c r="D224" s="141" t="s">
        <v>1087</v>
      </c>
      <c r="E224" s="142" t="s">
        <v>119</v>
      </c>
      <c r="F224" s="143" t="s">
        <v>120</v>
      </c>
      <c r="G224" s="144" t="s">
        <v>1194</v>
      </c>
      <c r="H224" s="145">
        <v>2</v>
      </c>
      <c r="I224" s="146"/>
      <c r="J224" s="146">
        <f t="shared" si="20"/>
        <v>0</v>
      </c>
      <c r="K224" s="147"/>
      <c r="L224" s="28"/>
      <c r="M224" s="148" t="s">
        <v>929</v>
      </c>
      <c r="N224" s="149" t="s">
        <v>965</v>
      </c>
      <c r="O224" s="150">
        <v>0.816</v>
      </c>
      <c r="P224" s="150">
        <f t="shared" si="21"/>
        <v>1.632</v>
      </c>
      <c r="Q224" s="150">
        <v>0.11865</v>
      </c>
      <c r="R224" s="150">
        <f t="shared" si="22"/>
        <v>0.2373</v>
      </c>
      <c r="S224" s="150">
        <v>0</v>
      </c>
      <c r="T224" s="151">
        <f t="shared" si="23"/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R224" s="152" t="s">
        <v>1091</v>
      </c>
      <c r="AT224" s="152" t="s">
        <v>1087</v>
      </c>
      <c r="AU224" s="152" t="s">
        <v>1012</v>
      </c>
      <c r="AY224" s="15" t="s">
        <v>1085</v>
      </c>
      <c r="BE224" s="153">
        <f t="shared" si="24"/>
        <v>0</v>
      </c>
      <c r="BF224" s="153">
        <f t="shared" si="25"/>
        <v>0</v>
      </c>
      <c r="BG224" s="153">
        <f t="shared" si="26"/>
        <v>0</v>
      </c>
      <c r="BH224" s="153">
        <f t="shared" si="27"/>
        <v>0</v>
      </c>
      <c r="BI224" s="153">
        <f t="shared" si="28"/>
        <v>0</v>
      </c>
      <c r="BJ224" s="15" t="s">
        <v>1012</v>
      </c>
      <c r="BK224" s="153">
        <f t="shared" si="29"/>
        <v>0</v>
      </c>
      <c r="BL224" s="15" t="s">
        <v>1091</v>
      </c>
      <c r="BM224" s="152" t="s">
        <v>121</v>
      </c>
    </row>
    <row r="225" spans="1:65" s="1" customFormat="1" ht="16.5" customHeight="1">
      <c r="A225" s="27"/>
      <c r="B225" s="140"/>
      <c r="C225" s="162" t="s">
        <v>122</v>
      </c>
      <c r="D225" s="162" t="s">
        <v>1140</v>
      </c>
      <c r="E225" s="163" t="s">
        <v>123</v>
      </c>
      <c r="F225" s="164" t="s">
        <v>124</v>
      </c>
      <c r="G225" s="165" t="s">
        <v>1194</v>
      </c>
      <c r="H225" s="166">
        <v>2</v>
      </c>
      <c r="I225" s="167"/>
      <c r="J225" s="167">
        <f t="shared" si="20"/>
        <v>0</v>
      </c>
      <c r="K225" s="168"/>
      <c r="L225" s="169"/>
      <c r="M225" s="170" t="s">
        <v>929</v>
      </c>
      <c r="N225" s="171" t="s">
        <v>965</v>
      </c>
      <c r="O225" s="150">
        <v>0</v>
      </c>
      <c r="P225" s="150">
        <f t="shared" si="21"/>
        <v>0</v>
      </c>
      <c r="Q225" s="150">
        <v>0.016</v>
      </c>
      <c r="R225" s="150">
        <f t="shared" si="22"/>
        <v>0.032</v>
      </c>
      <c r="S225" s="150">
        <v>0</v>
      </c>
      <c r="T225" s="151">
        <f t="shared" si="23"/>
        <v>0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R225" s="152" t="s">
        <v>1121</v>
      </c>
      <c r="AT225" s="152" t="s">
        <v>1140</v>
      </c>
      <c r="AU225" s="152" t="s">
        <v>1012</v>
      </c>
      <c r="AY225" s="15" t="s">
        <v>1085</v>
      </c>
      <c r="BE225" s="153">
        <f t="shared" si="24"/>
        <v>0</v>
      </c>
      <c r="BF225" s="153">
        <f t="shared" si="25"/>
        <v>0</v>
      </c>
      <c r="BG225" s="153">
        <f t="shared" si="26"/>
        <v>0</v>
      </c>
      <c r="BH225" s="153">
        <f t="shared" si="27"/>
        <v>0</v>
      </c>
      <c r="BI225" s="153">
        <f t="shared" si="28"/>
        <v>0</v>
      </c>
      <c r="BJ225" s="15" t="s">
        <v>1012</v>
      </c>
      <c r="BK225" s="153">
        <f t="shared" si="29"/>
        <v>0</v>
      </c>
      <c r="BL225" s="15" t="s">
        <v>1091</v>
      </c>
      <c r="BM225" s="152" t="s">
        <v>125</v>
      </c>
    </row>
    <row r="226" spans="1:65" s="1" customFormat="1" ht="21.75" customHeight="1">
      <c r="A226" s="27"/>
      <c r="B226" s="140"/>
      <c r="C226" s="141" t="s">
        <v>126</v>
      </c>
      <c r="D226" s="141" t="s">
        <v>1087</v>
      </c>
      <c r="E226" s="142" t="s">
        <v>127</v>
      </c>
      <c r="F226" s="143" t="s">
        <v>128</v>
      </c>
      <c r="G226" s="144" t="s">
        <v>1222</v>
      </c>
      <c r="H226" s="145">
        <v>26.3</v>
      </c>
      <c r="I226" s="146"/>
      <c r="J226" s="146">
        <f t="shared" si="20"/>
        <v>0</v>
      </c>
      <c r="K226" s="147"/>
      <c r="L226" s="28"/>
      <c r="M226" s="148" t="s">
        <v>929</v>
      </c>
      <c r="N226" s="149" t="s">
        <v>965</v>
      </c>
      <c r="O226" s="150">
        <v>0.05</v>
      </c>
      <c r="P226" s="150">
        <f t="shared" si="21"/>
        <v>1.3150000000000002</v>
      </c>
      <c r="Q226" s="150">
        <v>8E-05</v>
      </c>
      <c r="R226" s="150">
        <f t="shared" si="22"/>
        <v>0.0021040000000000004</v>
      </c>
      <c r="S226" s="150">
        <v>0</v>
      </c>
      <c r="T226" s="151">
        <f t="shared" si="23"/>
        <v>0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R226" s="152" t="s">
        <v>1091</v>
      </c>
      <c r="AT226" s="152" t="s">
        <v>1087</v>
      </c>
      <c r="AU226" s="152" t="s">
        <v>1012</v>
      </c>
      <c r="AY226" s="15" t="s">
        <v>1085</v>
      </c>
      <c r="BE226" s="153">
        <f t="shared" si="24"/>
        <v>0</v>
      </c>
      <c r="BF226" s="153">
        <f t="shared" si="25"/>
        <v>0</v>
      </c>
      <c r="BG226" s="153">
        <f t="shared" si="26"/>
        <v>0</v>
      </c>
      <c r="BH226" s="153">
        <f t="shared" si="27"/>
        <v>0</v>
      </c>
      <c r="BI226" s="153">
        <f t="shared" si="28"/>
        <v>0</v>
      </c>
      <c r="BJ226" s="15" t="s">
        <v>1012</v>
      </c>
      <c r="BK226" s="153">
        <f t="shared" si="29"/>
        <v>0</v>
      </c>
      <c r="BL226" s="15" t="s">
        <v>1091</v>
      </c>
      <c r="BM226" s="152" t="s">
        <v>129</v>
      </c>
    </row>
    <row r="227" spans="1:65" s="1" customFormat="1" ht="21.75" customHeight="1">
      <c r="A227" s="27"/>
      <c r="B227" s="140"/>
      <c r="C227" s="141" t="s">
        <v>130</v>
      </c>
      <c r="D227" s="141" t="s">
        <v>1087</v>
      </c>
      <c r="E227" s="142" t="s">
        <v>131</v>
      </c>
      <c r="F227" s="143" t="s">
        <v>132</v>
      </c>
      <c r="G227" s="144" t="s">
        <v>1222</v>
      </c>
      <c r="H227" s="145">
        <v>26.3</v>
      </c>
      <c r="I227" s="146"/>
      <c r="J227" s="146">
        <f t="shared" si="20"/>
        <v>0</v>
      </c>
      <c r="K227" s="147"/>
      <c r="L227" s="28"/>
      <c r="M227" s="148" t="s">
        <v>929</v>
      </c>
      <c r="N227" s="149" t="s">
        <v>965</v>
      </c>
      <c r="O227" s="150">
        <v>0.0525</v>
      </c>
      <c r="P227" s="150">
        <f t="shared" si="21"/>
        <v>1.38075</v>
      </c>
      <c r="Q227" s="150">
        <v>0.0001</v>
      </c>
      <c r="R227" s="150">
        <f t="shared" si="22"/>
        <v>0.0026300000000000004</v>
      </c>
      <c r="S227" s="150">
        <v>0</v>
      </c>
      <c r="T227" s="151">
        <f t="shared" si="23"/>
        <v>0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R227" s="152" t="s">
        <v>1091</v>
      </c>
      <c r="AT227" s="152" t="s">
        <v>1087</v>
      </c>
      <c r="AU227" s="152" t="s">
        <v>1012</v>
      </c>
      <c r="AY227" s="15" t="s">
        <v>1085</v>
      </c>
      <c r="BE227" s="153">
        <f t="shared" si="24"/>
        <v>0</v>
      </c>
      <c r="BF227" s="153">
        <f t="shared" si="25"/>
        <v>0</v>
      </c>
      <c r="BG227" s="153">
        <f t="shared" si="26"/>
        <v>0</v>
      </c>
      <c r="BH227" s="153">
        <f t="shared" si="27"/>
        <v>0</v>
      </c>
      <c r="BI227" s="153">
        <f t="shared" si="28"/>
        <v>0</v>
      </c>
      <c r="BJ227" s="15" t="s">
        <v>1012</v>
      </c>
      <c r="BK227" s="153">
        <f t="shared" si="29"/>
        <v>0</v>
      </c>
      <c r="BL227" s="15" t="s">
        <v>1091</v>
      </c>
      <c r="BM227" s="152" t="s">
        <v>133</v>
      </c>
    </row>
    <row r="228" spans="1:65" s="1" customFormat="1" ht="21.75" customHeight="1">
      <c r="A228" s="27"/>
      <c r="B228" s="140"/>
      <c r="C228" s="141" t="s">
        <v>134</v>
      </c>
      <c r="D228" s="141" t="s">
        <v>1087</v>
      </c>
      <c r="E228" s="142" t="s">
        <v>135</v>
      </c>
      <c r="F228" s="143" t="s">
        <v>136</v>
      </c>
      <c r="G228" s="144" t="s">
        <v>1222</v>
      </c>
      <c r="H228" s="145">
        <v>205.5</v>
      </c>
      <c r="I228" s="146"/>
      <c r="J228" s="146">
        <f t="shared" si="20"/>
        <v>0</v>
      </c>
      <c r="K228" s="147"/>
      <c r="L228" s="28"/>
      <c r="M228" s="148" t="s">
        <v>929</v>
      </c>
      <c r="N228" s="149" t="s">
        <v>965</v>
      </c>
      <c r="O228" s="150">
        <v>0.053</v>
      </c>
      <c r="P228" s="150">
        <f t="shared" si="21"/>
        <v>10.891499999999999</v>
      </c>
      <c r="Q228" s="150">
        <v>0.0001</v>
      </c>
      <c r="R228" s="150">
        <f t="shared" si="22"/>
        <v>0.020550000000000002</v>
      </c>
      <c r="S228" s="150">
        <v>0</v>
      </c>
      <c r="T228" s="151">
        <f t="shared" si="23"/>
        <v>0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R228" s="152" t="s">
        <v>1091</v>
      </c>
      <c r="AT228" s="152" t="s">
        <v>1087</v>
      </c>
      <c r="AU228" s="152" t="s">
        <v>1012</v>
      </c>
      <c r="AY228" s="15" t="s">
        <v>1085</v>
      </c>
      <c r="BE228" s="153">
        <f t="shared" si="24"/>
        <v>0</v>
      </c>
      <c r="BF228" s="153">
        <f t="shared" si="25"/>
        <v>0</v>
      </c>
      <c r="BG228" s="153">
        <f t="shared" si="26"/>
        <v>0</v>
      </c>
      <c r="BH228" s="153">
        <f t="shared" si="27"/>
        <v>0</v>
      </c>
      <c r="BI228" s="153">
        <f t="shared" si="28"/>
        <v>0</v>
      </c>
      <c r="BJ228" s="15" t="s">
        <v>1012</v>
      </c>
      <c r="BK228" s="153">
        <f t="shared" si="29"/>
        <v>0</v>
      </c>
      <c r="BL228" s="15" t="s">
        <v>1091</v>
      </c>
      <c r="BM228" s="152" t="s">
        <v>137</v>
      </c>
    </row>
    <row r="229" spans="2:51" s="12" customFormat="1" ht="9.75">
      <c r="B229" s="154"/>
      <c r="D229" s="155" t="s">
        <v>1093</v>
      </c>
      <c r="E229" s="156" t="s">
        <v>929</v>
      </c>
      <c r="F229" s="157" t="s">
        <v>138</v>
      </c>
      <c r="H229" s="158">
        <v>205.5</v>
      </c>
      <c r="L229" s="154"/>
      <c r="M229" s="159"/>
      <c r="N229" s="160"/>
      <c r="O229" s="160"/>
      <c r="P229" s="160"/>
      <c r="Q229" s="160"/>
      <c r="R229" s="160"/>
      <c r="S229" s="160"/>
      <c r="T229" s="161"/>
      <c r="AT229" s="156" t="s">
        <v>1093</v>
      </c>
      <c r="AU229" s="156" t="s">
        <v>1012</v>
      </c>
      <c r="AV229" s="12" t="s">
        <v>1012</v>
      </c>
      <c r="AW229" s="12" t="s">
        <v>956</v>
      </c>
      <c r="AX229" s="12" t="s">
        <v>1006</v>
      </c>
      <c r="AY229" s="156" t="s">
        <v>1085</v>
      </c>
    </row>
    <row r="230" spans="2:63" s="11" customFormat="1" ht="22.5" customHeight="1">
      <c r="B230" s="128"/>
      <c r="D230" s="129" t="s">
        <v>998</v>
      </c>
      <c r="E230" s="138" t="s">
        <v>1282</v>
      </c>
      <c r="F230" s="138" t="s">
        <v>1283</v>
      </c>
      <c r="J230" s="139">
        <f>BK230</f>
        <v>0</v>
      </c>
      <c r="L230" s="128"/>
      <c r="M230" s="132"/>
      <c r="N230" s="133"/>
      <c r="O230" s="133"/>
      <c r="P230" s="134">
        <f>P231</f>
        <v>341.91111699999993</v>
      </c>
      <c r="Q230" s="133"/>
      <c r="R230" s="134">
        <f>R231</f>
        <v>0</v>
      </c>
      <c r="S230" s="133"/>
      <c r="T230" s="135">
        <f>T231</f>
        <v>0</v>
      </c>
      <c r="AR230" s="129" t="s">
        <v>1006</v>
      </c>
      <c r="AT230" s="136" t="s">
        <v>998</v>
      </c>
      <c r="AU230" s="136" t="s">
        <v>1006</v>
      </c>
      <c r="AY230" s="129" t="s">
        <v>1085</v>
      </c>
      <c r="BK230" s="137">
        <f>BK231</f>
        <v>0</v>
      </c>
    </row>
    <row r="231" spans="1:65" s="1" customFormat="1" ht="33" customHeight="1">
      <c r="A231" s="27"/>
      <c r="B231" s="140"/>
      <c r="C231" s="141" t="s">
        <v>139</v>
      </c>
      <c r="D231" s="141" t="s">
        <v>1087</v>
      </c>
      <c r="E231" s="142" t="s">
        <v>1379</v>
      </c>
      <c r="F231" s="143" t="s">
        <v>1380</v>
      </c>
      <c r="G231" s="144" t="s">
        <v>1143</v>
      </c>
      <c r="H231" s="145">
        <v>265.253</v>
      </c>
      <c r="I231" s="146"/>
      <c r="J231" s="146">
        <f>ROUND(I231*H231,2)</f>
        <v>0</v>
      </c>
      <c r="K231" s="147"/>
      <c r="L231" s="28"/>
      <c r="M231" s="148" t="s">
        <v>929</v>
      </c>
      <c r="N231" s="149" t="s">
        <v>965</v>
      </c>
      <c r="O231" s="150">
        <v>1.289</v>
      </c>
      <c r="P231" s="150">
        <f>O231*H231</f>
        <v>341.91111699999993</v>
      </c>
      <c r="Q231" s="150">
        <v>0</v>
      </c>
      <c r="R231" s="150">
        <f>Q231*H231</f>
        <v>0</v>
      </c>
      <c r="S231" s="150">
        <v>0</v>
      </c>
      <c r="T231" s="151">
        <f>S231*H231</f>
        <v>0</v>
      </c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R231" s="152" t="s">
        <v>1091</v>
      </c>
      <c r="AT231" s="152" t="s">
        <v>1087</v>
      </c>
      <c r="AU231" s="152" t="s">
        <v>1012</v>
      </c>
      <c r="AY231" s="15" t="s">
        <v>1085</v>
      </c>
      <c r="BE231" s="153">
        <f>IF(N231="základná",J231,0)</f>
        <v>0</v>
      </c>
      <c r="BF231" s="153">
        <f>IF(N231="znížená",J231,0)</f>
        <v>0</v>
      </c>
      <c r="BG231" s="153">
        <f>IF(N231="zákl. prenesená",J231,0)</f>
        <v>0</v>
      </c>
      <c r="BH231" s="153">
        <f>IF(N231="zníž. prenesená",J231,0)</f>
        <v>0</v>
      </c>
      <c r="BI231" s="153">
        <f>IF(N231="nulová",J231,0)</f>
        <v>0</v>
      </c>
      <c r="BJ231" s="15" t="s">
        <v>1012</v>
      </c>
      <c r="BK231" s="153">
        <f>ROUND(I231*H231,2)</f>
        <v>0</v>
      </c>
      <c r="BL231" s="15" t="s">
        <v>1091</v>
      </c>
      <c r="BM231" s="152" t="s">
        <v>140</v>
      </c>
    </row>
    <row r="232" spans="2:63" s="11" customFormat="1" ht="25.5" customHeight="1">
      <c r="B232" s="128"/>
      <c r="D232" s="129" t="s">
        <v>998</v>
      </c>
      <c r="E232" s="130" t="s">
        <v>1140</v>
      </c>
      <c r="F232" s="130" t="s">
        <v>1420</v>
      </c>
      <c r="J232" s="131">
        <f>BK232</f>
        <v>0</v>
      </c>
      <c r="L232" s="128"/>
      <c r="M232" s="132"/>
      <c r="N232" s="133"/>
      <c r="O232" s="133"/>
      <c r="P232" s="134">
        <f>P233</f>
        <v>1.842</v>
      </c>
      <c r="Q232" s="133"/>
      <c r="R232" s="134">
        <f>R233</f>
        <v>0.006</v>
      </c>
      <c r="S232" s="133"/>
      <c r="T232" s="135">
        <f>T233</f>
        <v>0</v>
      </c>
      <c r="AR232" s="129" t="s">
        <v>1099</v>
      </c>
      <c r="AT232" s="136" t="s">
        <v>998</v>
      </c>
      <c r="AU232" s="136" t="s">
        <v>999</v>
      </c>
      <c r="AY232" s="129" t="s">
        <v>1085</v>
      </c>
      <c r="BK232" s="137">
        <f>BK233</f>
        <v>0</v>
      </c>
    </row>
    <row r="233" spans="2:63" s="11" customFormat="1" ht="22.5" customHeight="1">
      <c r="B233" s="128"/>
      <c r="D233" s="129" t="s">
        <v>998</v>
      </c>
      <c r="E233" s="138" t="s">
        <v>141</v>
      </c>
      <c r="F233" s="138" t="s">
        <v>142</v>
      </c>
      <c r="J233" s="139">
        <f>BK233</f>
        <v>0</v>
      </c>
      <c r="L233" s="128"/>
      <c r="M233" s="132"/>
      <c r="N233" s="133"/>
      <c r="O233" s="133"/>
      <c r="P233" s="134">
        <f>SUM(P234:P236)</f>
        <v>1.842</v>
      </c>
      <c r="Q233" s="133"/>
      <c r="R233" s="134">
        <f>SUM(R234:R236)</f>
        <v>0.006</v>
      </c>
      <c r="S233" s="133"/>
      <c r="T233" s="135">
        <f>SUM(T234:T236)</f>
        <v>0</v>
      </c>
      <c r="AR233" s="129" t="s">
        <v>1099</v>
      </c>
      <c r="AT233" s="136" t="s">
        <v>998</v>
      </c>
      <c r="AU233" s="136" t="s">
        <v>1006</v>
      </c>
      <c r="AY233" s="129" t="s">
        <v>1085</v>
      </c>
      <c r="BK233" s="137">
        <f>SUM(BK234:BK236)</f>
        <v>0</v>
      </c>
    </row>
    <row r="234" spans="1:65" s="1" customFormat="1" ht="16.5" customHeight="1">
      <c r="A234" s="27"/>
      <c r="B234" s="140"/>
      <c r="C234" s="141" t="s">
        <v>143</v>
      </c>
      <c r="D234" s="141" t="s">
        <v>1087</v>
      </c>
      <c r="E234" s="142" t="s">
        <v>144</v>
      </c>
      <c r="F234" s="143" t="s">
        <v>145</v>
      </c>
      <c r="G234" s="144" t="s">
        <v>1194</v>
      </c>
      <c r="H234" s="145">
        <v>2</v>
      </c>
      <c r="I234" s="146"/>
      <c r="J234" s="146">
        <f>ROUND(I234*H234,2)</f>
        <v>0</v>
      </c>
      <c r="K234" s="147"/>
      <c r="L234" s="28"/>
      <c r="M234" s="148" t="s">
        <v>929</v>
      </c>
      <c r="N234" s="149" t="s">
        <v>965</v>
      </c>
      <c r="O234" s="150">
        <v>0.921</v>
      </c>
      <c r="P234" s="150">
        <f>O234*H234</f>
        <v>1.842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R234" s="152" t="s">
        <v>1425</v>
      </c>
      <c r="AT234" s="152" t="s">
        <v>1087</v>
      </c>
      <c r="AU234" s="152" t="s">
        <v>1012</v>
      </c>
      <c r="AY234" s="15" t="s">
        <v>1085</v>
      </c>
      <c r="BE234" s="153">
        <f>IF(N234="základná",J234,0)</f>
        <v>0</v>
      </c>
      <c r="BF234" s="153">
        <f>IF(N234="znížená",J234,0)</f>
        <v>0</v>
      </c>
      <c r="BG234" s="153">
        <f>IF(N234="zákl. prenesená",J234,0)</f>
        <v>0</v>
      </c>
      <c r="BH234" s="153">
        <f>IF(N234="zníž. prenesená",J234,0)</f>
        <v>0</v>
      </c>
      <c r="BI234" s="153">
        <f>IF(N234="nulová",J234,0)</f>
        <v>0</v>
      </c>
      <c r="BJ234" s="15" t="s">
        <v>1012</v>
      </c>
      <c r="BK234" s="153">
        <f>ROUND(I234*H234,2)</f>
        <v>0</v>
      </c>
      <c r="BL234" s="15" t="s">
        <v>1425</v>
      </c>
      <c r="BM234" s="152" t="s">
        <v>146</v>
      </c>
    </row>
    <row r="235" spans="1:65" s="1" customFormat="1" ht="21.75" customHeight="1">
      <c r="A235" s="27"/>
      <c r="B235" s="140"/>
      <c r="C235" s="162" t="s">
        <v>147</v>
      </c>
      <c r="D235" s="162" t="s">
        <v>1140</v>
      </c>
      <c r="E235" s="163" t="s">
        <v>148</v>
      </c>
      <c r="F235" s="164" t="s">
        <v>149</v>
      </c>
      <c r="G235" s="165" t="s">
        <v>1194</v>
      </c>
      <c r="H235" s="166">
        <v>1</v>
      </c>
      <c r="I235" s="167"/>
      <c r="J235" s="167">
        <f>ROUND(I235*H235,2)</f>
        <v>0</v>
      </c>
      <c r="K235" s="168"/>
      <c r="L235" s="169"/>
      <c r="M235" s="170" t="s">
        <v>929</v>
      </c>
      <c r="N235" s="171" t="s">
        <v>965</v>
      </c>
      <c r="O235" s="150">
        <v>0</v>
      </c>
      <c r="P235" s="150">
        <f>O235*H235</f>
        <v>0</v>
      </c>
      <c r="Q235" s="150">
        <v>0.003</v>
      </c>
      <c r="R235" s="150">
        <f>Q235*H235</f>
        <v>0.003</v>
      </c>
      <c r="S235" s="150">
        <v>0</v>
      </c>
      <c r="T235" s="151">
        <f>S235*H235</f>
        <v>0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R235" s="152" t="s">
        <v>1121</v>
      </c>
      <c r="AT235" s="152" t="s">
        <v>1140</v>
      </c>
      <c r="AU235" s="152" t="s">
        <v>1012</v>
      </c>
      <c r="AY235" s="15" t="s">
        <v>1085</v>
      </c>
      <c r="BE235" s="153">
        <f>IF(N235="základná",J235,0)</f>
        <v>0</v>
      </c>
      <c r="BF235" s="153">
        <f>IF(N235="znížená",J235,0)</f>
        <v>0</v>
      </c>
      <c r="BG235" s="153">
        <f>IF(N235="zákl. prenesená",J235,0)</f>
        <v>0</v>
      </c>
      <c r="BH235" s="153">
        <f>IF(N235="zníž. prenesená",J235,0)</f>
        <v>0</v>
      </c>
      <c r="BI235" s="153">
        <f>IF(N235="nulová",J235,0)</f>
        <v>0</v>
      </c>
      <c r="BJ235" s="15" t="s">
        <v>1012</v>
      </c>
      <c r="BK235" s="153">
        <f>ROUND(I235*H235,2)</f>
        <v>0</v>
      </c>
      <c r="BL235" s="15" t="s">
        <v>1091</v>
      </c>
      <c r="BM235" s="152" t="s">
        <v>150</v>
      </c>
    </row>
    <row r="236" spans="1:65" s="1" customFormat="1" ht="21.75" customHeight="1">
      <c r="A236" s="27"/>
      <c r="B236" s="140"/>
      <c r="C236" s="162" t="s">
        <v>151</v>
      </c>
      <c r="D236" s="162" t="s">
        <v>1140</v>
      </c>
      <c r="E236" s="163" t="s">
        <v>152</v>
      </c>
      <c r="F236" s="164" t="s">
        <v>153</v>
      </c>
      <c r="G236" s="165" t="s">
        <v>1194</v>
      </c>
      <c r="H236" s="166">
        <v>1</v>
      </c>
      <c r="I236" s="167"/>
      <c r="J236" s="167">
        <f>ROUND(I236*H236,2)</f>
        <v>0</v>
      </c>
      <c r="K236" s="168"/>
      <c r="L236" s="169"/>
      <c r="M236" s="176" t="s">
        <v>929</v>
      </c>
      <c r="N236" s="177" t="s">
        <v>965</v>
      </c>
      <c r="O236" s="174">
        <v>0</v>
      </c>
      <c r="P236" s="174">
        <f>O236*H236</f>
        <v>0</v>
      </c>
      <c r="Q236" s="174">
        <v>0.003</v>
      </c>
      <c r="R236" s="174">
        <f>Q236*H236</f>
        <v>0.003</v>
      </c>
      <c r="S236" s="174">
        <v>0</v>
      </c>
      <c r="T236" s="175">
        <f>S236*H236</f>
        <v>0</v>
      </c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R236" s="152" t="s">
        <v>1121</v>
      </c>
      <c r="AT236" s="152" t="s">
        <v>1140</v>
      </c>
      <c r="AU236" s="152" t="s">
        <v>1012</v>
      </c>
      <c r="AY236" s="15" t="s">
        <v>1085</v>
      </c>
      <c r="BE236" s="153">
        <f>IF(N236="základná",J236,0)</f>
        <v>0</v>
      </c>
      <c r="BF236" s="153">
        <f>IF(N236="znížená",J236,0)</f>
        <v>0</v>
      </c>
      <c r="BG236" s="153">
        <f>IF(N236="zákl. prenesená",J236,0)</f>
        <v>0</v>
      </c>
      <c r="BH236" s="153">
        <f>IF(N236="zníž. prenesená",J236,0)</f>
        <v>0</v>
      </c>
      <c r="BI236" s="153">
        <f>IF(N236="nulová",J236,0)</f>
        <v>0</v>
      </c>
      <c r="BJ236" s="15" t="s">
        <v>1012</v>
      </c>
      <c r="BK236" s="153">
        <f>ROUND(I236*H236,2)</f>
        <v>0</v>
      </c>
      <c r="BL236" s="15" t="s">
        <v>1091</v>
      </c>
      <c r="BM236" s="152" t="s">
        <v>154</v>
      </c>
    </row>
    <row r="237" spans="1:31" s="1" customFormat="1" ht="6.75" customHeight="1">
      <c r="A237" s="27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28"/>
      <c r="M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</row>
  </sheetData>
  <sheetProtection/>
  <autoFilter ref="C126:K236"/>
  <mergeCells count="12">
    <mergeCell ref="E9:H9"/>
    <mergeCell ref="E11:H11"/>
    <mergeCell ref="E20:H20"/>
    <mergeCell ref="E29:H29"/>
    <mergeCell ref="E119:H119"/>
    <mergeCell ref="L2:V2"/>
    <mergeCell ref="E85:H85"/>
    <mergeCell ref="E87:H87"/>
    <mergeCell ref="E89:H89"/>
    <mergeCell ref="E115:H115"/>
    <mergeCell ref="E117:H117"/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BM188"/>
  <sheetViews>
    <sheetView showGridLines="0" tabSelected="1" zoomScalePageLayoutView="0" workbookViewId="0" topLeftCell="A53">
      <selection activeCell="F163" sqref="F16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07" t="s">
        <v>934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1025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999</v>
      </c>
    </row>
    <row r="4" spans="2:46" ht="24.75" customHeight="1">
      <c r="B4" s="18"/>
      <c r="D4" s="19" t="s">
        <v>1053</v>
      </c>
      <c r="L4" s="18"/>
      <c r="M4" s="93" t="s">
        <v>938</v>
      </c>
      <c r="AT4" s="15" t="s">
        <v>931</v>
      </c>
    </row>
    <row r="5" spans="2:12" ht="6.75" customHeight="1">
      <c r="B5" s="18"/>
      <c r="L5" s="18"/>
    </row>
    <row r="6" spans="2:12" ht="12" customHeight="1">
      <c r="B6" s="18"/>
      <c r="D6" s="24" t="s">
        <v>941</v>
      </c>
      <c r="L6" s="18"/>
    </row>
    <row r="7" spans="2:12" ht="16.5" customHeight="1">
      <c r="B7" s="18"/>
      <c r="E7" s="338" t="str">
        <f>'Rekapitulácia stavby'!K6</f>
        <v>Vodozádržné opatrenia v obci Kamenica nad Cirochou</v>
      </c>
      <c r="F7" s="339"/>
      <c r="G7" s="339"/>
      <c r="H7" s="339"/>
      <c r="L7" s="18"/>
    </row>
    <row r="8" spans="2:12" ht="12" customHeight="1">
      <c r="B8" s="18"/>
      <c r="D8" s="24" t="s">
        <v>1054</v>
      </c>
      <c r="L8" s="18"/>
    </row>
    <row r="9" spans="1:31" s="1" customFormat="1" ht="16.5" customHeight="1">
      <c r="A9" s="27"/>
      <c r="B9" s="28"/>
      <c r="C9" s="27"/>
      <c r="D9" s="27"/>
      <c r="E9" s="338" t="s">
        <v>1055</v>
      </c>
      <c r="F9" s="337"/>
      <c r="G9" s="337"/>
      <c r="H9" s="337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1056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31" t="s">
        <v>155</v>
      </c>
      <c r="F11" s="337"/>
      <c r="G11" s="337"/>
      <c r="H11" s="33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943</v>
      </c>
      <c r="E13" s="27"/>
      <c r="F13" s="22" t="s">
        <v>929</v>
      </c>
      <c r="G13" s="27"/>
      <c r="H13" s="27"/>
      <c r="I13" s="24" t="s">
        <v>944</v>
      </c>
      <c r="J13" s="22" t="s">
        <v>929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945</v>
      </c>
      <c r="E14" s="27"/>
      <c r="F14" s="22" t="s">
        <v>946</v>
      </c>
      <c r="G14" s="27"/>
      <c r="H14" s="27"/>
      <c r="I14" s="24" t="s">
        <v>947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948</v>
      </c>
      <c r="E16" s="27"/>
      <c r="F16" s="27"/>
      <c r="G16" s="27"/>
      <c r="H16" s="27"/>
      <c r="I16" s="24" t="s">
        <v>949</v>
      </c>
      <c r="J16" s="22" t="s">
        <v>929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950</v>
      </c>
      <c r="F17" s="27"/>
      <c r="G17" s="27"/>
      <c r="H17" s="27"/>
      <c r="I17" s="24" t="s">
        <v>951</v>
      </c>
      <c r="J17" s="22" t="s">
        <v>929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952</v>
      </c>
      <c r="E19" s="27"/>
      <c r="F19" s="27"/>
      <c r="G19" s="27"/>
      <c r="H19" s="27"/>
      <c r="I19" s="24" t="s">
        <v>949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1" t="str">
        <f>'Rekapitulácia stavby'!E14</f>
        <v> </v>
      </c>
      <c r="F20" s="311"/>
      <c r="G20" s="311"/>
      <c r="H20" s="311"/>
      <c r="I20" s="24" t="s">
        <v>951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954</v>
      </c>
      <c r="E22" s="27"/>
      <c r="F22" s="27"/>
      <c r="G22" s="27"/>
      <c r="H22" s="27"/>
      <c r="I22" s="24" t="s">
        <v>949</v>
      </c>
      <c r="J22" s="22" t="s">
        <v>929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955</v>
      </c>
      <c r="F23" s="27"/>
      <c r="G23" s="27"/>
      <c r="H23" s="27"/>
      <c r="I23" s="24" t="s">
        <v>951</v>
      </c>
      <c r="J23" s="22" t="s">
        <v>929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957</v>
      </c>
      <c r="E25" s="27"/>
      <c r="F25" s="27"/>
      <c r="G25" s="27"/>
      <c r="H25" s="27"/>
      <c r="I25" s="24" t="s">
        <v>949</v>
      </c>
      <c r="J25" s="22" t="s">
        <v>929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951</v>
      </c>
      <c r="J26" s="22" t="s">
        <v>929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958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326" t="s">
        <v>929</v>
      </c>
      <c r="F29" s="326"/>
      <c r="G29" s="326"/>
      <c r="H29" s="32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959</v>
      </c>
      <c r="E32" s="27"/>
      <c r="F32" s="27"/>
      <c r="G32" s="27"/>
      <c r="H32" s="27"/>
      <c r="I32" s="27"/>
      <c r="J32" s="65">
        <f>ROUND(J130,2)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961</v>
      </c>
      <c r="G34" s="27"/>
      <c r="H34" s="27"/>
      <c r="I34" s="31" t="s">
        <v>960</v>
      </c>
      <c r="J34" s="31" t="s">
        <v>962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963</v>
      </c>
      <c r="E35" s="24" t="s">
        <v>964</v>
      </c>
      <c r="F35" s="99">
        <f>ROUND((SUM(BE130:BE187)),2)</f>
        <v>0</v>
      </c>
      <c r="G35" s="27"/>
      <c r="H35" s="27"/>
      <c r="I35" s="100">
        <v>0.2</v>
      </c>
      <c r="J35" s="99">
        <f>ROUND(((SUM(BE130:BE187))*I35),2)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965</v>
      </c>
      <c r="F36" s="99">
        <f>ROUND((SUM(BF130:BF187)),2)</f>
        <v>0</v>
      </c>
      <c r="G36" s="27"/>
      <c r="H36" s="27"/>
      <c r="I36" s="100">
        <v>0.2</v>
      </c>
      <c r="J36" s="99">
        <f>ROUND(((SUM(BF130:BF187))*I36),2)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966</v>
      </c>
      <c r="F37" s="99">
        <f>ROUND((SUM(BG130:BG187)),2)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967</v>
      </c>
      <c r="F38" s="99">
        <f>ROUND((SUM(BH130:BH187)),2)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968</v>
      </c>
      <c r="F39" s="99">
        <f>ROUND((SUM(BI130:BI187)),2)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969</v>
      </c>
      <c r="E41" s="35"/>
      <c r="F41" s="35"/>
      <c r="G41" s="101" t="s">
        <v>970</v>
      </c>
      <c r="H41" s="36" t="s">
        <v>971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972</v>
      </c>
      <c r="E50" s="39"/>
      <c r="F50" s="39"/>
      <c r="G50" s="38" t="s">
        <v>973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974</v>
      </c>
      <c r="E61" s="30"/>
      <c r="F61" s="104" t="s">
        <v>975</v>
      </c>
      <c r="G61" s="40" t="s">
        <v>974</v>
      </c>
      <c r="H61" s="30"/>
      <c r="I61" s="30"/>
      <c r="J61" s="105" t="s">
        <v>975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976</v>
      </c>
      <c r="E65" s="41"/>
      <c r="F65" s="41"/>
      <c r="G65" s="38" t="s">
        <v>977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974</v>
      </c>
      <c r="E76" s="30"/>
      <c r="F76" s="104" t="s">
        <v>975</v>
      </c>
      <c r="G76" s="40" t="s">
        <v>974</v>
      </c>
      <c r="H76" s="30"/>
      <c r="I76" s="30"/>
      <c r="J76" s="105" t="s">
        <v>975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1058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941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38" t="str">
        <f>E7</f>
        <v>Vodozádržné opatrenia v obci Kamenica nad Cirochou</v>
      </c>
      <c r="F85" s="339"/>
      <c r="G85" s="339"/>
      <c r="H85" s="33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1054</v>
      </c>
      <c r="L86" s="18"/>
    </row>
    <row r="87" spans="1:31" s="1" customFormat="1" ht="16.5" customHeight="1">
      <c r="A87" s="27"/>
      <c r="B87" s="28"/>
      <c r="C87" s="27"/>
      <c r="D87" s="27"/>
      <c r="E87" s="338" t="s">
        <v>1055</v>
      </c>
      <c r="F87" s="337"/>
      <c r="G87" s="337"/>
      <c r="H87" s="337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1056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31" t="str">
        <f>E11</f>
        <v>01.5 - SO 01.5 Odkaľovacia nádrž</v>
      </c>
      <c r="F89" s="337"/>
      <c r="G89" s="337"/>
      <c r="H89" s="337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945</v>
      </c>
      <c r="D91" s="27"/>
      <c r="E91" s="27"/>
      <c r="F91" s="22" t="str">
        <f>F14</f>
        <v>Kamenica nad Cirochou </v>
      </c>
      <c r="G91" s="27"/>
      <c r="H91" s="27"/>
      <c r="I91" s="24" t="s">
        <v>947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948</v>
      </c>
      <c r="D93" s="27"/>
      <c r="E93" s="27"/>
      <c r="F93" s="22" t="str">
        <f>E17</f>
        <v>Obec Kamenica nad Cirochou</v>
      </c>
      <c r="G93" s="27"/>
      <c r="H93" s="27"/>
      <c r="I93" s="24" t="s">
        <v>954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952</v>
      </c>
      <c r="D94" s="27"/>
      <c r="E94" s="27"/>
      <c r="F94" s="22" t="str">
        <f>IF(E20="","",E20)</f>
        <v> </v>
      </c>
      <c r="G94" s="27"/>
      <c r="H94" s="27"/>
      <c r="I94" s="24" t="s">
        <v>957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1059</v>
      </c>
      <c r="D96" s="33"/>
      <c r="E96" s="33"/>
      <c r="F96" s="33"/>
      <c r="G96" s="33"/>
      <c r="H96" s="33"/>
      <c r="I96" s="33"/>
      <c r="J96" s="107" t="s">
        <v>1060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1061</v>
      </c>
      <c r="D98" s="27"/>
      <c r="E98" s="27"/>
      <c r="F98" s="27"/>
      <c r="G98" s="27"/>
      <c r="H98" s="27"/>
      <c r="I98" s="27"/>
      <c r="J98" s="65">
        <f>J130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1062</v>
      </c>
    </row>
    <row r="99" spans="2:12" s="8" customFormat="1" ht="24.75" customHeight="1">
      <c r="B99" s="109"/>
      <c r="D99" s="110" t="s">
        <v>1063</v>
      </c>
      <c r="E99" s="111"/>
      <c r="F99" s="111"/>
      <c r="G99" s="111"/>
      <c r="H99" s="111"/>
      <c r="I99" s="111"/>
      <c r="J99" s="112">
        <f>J131</f>
        <v>0</v>
      </c>
      <c r="L99" s="109"/>
    </row>
    <row r="100" spans="2:12" s="9" customFormat="1" ht="19.5" customHeight="1">
      <c r="B100" s="113"/>
      <c r="D100" s="114" t="s">
        <v>1064</v>
      </c>
      <c r="E100" s="115"/>
      <c r="F100" s="115"/>
      <c r="G100" s="115"/>
      <c r="H100" s="115"/>
      <c r="I100" s="115"/>
      <c r="J100" s="116">
        <f>J132</f>
        <v>0</v>
      </c>
      <c r="L100" s="113"/>
    </row>
    <row r="101" spans="2:12" s="9" customFormat="1" ht="19.5" customHeight="1">
      <c r="B101" s="113"/>
      <c r="D101" s="114" t="s">
        <v>1065</v>
      </c>
      <c r="E101" s="115"/>
      <c r="F101" s="115"/>
      <c r="G101" s="115"/>
      <c r="H101" s="115"/>
      <c r="I101" s="115"/>
      <c r="J101" s="116">
        <f>J145</f>
        <v>0</v>
      </c>
      <c r="L101" s="113"/>
    </row>
    <row r="102" spans="2:12" s="9" customFormat="1" ht="19.5" customHeight="1">
      <c r="B102" s="113"/>
      <c r="D102" s="114" t="s">
        <v>1066</v>
      </c>
      <c r="E102" s="115"/>
      <c r="F102" s="115"/>
      <c r="G102" s="115"/>
      <c r="H102" s="115"/>
      <c r="I102" s="115"/>
      <c r="J102" s="116">
        <f>J152</f>
        <v>0</v>
      </c>
      <c r="L102" s="113"/>
    </row>
    <row r="103" spans="2:12" s="9" customFormat="1" ht="19.5" customHeight="1">
      <c r="B103" s="113"/>
      <c r="D103" s="114" t="s">
        <v>1067</v>
      </c>
      <c r="E103" s="115"/>
      <c r="F103" s="115"/>
      <c r="G103" s="115"/>
      <c r="H103" s="115"/>
      <c r="I103" s="115"/>
      <c r="J103" s="116">
        <f>J161</f>
        <v>0</v>
      </c>
      <c r="L103" s="113"/>
    </row>
    <row r="104" spans="2:12" s="9" customFormat="1" ht="19.5" customHeight="1">
      <c r="B104" s="113"/>
      <c r="D104" s="114" t="s">
        <v>1068</v>
      </c>
      <c r="E104" s="115"/>
      <c r="F104" s="115"/>
      <c r="G104" s="115"/>
      <c r="H104" s="115"/>
      <c r="I104" s="115"/>
      <c r="J104" s="116">
        <f>J164</f>
        <v>0</v>
      </c>
      <c r="L104" s="113"/>
    </row>
    <row r="105" spans="2:12" s="9" customFormat="1" ht="19.5" customHeight="1">
      <c r="B105" s="113"/>
      <c r="D105" s="114" t="s">
        <v>1069</v>
      </c>
      <c r="E105" s="115"/>
      <c r="F105" s="115"/>
      <c r="G105" s="115"/>
      <c r="H105" s="115"/>
      <c r="I105" s="115"/>
      <c r="J105" s="116">
        <f>J167</f>
        <v>0</v>
      </c>
      <c r="L105" s="113"/>
    </row>
    <row r="106" spans="2:12" s="8" customFormat="1" ht="24.75" customHeight="1">
      <c r="B106" s="109"/>
      <c r="D106" s="110" t="s">
        <v>1070</v>
      </c>
      <c r="E106" s="111"/>
      <c r="F106" s="111"/>
      <c r="G106" s="111"/>
      <c r="H106" s="111"/>
      <c r="I106" s="111"/>
      <c r="J106" s="112">
        <f>J169</f>
        <v>0</v>
      </c>
      <c r="L106" s="109"/>
    </row>
    <row r="107" spans="2:12" s="9" customFormat="1" ht="19.5" customHeight="1">
      <c r="B107" s="113"/>
      <c r="D107" s="114" t="s">
        <v>1071</v>
      </c>
      <c r="E107" s="115"/>
      <c r="F107" s="115"/>
      <c r="G107" s="115"/>
      <c r="H107" s="115"/>
      <c r="I107" s="115"/>
      <c r="J107" s="116">
        <f>J170</f>
        <v>0</v>
      </c>
      <c r="L107" s="113"/>
    </row>
    <row r="108" spans="2:12" s="9" customFormat="1" ht="19.5" customHeight="1">
      <c r="B108" s="113"/>
      <c r="D108" s="114" t="s">
        <v>156</v>
      </c>
      <c r="E108" s="115"/>
      <c r="F108" s="115"/>
      <c r="G108" s="115"/>
      <c r="H108" s="115"/>
      <c r="I108" s="115"/>
      <c r="J108" s="116">
        <f>J183</f>
        <v>0</v>
      </c>
      <c r="L108" s="113"/>
    </row>
    <row r="109" spans="1:31" s="1" customFormat="1" ht="21.7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1" customFormat="1" ht="6.75" customHeight="1">
      <c r="A110" s="27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4" spans="1:31" s="1" customFormat="1" ht="6.75" customHeight="1">
      <c r="A114" s="27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24.75" customHeight="1">
      <c r="A115" s="27"/>
      <c r="B115" s="28"/>
      <c r="C115" s="19" t="s">
        <v>378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6.7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12" customHeight="1">
      <c r="A117" s="27"/>
      <c r="B117" s="28"/>
      <c r="C117" s="24" t="s">
        <v>941</v>
      </c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6.5" customHeight="1">
      <c r="A118" s="27"/>
      <c r="B118" s="28"/>
      <c r="C118" s="27"/>
      <c r="D118" s="27"/>
      <c r="E118" s="338" t="str">
        <f>E7</f>
        <v>Vodozádržné opatrenia v obci Kamenica nad Cirochou</v>
      </c>
      <c r="F118" s="339"/>
      <c r="G118" s="339"/>
      <c r="H118" s="339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2:12" ht="12" customHeight="1">
      <c r="B119" s="18"/>
      <c r="C119" s="24" t="s">
        <v>1054</v>
      </c>
      <c r="L119" s="18"/>
    </row>
    <row r="120" spans="1:31" s="1" customFormat="1" ht="16.5" customHeight="1">
      <c r="A120" s="27"/>
      <c r="B120" s="28"/>
      <c r="C120" s="27"/>
      <c r="D120" s="27"/>
      <c r="E120" s="338" t="s">
        <v>1055</v>
      </c>
      <c r="F120" s="337"/>
      <c r="G120" s="337"/>
      <c r="H120" s="33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2" customHeight="1">
      <c r="A121" s="27"/>
      <c r="B121" s="28"/>
      <c r="C121" s="24" t="s">
        <v>1056</v>
      </c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6.5" customHeight="1">
      <c r="A122" s="27"/>
      <c r="B122" s="28"/>
      <c r="C122" s="27"/>
      <c r="D122" s="27"/>
      <c r="E122" s="331" t="str">
        <f>E11</f>
        <v>01.5 - SO 01.5 Odkaľovacia nádrž</v>
      </c>
      <c r="F122" s="337"/>
      <c r="G122" s="337"/>
      <c r="H122" s="33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6.7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12" customHeight="1">
      <c r="A124" s="27"/>
      <c r="B124" s="28"/>
      <c r="C124" s="24" t="s">
        <v>945</v>
      </c>
      <c r="D124" s="27"/>
      <c r="E124" s="27"/>
      <c r="F124" s="22" t="str">
        <f>F14</f>
        <v>Kamenica nad Cirochou </v>
      </c>
      <c r="G124" s="27"/>
      <c r="H124" s="27"/>
      <c r="I124" s="24" t="s">
        <v>947</v>
      </c>
      <c r="J124" s="50">
        <f>IF(J14="","",J14)</f>
        <v>44433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6.75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25.5" customHeight="1">
      <c r="A126" s="27"/>
      <c r="B126" s="28"/>
      <c r="C126" s="24" t="s">
        <v>948</v>
      </c>
      <c r="D126" s="27"/>
      <c r="E126" s="27"/>
      <c r="F126" s="22" t="str">
        <f>E17</f>
        <v>Obec Kamenica nad Cirochou</v>
      </c>
      <c r="G126" s="27"/>
      <c r="H126" s="27"/>
      <c r="I126" s="24" t="s">
        <v>954</v>
      </c>
      <c r="J126" s="25" t="str">
        <f>E23</f>
        <v>SK DESIGN Ing. Kelemen Slavomír</v>
      </c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15" customHeight="1">
      <c r="A127" s="27"/>
      <c r="B127" s="28"/>
      <c r="C127" s="24" t="s">
        <v>952</v>
      </c>
      <c r="D127" s="27"/>
      <c r="E127" s="27"/>
      <c r="F127" s="22" t="str">
        <f>IF(E20="","",E20)</f>
        <v> </v>
      </c>
      <c r="G127" s="27"/>
      <c r="H127" s="27"/>
      <c r="I127" s="24" t="s">
        <v>957</v>
      </c>
      <c r="J127" s="25"/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" customFormat="1" ht="9.75" customHeight="1">
      <c r="A128" s="27"/>
      <c r="B128" s="28"/>
      <c r="C128" s="27"/>
      <c r="D128" s="27"/>
      <c r="E128" s="27"/>
      <c r="F128" s="27"/>
      <c r="G128" s="27"/>
      <c r="H128" s="27"/>
      <c r="I128" s="27"/>
      <c r="J128" s="27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10" customFormat="1" ht="29.25" customHeight="1">
      <c r="A129" s="117"/>
      <c r="B129" s="118"/>
      <c r="C129" s="119" t="s">
        <v>1072</v>
      </c>
      <c r="D129" s="120" t="s">
        <v>984</v>
      </c>
      <c r="E129" s="120" t="s">
        <v>980</v>
      </c>
      <c r="F129" s="120" t="s">
        <v>981</v>
      </c>
      <c r="G129" s="120" t="s">
        <v>1073</v>
      </c>
      <c r="H129" s="120" t="s">
        <v>1074</v>
      </c>
      <c r="I129" s="120" t="s">
        <v>1075</v>
      </c>
      <c r="J129" s="121" t="s">
        <v>1060</v>
      </c>
      <c r="K129" s="122" t="s">
        <v>1076</v>
      </c>
      <c r="L129" s="123"/>
      <c r="M129" s="56" t="s">
        <v>929</v>
      </c>
      <c r="N129" s="57" t="s">
        <v>963</v>
      </c>
      <c r="O129" s="57" t="s">
        <v>1077</v>
      </c>
      <c r="P129" s="57" t="s">
        <v>1078</v>
      </c>
      <c r="Q129" s="57" t="s">
        <v>1079</v>
      </c>
      <c r="R129" s="57" t="s">
        <v>1080</v>
      </c>
      <c r="S129" s="57" t="s">
        <v>1081</v>
      </c>
      <c r="T129" s="58" t="s">
        <v>1082</v>
      </c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</row>
    <row r="130" spans="1:63" s="1" customFormat="1" ht="22.5" customHeight="1">
      <c r="A130" s="27"/>
      <c r="B130" s="28"/>
      <c r="C130" s="63" t="s">
        <v>1061</v>
      </c>
      <c r="D130" s="27"/>
      <c r="E130" s="27"/>
      <c r="F130" s="27"/>
      <c r="G130" s="27"/>
      <c r="H130" s="27"/>
      <c r="I130" s="27"/>
      <c r="J130" s="124">
        <f>BK130</f>
        <v>0</v>
      </c>
      <c r="K130" s="27"/>
      <c r="L130" s="28"/>
      <c r="M130" s="59"/>
      <c r="N130" s="51"/>
      <c r="O130" s="60"/>
      <c r="P130" s="125">
        <f>P131+P169</f>
        <v>729.6587</v>
      </c>
      <c r="Q130" s="60"/>
      <c r="R130" s="125">
        <f>R131+R169</f>
        <v>189.80337648999998</v>
      </c>
      <c r="S130" s="60"/>
      <c r="T130" s="126">
        <f>T131+T169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T130" s="15" t="s">
        <v>998</v>
      </c>
      <c r="AU130" s="15" t="s">
        <v>1062</v>
      </c>
      <c r="BK130" s="127">
        <f>BK131+BK169</f>
        <v>0</v>
      </c>
    </row>
    <row r="131" spans="2:63" s="11" customFormat="1" ht="25.5" customHeight="1">
      <c r="B131" s="128"/>
      <c r="D131" s="129" t="s">
        <v>998</v>
      </c>
      <c r="E131" s="130" t="s">
        <v>1083</v>
      </c>
      <c r="F131" s="130" t="s">
        <v>1084</v>
      </c>
      <c r="J131" s="131">
        <f>BK131</f>
        <v>0</v>
      </c>
      <c r="L131" s="128"/>
      <c r="M131" s="132"/>
      <c r="N131" s="133"/>
      <c r="O131" s="133"/>
      <c r="P131" s="134">
        <f>P132+P145+P152+P161+P164+P167</f>
        <v>602.1115769999999</v>
      </c>
      <c r="Q131" s="133"/>
      <c r="R131" s="134">
        <f>R132+R145+R152+R161+R164+R167</f>
        <v>187.44639327</v>
      </c>
      <c r="S131" s="133"/>
      <c r="T131" s="135">
        <f>T132+T145+T152+T161+T164+T167</f>
        <v>0</v>
      </c>
      <c r="AR131" s="129" t="s">
        <v>1006</v>
      </c>
      <c r="AT131" s="136" t="s">
        <v>998</v>
      </c>
      <c r="AU131" s="136" t="s">
        <v>999</v>
      </c>
      <c r="AY131" s="129" t="s">
        <v>1085</v>
      </c>
      <c r="BK131" s="137">
        <f>BK132+BK145+BK152+BK161+BK164+BK167</f>
        <v>0</v>
      </c>
    </row>
    <row r="132" spans="2:63" s="11" customFormat="1" ht="22.5" customHeight="1">
      <c r="B132" s="128"/>
      <c r="D132" s="129" t="s">
        <v>998</v>
      </c>
      <c r="E132" s="138" t="s">
        <v>1006</v>
      </c>
      <c r="F132" s="138" t="s">
        <v>1086</v>
      </c>
      <c r="J132" s="139">
        <f>BK132</f>
        <v>0</v>
      </c>
      <c r="L132" s="128"/>
      <c r="M132" s="132"/>
      <c r="N132" s="133"/>
      <c r="O132" s="133"/>
      <c r="P132" s="134">
        <f>SUM(P133:P144)</f>
        <v>377.2447199999999</v>
      </c>
      <c r="Q132" s="133"/>
      <c r="R132" s="134">
        <f>SUM(R133:R144)</f>
        <v>0</v>
      </c>
      <c r="S132" s="133"/>
      <c r="T132" s="135">
        <f>SUM(T133:T144)</f>
        <v>0</v>
      </c>
      <c r="AR132" s="129" t="s">
        <v>1006</v>
      </c>
      <c r="AT132" s="136" t="s">
        <v>998</v>
      </c>
      <c r="AU132" s="136" t="s">
        <v>1006</v>
      </c>
      <c r="AY132" s="129" t="s">
        <v>1085</v>
      </c>
      <c r="BK132" s="137">
        <f>SUM(BK133:BK144)</f>
        <v>0</v>
      </c>
    </row>
    <row r="133" spans="1:65" s="1" customFormat="1" ht="33" customHeight="1">
      <c r="A133" s="27"/>
      <c r="B133" s="140"/>
      <c r="C133" s="141" t="s">
        <v>1006</v>
      </c>
      <c r="D133" s="141" t="s">
        <v>1087</v>
      </c>
      <c r="E133" s="142" t="s">
        <v>1088</v>
      </c>
      <c r="F133" s="143" t="s">
        <v>1089</v>
      </c>
      <c r="G133" s="144" t="s">
        <v>1090</v>
      </c>
      <c r="H133" s="145">
        <v>45.5</v>
      </c>
      <c r="I133" s="146"/>
      <c r="J133" s="146">
        <f>ROUND(I133*H133,2)</f>
        <v>0</v>
      </c>
      <c r="K133" s="147"/>
      <c r="L133" s="28"/>
      <c r="M133" s="148" t="s">
        <v>929</v>
      </c>
      <c r="N133" s="149" t="s">
        <v>965</v>
      </c>
      <c r="O133" s="150">
        <v>0.013</v>
      </c>
      <c r="P133" s="150">
        <f>O133*H133</f>
        <v>0.5915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1091</v>
      </c>
      <c r="AT133" s="152" t="s">
        <v>1087</v>
      </c>
      <c r="AU133" s="152" t="s">
        <v>1012</v>
      </c>
      <c r="AY133" s="15" t="s">
        <v>1085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1012</v>
      </c>
      <c r="BK133" s="153">
        <f>ROUND(I133*H133,2)</f>
        <v>0</v>
      </c>
      <c r="BL133" s="15" t="s">
        <v>1091</v>
      </c>
      <c r="BM133" s="152" t="s">
        <v>157</v>
      </c>
    </row>
    <row r="134" spans="2:51" s="12" customFormat="1" ht="9.75">
      <c r="B134" s="154"/>
      <c r="D134" s="155" t="s">
        <v>1093</v>
      </c>
      <c r="E134" s="156" t="s">
        <v>929</v>
      </c>
      <c r="F134" s="157" t="s">
        <v>158</v>
      </c>
      <c r="H134" s="158">
        <v>45.5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1093</v>
      </c>
      <c r="AU134" s="156" t="s">
        <v>1012</v>
      </c>
      <c r="AV134" s="12" t="s">
        <v>1012</v>
      </c>
      <c r="AW134" s="12" t="s">
        <v>956</v>
      </c>
      <c r="AX134" s="12" t="s">
        <v>1006</v>
      </c>
      <c r="AY134" s="156" t="s">
        <v>1085</v>
      </c>
    </row>
    <row r="135" spans="1:65" s="1" customFormat="1" ht="21.75" customHeight="1">
      <c r="A135" s="27"/>
      <c r="B135" s="140"/>
      <c r="C135" s="141" t="s">
        <v>1012</v>
      </c>
      <c r="D135" s="141" t="s">
        <v>1087</v>
      </c>
      <c r="E135" s="142" t="s">
        <v>1095</v>
      </c>
      <c r="F135" s="143" t="s">
        <v>1096</v>
      </c>
      <c r="G135" s="144" t="s">
        <v>1090</v>
      </c>
      <c r="H135" s="145">
        <v>492.212</v>
      </c>
      <c r="I135" s="146"/>
      <c r="J135" s="146">
        <f>ROUND(I135*H135,2)</f>
        <v>0</v>
      </c>
      <c r="K135" s="147"/>
      <c r="L135" s="28"/>
      <c r="M135" s="148" t="s">
        <v>929</v>
      </c>
      <c r="N135" s="149" t="s">
        <v>965</v>
      </c>
      <c r="O135" s="150">
        <v>0.433</v>
      </c>
      <c r="P135" s="150">
        <f>O135*H135</f>
        <v>213.127796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2" t="s">
        <v>1091</v>
      </c>
      <c r="AT135" s="152" t="s">
        <v>1087</v>
      </c>
      <c r="AU135" s="152" t="s">
        <v>1012</v>
      </c>
      <c r="AY135" s="15" t="s">
        <v>1085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5" t="s">
        <v>1012</v>
      </c>
      <c r="BK135" s="153">
        <f>ROUND(I135*H135,2)</f>
        <v>0</v>
      </c>
      <c r="BL135" s="15" t="s">
        <v>1091</v>
      </c>
      <c r="BM135" s="152" t="s">
        <v>159</v>
      </c>
    </row>
    <row r="136" spans="2:51" s="12" customFormat="1" ht="9.75">
      <c r="B136" s="154"/>
      <c r="D136" s="155" t="s">
        <v>1093</v>
      </c>
      <c r="E136" s="156" t="s">
        <v>929</v>
      </c>
      <c r="F136" s="157" t="s">
        <v>160</v>
      </c>
      <c r="H136" s="158">
        <v>492.212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1093</v>
      </c>
      <c r="AU136" s="156" t="s">
        <v>1012</v>
      </c>
      <c r="AV136" s="12" t="s">
        <v>1012</v>
      </c>
      <c r="AW136" s="12" t="s">
        <v>956</v>
      </c>
      <c r="AX136" s="12" t="s">
        <v>1006</v>
      </c>
      <c r="AY136" s="156" t="s">
        <v>1085</v>
      </c>
    </row>
    <row r="137" spans="1:65" s="1" customFormat="1" ht="21.75" customHeight="1">
      <c r="A137" s="27"/>
      <c r="B137" s="140"/>
      <c r="C137" s="141" t="s">
        <v>1099</v>
      </c>
      <c r="D137" s="141" t="s">
        <v>1087</v>
      </c>
      <c r="E137" s="142" t="s">
        <v>161</v>
      </c>
      <c r="F137" s="143" t="s">
        <v>162</v>
      </c>
      <c r="G137" s="144" t="s">
        <v>1090</v>
      </c>
      <c r="H137" s="145">
        <v>23.04</v>
      </c>
      <c r="I137" s="146"/>
      <c r="J137" s="146">
        <f>ROUND(I137*H137,2)</f>
        <v>0</v>
      </c>
      <c r="K137" s="147"/>
      <c r="L137" s="28"/>
      <c r="M137" s="148" t="s">
        <v>929</v>
      </c>
      <c r="N137" s="149" t="s">
        <v>965</v>
      </c>
      <c r="O137" s="150">
        <v>2.514</v>
      </c>
      <c r="P137" s="150">
        <f>O137*H137</f>
        <v>57.92255999999999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1091</v>
      </c>
      <c r="AT137" s="152" t="s">
        <v>1087</v>
      </c>
      <c r="AU137" s="152" t="s">
        <v>1012</v>
      </c>
      <c r="AY137" s="15" t="s">
        <v>1085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1012</v>
      </c>
      <c r="BK137" s="153">
        <f>ROUND(I137*H137,2)</f>
        <v>0</v>
      </c>
      <c r="BL137" s="15" t="s">
        <v>1091</v>
      </c>
      <c r="BM137" s="152" t="s">
        <v>163</v>
      </c>
    </row>
    <row r="138" spans="2:51" s="12" customFormat="1" ht="9.75">
      <c r="B138" s="154"/>
      <c r="D138" s="155" t="s">
        <v>1093</v>
      </c>
      <c r="E138" s="156" t="s">
        <v>929</v>
      </c>
      <c r="F138" s="157" t="s">
        <v>164</v>
      </c>
      <c r="H138" s="158">
        <v>23.04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1093</v>
      </c>
      <c r="AU138" s="156" t="s">
        <v>1012</v>
      </c>
      <c r="AV138" s="12" t="s">
        <v>1012</v>
      </c>
      <c r="AW138" s="12" t="s">
        <v>956</v>
      </c>
      <c r="AX138" s="12" t="s">
        <v>1006</v>
      </c>
      <c r="AY138" s="156" t="s">
        <v>1085</v>
      </c>
    </row>
    <row r="139" spans="1:65" s="1" customFormat="1" ht="33" customHeight="1">
      <c r="A139" s="27"/>
      <c r="B139" s="140"/>
      <c r="C139" s="141" t="s">
        <v>1091</v>
      </c>
      <c r="D139" s="141" t="s">
        <v>1087</v>
      </c>
      <c r="E139" s="142" t="s">
        <v>1126</v>
      </c>
      <c r="F139" s="143" t="s">
        <v>1127</v>
      </c>
      <c r="G139" s="144" t="s">
        <v>1090</v>
      </c>
      <c r="H139" s="145">
        <v>560.752</v>
      </c>
      <c r="I139" s="146"/>
      <c r="J139" s="146">
        <f>ROUND(I139*H139,2)</f>
        <v>0</v>
      </c>
      <c r="K139" s="147"/>
      <c r="L139" s="28"/>
      <c r="M139" s="148" t="s">
        <v>929</v>
      </c>
      <c r="N139" s="149" t="s">
        <v>965</v>
      </c>
      <c r="O139" s="150">
        <v>0.037</v>
      </c>
      <c r="P139" s="150">
        <f>O139*H139</f>
        <v>20.747823999999998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1091</v>
      </c>
      <c r="AT139" s="152" t="s">
        <v>1087</v>
      </c>
      <c r="AU139" s="152" t="s">
        <v>1012</v>
      </c>
      <c r="AY139" s="15" t="s">
        <v>1085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1012</v>
      </c>
      <c r="BK139" s="153">
        <f>ROUND(I139*H139,2)</f>
        <v>0</v>
      </c>
      <c r="BL139" s="15" t="s">
        <v>1091</v>
      </c>
      <c r="BM139" s="152" t="s">
        <v>165</v>
      </c>
    </row>
    <row r="140" spans="2:51" s="12" customFormat="1" ht="9.75">
      <c r="B140" s="154"/>
      <c r="D140" s="155" t="s">
        <v>1093</v>
      </c>
      <c r="E140" s="156" t="s">
        <v>929</v>
      </c>
      <c r="F140" s="157" t="s">
        <v>166</v>
      </c>
      <c r="H140" s="158">
        <v>560.752</v>
      </c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1093</v>
      </c>
      <c r="AU140" s="156" t="s">
        <v>1012</v>
      </c>
      <c r="AV140" s="12" t="s">
        <v>1012</v>
      </c>
      <c r="AW140" s="12" t="s">
        <v>956</v>
      </c>
      <c r="AX140" s="12" t="s">
        <v>1006</v>
      </c>
      <c r="AY140" s="156" t="s">
        <v>1085</v>
      </c>
    </row>
    <row r="141" spans="1:65" s="1" customFormat="1" ht="21.75" customHeight="1">
      <c r="A141" s="27"/>
      <c r="B141" s="140"/>
      <c r="C141" s="141" t="s">
        <v>1107</v>
      </c>
      <c r="D141" s="141" t="s">
        <v>1087</v>
      </c>
      <c r="E141" s="142" t="s">
        <v>1131</v>
      </c>
      <c r="F141" s="143" t="s">
        <v>1132</v>
      </c>
      <c r="G141" s="144" t="s">
        <v>1090</v>
      </c>
      <c r="H141" s="145">
        <v>560.752</v>
      </c>
      <c r="I141" s="146"/>
      <c r="J141" s="146">
        <f>ROUND(I141*H141,2)</f>
        <v>0</v>
      </c>
      <c r="K141" s="147"/>
      <c r="L141" s="28"/>
      <c r="M141" s="148" t="s">
        <v>929</v>
      </c>
      <c r="N141" s="149" t="s">
        <v>965</v>
      </c>
      <c r="O141" s="150">
        <v>0.087</v>
      </c>
      <c r="P141" s="150">
        <f>O141*H141</f>
        <v>48.78542399999999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1091</v>
      </c>
      <c r="AT141" s="152" t="s">
        <v>1087</v>
      </c>
      <c r="AU141" s="152" t="s">
        <v>1012</v>
      </c>
      <c r="AY141" s="15" t="s">
        <v>1085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1012</v>
      </c>
      <c r="BK141" s="153">
        <f>ROUND(I141*H141,2)</f>
        <v>0</v>
      </c>
      <c r="BL141" s="15" t="s">
        <v>1091</v>
      </c>
      <c r="BM141" s="152" t="s">
        <v>167</v>
      </c>
    </row>
    <row r="142" spans="1:65" s="1" customFormat="1" ht="33" customHeight="1">
      <c r="A142" s="27"/>
      <c r="B142" s="140"/>
      <c r="C142" s="141" t="s">
        <v>1111</v>
      </c>
      <c r="D142" s="141" t="s">
        <v>1087</v>
      </c>
      <c r="E142" s="142" t="s">
        <v>1147</v>
      </c>
      <c r="F142" s="143" t="s">
        <v>1148</v>
      </c>
      <c r="G142" s="144" t="s">
        <v>1090</v>
      </c>
      <c r="H142" s="145">
        <v>560.752</v>
      </c>
      <c r="I142" s="146"/>
      <c r="J142" s="146">
        <f>ROUND(I142*H142,2)</f>
        <v>0</v>
      </c>
      <c r="K142" s="147"/>
      <c r="L142" s="28"/>
      <c r="M142" s="148" t="s">
        <v>929</v>
      </c>
      <c r="N142" s="149" t="s">
        <v>965</v>
      </c>
      <c r="O142" s="150">
        <v>0.031</v>
      </c>
      <c r="P142" s="150">
        <f>O142*H142</f>
        <v>17.383312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1091</v>
      </c>
      <c r="AT142" s="152" t="s">
        <v>1087</v>
      </c>
      <c r="AU142" s="152" t="s">
        <v>1012</v>
      </c>
      <c r="AY142" s="15" t="s">
        <v>1085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1012</v>
      </c>
      <c r="BK142" s="153">
        <f>ROUND(I142*H142,2)</f>
        <v>0</v>
      </c>
      <c r="BL142" s="15" t="s">
        <v>1091</v>
      </c>
      <c r="BM142" s="152" t="s">
        <v>168</v>
      </c>
    </row>
    <row r="143" spans="1:65" s="1" customFormat="1" ht="21.75" customHeight="1">
      <c r="A143" s="27"/>
      <c r="B143" s="140"/>
      <c r="C143" s="141" t="s">
        <v>1117</v>
      </c>
      <c r="D143" s="141" t="s">
        <v>1087</v>
      </c>
      <c r="E143" s="142" t="s">
        <v>1179</v>
      </c>
      <c r="F143" s="143" t="s">
        <v>1183</v>
      </c>
      <c r="G143" s="144" t="s">
        <v>1114</v>
      </c>
      <c r="H143" s="145">
        <v>159.712</v>
      </c>
      <c r="I143" s="146"/>
      <c r="J143" s="146">
        <f>ROUND(I143*H143,2)</f>
        <v>0</v>
      </c>
      <c r="K143" s="147"/>
      <c r="L143" s="28"/>
      <c r="M143" s="148" t="s">
        <v>929</v>
      </c>
      <c r="N143" s="149" t="s">
        <v>965</v>
      </c>
      <c r="O143" s="150">
        <v>0.117</v>
      </c>
      <c r="P143" s="150">
        <f>O143*H143</f>
        <v>18.686304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1091</v>
      </c>
      <c r="AT143" s="152" t="s">
        <v>1087</v>
      </c>
      <c r="AU143" s="152" t="s">
        <v>1012</v>
      </c>
      <c r="AY143" s="15" t="s">
        <v>1085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1012</v>
      </c>
      <c r="BK143" s="153">
        <f>ROUND(I143*H143,2)</f>
        <v>0</v>
      </c>
      <c r="BL143" s="15" t="s">
        <v>1091</v>
      </c>
      <c r="BM143" s="152" t="s">
        <v>169</v>
      </c>
    </row>
    <row r="144" spans="2:51" s="12" customFormat="1" ht="9.75">
      <c r="B144" s="154"/>
      <c r="D144" s="155" t="s">
        <v>1093</v>
      </c>
      <c r="E144" s="156" t="s">
        <v>929</v>
      </c>
      <c r="F144" s="157" t="s">
        <v>170</v>
      </c>
      <c r="H144" s="158">
        <v>159.712</v>
      </c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1093</v>
      </c>
      <c r="AU144" s="156" t="s">
        <v>1012</v>
      </c>
      <c r="AV144" s="12" t="s">
        <v>1012</v>
      </c>
      <c r="AW144" s="12" t="s">
        <v>956</v>
      </c>
      <c r="AX144" s="12" t="s">
        <v>1006</v>
      </c>
      <c r="AY144" s="156" t="s">
        <v>1085</v>
      </c>
    </row>
    <row r="145" spans="2:63" s="11" customFormat="1" ht="22.5" customHeight="1">
      <c r="B145" s="128"/>
      <c r="D145" s="129" t="s">
        <v>998</v>
      </c>
      <c r="E145" s="138" t="s">
        <v>1012</v>
      </c>
      <c r="F145" s="138" t="s">
        <v>1218</v>
      </c>
      <c r="J145" s="139">
        <f>BK145</f>
        <v>0</v>
      </c>
      <c r="L145" s="128"/>
      <c r="M145" s="132"/>
      <c r="N145" s="133"/>
      <c r="O145" s="133"/>
      <c r="P145" s="134">
        <f>SUM(P146:P151)</f>
        <v>47.35897000000001</v>
      </c>
      <c r="Q145" s="133"/>
      <c r="R145" s="134">
        <f>SUM(R146:R151)</f>
        <v>30.662822000000002</v>
      </c>
      <c r="S145" s="133"/>
      <c r="T145" s="135">
        <f>SUM(T146:T151)</f>
        <v>0</v>
      </c>
      <c r="AR145" s="129" t="s">
        <v>1006</v>
      </c>
      <c r="AT145" s="136" t="s">
        <v>998</v>
      </c>
      <c r="AU145" s="136" t="s">
        <v>1006</v>
      </c>
      <c r="AY145" s="129" t="s">
        <v>1085</v>
      </c>
      <c r="BK145" s="137">
        <f>SUM(BK146:BK151)</f>
        <v>0</v>
      </c>
    </row>
    <row r="146" spans="1:65" s="1" customFormat="1" ht="33" customHeight="1">
      <c r="A146" s="27"/>
      <c r="B146" s="140"/>
      <c r="C146" s="141" t="s">
        <v>1121</v>
      </c>
      <c r="D146" s="141" t="s">
        <v>1087</v>
      </c>
      <c r="E146" s="142" t="s">
        <v>171</v>
      </c>
      <c r="F146" s="143" t="s">
        <v>172</v>
      </c>
      <c r="G146" s="144" t="s">
        <v>1090</v>
      </c>
      <c r="H146" s="145">
        <v>14.4</v>
      </c>
      <c r="I146" s="146"/>
      <c r="J146" s="146">
        <f>ROUND(I146*H146,2)</f>
        <v>0</v>
      </c>
      <c r="K146" s="147"/>
      <c r="L146" s="28"/>
      <c r="M146" s="148" t="s">
        <v>929</v>
      </c>
      <c r="N146" s="149" t="s">
        <v>965</v>
      </c>
      <c r="O146" s="150">
        <v>3.067</v>
      </c>
      <c r="P146" s="150">
        <f>O146*H146</f>
        <v>44.16480000000001</v>
      </c>
      <c r="Q146" s="150">
        <v>2.11709</v>
      </c>
      <c r="R146" s="150">
        <f>Q146*H146</f>
        <v>30.486096000000003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1091</v>
      </c>
      <c r="AT146" s="152" t="s">
        <v>1087</v>
      </c>
      <c r="AU146" s="152" t="s">
        <v>1012</v>
      </c>
      <c r="AY146" s="15" t="s">
        <v>1085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1012</v>
      </c>
      <c r="BK146" s="153">
        <f>ROUND(I146*H146,2)</f>
        <v>0</v>
      </c>
      <c r="BL146" s="15" t="s">
        <v>1091</v>
      </c>
      <c r="BM146" s="152" t="s">
        <v>173</v>
      </c>
    </row>
    <row r="147" spans="2:51" s="12" customFormat="1" ht="9.75">
      <c r="B147" s="154"/>
      <c r="D147" s="155" t="s">
        <v>1093</v>
      </c>
      <c r="E147" s="156" t="s">
        <v>929</v>
      </c>
      <c r="F147" s="157" t="s">
        <v>174</v>
      </c>
      <c r="H147" s="158">
        <v>14.4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1093</v>
      </c>
      <c r="AU147" s="156" t="s">
        <v>1012</v>
      </c>
      <c r="AV147" s="12" t="s">
        <v>1012</v>
      </c>
      <c r="AW147" s="12" t="s">
        <v>956</v>
      </c>
      <c r="AX147" s="12" t="s">
        <v>1006</v>
      </c>
      <c r="AY147" s="156" t="s">
        <v>1085</v>
      </c>
    </row>
    <row r="148" spans="1:65" s="1" customFormat="1" ht="33" customHeight="1">
      <c r="A148" s="27"/>
      <c r="B148" s="140"/>
      <c r="C148" s="141" t="s">
        <v>1125</v>
      </c>
      <c r="D148" s="141" t="s">
        <v>1087</v>
      </c>
      <c r="E148" s="142" t="s">
        <v>175</v>
      </c>
      <c r="F148" s="143" t="s">
        <v>176</v>
      </c>
      <c r="G148" s="144" t="s">
        <v>1143</v>
      </c>
      <c r="H148" s="145">
        <v>0.173</v>
      </c>
      <c r="I148" s="146"/>
      <c r="J148" s="146">
        <f>ROUND(I148*H148,2)</f>
        <v>0</v>
      </c>
      <c r="K148" s="147"/>
      <c r="L148" s="28"/>
      <c r="M148" s="148" t="s">
        <v>929</v>
      </c>
      <c r="N148" s="149" t="s">
        <v>965</v>
      </c>
      <c r="O148" s="150">
        <v>14.8</v>
      </c>
      <c r="P148" s="150">
        <f>O148*H148</f>
        <v>2.5604</v>
      </c>
      <c r="Q148" s="150">
        <v>1.002</v>
      </c>
      <c r="R148" s="150">
        <f>Q148*H148</f>
        <v>0.173346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1091</v>
      </c>
      <c r="AT148" s="152" t="s">
        <v>1087</v>
      </c>
      <c r="AU148" s="152" t="s">
        <v>1012</v>
      </c>
      <c r="AY148" s="15" t="s">
        <v>1085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1012</v>
      </c>
      <c r="BK148" s="153">
        <f>ROUND(I148*H148,2)</f>
        <v>0</v>
      </c>
      <c r="BL148" s="15" t="s">
        <v>1091</v>
      </c>
      <c r="BM148" s="152" t="s">
        <v>177</v>
      </c>
    </row>
    <row r="149" spans="2:51" s="12" customFormat="1" ht="9.75">
      <c r="B149" s="154"/>
      <c r="D149" s="155" t="s">
        <v>1093</v>
      </c>
      <c r="E149" s="156" t="s">
        <v>929</v>
      </c>
      <c r="F149" s="157" t="s">
        <v>178</v>
      </c>
      <c r="H149" s="158">
        <v>0.173</v>
      </c>
      <c r="L149" s="154"/>
      <c r="M149" s="159"/>
      <c r="N149" s="160"/>
      <c r="O149" s="160"/>
      <c r="P149" s="160"/>
      <c r="Q149" s="160"/>
      <c r="R149" s="160"/>
      <c r="S149" s="160"/>
      <c r="T149" s="161"/>
      <c r="AT149" s="156" t="s">
        <v>1093</v>
      </c>
      <c r="AU149" s="156" t="s">
        <v>1012</v>
      </c>
      <c r="AV149" s="12" t="s">
        <v>1012</v>
      </c>
      <c r="AW149" s="12" t="s">
        <v>956</v>
      </c>
      <c r="AX149" s="12" t="s">
        <v>1006</v>
      </c>
      <c r="AY149" s="156" t="s">
        <v>1085</v>
      </c>
    </row>
    <row r="150" spans="1:65" s="1" customFormat="1" ht="21.75" customHeight="1">
      <c r="A150" s="27"/>
      <c r="B150" s="140"/>
      <c r="C150" s="141" t="s">
        <v>1130</v>
      </c>
      <c r="D150" s="141" t="s">
        <v>1087</v>
      </c>
      <c r="E150" s="142" t="s">
        <v>179</v>
      </c>
      <c r="F150" s="143" t="s">
        <v>182</v>
      </c>
      <c r="G150" s="144" t="s">
        <v>1194</v>
      </c>
      <c r="H150" s="145">
        <v>1</v>
      </c>
      <c r="I150" s="146"/>
      <c r="J150" s="146">
        <f>ROUND(I150*H150,2)</f>
        <v>0</v>
      </c>
      <c r="K150" s="147"/>
      <c r="L150" s="28"/>
      <c r="M150" s="148" t="s">
        <v>929</v>
      </c>
      <c r="N150" s="149" t="s">
        <v>965</v>
      </c>
      <c r="O150" s="150">
        <v>0.317</v>
      </c>
      <c r="P150" s="150">
        <f>O150*H150</f>
        <v>0.317</v>
      </c>
      <c r="Q150" s="150">
        <v>0.00156</v>
      </c>
      <c r="R150" s="150">
        <f>Q150*H150</f>
        <v>0.00156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1091</v>
      </c>
      <c r="AT150" s="152" t="s">
        <v>1087</v>
      </c>
      <c r="AU150" s="152" t="s">
        <v>1012</v>
      </c>
      <c r="AY150" s="15" t="s">
        <v>1085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1012</v>
      </c>
      <c r="BK150" s="153">
        <f>ROUND(I150*H150,2)</f>
        <v>0</v>
      </c>
      <c r="BL150" s="15" t="s">
        <v>1091</v>
      </c>
      <c r="BM150" s="152" t="s">
        <v>183</v>
      </c>
    </row>
    <row r="151" spans="1:65" s="1" customFormat="1" ht="21.75" customHeight="1">
      <c r="A151" s="27"/>
      <c r="B151" s="140"/>
      <c r="C151" s="141" t="s">
        <v>1134</v>
      </c>
      <c r="D151" s="141" t="s">
        <v>1087</v>
      </c>
      <c r="E151" s="142" t="s">
        <v>184</v>
      </c>
      <c r="F151" s="143" t="s">
        <v>185</v>
      </c>
      <c r="G151" s="144" t="s">
        <v>1194</v>
      </c>
      <c r="H151" s="145">
        <v>1</v>
      </c>
      <c r="I151" s="146"/>
      <c r="J151" s="146">
        <f>ROUND(I151*H151,2)</f>
        <v>0</v>
      </c>
      <c r="K151" s="147"/>
      <c r="L151" s="28"/>
      <c r="M151" s="148" t="s">
        <v>929</v>
      </c>
      <c r="N151" s="149" t="s">
        <v>965</v>
      </c>
      <c r="O151" s="150">
        <v>0.31677</v>
      </c>
      <c r="P151" s="150">
        <f>O151*H151</f>
        <v>0.31677</v>
      </c>
      <c r="Q151" s="150">
        <v>0.00182</v>
      </c>
      <c r="R151" s="150">
        <f>Q151*H151</f>
        <v>0.00182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1091</v>
      </c>
      <c r="AT151" s="152" t="s">
        <v>1087</v>
      </c>
      <c r="AU151" s="152" t="s">
        <v>1012</v>
      </c>
      <c r="AY151" s="15" t="s">
        <v>1085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1012</v>
      </c>
      <c r="BK151" s="153">
        <f>ROUND(I151*H151,2)</f>
        <v>0</v>
      </c>
      <c r="BL151" s="15" t="s">
        <v>1091</v>
      </c>
      <c r="BM151" s="152" t="s">
        <v>186</v>
      </c>
    </row>
    <row r="152" spans="2:63" s="11" customFormat="1" ht="22.5" customHeight="1">
      <c r="B152" s="128"/>
      <c r="D152" s="129" t="s">
        <v>998</v>
      </c>
      <c r="E152" s="138" t="s">
        <v>1091</v>
      </c>
      <c r="F152" s="138" t="s">
        <v>1228</v>
      </c>
      <c r="J152" s="139">
        <f>BK152</f>
        <v>0</v>
      </c>
      <c r="L152" s="128"/>
      <c r="M152" s="132"/>
      <c r="N152" s="133"/>
      <c r="O152" s="133"/>
      <c r="P152" s="134">
        <f>SUM(P153:P160)</f>
        <v>87.857553</v>
      </c>
      <c r="Q152" s="133"/>
      <c r="R152" s="134">
        <f>SUM(R153:R160)</f>
        <v>106.05523767000001</v>
      </c>
      <c r="S152" s="133"/>
      <c r="T152" s="135">
        <f>SUM(T153:T160)</f>
        <v>0</v>
      </c>
      <c r="AR152" s="129" t="s">
        <v>1006</v>
      </c>
      <c r="AT152" s="136" t="s">
        <v>998</v>
      </c>
      <c r="AU152" s="136" t="s">
        <v>1006</v>
      </c>
      <c r="AY152" s="129" t="s">
        <v>1085</v>
      </c>
      <c r="BK152" s="137">
        <f>SUM(BK153:BK160)</f>
        <v>0</v>
      </c>
    </row>
    <row r="153" spans="1:65" s="1" customFormat="1" ht="33" customHeight="1">
      <c r="A153" s="27"/>
      <c r="B153" s="140"/>
      <c r="C153" s="141" t="s">
        <v>1139</v>
      </c>
      <c r="D153" s="141" t="s">
        <v>1087</v>
      </c>
      <c r="E153" s="142" t="s">
        <v>1230</v>
      </c>
      <c r="F153" s="143" t="s">
        <v>1231</v>
      </c>
      <c r="G153" s="144" t="s">
        <v>1090</v>
      </c>
      <c r="H153" s="145">
        <v>50.331</v>
      </c>
      <c r="I153" s="146"/>
      <c r="J153" s="146">
        <f>ROUND(I153*H153,2)</f>
        <v>0</v>
      </c>
      <c r="K153" s="147"/>
      <c r="L153" s="28"/>
      <c r="M153" s="148" t="s">
        <v>929</v>
      </c>
      <c r="N153" s="149" t="s">
        <v>965</v>
      </c>
      <c r="O153" s="150">
        <v>1.603</v>
      </c>
      <c r="P153" s="150">
        <f>O153*H153</f>
        <v>80.680593</v>
      </c>
      <c r="Q153" s="150">
        <v>1.89077</v>
      </c>
      <c r="R153" s="150">
        <f>Q153*H153</f>
        <v>95.16434487000001</v>
      </c>
      <c r="S153" s="150">
        <v>0</v>
      </c>
      <c r="T153" s="151">
        <f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52" t="s">
        <v>1091</v>
      </c>
      <c r="AT153" s="152" t="s">
        <v>1087</v>
      </c>
      <c r="AU153" s="152" t="s">
        <v>1012</v>
      </c>
      <c r="AY153" s="15" t="s">
        <v>1085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5" t="s">
        <v>1012</v>
      </c>
      <c r="BK153" s="153">
        <f>ROUND(I153*H153,2)</f>
        <v>0</v>
      </c>
      <c r="BL153" s="15" t="s">
        <v>1091</v>
      </c>
      <c r="BM153" s="152" t="s">
        <v>187</v>
      </c>
    </row>
    <row r="154" spans="2:51" s="12" customFormat="1" ht="9.75">
      <c r="B154" s="154"/>
      <c r="D154" s="155" t="s">
        <v>1093</v>
      </c>
      <c r="E154" s="156" t="s">
        <v>929</v>
      </c>
      <c r="F154" s="157" t="s">
        <v>188</v>
      </c>
      <c r="H154" s="158">
        <v>15.971</v>
      </c>
      <c r="L154" s="154"/>
      <c r="M154" s="159"/>
      <c r="N154" s="160"/>
      <c r="O154" s="160"/>
      <c r="P154" s="160"/>
      <c r="Q154" s="160"/>
      <c r="R154" s="160"/>
      <c r="S154" s="160"/>
      <c r="T154" s="161"/>
      <c r="AT154" s="156" t="s">
        <v>1093</v>
      </c>
      <c r="AU154" s="156" t="s">
        <v>1012</v>
      </c>
      <c r="AV154" s="12" t="s">
        <v>1012</v>
      </c>
      <c r="AW154" s="12" t="s">
        <v>956</v>
      </c>
      <c r="AX154" s="12" t="s">
        <v>999</v>
      </c>
      <c r="AY154" s="156" t="s">
        <v>1085</v>
      </c>
    </row>
    <row r="155" spans="2:51" s="12" customFormat="1" ht="9.75">
      <c r="B155" s="154"/>
      <c r="D155" s="155" t="s">
        <v>1093</v>
      </c>
      <c r="E155" s="156" t="s">
        <v>929</v>
      </c>
      <c r="F155" s="157" t="s">
        <v>189</v>
      </c>
      <c r="H155" s="158">
        <v>29.516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1093</v>
      </c>
      <c r="AU155" s="156" t="s">
        <v>1012</v>
      </c>
      <c r="AV155" s="12" t="s">
        <v>1012</v>
      </c>
      <c r="AW155" s="12" t="s">
        <v>956</v>
      </c>
      <c r="AX155" s="12" t="s">
        <v>999</v>
      </c>
      <c r="AY155" s="156" t="s">
        <v>1085</v>
      </c>
    </row>
    <row r="156" spans="2:51" s="12" customFormat="1" ht="9.75">
      <c r="B156" s="154"/>
      <c r="D156" s="155" t="s">
        <v>1093</v>
      </c>
      <c r="E156" s="156" t="s">
        <v>929</v>
      </c>
      <c r="F156" s="157" t="s">
        <v>190</v>
      </c>
      <c r="H156" s="158">
        <v>4.8</v>
      </c>
      <c r="L156" s="154"/>
      <c r="M156" s="159"/>
      <c r="N156" s="160"/>
      <c r="O156" s="160"/>
      <c r="P156" s="160"/>
      <c r="Q156" s="160"/>
      <c r="R156" s="160"/>
      <c r="S156" s="160"/>
      <c r="T156" s="161"/>
      <c r="AT156" s="156" t="s">
        <v>1093</v>
      </c>
      <c r="AU156" s="156" t="s">
        <v>1012</v>
      </c>
      <c r="AV156" s="12" t="s">
        <v>1012</v>
      </c>
      <c r="AW156" s="12" t="s">
        <v>956</v>
      </c>
      <c r="AX156" s="12" t="s">
        <v>999</v>
      </c>
      <c r="AY156" s="156" t="s">
        <v>1085</v>
      </c>
    </row>
    <row r="157" spans="2:51" s="12" customFormat="1" ht="9.75">
      <c r="B157" s="154"/>
      <c r="D157" s="155" t="s">
        <v>1093</v>
      </c>
      <c r="E157" s="156" t="s">
        <v>929</v>
      </c>
      <c r="F157" s="157" t="s">
        <v>191</v>
      </c>
      <c r="H157" s="158">
        <v>0.044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1093</v>
      </c>
      <c r="AU157" s="156" t="s">
        <v>1012</v>
      </c>
      <c r="AV157" s="12" t="s">
        <v>1012</v>
      </c>
      <c r="AW157" s="12" t="s">
        <v>956</v>
      </c>
      <c r="AX157" s="12" t="s">
        <v>999</v>
      </c>
      <c r="AY157" s="156" t="s">
        <v>1085</v>
      </c>
    </row>
    <row r="158" spans="2:51" s="13" customFormat="1" ht="9.75">
      <c r="B158" s="178"/>
      <c r="D158" s="155" t="s">
        <v>1093</v>
      </c>
      <c r="E158" s="179" t="s">
        <v>929</v>
      </c>
      <c r="F158" s="180" t="s">
        <v>1447</v>
      </c>
      <c r="H158" s="181">
        <v>50.331</v>
      </c>
      <c r="L158" s="178"/>
      <c r="M158" s="182"/>
      <c r="N158" s="183"/>
      <c r="O158" s="183"/>
      <c r="P158" s="183"/>
      <c r="Q158" s="183"/>
      <c r="R158" s="183"/>
      <c r="S158" s="183"/>
      <c r="T158" s="184"/>
      <c r="AT158" s="179" t="s">
        <v>1093</v>
      </c>
      <c r="AU158" s="179" t="s">
        <v>1012</v>
      </c>
      <c r="AV158" s="13" t="s">
        <v>1091</v>
      </c>
      <c r="AW158" s="13" t="s">
        <v>956</v>
      </c>
      <c r="AX158" s="13" t="s">
        <v>1006</v>
      </c>
      <c r="AY158" s="179" t="s">
        <v>1085</v>
      </c>
    </row>
    <row r="159" spans="1:65" s="1" customFormat="1" ht="33" customHeight="1">
      <c r="A159" s="27"/>
      <c r="B159" s="140"/>
      <c r="C159" s="141" t="s">
        <v>1146</v>
      </c>
      <c r="D159" s="141" t="s">
        <v>1087</v>
      </c>
      <c r="E159" s="142" t="s">
        <v>1235</v>
      </c>
      <c r="F159" s="143" t="s">
        <v>1236</v>
      </c>
      <c r="G159" s="144" t="s">
        <v>1090</v>
      </c>
      <c r="H159" s="145">
        <v>5.76</v>
      </c>
      <c r="I159" s="146"/>
      <c r="J159" s="146">
        <f>ROUND(I159*H159,2)</f>
        <v>0</v>
      </c>
      <c r="K159" s="147"/>
      <c r="L159" s="28"/>
      <c r="M159" s="148" t="s">
        <v>929</v>
      </c>
      <c r="N159" s="149" t="s">
        <v>965</v>
      </c>
      <c r="O159" s="150">
        <v>1.246</v>
      </c>
      <c r="P159" s="150">
        <f>O159*H159</f>
        <v>7.176959999999999</v>
      </c>
      <c r="Q159" s="150">
        <v>1.89078</v>
      </c>
      <c r="R159" s="150">
        <f>Q159*H159</f>
        <v>10.8908928</v>
      </c>
      <c r="S159" s="150">
        <v>0</v>
      </c>
      <c r="T159" s="151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2" t="s">
        <v>1091</v>
      </c>
      <c r="AT159" s="152" t="s">
        <v>1087</v>
      </c>
      <c r="AU159" s="152" t="s">
        <v>1012</v>
      </c>
      <c r="AY159" s="15" t="s">
        <v>1085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5" t="s">
        <v>1012</v>
      </c>
      <c r="BK159" s="153">
        <f>ROUND(I159*H159,2)</f>
        <v>0</v>
      </c>
      <c r="BL159" s="15" t="s">
        <v>1091</v>
      </c>
      <c r="BM159" s="152" t="s">
        <v>192</v>
      </c>
    </row>
    <row r="160" spans="2:51" s="12" customFormat="1" ht="9.75">
      <c r="B160" s="154"/>
      <c r="D160" s="155" t="s">
        <v>1093</v>
      </c>
      <c r="E160" s="156" t="s">
        <v>929</v>
      </c>
      <c r="F160" s="157" t="s">
        <v>193</v>
      </c>
      <c r="H160" s="158">
        <v>5.76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1093</v>
      </c>
      <c r="AU160" s="156" t="s">
        <v>1012</v>
      </c>
      <c r="AV160" s="12" t="s">
        <v>1012</v>
      </c>
      <c r="AW160" s="12" t="s">
        <v>956</v>
      </c>
      <c r="AX160" s="12" t="s">
        <v>1006</v>
      </c>
      <c r="AY160" s="156" t="s">
        <v>1085</v>
      </c>
    </row>
    <row r="161" spans="2:63" s="11" customFormat="1" ht="22.5" customHeight="1">
      <c r="B161" s="128"/>
      <c r="D161" s="129" t="s">
        <v>998</v>
      </c>
      <c r="E161" s="138" t="s">
        <v>1121</v>
      </c>
      <c r="F161" s="138" t="s">
        <v>1239</v>
      </c>
      <c r="J161" s="139">
        <f>BK161</f>
        <v>0</v>
      </c>
      <c r="L161" s="128"/>
      <c r="M161" s="132"/>
      <c r="N161" s="133"/>
      <c r="O161" s="133"/>
      <c r="P161" s="134">
        <f>SUM(P162:P163)</f>
        <v>0.326</v>
      </c>
      <c r="Q161" s="133"/>
      <c r="R161" s="134">
        <f>SUM(R162:R163)</f>
        <v>0.01522</v>
      </c>
      <c r="S161" s="133"/>
      <c r="T161" s="135">
        <f>SUM(T162:T163)</f>
        <v>0</v>
      </c>
      <c r="AR161" s="129" t="s">
        <v>1006</v>
      </c>
      <c r="AT161" s="136" t="s">
        <v>998</v>
      </c>
      <c r="AU161" s="136" t="s">
        <v>1006</v>
      </c>
      <c r="AY161" s="129" t="s">
        <v>1085</v>
      </c>
      <c r="BK161" s="137">
        <f>SUM(BK162:BK163)</f>
        <v>0</v>
      </c>
    </row>
    <row r="162" spans="1:65" s="1" customFormat="1" ht="16.5" customHeight="1">
      <c r="A162" s="27"/>
      <c r="B162" s="140"/>
      <c r="C162" s="280" t="s">
        <v>1150</v>
      </c>
      <c r="D162" s="280" t="s">
        <v>1087</v>
      </c>
      <c r="E162" s="281" t="s">
        <v>628</v>
      </c>
      <c r="F162" s="282" t="s">
        <v>629</v>
      </c>
      <c r="G162" s="283" t="s">
        <v>1194</v>
      </c>
      <c r="H162" s="284">
        <v>1</v>
      </c>
      <c r="I162" s="285"/>
      <c r="J162" s="285">
        <f>ROUND(I162*H162,2)</f>
        <v>0</v>
      </c>
      <c r="K162" s="147"/>
      <c r="L162" s="28"/>
      <c r="M162" s="148" t="s">
        <v>929</v>
      </c>
      <c r="N162" s="149" t="s">
        <v>965</v>
      </c>
      <c r="O162" s="150">
        <v>0.326</v>
      </c>
      <c r="P162" s="150">
        <f>O162*H162</f>
        <v>0.326</v>
      </c>
      <c r="Q162" s="150">
        <v>2E-05</v>
      </c>
      <c r="R162" s="150">
        <f>Q162*H162</f>
        <v>2E-05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1091</v>
      </c>
      <c r="AT162" s="152" t="s">
        <v>1087</v>
      </c>
      <c r="AU162" s="152" t="s">
        <v>1012</v>
      </c>
      <c r="AY162" s="15" t="s">
        <v>1085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1012</v>
      </c>
      <c r="BK162" s="153">
        <f>ROUND(I162*H162,2)</f>
        <v>0</v>
      </c>
      <c r="BL162" s="15" t="s">
        <v>1091</v>
      </c>
      <c r="BM162" s="152" t="s">
        <v>196</v>
      </c>
    </row>
    <row r="163" spans="1:65" s="1" customFormat="1" ht="57">
      <c r="A163" s="27"/>
      <c r="B163" s="140"/>
      <c r="C163" s="287" t="s">
        <v>1155</v>
      </c>
      <c r="D163" s="287" t="s">
        <v>1140</v>
      </c>
      <c r="E163" s="288" t="s">
        <v>630</v>
      </c>
      <c r="F163" s="289" t="s">
        <v>332</v>
      </c>
      <c r="G163" s="290" t="s">
        <v>1194</v>
      </c>
      <c r="H163" s="291">
        <v>1</v>
      </c>
      <c r="I163" s="292"/>
      <c r="J163" s="292">
        <f>ROUND(I163*H163,2)</f>
        <v>0</v>
      </c>
      <c r="K163" s="168"/>
      <c r="L163" s="169"/>
      <c r="M163" s="170" t="s">
        <v>929</v>
      </c>
      <c r="N163" s="171" t="s">
        <v>965</v>
      </c>
      <c r="O163" s="150">
        <v>0</v>
      </c>
      <c r="P163" s="150">
        <f>O163*H163</f>
        <v>0</v>
      </c>
      <c r="Q163" s="150">
        <v>0.0152</v>
      </c>
      <c r="R163" s="150">
        <f>Q163*H163</f>
        <v>0.0152</v>
      </c>
      <c r="S163" s="150">
        <v>0</v>
      </c>
      <c r="T163" s="151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1121</v>
      </c>
      <c r="AT163" s="152" t="s">
        <v>1140</v>
      </c>
      <c r="AU163" s="152" t="s">
        <v>1012</v>
      </c>
      <c r="AY163" s="15" t="s">
        <v>1085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5" t="s">
        <v>1012</v>
      </c>
      <c r="BK163" s="153">
        <f>ROUND(I163*H163,2)</f>
        <v>0</v>
      </c>
      <c r="BL163" s="15" t="s">
        <v>1091</v>
      </c>
      <c r="BM163" s="152" t="s">
        <v>198</v>
      </c>
    </row>
    <row r="164" spans="2:63" s="11" customFormat="1" ht="22.5" customHeight="1">
      <c r="B164" s="128"/>
      <c r="D164" s="129" t="s">
        <v>998</v>
      </c>
      <c r="E164" s="138" t="s">
        <v>1125</v>
      </c>
      <c r="F164" s="138" t="s">
        <v>1272</v>
      </c>
      <c r="J164" s="139">
        <f>BK164</f>
        <v>0</v>
      </c>
      <c r="L164" s="128"/>
      <c r="M164" s="132"/>
      <c r="N164" s="133"/>
      <c r="O164" s="133"/>
      <c r="P164" s="134">
        <f>SUM(P165:P166)</f>
        <v>31.40352</v>
      </c>
      <c r="Q164" s="133"/>
      <c r="R164" s="134">
        <f>SUM(R165:R166)</f>
        <v>50.7131136</v>
      </c>
      <c r="S164" s="133"/>
      <c r="T164" s="135">
        <f>SUM(T165:T166)</f>
        <v>0</v>
      </c>
      <c r="AR164" s="129" t="s">
        <v>1006</v>
      </c>
      <c r="AT164" s="136" t="s">
        <v>998</v>
      </c>
      <c r="AU164" s="136" t="s">
        <v>1006</v>
      </c>
      <c r="AY164" s="129" t="s">
        <v>1085</v>
      </c>
      <c r="BK164" s="137">
        <f>SUM(BK165:BK166)</f>
        <v>0</v>
      </c>
    </row>
    <row r="165" spans="1:65" s="1" customFormat="1" ht="33" customHeight="1">
      <c r="A165" s="27"/>
      <c r="B165" s="140"/>
      <c r="C165" s="141" t="s">
        <v>1160</v>
      </c>
      <c r="D165" s="141" t="s">
        <v>1087</v>
      </c>
      <c r="E165" s="142" t="s">
        <v>199</v>
      </c>
      <c r="F165" s="143" t="s">
        <v>200</v>
      </c>
      <c r="G165" s="144" t="s">
        <v>1090</v>
      </c>
      <c r="H165" s="145">
        <v>23.04</v>
      </c>
      <c r="I165" s="146"/>
      <c r="J165" s="146">
        <f>ROUND(I165*H165,2)</f>
        <v>0</v>
      </c>
      <c r="K165" s="147"/>
      <c r="L165" s="28"/>
      <c r="M165" s="148" t="s">
        <v>929</v>
      </c>
      <c r="N165" s="149" t="s">
        <v>965</v>
      </c>
      <c r="O165" s="150">
        <v>1.363</v>
      </c>
      <c r="P165" s="150">
        <f>O165*H165</f>
        <v>31.40352</v>
      </c>
      <c r="Q165" s="150">
        <v>2.20109</v>
      </c>
      <c r="R165" s="150">
        <f>Q165*H165</f>
        <v>50.7131136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1091</v>
      </c>
      <c r="AT165" s="152" t="s">
        <v>1087</v>
      </c>
      <c r="AU165" s="152" t="s">
        <v>1012</v>
      </c>
      <c r="AY165" s="15" t="s">
        <v>1085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1012</v>
      </c>
      <c r="BK165" s="153">
        <f>ROUND(I165*H165,2)</f>
        <v>0</v>
      </c>
      <c r="BL165" s="15" t="s">
        <v>1091</v>
      </c>
      <c r="BM165" s="152" t="s">
        <v>201</v>
      </c>
    </row>
    <row r="166" spans="2:51" s="12" customFormat="1" ht="9.75">
      <c r="B166" s="154"/>
      <c r="D166" s="155" t="s">
        <v>1093</v>
      </c>
      <c r="E166" s="156" t="s">
        <v>929</v>
      </c>
      <c r="F166" s="157" t="s">
        <v>202</v>
      </c>
      <c r="H166" s="158">
        <v>23.04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1093</v>
      </c>
      <c r="AU166" s="156" t="s">
        <v>1012</v>
      </c>
      <c r="AV166" s="12" t="s">
        <v>1012</v>
      </c>
      <c r="AW166" s="12" t="s">
        <v>956</v>
      </c>
      <c r="AX166" s="12" t="s">
        <v>1006</v>
      </c>
      <c r="AY166" s="156" t="s">
        <v>1085</v>
      </c>
    </row>
    <row r="167" spans="2:63" s="11" customFormat="1" ht="22.5" customHeight="1">
      <c r="B167" s="128"/>
      <c r="D167" s="129" t="s">
        <v>998</v>
      </c>
      <c r="E167" s="138" t="s">
        <v>1282</v>
      </c>
      <c r="F167" s="138" t="s">
        <v>1283</v>
      </c>
      <c r="J167" s="139">
        <f>BK167</f>
        <v>0</v>
      </c>
      <c r="L167" s="128"/>
      <c r="M167" s="132"/>
      <c r="N167" s="133"/>
      <c r="O167" s="133"/>
      <c r="P167" s="134">
        <f>P168</f>
        <v>57.920814</v>
      </c>
      <c r="Q167" s="133"/>
      <c r="R167" s="134">
        <f>R168</f>
        <v>0</v>
      </c>
      <c r="S167" s="133"/>
      <c r="T167" s="135">
        <f>T168</f>
        <v>0</v>
      </c>
      <c r="AR167" s="129" t="s">
        <v>1006</v>
      </c>
      <c r="AT167" s="136" t="s">
        <v>998</v>
      </c>
      <c r="AU167" s="136" t="s">
        <v>1006</v>
      </c>
      <c r="AY167" s="129" t="s">
        <v>1085</v>
      </c>
      <c r="BK167" s="137">
        <f>BK168</f>
        <v>0</v>
      </c>
    </row>
    <row r="168" spans="1:65" s="1" customFormat="1" ht="33" customHeight="1">
      <c r="A168" s="27"/>
      <c r="B168" s="140"/>
      <c r="C168" s="141" t="s">
        <v>1165</v>
      </c>
      <c r="D168" s="141" t="s">
        <v>1087</v>
      </c>
      <c r="E168" s="142" t="s">
        <v>203</v>
      </c>
      <c r="F168" s="143" t="s">
        <v>204</v>
      </c>
      <c r="G168" s="144" t="s">
        <v>1143</v>
      </c>
      <c r="H168" s="145">
        <v>187.446</v>
      </c>
      <c r="I168" s="146"/>
      <c r="J168" s="146">
        <f>ROUND(I168*H168,2)</f>
        <v>0</v>
      </c>
      <c r="K168" s="147"/>
      <c r="L168" s="28"/>
      <c r="M168" s="148" t="s">
        <v>929</v>
      </c>
      <c r="N168" s="149" t="s">
        <v>965</v>
      </c>
      <c r="O168" s="150">
        <v>0.309</v>
      </c>
      <c r="P168" s="150">
        <f>O168*H168</f>
        <v>57.920814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1091</v>
      </c>
      <c r="AT168" s="152" t="s">
        <v>1087</v>
      </c>
      <c r="AU168" s="152" t="s">
        <v>1012</v>
      </c>
      <c r="AY168" s="15" t="s">
        <v>1085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5" t="s">
        <v>1012</v>
      </c>
      <c r="BK168" s="153">
        <f>ROUND(I168*H168,2)</f>
        <v>0</v>
      </c>
      <c r="BL168" s="15" t="s">
        <v>1091</v>
      </c>
      <c r="BM168" s="152" t="s">
        <v>205</v>
      </c>
    </row>
    <row r="169" spans="2:63" s="11" customFormat="1" ht="25.5" customHeight="1">
      <c r="B169" s="128"/>
      <c r="D169" s="129" t="s">
        <v>998</v>
      </c>
      <c r="E169" s="130" t="s">
        <v>1288</v>
      </c>
      <c r="F169" s="130" t="s">
        <v>1289</v>
      </c>
      <c r="J169" s="131">
        <f>BK169</f>
        <v>0</v>
      </c>
      <c r="L169" s="128"/>
      <c r="M169" s="132"/>
      <c r="N169" s="133"/>
      <c r="O169" s="133"/>
      <c r="P169" s="134">
        <f>P170+P183</f>
        <v>127.547123</v>
      </c>
      <c r="Q169" s="133"/>
      <c r="R169" s="134">
        <f>R170+R183</f>
        <v>2.35698322</v>
      </c>
      <c r="S169" s="133"/>
      <c r="T169" s="135">
        <f>T170+T183</f>
        <v>0</v>
      </c>
      <c r="AR169" s="129" t="s">
        <v>1012</v>
      </c>
      <c r="AT169" s="136" t="s">
        <v>998</v>
      </c>
      <c r="AU169" s="136" t="s">
        <v>999</v>
      </c>
      <c r="AY169" s="129" t="s">
        <v>1085</v>
      </c>
      <c r="BK169" s="137">
        <f>BK170+BK183</f>
        <v>0</v>
      </c>
    </row>
    <row r="170" spans="2:63" s="11" customFormat="1" ht="22.5" customHeight="1">
      <c r="B170" s="128"/>
      <c r="D170" s="129" t="s">
        <v>998</v>
      </c>
      <c r="E170" s="138" t="s">
        <v>1290</v>
      </c>
      <c r="F170" s="138" t="s">
        <v>1291</v>
      </c>
      <c r="J170" s="139">
        <f>BK170</f>
        <v>0</v>
      </c>
      <c r="L170" s="128"/>
      <c r="M170" s="132"/>
      <c r="N170" s="133"/>
      <c r="O170" s="133"/>
      <c r="P170" s="134">
        <f>SUM(P171:P182)</f>
        <v>104.057168</v>
      </c>
      <c r="Q170" s="133"/>
      <c r="R170" s="134">
        <f>SUM(R171:R182)</f>
        <v>1.87218322</v>
      </c>
      <c r="S170" s="133"/>
      <c r="T170" s="135">
        <f>SUM(T171:T182)</f>
        <v>0</v>
      </c>
      <c r="AR170" s="129" t="s">
        <v>1012</v>
      </c>
      <c r="AT170" s="136" t="s">
        <v>998</v>
      </c>
      <c r="AU170" s="136" t="s">
        <v>1006</v>
      </c>
      <c r="AY170" s="129" t="s">
        <v>1085</v>
      </c>
      <c r="BK170" s="137">
        <f>SUM(BK171:BK182)</f>
        <v>0</v>
      </c>
    </row>
    <row r="171" spans="1:65" s="1" customFormat="1" ht="21.75" customHeight="1">
      <c r="A171" s="27"/>
      <c r="B171" s="140"/>
      <c r="C171" s="141" t="s">
        <v>1169</v>
      </c>
      <c r="D171" s="141" t="s">
        <v>1087</v>
      </c>
      <c r="E171" s="142" t="s">
        <v>1293</v>
      </c>
      <c r="F171" s="143" t="s">
        <v>1294</v>
      </c>
      <c r="G171" s="144" t="s">
        <v>1114</v>
      </c>
      <c r="H171" s="145">
        <v>532.112</v>
      </c>
      <c r="I171" s="146"/>
      <c r="J171" s="146">
        <f>ROUND(I171*H171,2)</f>
        <v>0</v>
      </c>
      <c r="K171" s="147"/>
      <c r="L171" s="28"/>
      <c r="M171" s="148" t="s">
        <v>929</v>
      </c>
      <c r="N171" s="149" t="s">
        <v>965</v>
      </c>
      <c r="O171" s="150">
        <v>0.027</v>
      </c>
      <c r="P171" s="150">
        <f>O171*H171</f>
        <v>14.367023999999999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1160</v>
      </c>
      <c r="AT171" s="152" t="s">
        <v>1087</v>
      </c>
      <c r="AU171" s="152" t="s">
        <v>1012</v>
      </c>
      <c r="AY171" s="15" t="s">
        <v>1085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1012</v>
      </c>
      <c r="BK171" s="153">
        <f>ROUND(I171*H171,2)</f>
        <v>0</v>
      </c>
      <c r="BL171" s="15" t="s">
        <v>1160</v>
      </c>
      <c r="BM171" s="152" t="s">
        <v>206</v>
      </c>
    </row>
    <row r="172" spans="2:51" s="12" customFormat="1" ht="9.75">
      <c r="B172" s="154"/>
      <c r="D172" s="155" t="s">
        <v>1093</v>
      </c>
      <c r="E172" s="156" t="s">
        <v>929</v>
      </c>
      <c r="F172" s="157" t="s">
        <v>170</v>
      </c>
      <c r="H172" s="158">
        <v>159.712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1093</v>
      </c>
      <c r="AU172" s="156" t="s">
        <v>1012</v>
      </c>
      <c r="AV172" s="12" t="s">
        <v>1012</v>
      </c>
      <c r="AW172" s="12" t="s">
        <v>956</v>
      </c>
      <c r="AX172" s="12" t="s">
        <v>999</v>
      </c>
      <c r="AY172" s="156" t="s">
        <v>1085</v>
      </c>
    </row>
    <row r="173" spans="2:51" s="12" customFormat="1" ht="9.75">
      <c r="B173" s="154"/>
      <c r="D173" s="155" t="s">
        <v>1093</v>
      </c>
      <c r="E173" s="156" t="s">
        <v>929</v>
      </c>
      <c r="F173" s="157" t="s">
        <v>207</v>
      </c>
      <c r="H173" s="158">
        <v>295.16</v>
      </c>
      <c r="L173" s="154"/>
      <c r="M173" s="159"/>
      <c r="N173" s="160"/>
      <c r="O173" s="160"/>
      <c r="P173" s="160"/>
      <c r="Q173" s="160"/>
      <c r="R173" s="160"/>
      <c r="S173" s="160"/>
      <c r="T173" s="161"/>
      <c r="AT173" s="156" t="s">
        <v>1093</v>
      </c>
      <c r="AU173" s="156" t="s">
        <v>1012</v>
      </c>
      <c r="AV173" s="12" t="s">
        <v>1012</v>
      </c>
      <c r="AW173" s="12" t="s">
        <v>956</v>
      </c>
      <c r="AX173" s="12" t="s">
        <v>999</v>
      </c>
      <c r="AY173" s="156" t="s">
        <v>1085</v>
      </c>
    </row>
    <row r="174" spans="2:51" s="12" customFormat="1" ht="9.75">
      <c r="B174" s="154"/>
      <c r="D174" s="155" t="s">
        <v>1093</v>
      </c>
      <c r="E174" s="156" t="s">
        <v>929</v>
      </c>
      <c r="F174" s="157" t="s">
        <v>208</v>
      </c>
      <c r="H174" s="158">
        <v>76.8</v>
      </c>
      <c r="L174" s="154"/>
      <c r="M174" s="159"/>
      <c r="N174" s="160"/>
      <c r="O174" s="160"/>
      <c r="P174" s="160"/>
      <c r="Q174" s="160"/>
      <c r="R174" s="160"/>
      <c r="S174" s="160"/>
      <c r="T174" s="161"/>
      <c r="AT174" s="156" t="s">
        <v>1093</v>
      </c>
      <c r="AU174" s="156" t="s">
        <v>1012</v>
      </c>
      <c r="AV174" s="12" t="s">
        <v>1012</v>
      </c>
      <c r="AW174" s="12" t="s">
        <v>956</v>
      </c>
      <c r="AX174" s="12" t="s">
        <v>999</v>
      </c>
      <c r="AY174" s="156" t="s">
        <v>1085</v>
      </c>
    </row>
    <row r="175" spans="2:51" s="12" customFormat="1" ht="9.75">
      <c r="B175" s="154"/>
      <c r="D175" s="155" t="s">
        <v>1093</v>
      </c>
      <c r="E175" s="156" t="s">
        <v>929</v>
      </c>
      <c r="F175" s="157" t="s">
        <v>209</v>
      </c>
      <c r="H175" s="158">
        <v>0.44</v>
      </c>
      <c r="L175" s="154"/>
      <c r="M175" s="159"/>
      <c r="N175" s="160"/>
      <c r="O175" s="160"/>
      <c r="P175" s="160"/>
      <c r="Q175" s="160"/>
      <c r="R175" s="160"/>
      <c r="S175" s="160"/>
      <c r="T175" s="161"/>
      <c r="AT175" s="156" t="s">
        <v>1093</v>
      </c>
      <c r="AU175" s="156" t="s">
        <v>1012</v>
      </c>
      <c r="AV175" s="12" t="s">
        <v>1012</v>
      </c>
      <c r="AW175" s="12" t="s">
        <v>956</v>
      </c>
      <c r="AX175" s="12" t="s">
        <v>999</v>
      </c>
      <c r="AY175" s="156" t="s">
        <v>1085</v>
      </c>
    </row>
    <row r="176" spans="2:51" s="13" customFormat="1" ht="9.75">
      <c r="B176" s="178"/>
      <c r="D176" s="155" t="s">
        <v>1093</v>
      </c>
      <c r="E176" s="179" t="s">
        <v>929</v>
      </c>
      <c r="F176" s="180" t="s">
        <v>1447</v>
      </c>
      <c r="H176" s="181">
        <v>532.112</v>
      </c>
      <c r="L176" s="178"/>
      <c r="M176" s="182"/>
      <c r="N176" s="183"/>
      <c r="O176" s="183"/>
      <c r="P176" s="183"/>
      <c r="Q176" s="183"/>
      <c r="R176" s="183"/>
      <c r="S176" s="183"/>
      <c r="T176" s="184"/>
      <c r="AT176" s="179" t="s">
        <v>1093</v>
      </c>
      <c r="AU176" s="179" t="s">
        <v>1012</v>
      </c>
      <c r="AV176" s="13" t="s">
        <v>1091</v>
      </c>
      <c r="AW176" s="13" t="s">
        <v>956</v>
      </c>
      <c r="AX176" s="13" t="s">
        <v>1006</v>
      </c>
      <c r="AY176" s="179" t="s">
        <v>1085</v>
      </c>
    </row>
    <row r="177" spans="1:65" s="1" customFormat="1" ht="16.5" customHeight="1">
      <c r="A177" s="27"/>
      <c r="B177" s="140"/>
      <c r="C177" s="162" t="s">
        <v>1175</v>
      </c>
      <c r="D177" s="162" t="s">
        <v>1140</v>
      </c>
      <c r="E177" s="163" t="s">
        <v>1298</v>
      </c>
      <c r="F177" s="164" t="s">
        <v>1299</v>
      </c>
      <c r="G177" s="165" t="s">
        <v>1114</v>
      </c>
      <c r="H177" s="166">
        <v>817.718</v>
      </c>
      <c r="I177" s="167"/>
      <c r="J177" s="167">
        <f>ROUND(I177*H177,2)</f>
        <v>0</v>
      </c>
      <c r="K177" s="168"/>
      <c r="L177" s="169"/>
      <c r="M177" s="170" t="s">
        <v>929</v>
      </c>
      <c r="N177" s="171" t="s">
        <v>965</v>
      </c>
      <c r="O177" s="150">
        <v>0</v>
      </c>
      <c r="P177" s="150">
        <f>O177*H177</f>
        <v>0</v>
      </c>
      <c r="Q177" s="150">
        <v>0.0003</v>
      </c>
      <c r="R177" s="150">
        <f>Q177*H177</f>
        <v>0.24531539999999996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1240</v>
      </c>
      <c r="AT177" s="152" t="s">
        <v>1140</v>
      </c>
      <c r="AU177" s="152" t="s">
        <v>1012</v>
      </c>
      <c r="AY177" s="15" t="s">
        <v>1085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1012</v>
      </c>
      <c r="BK177" s="153">
        <f>ROUND(I177*H177,2)</f>
        <v>0</v>
      </c>
      <c r="BL177" s="15" t="s">
        <v>1160</v>
      </c>
      <c r="BM177" s="152" t="s">
        <v>210</v>
      </c>
    </row>
    <row r="178" spans="2:51" s="12" customFormat="1" ht="20.25">
      <c r="B178" s="154"/>
      <c r="D178" s="155" t="s">
        <v>1093</v>
      </c>
      <c r="F178" s="157" t="s">
        <v>211</v>
      </c>
      <c r="H178" s="158">
        <v>817.718</v>
      </c>
      <c r="L178" s="154"/>
      <c r="M178" s="159"/>
      <c r="N178" s="160"/>
      <c r="O178" s="160"/>
      <c r="P178" s="160"/>
      <c r="Q178" s="160"/>
      <c r="R178" s="160"/>
      <c r="S178" s="160"/>
      <c r="T178" s="161"/>
      <c r="AT178" s="156" t="s">
        <v>1093</v>
      </c>
      <c r="AU178" s="156" t="s">
        <v>1012</v>
      </c>
      <c r="AV178" s="12" t="s">
        <v>1012</v>
      </c>
      <c r="AW178" s="12" t="s">
        <v>931</v>
      </c>
      <c r="AX178" s="12" t="s">
        <v>1006</v>
      </c>
      <c r="AY178" s="156" t="s">
        <v>1085</v>
      </c>
    </row>
    <row r="179" spans="1:65" s="1" customFormat="1" ht="33" customHeight="1">
      <c r="A179" s="27"/>
      <c r="B179" s="140"/>
      <c r="C179" s="141" t="s">
        <v>936</v>
      </c>
      <c r="D179" s="141" t="s">
        <v>1087</v>
      </c>
      <c r="E179" s="142" t="s">
        <v>1303</v>
      </c>
      <c r="F179" s="143" t="s">
        <v>1304</v>
      </c>
      <c r="G179" s="144" t="s">
        <v>1114</v>
      </c>
      <c r="H179" s="145">
        <v>532.112</v>
      </c>
      <c r="I179" s="146"/>
      <c r="J179" s="146">
        <f>ROUND(I179*H179,2)</f>
        <v>0</v>
      </c>
      <c r="K179" s="147"/>
      <c r="L179" s="28"/>
      <c r="M179" s="148" t="s">
        <v>929</v>
      </c>
      <c r="N179" s="149" t="s">
        <v>965</v>
      </c>
      <c r="O179" s="150">
        <v>0.163</v>
      </c>
      <c r="P179" s="150">
        <f>O179*H179</f>
        <v>86.734256</v>
      </c>
      <c r="Q179" s="150">
        <v>3E-05</v>
      </c>
      <c r="R179" s="150">
        <f>Q179*H179</f>
        <v>0.01596336</v>
      </c>
      <c r="S179" s="150">
        <v>0</v>
      </c>
      <c r="T179" s="151">
        <f>S179*H179</f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2" t="s">
        <v>1160</v>
      </c>
      <c r="AT179" s="152" t="s">
        <v>1087</v>
      </c>
      <c r="AU179" s="152" t="s">
        <v>1012</v>
      </c>
      <c r="AY179" s="15" t="s">
        <v>1085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5" t="s">
        <v>1012</v>
      </c>
      <c r="BK179" s="153">
        <f>ROUND(I179*H179,2)</f>
        <v>0</v>
      </c>
      <c r="BL179" s="15" t="s">
        <v>1160</v>
      </c>
      <c r="BM179" s="152" t="s">
        <v>212</v>
      </c>
    </row>
    <row r="180" spans="1:65" s="1" customFormat="1" ht="33" customHeight="1">
      <c r="A180" s="27"/>
      <c r="B180" s="140"/>
      <c r="C180" s="162" t="s">
        <v>1186</v>
      </c>
      <c r="D180" s="162" t="s">
        <v>1140</v>
      </c>
      <c r="E180" s="163" t="s">
        <v>1307</v>
      </c>
      <c r="F180" s="164" t="s">
        <v>1308</v>
      </c>
      <c r="G180" s="165" t="s">
        <v>1114</v>
      </c>
      <c r="H180" s="166">
        <v>817.718</v>
      </c>
      <c r="I180" s="167"/>
      <c r="J180" s="167">
        <f>ROUND(I180*H180,2)</f>
        <v>0</v>
      </c>
      <c r="K180" s="168"/>
      <c r="L180" s="169"/>
      <c r="M180" s="170" t="s">
        <v>929</v>
      </c>
      <c r="N180" s="171" t="s">
        <v>965</v>
      </c>
      <c r="O180" s="150">
        <v>0</v>
      </c>
      <c r="P180" s="150">
        <f>O180*H180</f>
        <v>0</v>
      </c>
      <c r="Q180" s="150">
        <v>0.00197</v>
      </c>
      <c r="R180" s="150">
        <f>Q180*H180</f>
        <v>1.61090446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1240</v>
      </c>
      <c r="AT180" s="152" t="s">
        <v>1140</v>
      </c>
      <c r="AU180" s="152" t="s">
        <v>1012</v>
      </c>
      <c r="AY180" s="15" t="s">
        <v>1085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1012</v>
      </c>
      <c r="BK180" s="153">
        <f>ROUND(I180*H180,2)</f>
        <v>0</v>
      </c>
      <c r="BL180" s="15" t="s">
        <v>1160</v>
      </c>
      <c r="BM180" s="152" t="s">
        <v>213</v>
      </c>
    </row>
    <row r="181" spans="2:51" s="12" customFormat="1" ht="20.25">
      <c r="B181" s="154"/>
      <c r="D181" s="155" t="s">
        <v>1093</v>
      </c>
      <c r="F181" s="157" t="s">
        <v>211</v>
      </c>
      <c r="H181" s="158">
        <v>817.718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1093</v>
      </c>
      <c r="AU181" s="156" t="s">
        <v>1012</v>
      </c>
      <c r="AV181" s="12" t="s">
        <v>1012</v>
      </c>
      <c r="AW181" s="12" t="s">
        <v>931</v>
      </c>
      <c r="AX181" s="12" t="s">
        <v>1006</v>
      </c>
      <c r="AY181" s="156" t="s">
        <v>1085</v>
      </c>
    </row>
    <row r="182" spans="1:65" s="1" customFormat="1" ht="21.75" customHeight="1">
      <c r="A182" s="27"/>
      <c r="B182" s="140"/>
      <c r="C182" s="141" t="s">
        <v>1191</v>
      </c>
      <c r="D182" s="141" t="s">
        <v>1087</v>
      </c>
      <c r="E182" s="142" t="s">
        <v>1311</v>
      </c>
      <c r="F182" s="143" t="s">
        <v>1312</v>
      </c>
      <c r="G182" s="144" t="s">
        <v>1143</v>
      </c>
      <c r="H182" s="145">
        <v>1.872</v>
      </c>
      <c r="I182" s="146"/>
      <c r="J182" s="146">
        <f>ROUND(I182*H182,2)</f>
        <v>0</v>
      </c>
      <c r="K182" s="147"/>
      <c r="L182" s="28"/>
      <c r="M182" s="148" t="s">
        <v>929</v>
      </c>
      <c r="N182" s="149" t="s">
        <v>965</v>
      </c>
      <c r="O182" s="150">
        <v>1.579</v>
      </c>
      <c r="P182" s="150">
        <f>O182*H182</f>
        <v>2.9558880000000003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52" t="s">
        <v>1160</v>
      </c>
      <c r="AT182" s="152" t="s">
        <v>1087</v>
      </c>
      <c r="AU182" s="152" t="s">
        <v>1012</v>
      </c>
      <c r="AY182" s="15" t="s">
        <v>1085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5" t="s">
        <v>1012</v>
      </c>
      <c r="BK182" s="153">
        <f>ROUND(I182*H182,2)</f>
        <v>0</v>
      </c>
      <c r="BL182" s="15" t="s">
        <v>1160</v>
      </c>
      <c r="BM182" s="152" t="s">
        <v>214</v>
      </c>
    </row>
    <row r="183" spans="2:63" s="11" customFormat="1" ht="22.5" customHeight="1">
      <c r="B183" s="128"/>
      <c r="D183" s="129" t="s">
        <v>998</v>
      </c>
      <c r="E183" s="138" t="s">
        <v>215</v>
      </c>
      <c r="F183" s="138" t="s">
        <v>216</v>
      </c>
      <c r="J183" s="139">
        <f>BK183</f>
        <v>0</v>
      </c>
      <c r="L183" s="128"/>
      <c r="M183" s="132"/>
      <c r="N183" s="133"/>
      <c r="O183" s="133"/>
      <c r="P183" s="134">
        <f>SUM(P184:P187)</f>
        <v>23.489955000000002</v>
      </c>
      <c r="Q183" s="133"/>
      <c r="R183" s="134">
        <f>SUM(R184:R187)</f>
        <v>0.4848</v>
      </c>
      <c r="S183" s="133"/>
      <c r="T183" s="135">
        <f>SUM(T184:T187)</f>
        <v>0</v>
      </c>
      <c r="AR183" s="129" t="s">
        <v>1012</v>
      </c>
      <c r="AT183" s="136" t="s">
        <v>998</v>
      </c>
      <c r="AU183" s="136" t="s">
        <v>1006</v>
      </c>
      <c r="AY183" s="129" t="s">
        <v>1085</v>
      </c>
      <c r="BK183" s="137">
        <f>SUM(BK184:BK187)</f>
        <v>0</v>
      </c>
    </row>
    <row r="184" spans="1:65" s="1" customFormat="1" ht="21.75" customHeight="1">
      <c r="A184" s="27"/>
      <c r="B184" s="140"/>
      <c r="C184" s="141" t="s">
        <v>1196</v>
      </c>
      <c r="D184" s="141" t="s">
        <v>1087</v>
      </c>
      <c r="E184" s="142" t="s">
        <v>217</v>
      </c>
      <c r="F184" s="143" t="s">
        <v>218</v>
      </c>
      <c r="G184" s="144" t="s">
        <v>1222</v>
      </c>
      <c r="H184" s="145">
        <v>96</v>
      </c>
      <c r="I184" s="146"/>
      <c r="J184" s="146">
        <f>ROUND(I184*H184,2)</f>
        <v>0</v>
      </c>
      <c r="K184" s="147"/>
      <c r="L184" s="28"/>
      <c r="M184" s="148" t="s">
        <v>929</v>
      </c>
      <c r="N184" s="149" t="s">
        <v>965</v>
      </c>
      <c r="O184" s="150">
        <v>0.228</v>
      </c>
      <c r="P184" s="150">
        <f>O184*H184</f>
        <v>21.888</v>
      </c>
      <c r="Q184" s="150">
        <v>5E-05</v>
      </c>
      <c r="R184" s="150">
        <f>Q184*H184</f>
        <v>0.0048000000000000004</v>
      </c>
      <c r="S184" s="150">
        <v>0</v>
      </c>
      <c r="T184" s="151">
        <f>S184*H184</f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52" t="s">
        <v>1160</v>
      </c>
      <c r="AT184" s="152" t="s">
        <v>1087</v>
      </c>
      <c r="AU184" s="152" t="s">
        <v>1012</v>
      </c>
      <c r="AY184" s="15" t="s">
        <v>1085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5" t="s">
        <v>1012</v>
      </c>
      <c r="BK184" s="153">
        <f>ROUND(I184*H184,2)</f>
        <v>0</v>
      </c>
      <c r="BL184" s="15" t="s">
        <v>1160</v>
      </c>
      <c r="BM184" s="152" t="s">
        <v>219</v>
      </c>
    </row>
    <row r="185" spans="2:51" s="12" customFormat="1" ht="9.75">
      <c r="B185" s="154"/>
      <c r="D185" s="155" t="s">
        <v>1093</v>
      </c>
      <c r="E185" s="156" t="s">
        <v>929</v>
      </c>
      <c r="F185" s="157" t="s">
        <v>220</v>
      </c>
      <c r="H185" s="158">
        <v>96</v>
      </c>
      <c r="L185" s="154"/>
      <c r="M185" s="159"/>
      <c r="N185" s="160"/>
      <c r="O185" s="160"/>
      <c r="P185" s="160"/>
      <c r="Q185" s="160"/>
      <c r="R185" s="160"/>
      <c r="S185" s="160"/>
      <c r="T185" s="161"/>
      <c r="AT185" s="156" t="s">
        <v>1093</v>
      </c>
      <c r="AU185" s="156" t="s">
        <v>1012</v>
      </c>
      <c r="AV185" s="12" t="s">
        <v>1012</v>
      </c>
      <c r="AW185" s="12" t="s">
        <v>956</v>
      </c>
      <c r="AX185" s="12" t="s">
        <v>1006</v>
      </c>
      <c r="AY185" s="156" t="s">
        <v>1085</v>
      </c>
    </row>
    <row r="186" spans="1:65" s="1" customFormat="1" ht="21.75" customHeight="1">
      <c r="A186" s="27"/>
      <c r="B186" s="140"/>
      <c r="C186" s="162" t="s">
        <v>1201</v>
      </c>
      <c r="D186" s="162" t="s">
        <v>1140</v>
      </c>
      <c r="E186" s="163" t="s">
        <v>221</v>
      </c>
      <c r="F186" s="164" t="s">
        <v>222</v>
      </c>
      <c r="G186" s="165" t="s">
        <v>1222</v>
      </c>
      <c r="H186" s="166">
        <v>96</v>
      </c>
      <c r="I186" s="167"/>
      <c r="J186" s="167">
        <f>ROUND(I186*H186,2)</f>
        <v>0</v>
      </c>
      <c r="K186" s="168"/>
      <c r="L186" s="169"/>
      <c r="M186" s="170" t="s">
        <v>929</v>
      </c>
      <c r="N186" s="171" t="s">
        <v>965</v>
      </c>
      <c r="O186" s="150">
        <v>0</v>
      </c>
      <c r="P186" s="150">
        <f>O186*H186</f>
        <v>0</v>
      </c>
      <c r="Q186" s="150">
        <v>0.005</v>
      </c>
      <c r="R186" s="150">
        <f>Q186*H186</f>
        <v>0.48</v>
      </c>
      <c r="S186" s="150">
        <v>0</v>
      </c>
      <c r="T186" s="151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1240</v>
      </c>
      <c r="AT186" s="152" t="s">
        <v>1140</v>
      </c>
      <c r="AU186" s="152" t="s">
        <v>1012</v>
      </c>
      <c r="AY186" s="15" t="s">
        <v>1085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5" t="s">
        <v>1012</v>
      </c>
      <c r="BK186" s="153">
        <f>ROUND(I186*H186,2)</f>
        <v>0</v>
      </c>
      <c r="BL186" s="15" t="s">
        <v>1160</v>
      </c>
      <c r="BM186" s="152" t="s">
        <v>223</v>
      </c>
    </row>
    <row r="187" spans="1:65" s="1" customFormat="1" ht="21.75" customHeight="1">
      <c r="A187" s="27"/>
      <c r="B187" s="140"/>
      <c r="C187" s="141" t="s">
        <v>1205</v>
      </c>
      <c r="D187" s="141" t="s">
        <v>1087</v>
      </c>
      <c r="E187" s="142" t="s">
        <v>224</v>
      </c>
      <c r="F187" s="143" t="s">
        <v>225</v>
      </c>
      <c r="G187" s="144" t="s">
        <v>1143</v>
      </c>
      <c r="H187" s="145">
        <v>0.485</v>
      </c>
      <c r="I187" s="146"/>
      <c r="J187" s="146">
        <f>ROUND(I187*H187,2)</f>
        <v>0</v>
      </c>
      <c r="K187" s="147"/>
      <c r="L187" s="28"/>
      <c r="M187" s="172" t="s">
        <v>929</v>
      </c>
      <c r="N187" s="173" t="s">
        <v>965</v>
      </c>
      <c r="O187" s="174">
        <v>3.303</v>
      </c>
      <c r="P187" s="174">
        <f>O187*H187</f>
        <v>1.601955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1160</v>
      </c>
      <c r="AT187" s="152" t="s">
        <v>1087</v>
      </c>
      <c r="AU187" s="152" t="s">
        <v>1012</v>
      </c>
      <c r="AY187" s="15" t="s">
        <v>1085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5" t="s">
        <v>1012</v>
      </c>
      <c r="BK187" s="153">
        <f>ROUND(I187*H187,2)</f>
        <v>0</v>
      </c>
      <c r="BL187" s="15" t="s">
        <v>1160</v>
      </c>
      <c r="BM187" s="152" t="s">
        <v>226</v>
      </c>
    </row>
    <row r="188" spans="1:31" s="1" customFormat="1" ht="6.75" customHeight="1">
      <c r="A188" s="27"/>
      <c r="B188" s="42"/>
      <c r="C188" s="43"/>
      <c r="D188" s="43"/>
      <c r="E188" s="43"/>
      <c r="F188" s="43"/>
      <c r="G188" s="43"/>
      <c r="H188" s="43"/>
      <c r="I188" s="43"/>
      <c r="J188" s="43"/>
      <c r="K188" s="43"/>
      <c r="L188" s="28"/>
      <c r="M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</row>
  </sheetData>
  <sheetProtection/>
  <autoFilter ref="C129:K187"/>
  <mergeCells count="12">
    <mergeCell ref="E9:H9"/>
    <mergeCell ref="E11:H11"/>
    <mergeCell ref="E20:H20"/>
    <mergeCell ref="E29:H29"/>
    <mergeCell ref="E122:H122"/>
    <mergeCell ref="L2:V2"/>
    <mergeCell ref="E85:H85"/>
    <mergeCell ref="E87:H87"/>
    <mergeCell ref="E89:H89"/>
    <mergeCell ref="E118:H118"/>
    <mergeCell ref="E120:H120"/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BM220"/>
  <sheetViews>
    <sheetView showGridLines="0" zoomScalePageLayoutView="0" workbookViewId="0" topLeftCell="A193">
      <selection activeCell="J218" sqref="J2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307" t="s">
        <v>934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5" t="s">
        <v>1031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999</v>
      </c>
    </row>
    <row r="4" spans="2:46" ht="24.75" customHeight="1">
      <c r="B4" s="18"/>
      <c r="D4" s="19" t="s">
        <v>1053</v>
      </c>
      <c r="L4" s="18"/>
      <c r="M4" s="93" t="s">
        <v>938</v>
      </c>
      <c r="AT4" s="15" t="s">
        <v>931</v>
      </c>
    </row>
    <row r="5" spans="2:12" ht="6.75" customHeight="1">
      <c r="B5" s="18"/>
      <c r="L5" s="18"/>
    </row>
    <row r="6" spans="2:12" ht="12" customHeight="1">
      <c r="B6" s="18"/>
      <c r="D6" s="24" t="s">
        <v>941</v>
      </c>
      <c r="L6" s="18"/>
    </row>
    <row r="7" spans="2:12" ht="16.5" customHeight="1">
      <c r="B7" s="18"/>
      <c r="E7" s="338" t="str">
        <f>'Rekapitulácia stavby'!K6</f>
        <v>Vodozádržné opatrenia v obci Kamenica nad Cirochou</v>
      </c>
      <c r="F7" s="339"/>
      <c r="G7" s="339"/>
      <c r="H7" s="339"/>
      <c r="L7" s="18"/>
    </row>
    <row r="8" spans="2:12" ht="12" customHeight="1">
      <c r="B8" s="18"/>
      <c r="D8" s="24" t="s">
        <v>1054</v>
      </c>
      <c r="L8" s="18"/>
    </row>
    <row r="9" spans="1:31" s="1" customFormat="1" ht="16.5" customHeight="1">
      <c r="A9" s="27"/>
      <c r="B9" s="28"/>
      <c r="C9" s="27"/>
      <c r="D9" s="27"/>
      <c r="E9" s="338" t="s">
        <v>227</v>
      </c>
      <c r="F9" s="337"/>
      <c r="G9" s="337"/>
      <c r="H9" s="337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1056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331" t="s">
        <v>228</v>
      </c>
      <c r="F11" s="337"/>
      <c r="G11" s="337"/>
      <c r="H11" s="33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943</v>
      </c>
      <c r="E13" s="27"/>
      <c r="F13" s="22" t="s">
        <v>929</v>
      </c>
      <c r="G13" s="27"/>
      <c r="H13" s="27"/>
      <c r="I13" s="24" t="s">
        <v>944</v>
      </c>
      <c r="J13" s="22" t="s">
        <v>929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945</v>
      </c>
      <c r="E14" s="27"/>
      <c r="F14" s="22" t="s">
        <v>946</v>
      </c>
      <c r="G14" s="27"/>
      <c r="H14" s="27"/>
      <c r="I14" s="24" t="s">
        <v>947</v>
      </c>
      <c r="J14" s="279" t="s">
        <v>49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948</v>
      </c>
      <c r="E16" s="27"/>
      <c r="F16" s="27"/>
      <c r="G16" s="27"/>
      <c r="H16" s="27"/>
      <c r="I16" s="24" t="s">
        <v>949</v>
      </c>
      <c r="J16" s="22" t="s">
        <v>929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950</v>
      </c>
      <c r="F17" s="27"/>
      <c r="G17" s="27"/>
      <c r="H17" s="27"/>
      <c r="I17" s="24" t="s">
        <v>951</v>
      </c>
      <c r="J17" s="22" t="s">
        <v>929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952</v>
      </c>
      <c r="E19" s="27"/>
      <c r="F19" s="27"/>
      <c r="G19" s="27"/>
      <c r="H19" s="27"/>
      <c r="I19" s="24" t="s">
        <v>949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311" t="str">
        <f>'Rekapitulácia stavby'!E14</f>
        <v> </v>
      </c>
      <c r="F20" s="311"/>
      <c r="G20" s="311"/>
      <c r="H20" s="311"/>
      <c r="I20" s="24" t="s">
        <v>951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954</v>
      </c>
      <c r="E22" s="27"/>
      <c r="F22" s="27"/>
      <c r="G22" s="27"/>
      <c r="H22" s="27"/>
      <c r="I22" s="24" t="s">
        <v>949</v>
      </c>
      <c r="J22" s="22" t="s">
        <v>929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955</v>
      </c>
      <c r="F23" s="27"/>
      <c r="G23" s="27"/>
      <c r="H23" s="27"/>
      <c r="I23" s="24" t="s">
        <v>951</v>
      </c>
      <c r="J23" s="22" t="s">
        <v>929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957</v>
      </c>
      <c r="E25" s="27"/>
      <c r="F25" s="27"/>
      <c r="G25" s="27"/>
      <c r="H25" s="27"/>
      <c r="I25" s="24" t="s">
        <v>949</v>
      </c>
      <c r="J25" s="22" t="s">
        <v>929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951</v>
      </c>
      <c r="J26" s="22" t="s">
        <v>929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958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326" t="s">
        <v>929</v>
      </c>
      <c r="F29" s="326"/>
      <c r="G29" s="326"/>
      <c r="H29" s="326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959</v>
      </c>
      <c r="E32" s="27"/>
      <c r="F32" s="27"/>
      <c r="G32" s="27"/>
      <c r="H32" s="27"/>
      <c r="I32" s="27"/>
      <c r="J32" s="65">
        <f>ROUND(J127,2)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961</v>
      </c>
      <c r="G34" s="27"/>
      <c r="H34" s="27"/>
      <c r="I34" s="31" t="s">
        <v>960</v>
      </c>
      <c r="J34" s="31" t="s">
        <v>962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963</v>
      </c>
      <c r="E35" s="24" t="s">
        <v>964</v>
      </c>
      <c r="F35" s="99">
        <f>ROUND((SUM(BE127:BE219)),2)</f>
        <v>0</v>
      </c>
      <c r="G35" s="27"/>
      <c r="H35" s="27"/>
      <c r="I35" s="100">
        <v>0.2</v>
      </c>
      <c r="J35" s="99">
        <f>ROUND(((SUM(BE127:BE219))*I35),2)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965</v>
      </c>
      <c r="F36" s="99">
        <f>ROUND((SUM(BF127:BF219)),2)</f>
        <v>0</v>
      </c>
      <c r="G36" s="27"/>
      <c r="H36" s="27"/>
      <c r="I36" s="100">
        <v>0.2</v>
      </c>
      <c r="J36" s="99">
        <f>ROUND(((SUM(BF127:BF219))*I36),2)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966</v>
      </c>
      <c r="F37" s="99">
        <f>ROUND((SUM(BG127:BG219)),2)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967</v>
      </c>
      <c r="F38" s="99">
        <f>ROUND((SUM(BH127:BH219)),2)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968</v>
      </c>
      <c r="F39" s="99">
        <f>ROUND((SUM(BI127:BI219)),2)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969</v>
      </c>
      <c r="E41" s="35"/>
      <c r="F41" s="35"/>
      <c r="G41" s="101" t="s">
        <v>970</v>
      </c>
      <c r="H41" s="36" t="s">
        <v>971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972</v>
      </c>
      <c r="E50" s="39"/>
      <c r="F50" s="39"/>
      <c r="G50" s="38" t="s">
        <v>973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974</v>
      </c>
      <c r="E61" s="30"/>
      <c r="F61" s="104" t="s">
        <v>975</v>
      </c>
      <c r="G61" s="40" t="s">
        <v>974</v>
      </c>
      <c r="H61" s="30"/>
      <c r="I61" s="30"/>
      <c r="J61" s="105" t="s">
        <v>975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976</v>
      </c>
      <c r="E65" s="41"/>
      <c r="F65" s="41"/>
      <c r="G65" s="38" t="s">
        <v>977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974</v>
      </c>
      <c r="E76" s="30"/>
      <c r="F76" s="104" t="s">
        <v>975</v>
      </c>
      <c r="G76" s="40" t="s">
        <v>974</v>
      </c>
      <c r="H76" s="30"/>
      <c r="I76" s="30"/>
      <c r="J76" s="105" t="s">
        <v>975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1058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941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38" t="str">
        <f>E7</f>
        <v>Vodozádržné opatrenia v obci Kamenica nad Cirochou</v>
      </c>
      <c r="F85" s="339"/>
      <c r="G85" s="339"/>
      <c r="H85" s="339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1054</v>
      </c>
      <c r="L86" s="18"/>
    </row>
    <row r="87" spans="1:31" s="1" customFormat="1" ht="16.5" customHeight="1">
      <c r="A87" s="27"/>
      <c r="B87" s="28"/>
      <c r="C87" s="27"/>
      <c r="D87" s="27"/>
      <c r="E87" s="338" t="s">
        <v>227</v>
      </c>
      <c r="F87" s="337"/>
      <c r="G87" s="337"/>
      <c r="H87" s="337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1056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331" t="str">
        <f>E11</f>
        <v>02.1 - SO 02.1 Prepojovacie potrubia</v>
      </c>
      <c r="F89" s="337"/>
      <c r="G89" s="337"/>
      <c r="H89" s="337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945</v>
      </c>
      <c r="D91" s="27"/>
      <c r="E91" s="27"/>
      <c r="F91" s="22" t="str">
        <f>F14</f>
        <v>Kamenica nad Cirochou </v>
      </c>
      <c r="G91" s="27"/>
      <c r="H91" s="27"/>
      <c r="I91" s="24" t="s">
        <v>947</v>
      </c>
      <c r="J91" s="50" t="str">
        <f>IF(J14="","",J14)</f>
        <v>16.09.2021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948</v>
      </c>
      <c r="D93" s="27"/>
      <c r="E93" s="27"/>
      <c r="F93" s="22" t="str">
        <f>E17</f>
        <v>Obec Kamenica nad Cirochou</v>
      </c>
      <c r="G93" s="27"/>
      <c r="H93" s="27"/>
      <c r="I93" s="24" t="s">
        <v>954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952</v>
      </c>
      <c r="D94" s="27"/>
      <c r="E94" s="27"/>
      <c r="F94" s="22" t="str">
        <f>IF(E20="","",E20)</f>
        <v> </v>
      </c>
      <c r="G94" s="27"/>
      <c r="H94" s="27"/>
      <c r="I94" s="24" t="s">
        <v>957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1059</v>
      </c>
      <c r="D96" s="33"/>
      <c r="E96" s="33"/>
      <c r="F96" s="33"/>
      <c r="G96" s="33"/>
      <c r="H96" s="33"/>
      <c r="I96" s="33"/>
      <c r="J96" s="107" t="s">
        <v>1060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1061</v>
      </c>
      <c r="D98" s="27"/>
      <c r="E98" s="27"/>
      <c r="F98" s="27"/>
      <c r="G98" s="27"/>
      <c r="H98" s="27"/>
      <c r="I98" s="27"/>
      <c r="J98" s="65">
        <f>J127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1062</v>
      </c>
    </row>
    <row r="99" spans="2:12" s="8" customFormat="1" ht="24.75" customHeight="1">
      <c r="B99" s="109"/>
      <c r="D99" s="110" t="s">
        <v>1063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12" s="9" customFormat="1" ht="19.5" customHeight="1">
      <c r="B100" s="113"/>
      <c r="D100" s="114" t="s">
        <v>1064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12" s="9" customFormat="1" ht="19.5" customHeight="1">
      <c r="B101" s="113"/>
      <c r="D101" s="114" t="s">
        <v>1066</v>
      </c>
      <c r="E101" s="115"/>
      <c r="F101" s="115"/>
      <c r="G101" s="115"/>
      <c r="H101" s="115"/>
      <c r="I101" s="115"/>
      <c r="J101" s="116">
        <f>J164</f>
        <v>0</v>
      </c>
      <c r="L101" s="113"/>
    </row>
    <row r="102" spans="2:12" s="9" customFormat="1" ht="19.5" customHeight="1">
      <c r="B102" s="113"/>
      <c r="D102" s="114" t="s">
        <v>1067</v>
      </c>
      <c r="E102" s="115"/>
      <c r="F102" s="115"/>
      <c r="G102" s="115"/>
      <c r="H102" s="115"/>
      <c r="I102" s="115"/>
      <c r="J102" s="116">
        <f>J176</f>
        <v>0</v>
      </c>
      <c r="L102" s="113"/>
    </row>
    <row r="103" spans="2:12" s="9" customFormat="1" ht="19.5" customHeight="1">
      <c r="B103" s="113"/>
      <c r="D103" s="114" t="s">
        <v>1069</v>
      </c>
      <c r="E103" s="115"/>
      <c r="F103" s="115"/>
      <c r="G103" s="115"/>
      <c r="H103" s="115"/>
      <c r="I103" s="115"/>
      <c r="J103" s="116">
        <f>J213</f>
        <v>0</v>
      </c>
      <c r="L103" s="113"/>
    </row>
    <row r="104" spans="2:12" s="8" customFormat="1" ht="24.75" customHeight="1">
      <c r="B104" s="109"/>
      <c r="D104" s="110" t="s">
        <v>1418</v>
      </c>
      <c r="E104" s="111"/>
      <c r="F104" s="111"/>
      <c r="G104" s="111"/>
      <c r="H104" s="111"/>
      <c r="I104" s="111"/>
      <c r="J104" s="112">
        <f>J215</f>
        <v>0</v>
      </c>
      <c r="L104" s="109"/>
    </row>
    <row r="105" spans="2:12" s="9" customFormat="1" ht="19.5" customHeight="1">
      <c r="B105" s="113"/>
      <c r="D105" s="114" t="s">
        <v>1432</v>
      </c>
      <c r="E105" s="115"/>
      <c r="F105" s="115"/>
      <c r="G105" s="115"/>
      <c r="H105" s="115"/>
      <c r="I105" s="115"/>
      <c r="J105" s="116">
        <f>J216</f>
        <v>0</v>
      </c>
      <c r="L105" s="113"/>
    </row>
    <row r="106" spans="1:31" s="1" customFormat="1" ht="21.75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1" customFormat="1" ht="6.75" customHeight="1">
      <c r="A107" s="27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11" spans="1:31" s="1" customFormat="1" ht="6.75" customHeight="1">
      <c r="A111" s="27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1" customFormat="1" ht="24.75" customHeight="1">
      <c r="A112" s="27"/>
      <c r="B112" s="28"/>
      <c r="C112" s="19" t="s">
        <v>378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6.75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12" customHeight="1">
      <c r="A114" s="27"/>
      <c r="B114" s="28"/>
      <c r="C114" s="24" t="s">
        <v>941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16.5" customHeight="1">
      <c r="A115" s="27"/>
      <c r="B115" s="28"/>
      <c r="C115" s="27"/>
      <c r="D115" s="27"/>
      <c r="E115" s="338" t="str">
        <f>E7</f>
        <v>Vodozádržné opatrenia v obci Kamenica nad Cirochou</v>
      </c>
      <c r="F115" s="339"/>
      <c r="G115" s="339"/>
      <c r="H115" s="339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2:12" ht="12" customHeight="1">
      <c r="B116" s="18"/>
      <c r="C116" s="24" t="s">
        <v>1054</v>
      </c>
      <c r="L116" s="18"/>
    </row>
    <row r="117" spans="1:31" s="1" customFormat="1" ht="16.5" customHeight="1">
      <c r="A117" s="27"/>
      <c r="B117" s="28"/>
      <c r="C117" s="27"/>
      <c r="D117" s="27"/>
      <c r="E117" s="338" t="s">
        <v>227</v>
      </c>
      <c r="F117" s="337"/>
      <c r="G117" s="337"/>
      <c r="H117" s="33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2" customHeight="1">
      <c r="A118" s="27"/>
      <c r="B118" s="28"/>
      <c r="C118" s="24" t="s">
        <v>1056</v>
      </c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6.5" customHeight="1">
      <c r="A119" s="27"/>
      <c r="B119" s="28"/>
      <c r="C119" s="27"/>
      <c r="D119" s="27"/>
      <c r="E119" s="331" t="str">
        <f>E11</f>
        <v>02.1 - SO 02.1 Prepojovacie potrubia</v>
      </c>
      <c r="F119" s="337"/>
      <c r="G119" s="337"/>
      <c r="H119" s="33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6.7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2" customHeight="1">
      <c r="A121" s="27"/>
      <c r="B121" s="28"/>
      <c r="C121" s="24" t="s">
        <v>945</v>
      </c>
      <c r="D121" s="27"/>
      <c r="E121" s="27"/>
      <c r="F121" s="22" t="str">
        <f>F14</f>
        <v>Kamenica nad Cirochou </v>
      </c>
      <c r="G121" s="27"/>
      <c r="H121" s="27"/>
      <c r="I121" s="24" t="s">
        <v>947</v>
      </c>
      <c r="J121" s="50" t="str">
        <f>IF(J14="","",J14)</f>
        <v>16.09.2021</v>
      </c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6.7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25.5" customHeight="1">
      <c r="A123" s="27"/>
      <c r="B123" s="28"/>
      <c r="C123" s="24" t="s">
        <v>948</v>
      </c>
      <c r="D123" s="27"/>
      <c r="E123" s="27"/>
      <c r="F123" s="22" t="str">
        <f>E17</f>
        <v>Obec Kamenica nad Cirochou</v>
      </c>
      <c r="G123" s="27"/>
      <c r="H123" s="27"/>
      <c r="I123" s="24" t="s">
        <v>954</v>
      </c>
      <c r="J123" s="25" t="str">
        <f>E23</f>
        <v>SK DESIGN Ing. Kelemen Slavomír</v>
      </c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15" customHeight="1">
      <c r="A124" s="27"/>
      <c r="B124" s="28"/>
      <c r="C124" s="24" t="s">
        <v>952</v>
      </c>
      <c r="D124" s="27"/>
      <c r="E124" s="27"/>
      <c r="F124" s="22" t="str">
        <f>IF(E20="","",E20)</f>
        <v> </v>
      </c>
      <c r="G124" s="27"/>
      <c r="H124" s="27"/>
      <c r="I124" s="24" t="s">
        <v>957</v>
      </c>
      <c r="J124" s="25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9.75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0" customFormat="1" ht="29.25" customHeight="1">
      <c r="A126" s="117"/>
      <c r="B126" s="118"/>
      <c r="C126" s="119" t="s">
        <v>1072</v>
      </c>
      <c r="D126" s="120" t="s">
        <v>984</v>
      </c>
      <c r="E126" s="120" t="s">
        <v>980</v>
      </c>
      <c r="F126" s="120" t="s">
        <v>981</v>
      </c>
      <c r="G126" s="120" t="s">
        <v>1073</v>
      </c>
      <c r="H126" s="120" t="s">
        <v>1074</v>
      </c>
      <c r="I126" s="120" t="s">
        <v>1075</v>
      </c>
      <c r="J126" s="121" t="s">
        <v>1060</v>
      </c>
      <c r="K126" s="122" t="s">
        <v>1076</v>
      </c>
      <c r="L126" s="123"/>
      <c r="M126" s="56" t="s">
        <v>929</v>
      </c>
      <c r="N126" s="57" t="s">
        <v>963</v>
      </c>
      <c r="O126" s="57" t="s">
        <v>1077</v>
      </c>
      <c r="P126" s="57" t="s">
        <v>1078</v>
      </c>
      <c r="Q126" s="57" t="s">
        <v>1079</v>
      </c>
      <c r="R126" s="57" t="s">
        <v>1080</v>
      </c>
      <c r="S126" s="57" t="s">
        <v>1081</v>
      </c>
      <c r="T126" s="58" t="s">
        <v>1082</v>
      </c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</row>
    <row r="127" spans="1:63" s="1" customFormat="1" ht="22.5" customHeight="1">
      <c r="A127" s="27"/>
      <c r="B127" s="28"/>
      <c r="C127" s="63" t="s">
        <v>1061</v>
      </c>
      <c r="D127" s="27"/>
      <c r="E127" s="27"/>
      <c r="F127" s="27"/>
      <c r="G127" s="27"/>
      <c r="H127" s="27"/>
      <c r="I127" s="27"/>
      <c r="J127" s="124">
        <f>BK127</f>
        <v>0</v>
      </c>
      <c r="K127" s="27"/>
      <c r="L127" s="28"/>
      <c r="M127" s="59"/>
      <c r="N127" s="51"/>
      <c r="O127" s="60"/>
      <c r="P127" s="125">
        <f>P128+P215</f>
        <v>1402.09944</v>
      </c>
      <c r="Q127" s="60"/>
      <c r="R127" s="125">
        <f>R128+R215</f>
        <v>249.86861808</v>
      </c>
      <c r="S127" s="60"/>
      <c r="T127" s="126">
        <f>T128+T215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T127" s="15" t="s">
        <v>998</v>
      </c>
      <c r="AU127" s="15" t="s">
        <v>1062</v>
      </c>
      <c r="BK127" s="127">
        <f>BK128+BK215</f>
        <v>0</v>
      </c>
    </row>
    <row r="128" spans="2:63" s="11" customFormat="1" ht="25.5" customHeight="1">
      <c r="B128" s="128"/>
      <c r="D128" s="129" t="s">
        <v>998</v>
      </c>
      <c r="E128" s="130" t="s">
        <v>1083</v>
      </c>
      <c r="F128" s="130" t="s">
        <v>1084</v>
      </c>
      <c r="J128" s="131">
        <f>BK128</f>
        <v>0</v>
      </c>
      <c r="L128" s="128"/>
      <c r="M128" s="132"/>
      <c r="N128" s="133"/>
      <c r="O128" s="133"/>
      <c r="P128" s="134">
        <f>P129+P164+P176+P213</f>
        <v>1400.2574399999999</v>
      </c>
      <c r="Q128" s="133"/>
      <c r="R128" s="134">
        <f>R129+R164+R176+R213</f>
        <v>249.85596808</v>
      </c>
      <c r="S128" s="133"/>
      <c r="T128" s="135">
        <f>T129+T164+T176+T213</f>
        <v>0</v>
      </c>
      <c r="AR128" s="129" t="s">
        <v>1006</v>
      </c>
      <c r="AT128" s="136" t="s">
        <v>998</v>
      </c>
      <c r="AU128" s="136" t="s">
        <v>999</v>
      </c>
      <c r="AY128" s="129" t="s">
        <v>1085</v>
      </c>
      <c r="BK128" s="137">
        <f>BK129+BK164+BK176+BK213</f>
        <v>0</v>
      </c>
    </row>
    <row r="129" spans="2:63" s="11" customFormat="1" ht="22.5" customHeight="1">
      <c r="B129" s="128"/>
      <c r="D129" s="129" t="s">
        <v>998</v>
      </c>
      <c r="E129" s="138" t="s">
        <v>1006</v>
      </c>
      <c r="F129" s="138" t="s">
        <v>1086</v>
      </c>
      <c r="J129" s="139">
        <f>BK129</f>
        <v>0</v>
      </c>
      <c r="L129" s="128"/>
      <c r="M129" s="132"/>
      <c r="N129" s="133"/>
      <c r="O129" s="133"/>
      <c r="P129" s="134">
        <f>SUM(P130:P163)</f>
        <v>996.7917969999999</v>
      </c>
      <c r="Q129" s="133"/>
      <c r="R129" s="134">
        <f>SUM(R130:R163)</f>
        <v>204.20893999999998</v>
      </c>
      <c r="S129" s="133"/>
      <c r="T129" s="135">
        <f>SUM(T130:T163)</f>
        <v>0</v>
      </c>
      <c r="AR129" s="129" t="s">
        <v>1006</v>
      </c>
      <c r="AT129" s="136" t="s">
        <v>998</v>
      </c>
      <c r="AU129" s="136" t="s">
        <v>1006</v>
      </c>
      <c r="AY129" s="129" t="s">
        <v>1085</v>
      </c>
      <c r="BK129" s="137">
        <f>SUM(BK130:BK163)</f>
        <v>0</v>
      </c>
    </row>
    <row r="130" spans="1:65" s="1" customFormat="1" ht="16.5" customHeight="1">
      <c r="A130" s="27"/>
      <c r="B130" s="140"/>
      <c r="C130" s="141" t="s">
        <v>1006</v>
      </c>
      <c r="D130" s="141" t="s">
        <v>1087</v>
      </c>
      <c r="E130" s="142" t="s">
        <v>1433</v>
      </c>
      <c r="F130" s="143" t="s">
        <v>1434</v>
      </c>
      <c r="G130" s="144" t="s">
        <v>1090</v>
      </c>
      <c r="H130" s="145">
        <v>33.984</v>
      </c>
      <c r="I130" s="146"/>
      <c r="J130" s="146">
        <f>ROUND(I130*H130,2)</f>
        <v>0</v>
      </c>
      <c r="K130" s="147"/>
      <c r="L130" s="28"/>
      <c r="M130" s="148" t="s">
        <v>929</v>
      </c>
      <c r="N130" s="149" t="s">
        <v>965</v>
      </c>
      <c r="O130" s="150">
        <v>2.806</v>
      </c>
      <c r="P130" s="150">
        <f>O130*H130</f>
        <v>95.359104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2" t="s">
        <v>1091</v>
      </c>
      <c r="AT130" s="152" t="s">
        <v>1087</v>
      </c>
      <c r="AU130" s="152" t="s">
        <v>1012</v>
      </c>
      <c r="AY130" s="15" t="s">
        <v>1085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5" t="s">
        <v>1012</v>
      </c>
      <c r="BK130" s="153">
        <f>ROUND(I130*H130,2)</f>
        <v>0</v>
      </c>
      <c r="BL130" s="15" t="s">
        <v>1091</v>
      </c>
      <c r="BM130" s="152" t="s">
        <v>229</v>
      </c>
    </row>
    <row r="131" spans="2:51" s="12" customFormat="1" ht="9.75">
      <c r="B131" s="154"/>
      <c r="D131" s="155" t="s">
        <v>1093</v>
      </c>
      <c r="E131" s="156" t="s">
        <v>929</v>
      </c>
      <c r="F131" s="157" t="s">
        <v>230</v>
      </c>
      <c r="H131" s="158">
        <v>33.984</v>
      </c>
      <c r="L131" s="154"/>
      <c r="M131" s="159"/>
      <c r="N131" s="160"/>
      <c r="O131" s="160"/>
      <c r="P131" s="160"/>
      <c r="Q131" s="160"/>
      <c r="R131" s="160"/>
      <c r="S131" s="160"/>
      <c r="T131" s="161"/>
      <c r="AT131" s="156" t="s">
        <v>1093</v>
      </c>
      <c r="AU131" s="156" t="s">
        <v>1012</v>
      </c>
      <c r="AV131" s="12" t="s">
        <v>1012</v>
      </c>
      <c r="AW131" s="12" t="s">
        <v>956</v>
      </c>
      <c r="AX131" s="12" t="s">
        <v>1006</v>
      </c>
      <c r="AY131" s="156" t="s">
        <v>1085</v>
      </c>
    </row>
    <row r="132" spans="1:65" s="1" customFormat="1" ht="21.75" customHeight="1">
      <c r="A132" s="27"/>
      <c r="B132" s="140"/>
      <c r="C132" s="141" t="s">
        <v>1012</v>
      </c>
      <c r="D132" s="141" t="s">
        <v>1087</v>
      </c>
      <c r="E132" s="142" t="s">
        <v>1437</v>
      </c>
      <c r="F132" s="143" t="s">
        <v>1438</v>
      </c>
      <c r="G132" s="144" t="s">
        <v>1090</v>
      </c>
      <c r="H132" s="145">
        <v>33.984</v>
      </c>
      <c r="I132" s="146"/>
      <c r="J132" s="146">
        <f>ROUND(I132*H132,2)</f>
        <v>0</v>
      </c>
      <c r="K132" s="147"/>
      <c r="L132" s="28"/>
      <c r="M132" s="148" t="s">
        <v>929</v>
      </c>
      <c r="N132" s="149" t="s">
        <v>965</v>
      </c>
      <c r="O132" s="150">
        <v>0.102</v>
      </c>
      <c r="P132" s="150">
        <f>O132*H132</f>
        <v>3.466368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1091</v>
      </c>
      <c r="AT132" s="152" t="s">
        <v>1087</v>
      </c>
      <c r="AU132" s="152" t="s">
        <v>1012</v>
      </c>
      <c r="AY132" s="15" t="s">
        <v>1085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1012</v>
      </c>
      <c r="BK132" s="153">
        <f>ROUND(I132*H132,2)</f>
        <v>0</v>
      </c>
      <c r="BL132" s="15" t="s">
        <v>1091</v>
      </c>
      <c r="BM132" s="152" t="s">
        <v>231</v>
      </c>
    </row>
    <row r="133" spans="1:65" s="1" customFormat="1" ht="16.5" customHeight="1">
      <c r="A133" s="27"/>
      <c r="B133" s="140"/>
      <c r="C133" s="141" t="s">
        <v>1099</v>
      </c>
      <c r="D133" s="141" t="s">
        <v>1087</v>
      </c>
      <c r="E133" s="142" t="s">
        <v>1103</v>
      </c>
      <c r="F133" s="143" t="s">
        <v>1104</v>
      </c>
      <c r="G133" s="144" t="s">
        <v>1090</v>
      </c>
      <c r="H133" s="145">
        <v>281.4</v>
      </c>
      <c r="I133" s="146"/>
      <c r="J133" s="146">
        <f>ROUND(I133*H133,2)</f>
        <v>0</v>
      </c>
      <c r="K133" s="147"/>
      <c r="L133" s="28"/>
      <c r="M133" s="148" t="s">
        <v>929</v>
      </c>
      <c r="N133" s="149" t="s">
        <v>965</v>
      </c>
      <c r="O133" s="150">
        <v>1.509</v>
      </c>
      <c r="P133" s="150">
        <f>O133*H133</f>
        <v>424.6325999999999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1091</v>
      </c>
      <c r="AT133" s="152" t="s">
        <v>1087</v>
      </c>
      <c r="AU133" s="152" t="s">
        <v>1012</v>
      </c>
      <c r="AY133" s="15" t="s">
        <v>1085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1012</v>
      </c>
      <c r="BK133" s="153">
        <f>ROUND(I133*H133,2)</f>
        <v>0</v>
      </c>
      <c r="BL133" s="15" t="s">
        <v>1091</v>
      </c>
      <c r="BM133" s="152" t="s">
        <v>232</v>
      </c>
    </row>
    <row r="134" spans="2:51" s="12" customFormat="1" ht="9.75">
      <c r="B134" s="154"/>
      <c r="D134" s="155" t="s">
        <v>1093</v>
      </c>
      <c r="E134" s="156" t="s">
        <v>929</v>
      </c>
      <c r="F134" s="157" t="s">
        <v>233</v>
      </c>
      <c r="H134" s="158">
        <v>259.2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1093</v>
      </c>
      <c r="AU134" s="156" t="s">
        <v>1012</v>
      </c>
      <c r="AV134" s="12" t="s">
        <v>1012</v>
      </c>
      <c r="AW134" s="12" t="s">
        <v>956</v>
      </c>
      <c r="AX134" s="12" t="s">
        <v>999</v>
      </c>
      <c r="AY134" s="156" t="s">
        <v>1085</v>
      </c>
    </row>
    <row r="135" spans="2:51" s="12" customFormat="1" ht="9.75">
      <c r="B135" s="154"/>
      <c r="D135" s="155" t="s">
        <v>1093</v>
      </c>
      <c r="E135" s="156" t="s">
        <v>929</v>
      </c>
      <c r="F135" s="157" t="s">
        <v>234</v>
      </c>
      <c r="H135" s="158">
        <v>12.6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1093</v>
      </c>
      <c r="AU135" s="156" t="s">
        <v>1012</v>
      </c>
      <c r="AV135" s="12" t="s">
        <v>1012</v>
      </c>
      <c r="AW135" s="12" t="s">
        <v>956</v>
      </c>
      <c r="AX135" s="12" t="s">
        <v>999</v>
      </c>
      <c r="AY135" s="156" t="s">
        <v>1085</v>
      </c>
    </row>
    <row r="136" spans="2:51" s="12" customFormat="1" ht="9.75">
      <c r="B136" s="154"/>
      <c r="D136" s="155" t="s">
        <v>1093</v>
      </c>
      <c r="E136" s="156" t="s">
        <v>929</v>
      </c>
      <c r="F136" s="157" t="s">
        <v>235</v>
      </c>
      <c r="H136" s="158">
        <v>9.6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1093</v>
      </c>
      <c r="AU136" s="156" t="s">
        <v>1012</v>
      </c>
      <c r="AV136" s="12" t="s">
        <v>1012</v>
      </c>
      <c r="AW136" s="12" t="s">
        <v>956</v>
      </c>
      <c r="AX136" s="12" t="s">
        <v>999</v>
      </c>
      <c r="AY136" s="156" t="s">
        <v>1085</v>
      </c>
    </row>
    <row r="137" spans="2:51" s="13" customFormat="1" ht="9.75">
      <c r="B137" s="178"/>
      <c r="D137" s="155" t="s">
        <v>1093</v>
      </c>
      <c r="E137" s="179" t="s">
        <v>929</v>
      </c>
      <c r="F137" s="180" t="s">
        <v>1447</v>
      </c>
      <c r="H137" s="181">
        <v>281.40000000000003</v>
      </c>
      <c r="L137" s="178"/>
      <c r="M137" s="182"/>
      <c r="N137" s="183"/>
      <c r="O137" s="183"/>
      <c r="P137" s="183"/>
      <c r="Q137" s="183"/>
      <c r="R137" s="183"/>
      <c r="S137" s="183"/>
      <c r="T137" s="184"/>
      <c r="AT137" s="179" t="s">
        <v>1093</v>
      </c>
      <c r="AU137" s="179" t="s">
        <v>1012</v>
      </c>
      <c r="AV137" s="13" t="s">
        <v>1091</v>
      </c>
      <c r="AW137" s="13" t="s">
        <v>956</v>
      </c>
      <c r="AX137" s="13" t="s">
        <v>1006</v>
      </c>
      <c r="AY137" s="179" t="s">
        <v>1085</v>
      </c>
    </row>
    <row r="138" spans="1:65" s="1" customFormat="1" ht="33" customHeight="1">
      <c r="A138" s="27"/>
      <c r="B138" s="140"/>
      <c r="C138" s="141" t="s">
        <v>1091</v>
      </c>
      <c r="D138" s="141" t="s">
        <v>1087</v>
      </c>
      <c r="E138" s="142" t="s">
        <v>1108</v>
      </c>
      <c r="F138" s="143" t="s">
        <v>1109</v>
      </c>
      <c r="G138" s="144" t="s">
        <v>1090</v>
      </c>
      <c r="H138" s="145">
        <v>281.4</v>
      </c>
      <c r="I138" s="146"/>
      <c r="J138" s="146">
        <f>ROUND(I138*H138,2)</f>
        <v>0</v>
      </c>
      <c r="K138" s="147"/>
      <c r="L138" s="28"/>
      <c r="M138" s="148" t="s">
        <v>929</v>
      </c>
      <c r="N138" s="149" t="s">
        <v>965</v>
      </c>
      <c r="O138" s="150">
        <v>0.08</v>
      </c>
      <c r="P138" s="150">
        <f>O138*H138</f>
        <v>22.511999999999997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1091</v>
      </c>
      <c r="AT138" s="152" t="s">
        <v>1087</v>
      </c>
      <c r="AU138" s="152" t="s">
        <v>1012</v>
      </c>
      <c r="AY138" s="15" t="s">
        <v>1085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1012</v>
      </c>
      <c r="BK138" s="153">
        <f>ROUND(I138*H138,2)</f>
        <v>0</v>
      </c>
      <c r="BL138" s="15" t="s">
        <v>1091</v>
      </c>
      <c r="BM138" s="152" t="s">
        <v>236</v>
      </c>
    </row>
    <row r="139" spans="1:65" s="1" customFormat="1" ht="21.75" customHeight="1">
      <c r="A139" s="27"/>
      <c r="B139" s="140"/>
      <c r="C139" s="141" t="s">
        <v>1107</v>
      </c>
      <c r="D139" s="141" t="s">
        <v>1087</v>
      </c>
      <c r="E139" s="142" t="s">
        <v>1112</v>
      </c>
      <c r="F139" s="143" t="s">
        <v>1113</v>
      </c>
      <c r="G139" s="144" t="s">
        <v>1114</v>
      </c>
      <c r="H139" s="145">
        <v>543.6</v>
      </c>
      <c r="I139" s="146"/>
      <c r="J139" s="146">
        <f>ROUND(I139*H139,2)</f>
        <v>0</v>
      </c>
      <c r="K139" s="147"/>
      <c r="L139" s="28"/>
      <c r="M139" s="148" t="s">
        <v>929</v>
      </c>
      <c r="N139" s="149" t="s">
        <v>965</v>
      </c>
      <c r="O139" s="150">
        <v>0.249</v>
      </c>
      <c r="P139" s="150">
        <f>O139*H139</f>
        <v>135.3564</v>
      </c>
      <c r="Q139" s="150">
        <v>0.00097</v>
      </c>
      <c r="R139" s="150">
        <f>Q139*H139</f>
        <v>0.5272920000000001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1091</v>
      </c>
      <c r="AT139" s="152" t="s">
        <v>1087</v>
      </c>
      <c r="AU139" s="152" t="s">
        <v>1012</v>
      </c>
      <c r="AY139" s="15" t="s">
        <v>1085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1012</v>
      </c>
      <c r="BK139" s="153">
        <f>ROUND(I139*H139,2)</f>
        <v>0</v>
      </c>
      <c r="BL139" s="15" t="s">
        <v>1091</v>
      </c>
      <c r="BM139" s="152" t="s">
        <v>237</v>
      </c>
    </row>
    <row r="140" spans="2:51" s="12" customFormat="1" ht="9.75">
      <c r="B140" s="154"/>
      <c r="D140" s="155" t="s">
        <v>1093</v>
      </c>
      <c r="E140" s="156" t="s">
        <v>929</v>
      </c>
      <c r="F140" s="157" t="s">
        <v>238</v>
      </c>
      <c r="H140" s="158">
        <v>518.4</v>
      </c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1093</v>
      </c>
      <c r="AU140" s="156" t="s">
        <v>1012</v>
      </c>
      <c r="AV140" s="12" t="s">
        <v>1012</v>
      </c>
      <c r="AW140" s="12" t="s">
        <v>956</v>
      </c>
      <c r="AX140" s="12" t="s">
        <v>999</v>
      </c>
      <c r="AY140" s="156" t="s">
        <v>1085</v>
      </c>
    </row>
    <row r="141" spans="2:51" s="12" customFormat="1" ht="9.75">
      <c r="B141" s="154"/>
      <c r="D141" s="155" t="s">
        <v>1093</v>
      </c>
      <c r="E141" s="156" t="s">
        <v>929</v>
      </c>
      <c r="F141" s="157" t="s">
        <v>239</v>
      </c>
      <c r="H141" s="158">
        <v>25.2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1093</v>
      </c>
      <c r="AU141" s="156" t="s">
        <v>1012</v>
      </c>
      <c r="AV141" s="12" t="s">
        <v>1012</v>
      </c>
      <c r="AW141" s="12" t="s">
        <v>956</v>
      </c>
      <c r="AX141" s="12" t="s">
        <v>999</v>
      </c>
      <c r="AY141" s="156" t="s">
        <v>1085</v>
      </c>
    </row>
    <row r="142" spans="2:51" s="13" customFormat="1" ht="9.75">
      <c r="B142" s="178"/>
      <c r="D142" s="155" t="s">
        <v>1093</v>
      </c>
      <c r="E142" s="179" t="s">
        <v>929</v>
      </c>
      <c r="F142" s="180" t="s">
        <v>1447</v>
      </c>
      <c r="H142" s="181">
        <v>543.6</v>
      </c>
      <c r="L142" s="178"/>
      <c r="M142" s="182"/>
      <c r="N142" s="183"/>
      <c r="O142" s="183"/>
      <c r="P142" s="183"/>
      <c r="Q142" s="183"/>
      <c r="R142" s="183"/>
      <c r="S142" s="183"/>
      <c r="T142" s="184"/>
      <c r="AT142" s="179" t="s">
        <v>1093</v>
      </c>
      <c r="AU142" s="179" t="s">
        <v>1012</v>
      </c>
      <c r="AV142" s="13" t="s">
        <v>1091</v>
      </c>
      <c r="AW142" s="13" t="s">
        <v>956</v>
      </c>
      <c r="AX142" s="13" t="s">
        <v>1006</v>
      </c>
      <c r="AY142" s="179" t="s">
        <v>1085</v>
      </c>
    </row>
    <row r="143" spans="1:65" s="1" customFormat="1" ht="21.75" customHeight="1">
      <c r="A143" s="27"/>
      <c r="B143" s="140"/>
      <c r="C143" s="141" t="s">
        <v>1111</v>
      </c>
      <c r="D143" s="141" t="s">
        <v>1087</v>
      </c>
      <c r="E143" s="142" t="s">
        <v>1118</v>
      </c>
      <c r="F143" s="143" t="s">
        <v>1119</v>
      </c>
      <c r="G143" s="144" t="s">
        <v>1114</v>
      </c>
      <c r="H143" s="145">
        <v>543.6</v>
      </c>
      <c r="I143" s="146"/>
      <c r="J143" s="146">
        <f>ROUND(I143*H143,2)</f>
        <v>0</v>
      </c>
      <c r="K143" s="147"/>
      <c r="L143" s="28"/>
      <c r="M143" s="148" t="s">
        <v>929</v>
      </c>
      <c r="N143" s="149" t="s">
        <v>965</v>
      </c>
      <c r="O143" s="150">
        <v>0.188</v>
      </c>
      <c r="P143" s="150">
        <f>O143*H143</f>
        <v>102.19680000000001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1091</v>
      </c>
      <c r="AT143" s="152" t="s">
        <v>1087</v>
      </c>
      <c r="AU143" s="152" t="s">
        <v>1012</v>
      </c>
      <c r="AY143" s="15" t="s">
        <v>1085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1012</v>
      </c>
      <c r="BK143" s="153">
        <f>ROUND(I143*H143,2)</f>
        <v>0</v>
      </c>
      <c r="BL143" s="15" t="s">
        <v>1091</v>
      </c>
      <c r="BM143" s="152" t="s">
        <v>240</v>
      </c>
    </row>
    <row r="144" spans="1:65" s="1" customFormat="1" ht="21.75" customHeight="1">
      <c r="A144" s="27"/>
      <c r="B144" s="140"/>
      <c r="C144" s="141" t="s">
        <v>1117</v>
      </c>
      <c r="D144" s="141" t="s">
        <v>1087</v>
      </c>
      <c r="E144" s="142" t="s">
        <v>241</v>
      </c>
      <c r="F144" s="143" t="s">
        <v>242</v>
      </c>
      <c r="G144" s="144" t="s">
        <v>1114</v>
      </c>
      <c r="H144" s="145">
        <v>56.64</v>
      </c>
      <c r="I144" s="146"/>
      <c r="J144" s="146">
        <f>ROUND(I144*H144,2)</f>
        <v>0</v>
      </c>
      <c r="K144" s="147"/>
      <c r="L144" s="28"/>
      <c r="M144" s="148" t="s">
        <v>929</v>
      </c>
      <c r="N144" s="149" t="s">
        <v>965</v>
      </c>
      <c r="O144" s="150">
        <v>0.168</v>
      </c>
      <c r="P144" s="150">
        <f>O144*H144</f>
        <v>9.51552</v>
      </c>
      <c r="Q144" s="150">
        <v>0.0007</v>
      </c>
      <c r="R144" s="150">
        <f>Q144*H144</f>
        <v>0.039648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1091</v>
      </c>
      <c r="AT144" s="152" t="s">
        <v>1087</v>
      </c>
      <c r="AU144" s="152" t="s">
        <v>1012</v>
      </c>
      <c r="AY144" s="15" t="s">
        <v>1085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1012</v>
      </c>
      <c r="BK144" s="153">
        <f>ROUND(I144*H144,2)</f>
        <v>0</v>
      </c>
      <c r="BL144" s="15" t="s">
        <v>1091</v>
      </c>
      <c r="BM144" s="152" t="s">
        <v>243</v>
      </c>
    </row>
    <row r="145" spans="2:51" s="12" customFormat="1" ht="9.75">
      <c r="B145" s="154"/>
      <c r="D145" s="155" t="s">
        <v>1093</v>
      </c>
      <c r="E145" s="156" t="s">
        <v>929</v>
      </c>
      <c r="F145" s="157" t="s">
        <v>244</v>
      </c>
      <c r="H145" s="158">
        <v>56.64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1093</v>
      </c>
      <c r="AU145" s="156" t="s">
        <v>1012</v>
      </c>
      <c r="AV145" s="12" t="s">
        <v>1012</v>
      </c>
      <c r="AW145" s="12" t="s">
        <v>956</v>
      </c>
      <c r="AX145" s="12" t="s">
        <v>1006</v>
      </c>
      <c r="AY145" s="156" t="s">
        <v>1085</v>
      </c>
    </row>
    <row r="146" spans="1:65" s="1" customFormat="1" ht="21.75" customHeight="1">
      <c r="A146" s="27"/>
      <c r="B146" s="140"/>
      <c r="C146" s="141" t="s">
        <v>1121</v>
      </c>
      <c r="D146" s="141" t="s">
        <v>1087</v>
      </c>
      <c r="E146" s="142" t="s">
        <v>245</v>
      </c>
      <c r="F146" s="143" t="s">
        <v>246</v>
      </c>
      <c r="G146" s="144" t="s">
        <v>1114</v>
      </c>
      <c r="H146" s="145">
        <v>56.64</v>
      </c>
      <c r="I146" s="146"/>
      <c r="J146" s="146">
        <f>ROUND(I146*H146,2)</f>
        <v>0</v>
      </c>
      <c r="K146" s="147"/>
      <c r="L146" s="28"/>
      <c r="M146" s="148" t="s">
        <v>929</v>
      </c>
      <c r="N146" s="149" t="s">
        <v>965</v>
      </c>
      <c r="O146" s="150">
        <v>0.09</v>
      </c>
      <c r="P146" s="150">
        <f>O146*H146</f>
        <v>5.0976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1091</v>
      </c>
      <c r="AT146" s="152" t="s">
        <v>1087</v>
      </c>
      <c r="AU146" s="152" t="s">
        <v>1012</v>
      </c>
      <c r="AY146" s="15" t="s">
        <v>1085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1012</v>
      </c>
      <c r="BK146" s="153">
        <f>ROUND(I146*H146,2)</f>
        <v>0</v>
      </c>
      <c r="BL146" s="15" t="s">
        <v>1091</v>
      </c>
      <c r="BM146" s="152" t="s">
        <v>247</v>
      </c>
    </row>
    <row r="147" spans="1:65" s="1" customFormat="1" ht="33" customHeight="1">
      <c r="A147" s="27"/>
      <c r="B147" s="140"/>
      <c r="C147" s="141" t="s">
        <v>1125</v>
      </c>
      <c r="D147" s="141" t="s">
        <v>1087</v>
      </c>
      <c r="E147" s="142" t="s">
        <v>1126</v>
      </c>
      <c r="F147" s="143" t="s">
        <v>1127</v>
      </c>
      <c r="G147" s="144" t="s">
        <v>1090</v>
      </c>
      <c r="H147" s="145">
        <v>121.449</v>
      </c>
      <c r="I147" s="146"/>
      <c r="J147" s="146">
        <f>ROUND(I147*H147,2)</f>
        <v>0</v>
      </c>
      <c r="K147" s="147"/>
      <c r="L147" s="28"/>
      <c r="M147" s="148" t="s">
        <v>929</v>
      </c>
      <c r="N147" s="149" t="s">
        <v>965</v>
      </c>
      <c r="O147" s="150">
        <v>0.037</v>
      </c>
      <c r="P147" s="150">
        <f>O147*H147</f>
        <v>4.493613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2" t="s">
        <v>1091</v>
      </c>
      <c r="AT147" s="152" t="s">
        <v>1087</v>
      </c>
      <c r="AU147" s="152" t="s">
        <v>1012</v>
      </c>
      <c r="AY147" s="15" t="s">
        <v>1085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5" t="s">
        <v>1012</v>
      </c>
      <c r="BK147" s="153">
        <f>ROUND(I147*H147,2)</f>
        <v>0</v>
      </c>
      <c r="BL147" s="15" t="s">
        <v>1091</v>
      </c>
      <c r="BM147" s="152" t="s">
        <v>248</v>
      </c>
    </row>
    <row r="148" spans="2:51" s="12" customFormat="1" ht="9.75">
      <c r="B148" s="154"/>
      <c r="D148" s="155" t="s">
        <v>1093</v>
      </c>
      <c r="E148" s="156" t="s">
        <v>929</v>
      </c>
      <c r="F148" s="157" t="s">
        <v>249</v>
      </c>
      <c r="H148" s="158">
        <v>121.449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1093</v>
      </c>
      <c r="AU148" s="156" t="s">
        <v>1012</v>
      </c>
      <c r="AV148" s="12" t="s">
        <v>1012</v>
      </c>
      <c r="AW148" s="12" t="s">
        <v>956</v>
      </c>
      <c r="AX148" s="12" t="s">
        <v>1006</v>
      </c>
      <c r="AY148" s="156" t="s">
        <v>1085</v>
      </c>
    </row>
    <row r="149" spans="1:65" s="1" customFormat="1" ht="21.75" customHeight="1">
      <c r="A149" s="27"/>
      <c r="B149" s="140"/>
      <c r="C149" s="141" t="s">
        <v>1130</v>
      </c>
      <c r="D149" s="141" t="s">
        <v>1087</v>
      </c>
      <c r="E149" s="142" t="s">
        <v>1131</v>
      </c>
      <c r="F149" s="143" t="s">
        <v>1132</v>
      </c>
      <c r="G149" s="144" t="s">
        <v>1090</v>
      </c>
      <c r="H149" s="145">
        <v>121.449</v>
      </c>
      <c r="I149" s="146"/>
      <c r="J149" s="146">
        <f>ROUND(I149*H149,2)</f>
        <v>0</v>
      </c>
      <c r="K149" s="147"/>
      <c r="L149" s="28"/>
      <c r="M149" s="148" t="s">
        <v>929</v>
      </c>
      <c r="N149" s="149" t="s">
        <v>965</v>
      </c>
      <c r="O149" s="150">
        <v>0.087</v>
      </c>
      <c r="P149" s="150">
        <f>O149*H149</f>
        <v>10.566063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1091</v>
      </c>
      <c r="AT149" s="152" t="s">
        <v>1087</v>
      </c>
      <c r="AU149" s="152" t="s">
        <v>1012</v>
      </c>
      <c r="AY149" s="15" t="s">
        <v>1085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1012</v>
      </c>
      <c r="BK149" s="153">
        <f>ROUND(I149*H149,2)</f>
        <v>0</v>
      </c>
      <c r="BL149" s="15" t="s">
        <v>1091</v>
      </c>
      <c r="BM149" s="152" t="s">
        <v>250</v>
      </c>
    </row>
    <row r="150" spans="1:65" s="1" customFormat="1" ht="33" customHeight="1">
      <c r="A150" s="27"/>
      <c r="B150" s="140"/>
      <c r="C150" s="141" t="s">
        <v>1134</v>
      </c>
      <c r="D150" s="141" t="s">
        <v>1087</v>
      </c>
      <c r="E150" s="142" t="s">
        <v>1147</v>
      </c>
      <c r="F150" s="143" t="s">
        <v>1148</v>
      </c>
      <c r="G150" s="144" t="s">
        <v>1090</v>
      </c>
      <c r="H150" s="145">
        <v>121.449</v>
      </c>
      <c r="I150" s="146"/>
      <c r="J150" s="146">
        <f>ROUND(I150*H150,2)</f>
        <v>0</v>
      </c>
      <c r="K150" s="147"/>
      <c r="L150" s="28"/>
      <c r="M150" s="148" t="s">
        <v>929</v>
      </c>
      <c r="N150" s="149" t="s">
        <v>965</v>
      </c>
      <c r="O150" s="150">
        <v>0.031</v>
      </c>
      <c r="P150" s="150">
        <f>O150*H150</f>
        <v>3.764919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1091</v>
      </c>
      <c r="AT150" s="152" t="s">
        <v>1087</v>
      </c>
      <c r="AU150" s="152" t="s">
        <v>1012</v>
      </c>
      <c r="AY150" s="15" t="s">
        <v>1085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1012</v>
      </c>
      <c r="BK150" s="153">
        <f>ROUND(I150*H150,2)</f>
        <v>0</v>
      </c>
      <c r="BL150" s="15" t="s">
        <v>1091</v>
      </c>
      <c r="BM150" s="152" t="s">
        <v>251</v>
      </c>
    </row>
    <row r="151" spans="1:65" s="1" customFormat="1" ht="21.75" customHeight="1">
      <c r="A151" s="27"/>
      <c r="B151" s="140"/>
      <c r="C151" s="141" t="s">
        <v>1139</v>
      </c>
      <c r="D151" s="141" t="s">
        <v>1087</v>
      </c>
      <c r="E151" s="142" t="s">
        <v>1151</v>
      </c>
      <c r="F151" s="143" t="s">
        <v>1152</v>
      </c>
      <c r="G151" s="144" t="s">
        <v>1090</v>
      </c>
      <c r="H151" s="145">
        <v>193.935</v>
      </c>
      <c r="I151" s="146"/>
      <c r="J151" s="146">
        <f>ROUND(I151*H151,2)</f>
        <v>0</v>
      </c>
      <c r="K151" s="147"/>
      <c r="L151" s="28"/>
      <c r="M151" s="148" t="s">
        <v>929</v>
      </c>
      <c r="N151" s="149" t="s">
        <v>965</v>
      </c>
      <c r="O151" s="150">
        <v>0.242</v>
      </c>
      <c r="P151" s="150">
        <f>O151*H151</f>
        <v>46.93227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1091</v>
      </c>
      <c r="AT151" s="152" t="s">
        <v>1087</v>
      </c>
      <c r="AU151" s="152" t="s">
        <v>1012</v>
      </c>
      <c r="AY151" s="15" t="s">
        <v>1085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1012</v>
      </c>
      <c r="BK151" s="153">
        <f>ROUND(I151*H151,2)</f>
        <v>0</v>
      </c>
      <c r="BL151" s="15" t="s">
        <v>1091</v>
      </c>
      <c r="BM151" s="152" t="s">
        <v>252</v>
      </c>
    </row>
    <row r="152" spans="2:51" s="12" customFormat="1" ht="9.75">
      <c r="B152" s="154"/>
      <c r="D152" s="155" t="s">
        <v>1093</v>
      </c>
      <c r="E152" s="156" t="s">
        <v>929</v>
      </c>
      <c r="F152" s="157" t="s">
        <v>253</v>
      </c>
      <c r="H152" s="158">
        <v>27.315</v>
      </c>
      <c r="L152" s="154"/>
      <c r="M152" s="159"/>
      <c r="N152" s="160"/>
      <c r="O152" s="160"/>
      <c r="P152" s="160"/>
      <c r="Q152" s="160"/>
      <c r="R152" s="160"/>
      <c r="S152" s="160"/>
      <c r="T152" s="161"/>
      <c r="AT152" s="156" t="s">
        <v>1093</v>
      </c>
      <c r="AU152" s="156" t="s">
        <v>1012</v>
      </c>
      <c r="AV152" s="12" t="s">
        <v>1012</v>
      </c>
      <c r="AW152" s="12" t="s">
        <v>956</v>
      </c>
      <c r="AX152" s="12" t="s">
        <v>999</v>
      </c>
      <c r="AY152" s="156" t="s">
        <v>1085</v>
      </c>
    </row>
    <row r="153" spans="2:51" s="12" customFormat="1" ht="9.75">
      <c r="B153" s="154"/>
      <c r="D153" s="155" t="s">
        <v>1093</v>
      </c>
      <c r="E153" s="156" t="s">
        <v>929</v>
      </c>
      <c r="F153" s="157" t="s">
        <v>254</v>
      </c>
      <c r="H153" s="158">
        <v>153.9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1093</v>
      </c>
      <c r="AU153" s="156" t="s">
        <v>1012</v>
      </c>
      <c r="AV153" s="12" t="s">
        <v>1012</v>
      </c>
      <c r="AW153" s="12" t="s">
        <v>956</v>
      </c>
      <c r="AX153" s="12" t="s">
        <v>999</v>
      </c>
      <c r="AY153" s="156" t="s">
        <v>1085</v>
      </c>
    </row>
    <row r="154" spans="2:51" s="12" customFormat="1" ht="9.75">
      <c r="B154" s="154"/>
      <c r="D154" s="155" t="s">
        <v>1093</v>
      </c>
      <c r="E154" s="156" t="s">
        <v>929</v>
      </c>
      <c r="F154" s="157" t="s">
        <v>255</v>
      </c>
      <c r="H154" s="158">
        <v>8.4</v>
      </c>
      <c r="L154" s="154"/>
      <c r="M154" s="159"/>
      <c r="N154" s="160"/>
      <c r="O154" s="160"/>
      <c r="P154" s="160"/>
      <c r="Q154" s="160"/>
      <c r="R154" s="160"/>
      <c r="S154" s="160"/>
      <c r="T154" s="161"/>
      <c r="AT154" s="156" t="s">
        <v>1093</v>
      </c>
      <c r="AU154" s="156" t="s">
        <v>1012</v>
      </c>
      <c r="AV154" s="12" t="s">
        <v>1012</v>
      </c>
      <c r="AW154" s="12" t="s">
        <v>956</v>
      </c>
      <c r="AX154" s="12" t="s">
        <v>999</v>
      </c>
      <c r="AY154" s="156" t="s">
        <v>1085</v>
      </c>
    </row>
    <row r="155" spans="2:51" s="12" customFormat="1" ht="9.75">
      <c r="B155" s="154"/>
      <c r="D155" s="155" t="s">
        <v>1093</v>
      </c>
      <c r="E155" s="156" t="s">
        <v>929</v>
      </c>
      <c r="F155" s="157" t="s">
        <v>256</v>
      </c>
      <c r="H155" s="158">
        <v>4.32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1093</v>
      </c>
      <c r="AU155" s="156" t="s">
        <v>1012</v>
      </c>
      <c r="AV155" s="12" t="s">
        <v>1012</v>
      </c>
      <c r="AW155" s="12" t="s">
        <v>956</v>
      </c>
      <c r="AX155" s="12" t="s">
        <v>999</v>
      </c>
      <c r="AY155" s="156" t="s">
        <v>1085</v>
      </c>
    </row>
    <row r="156" spans="2:51" s="13" customFormat="1" ht="9.75">
      <c r="B156" s="178"/>
      <c r="D156" s="155" t="s">
        <v>1093</v>
      </c>
      <c r="E156" s="179" t="s">
        <v>929</v>
      </c>
      <c r="F156" s="180" t="s">
        <v>1447</v>
      </c>
      <c r="H156" s="181">
        <v>193.935</v>
      </c>
      <c r="L156" s="178"/>
      <c r="M156" s="182"/>
      <c r="N156" s="183"/>
      <c r="O156" s="183"/>
      <c r="P156" s="183"/>
      <c r="Q156" s="183"/>
      <c r="R156" s="183"/>
      <c r="S156" s="183"/>
      <c r="T156" s="184"/>
      <c r="AT156" s="179" t="s">
        <v>1093</v>
      </c>
      <c r="AU156" s="179" t="s">
        <v>1012</v>
      </c>
      <c r="AV156" s="13" t="s">
        <v>1091</v>
      </c>
      <c r="AW156" s="13" t="s">
        <v>956</v>
      </c>
      <c r="AX156" s="13" t="s">
        <v>1006</v>
      </c>
      <c r="AY156" s="179" t="s">
        <v>1085</v>
      </c>
    </row>
    <row r="157" spans="1:65" s="1" customFormat="1" ht="21.75" customHeight="1">
      <c r="A157" s="27"/>
      <c r="B157" s="140"/>
      <c r="C157" s="141" t="s">
        <v>1146</v>
      </c>
      <c r="D157" s="141" t="s">
        <v>1087</v>
      </c>
      <c r="E157" s="142" t="s">
        <v>1156</v>
      </c>
      <c r="F157" s="143" t="s">
        <v>1157</v>
      </c>
      <c r="G157" s="144" t="s">
        <v>1090</v>
      </c>
      <c r="H157" s="145">
        <v>88.54</v>
      </c>
      <c r="I157" s="146"/>
      <c r="J157" s="146">
        <f>ROUND(I157*H157,2)</f>
        <v>0</v>
      </c>
      <c r="K157" s="147"/>
      <c r="L157" s="28"/>
      <c r="M157" s="148" t="s">
        <v>929</v>
      </c>
      <c r="N157" s="149" t="s">
        <v>965</v>
      </c>
      <c r="O157" s="150">
        <v>1.501</v>
      </c>
      <c r="P157" s="150">
        <f>O157*H157</f>
        <v>132.89854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2" t="s">
        <v>1091</v>
      </c>
      <c r="AT157" s="152" t="s">
        <v>1087</v>
      </c>
      <c r="AU157" s="152" t="s">
        <v>1012</v>
      </c>
      <c r="AY157" s="15" t="s">
        <v>1085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5" t="s">
        <v>1012</v>
      </c>
      <c r="BK157" s="153">
        <f>ROUND(I157*H157,2)</f>
        <v>0</v>
      </c>
      <c r="BL157" s="15" t="s">
        <v>1091</v>
      </c>
      <c r="BM157" s="152" t="s">
        <v>257</v>
      </c>
    </row>
    <row r="158" spans="2:51" s="12" customFormat="1" ht="9.75">
      <c r="B158" s="154"/>
      <c r="D158" s="155" t="s">
        <v>1093</v>
      </c>
      <c r="E158" s="156" t="s">
        <v>929</v>
      </c>
      <c r="F158" s="157" t="s">
        <v>258</v>
      </c>
      <c r="H158" s="158">
        <v>81.152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1093</v>
      </c>
      <c r="AU158" s="156" t="s">
        <v>1012</v>
      </c>
      <c r="AV158" s="12" t="s">
        <v>1012</v>
      </c>
      <c r="AW158" s="12" t="s">
        <v>956</v>
      </c>
      <c r="AX158" s="12" t="s">
        <v>999</v>
      </c>
      <c r="AY158" s="156" t="s">
        <v>1085</v>
      </c>
    </row>
    <row r="159" spans="2:51" s="12" customFormat="1" ht="9.75">
      <c r="B159" s="154"/>
      <c r="D159" s="155" t="s">
        <v>1093</v>
      </c>
      <c r="E159" s="156" t="s">
        <v>929</v>
      </c>
      <c r="F159" s="157" t="s">
        <v>259</v>
      </c>
      <c r="H159" s="158">
        <v>3.28</v>
      </c>
      <c r="L159" s="154"/>
      <c r="M159" s="159"/>
      <c r="N159" s="160"/>
      <c r="O159" s="160"/>
      <c r="P159" s="160"/>
      <c r="Q159" s="160"/>
      <c r="R159" s="160"/>
      <c r="S159" s="160"/>
      <c r="T159" s="161"/>
      <c r="AT159" s="156" t="s">
        <v>1093</v>
      </c>
      <c r="AU159" s="156" t="s">
        <v>1012</v>
      </c>
      <c r="AV159" s="12" t="s">
        <v>1012</v>
      </c>
      <c r="AW159" s="12" t="s">
        <v>956</v>
      </c>
      <c r="AX159" s="12" t="s">
        <v>999</v>
      </c>
      <c r="AY159" s="156" t="s">
        <v>1085</v>
      </c>
    </row>
    <row r="160" spans="2:51" s="12" customFormat="1" ht="9.75">
      <c r="B160" s="154"/>
      <c r="D160" s="155" t="s">
        <v>1093</v>
      </c>
      <c r="E160" s="156" t="s">
        <v>929</v>
      </c>
      <c r="F160" s="157" t="s">
        <v>260</v>
      </c>
      <c r="H160" s="158">
        <v>4.108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1093</v>
      </c>
      <c r="AU160" s="156" t="s">
        <v>1012</v>
      </c>
      <c r="AV160" s="12" t="s">
        <v>1012</v>
      </c>
      <c r="AW160" s="12" t="s">
        <v>956</v>
      </c>
      <c r="AX160" s="12" t="s">
        <v>999</v>
      </c>
      <c r="AY160" s="156" t="s">
        <v>1085</v>
      </c>
    </row>
    <row r="161" spans="2:51" s="13" customFormat="1" ht="9.75">
      <c r="B161" s="178"/>
      <c r="D161" s="155" t="s">
        <v>1093</v>
      </c>
      <c r="E161" s="179" t="s">
        <v>929</v>
      </c>
      <c r="F161" s="180" t="s">
        <v>1447</v>
      </c>
      <c r="H161" s="181">
        <v>88.54</v>
      </c>
      <c r="L161" s="178"/>
      <c r="M161" s="182"/>
      <c r="N161" s="183"/>
      <c r="O161" s="183"/>
      <c r="P161" s="183"/>
      <c r="Q161" s="183"/>
      <c r="R161" s="183"/>
      <c r="S161" s="183"/>
      <c r="T161" s="184"/>
      <c r="AT161" s="179" t="s">
        <v>1093</v>
      </c>
      <c r="AU161" s="179" t="s">
        <v>1012</v>
      </c>
      <c r="AV161" s="13" t="s">
        <v>1091</v>
      </c>
      <c r="AW161" s="13" t="s">
        <v>956</v>
      </c>
      <c r="AX161" s="13" t="s">
        <v>1006</v>
      </c>
      <c r="AY161" s="179" t="s">
        <v>1085</v>
      </c>
    </row>
    <row r="162" spans="1:65" s="1" customFormat="1" ht="16.5" customHeight="1">
      <c r="A162" s="27"/>
      <c r="B162" s="140"/>
      <c r="C162" s="162" t="s">
        <v>1150</v>
      </c>
      <c r="D162" s="162" t="s">
        <v>1140</v>
      </c>
      <c r="E162" s="163" t="s">
        <v>1161</v>
      </c>
      <c r="F162" s="164" t="s">
        <v>1162</v>
      </c>
      <c r="G162" s="165" t="s">
        <v>1143</v>
      </c>
      <c r="H162" s="166">
        <v>203.642</v>
      </c>
      <c r="I162" s="167"/>
      <c r="J162" s="167">
        <f>ROUND(I162*H162,2)</f>
        <v>0</v>
      </c>
      <c r="K162" s="168"/>
      <c r="L162" s="169"/>
      <c r="M162" s="170" t="s">
        <v>929</v>
      </c>
      <c r="N162" s="171" t="s">
        <v>965</v>
      </c>
      <c r="O162" s="150">
        <v>0</v>
      </c>
      <c r="P162" s="150">
        <f>O162*H162</f>
        <v>0</v>
      </c>
      <c r="Q162" s="150">
        <v>1</v>
      </c>
      <c r="R162" s="150">
        <f>Q162*H162</f>
        <v>203.642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1121</v>
      </c>
      <c r="AT162" s="152" t="s">
        <v>1140</v>
      </c>
      <c r="AU162" s="152" t="s">
        <v>1012</v>
      </c>
      <c r="AY162" s="15" t="s">
        <v>1085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1012</v>
      </c>
      <c r="BK162" s="153">
        <f>ROUND(I162*H162,2)</f>
        <v>0</v>
      </c>
      <c r="BL162" s="15" t="s">
        <v>1091</v>
      </c>
      <c r="BM162" s="152" t="s">
        <v>261</v>
      </c>
    </row>
    <row r="163" spans="2:51" s="12" customFormat="1" ht="9.75">
      <c r="B163" s="154"/>
      <c r="D163" s="155" t="s">
        <v>1093</v>
      </c>
      <c r="F163" s="157" t="s">
        <v>262</v>
      </c>
      <c r="H163" s="158">
        <v>203.642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1093</v>
      </c>
      <c r="AU163" s="156" t="s">
        <v>1012</v>
      </c>
      <c r="AV163" s="12" t="s">
        <v>1012</v>
      </c>
      <c r="AW163" s="12" t="s">
        <v>931</v>
      </c>
      <c r="AX163" s="12" t="s">
        <v>1006</v>
      </c>
      <c r="AY163" s="156" t="s">
        <v>1085</v>
      </c>
    </row>
    <row r="164" spans="2:63" s="11" customFormat="1" ht="22.5" customHeight="1">
      <c r="B164" s="128"/>
      <c r="D164" s="129" t="s">
        <v>998</v>
      </c>
      <c r="E164" s="138" t="s">
        <v>1091</v>
      </c>
      <c r="F164" s="138" t="s">
        <v>1228</v>
      </c>
      <c r="J164" s="139">
        <f>BK164</f>
        <v>0</v>
      </c>
      <c r="L164" s="128"/>
      <c r="M164" s="132"/>
      <c r="N164" s="133"/>
      <c r="O164" s="133"/>
      <c r="P164" s="134">
        <f>SUM(P165:P175)</f>
        <v>26.190196</v>
      </c>
      <c r="Q164" s="133"/>
      <c r="R164" s="134">
        <f>SUM(R165:R175)</f>
        <v>36.96557208</v>
      </c>
      <c r="S164" s="133"/>
      <c r="T164" s="135">
        <f>SUM(T165:T175)</f>
        <v>0</v>
      </c>
      <c r="AR164" s="129" t="s">
        <v>1006</v>
      </c>
      <c r="AT164" s="136" t="s">
        <v>998</v>
      </c>
      <c r="AU164" s="136" t="s">
        <v>1006</v>
      </c>
      <c r="AY164" s="129" t="s">
        <v>1085</v>
      </c>
      <c r="BK164" s="137">
        <f>SUM(BK165:BK175)</f>
        <v>0</v>
      </c>
    </row>
    <row r="165" spans="1:65" s="1" customFormat="1" ht="33" customHeight="1">
      <c r="A165" s="27"/>
      <c r="B165" s="140"/>
      <c r="C165" s="141" t="s">
        <v>1155</v>
      </c>
      <c r="D165" s="141" t="s">
        <v>1087</v>
      </c>
      <c r="E165" s="142" t="s">
        <v>1235</v>
      </c>
      <c r="F165" s="143" t="s">
        <v>1236</v>
      </c>
      <c r="G165" s="144" t="s">
        <v>1090</v>
      </c>
      <c r="H165" s="145">
        <v>18.628</v>
      </c>
      <c r="I165" s="146"/>
      <c r="J165" s="146">
        <f>ROUND(I165*H165,2)</f>
        <v>0</v>
      </c>
      <c r="K165" s="147"/>
      <c r="L165" s="28"/>
      <c r="M165" s="148" t="s">
        <v>929</v>
      </c>
      <c r="N165" s="149" t="s">
        <v>965</v>
      </c>
      <c r="O165" s="150">
        <v>1.246</v>
      </c>
      <c r="P165" s="150">
        <f>O165*H165</f>
        <v>23.210488</v>
      </c>
      <c r="Q165" s="150">
        <v>1.89078</v>
      </c>
      <c r="R165" s="150">
        <f>Q165*H165</f>
        <v>35.22144984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1091</v>
      </c>
      <c r="AT165" s="152" t="s">
        <v>1087</v>
      </c>
      <c r="AU165" s="152" t="s">
        <v>1012</v>
      </c>
      <c r="AY165" s="15" t="s">
        <v>1085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1012</v>
      </c>
      <c r="BK165" s="153">
        <f>ROUND(I165*H165,2)</f>
        <v>0</v>
      </c>
      <c r="BL165" s="15" t="s">
        <v>1091</v>
      </c>
      <c r="BM165" s="152" t="s">
        <v>263</v>
      </c>
    </row>
    <row r="166" spans="2:51" s="12" customFormat="1" ht="9.75">
      <c r="B166" s="154"/>
      <c r="D166" s="155" t="s">
        <v>1093</v>
      </c>
      <c r="E166" s="156" t="s">
        <v>929</v>
      </c>
      <c r="F166" s="157" t="s">
        <v>264</v>
      </c>
      <c r="H166" s="158">
        <v>0.768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1093</v>
      </c>
      <c r="AU166" s="156" t="s">
        <v>1012</v>
      </c>
      <c r="AV166" s="12" t="s">
        <v>1012</v>
      </c>
      <c r="AW166" s="12" t="s">
        <v>956</v>
      </c>
      <c r="AX166" s="12" t="s">
        <v>999</v>
      </c>
      <c r="AY166" s="156" t="s">
        <v>1085</v>
      </c>
    </row>
    <row r="167" spans="2:51" s="12" customFormat="1" ht="9.75">
      <c r="B167" s="154"/>
      <c r="D167" s="155" t="s">
        <v>1093</v>
      </c>
      <c r="E167" s="156" t="s">
        <v>929</v>
      </c>
      <c r="F167" s="157" t="s">
        <v>265</v>
      </c>
      <c r="H167" s="158">
        <v>16.9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1093</v>
      </c>
      <c r="AU167" s="156" t="s">
        <v>1012</v>
      </c>
      <c r="AV167" s="12" t="s">
        <v>1012</v>
      </c>
      <c r="AW167" s="12" t="s">
        <v>956</v>
      </c>
      <c r="AX167" s="12" t="s">
        <v>999</v>
      </c>
      <c r="AY167" s="156" t="s">
        <v>1085</v>
      </c>
    </row>
    <row r="168" spans="2:51" s="12" customFormat="1" ht="9.75">
      <c r="B168" s="154"/>
      <c r="D168" s="155" t="s">
        <v>1093</v>
      </c>
      <c r="E168" s="156" t="s">
        <v>929</v>
      </c>
      <c r="F168" s="157" t="s">
        <v>266</v>
      </c>
      <c r="H168" s="158">
        <v>0.96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1093</v>
      </c>
      <c r="AU168" s="156" t="s">
        <v>1012</v>
      </c>
      <c r="AV168" s="12" t="s">
        <v>1012</v>
      </c>
      <c r="AW168" s="12" t="s">
        <v>956</v>
      </c>
      <c r="AX168" s="12" t="s">
        <v>999</v>
      </c>
      <c r="AY168" s="156" t="s">
        <v>1085</v>
      </c>
    </row>
    <row r="169" spans="2:51" s="13" customFormat="1" ht="9.75">
      <c r="B169" s="178"/>
      <c r="D169" s="155" t="s">
        <v>1093</v>
      </c>
      <c r="E169" s="179" t="s">
        <v>929</v>
      </c>
      <c r="F169" s="180" t="s">
        <v>1447</v>
      </c>
      <c r="H169" s="181">
        <v>18.628</v>
      </c>
      <c r="L169" s="178"/>
      <c r="M169" s="182"/>
      <c r="N169" s="183"/>
      <c r="O169" s="183"/>
      <c r="P169" s="183"/>
      <c r="Q169" s="183"/>
      <c r="R169" s="183"/>
      <c r="S169" s="183"/>
      <c r="T169" s="184"/>
      <c r="AT169" s="179" t="s">
        <v>1093</v>
      </c>
      <c r="AU169" s="179" t="s">
        <v>1012</v>
      </c>
      <c r="AV169" s="13" t="s">
        <v>1091</v>
      </c>
      <c r="AW169" s="13" t="s">
        <v>956</v>
      </c>
      <c r="AX169" s="13" t="s">
        <v>1006</v>
      </c>
      <c r="AY169" s="179" t="s">
        <v>1085</v>
      </c>
    </row>
    <row r="170" spans="1:65" s="1" customFormat="1" ht="21.75" customHeight="1">
      <c r="A170" s="27"/>
      <c r="B170" s="140"/>
      <c r="C170" s="141" t="s">
        <v>1160</v>
      </c>
      <c r="D170" s="141" t="s">
        <v>1087</v>
      </c>
      <c r="E170" s="142" t="s">
        <v>267</v>
      </c>
      <c r="F170" s="143" t="s">
        <v>268</v>
      </c>
      <c r="G170" s="144" t="s">
        <v>1194</v>
      </c>
      <c r="H170" s="145">
        <v>1</v>
      </c>
      <c r="I170" s="146"/>
      <c r="J170" s="146">
        <f>ROUND(I170*H170,2)</f>
        <v>0</v>
      </c>
      <c r="K170" s="147"/>
      <c r="L170" s="28"/>
      <c r="M170" s="148" t="s">
        <v>929</v>
      </c>
      <c r="N170" s="149" t="s">
        <v>965</v>
      </c>
      <c r="O170" s="150">
        <v>0.3639</v>
      </c>
      <c r="P170" s="150">
        <f>O170*H170</f>
        <v>0.3639</v>
      </c>
      <c r="Q170" s="150">
        <v>0.0066</v>
      </c>
      <c r="R170" s="150">
        <f>Q170*H170</f>
        <v>0.0066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1091</v>
      </c>
      <c r="AT170" s="152" t="s">
        <v>1087</v>
      </c>
      <c r="AU170" s="152" t="s">
        <v>1012</v>
      </c>
      <c r="AY170" s="15" t="s">
        <v>1085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1012</v>
      </c>
      <c r="BK170" s="153">
        <f>ROUND(I170*H170,2)</f>
        <v>0</v>
      </c>
      <c r="BL170" s="15" t="s">
        <v>1091</v>
      </c>
      <c r="BM170" s="152" t="s">
        <v>269</v>
      </c>
    </row>
    <row r="171" spans="1:65" s="1" customFormat="1" ht="16.5" customHeight="1">
      <c r="A171" s="27"/>
      <c r="B171" s="140"/>
      <c r="C171" s="162" t="s">
        <v>1165</v>
      </c>
      <c r="D171" s="162" t="s">
        <v>1140</v>
      </c>
      <c r="E171" s="163" t="s">
        <v>270</v>
      </c>
      <c r="F171" s="164" t="s">
        <v>271</v>
      </c>
      <c r="G171" s="165" t="s">
        <v>1194</v>
      </c>
      <c r="H171" s="166">
        <v>1</v>
      </c>
      <c r="I171" s="167"/>
      <c r="J171" s="167">
        <f>ROUND(I171*H171,2)</f>
        <v>0</v>
      </c>
      <c r="K171" s="168"/>
      <c r="L171" s="169"/>
      <c r="M171" s="170" t="s">
        <v>929</v>
      </c>
      <c r="N171" s="171" t="s">
        <v>965</v>
      </c>
      <c r="O171" s="150">
        <v>0</v>
      </c>
      <c r="P171" s="150">
        <f>O171*H171</f>
        <v>0</v>
      </c>
      <c r="Q171" s="150">
        <v>0.045</v>
      </c>
      <c r="R171" s="150">
        <f>Q171*H171</f>
        <v>0.045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1121</v>
      </c>
      <c r="AT171" s="152" t="s">
        <v>1140</v>
      </c>
      <c r="AU171" s="152" t="s">
        <v>1012</v>
      </c>
      <c r="AY171" s="15" t="s">
        <v>1085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1012</v>
      </c>
      <c r="BK171" s="153">
        <f>ROUND(I171*H171,2)</f>
        <v>0</v>
      </c>
      <c r="BL171" s="15" t="s">
        <v>1091</v>
      </c>
      <c r="BM171" s="152" t="s">
        <v>272</v>
      </c>
    </row>
    <row r="172" spans="1:65" s="1" customFormat="1" ht="21.75" customHeight="1">
      <c r="A172" s="27"/>
      <c r="B172" s="140"/>
      <c r="C172" s="141" t="s">
        <v>1169</v>
      </c>
      <c r="D172" s="141" t="s">
        <v>1087</v>
      </c>
      <c r="E172" s="142" t="s">
        <v>1348</v>
      </c>
      <c r="F172" s="143" t="s">
        <v>1349</v>
      </c>
      <c r="G172" s="144" t="s">
        <v>1090</v>
      </c>
      <c r="H172" s="145">
        <v>0.768</v>
      </c>
      <c r="I172" s="146"/>
      <c r="J172" s="146">
        <f>ROUND(I172*H172,2)</f>
        <v>0</v>
      </c>
      <c r="K172" s="147"/>
      <c r="L172" s="28"/>
      <c r="M172" s="148" t="s">
        <v>929</v>
      </c>
      <c r="N172" s="149" t="s">
        <v>965</v>
      </c>
      <c r="O172" s="150">
        <v>1.456</v>
      </c>
      <c r="P172" s="150">
        <f>O172*H172</f>
        <v>1.118208</v>
      </c>
      <c r="Q172" s="150">
        <v>2.19228</v>
      </c>
      <c r="R172" s="150">
        <f>Q172*H172</f>
        <v>1.68367104</v>
      </c>
      <c r="S172" s="150">
        <v>0</v>
      </c>
      <c r="T172" s="151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52" t="s">
        <v>1091</v>
      </c>
      <c r="AT172" s="152" t="s">
        <v>1087</v>
      </c>
      <c r="AU172" s="152" t="s">
        <v>1012</v>
      </c>
      <c r="AY172" s="15" t="s">
        <v>1085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5" t="s">
        <v>1012</v>
      </c>
      <c r="BK172" s="153">
        <f>ROUND(I172*H172,2)</f>
        <v>0</v>
      </c>
      <c r="BL172" s="15" t="s">
        <v>1091</v>
      </c>
      <c r="BM172" s="152" t="s">
        <v>273</v>
      </c>
    </row>
    <row r="173" spans="2:51" s="12" customFormat="1" ht="9.75">
      <c r="B173" s="154"/>
      <c r="D173" s="155" t="s">
        <v>1093</v>
      </c>
      <c r="E173" s="156" t="s">
        <v>929</v>
      </c>
      <c r="F173" s="157" t="s">
        <v>264</v>
      </c>
      <c r="H173" s="158">
        <v>0.768</v>
      </c>
      <c r="L173" s="154"/>
      <c r="M173" s="159"/>
      <c r="N173" s="160"/>
      <c r="O173" s="160"/>
      <c r="P173" s="160"/>
      <c r="Q173" s="160"/>
      <c r="R173" s="160"/>
      <c r="S173" s="160"/>
      <c r="T173" s="161"/>
      <c r="AT173" s="156" t="s">
        <v>1093</v>
      </c>
      <c r="AU173" s="156" t="s">
        <v>1012</v>
      </c>
      <c r="AV173" s="12" t="s">
        <v>1012</v>
      </c>
      <c r="AW173" s="12" t="s">
        <v>956</v>
      </c>
      <c r="AX173" s="12" t="s">
        <v>1006</v>
      </c>
      <c r="AY173" s="156" t="s">
        <v>1085</v>
      </c>
    </row>
    <row r="174" spans="1:65" s="1" customFormat="1" ht="33" customHeight="1">
      <c r="A174" s="27"/>
      <c r="B174" s="140"/>
      <c r="C174" s="141" t="s">
        <v>1175</v>
      </c>
      <c r="D174" s="141" t="s">
        <v>1087</v>
      </c>
      <c r="E174" s="142" t="s">
        <v>1351</v>
      </c>
      <c r="F174" s="143" t="s">
        <v>1352</v>
      </c>
      <c r="G174" s="144" t="s">
        <v>1114</v>
      </c>
      <c r="H174" s="145">
        <v>1.92</v>
      </c>
      <c r="I174" s="146"/>
      <c r="J174" s="146">
        <f>ROUND(I174*H174,2)</f>
        <v>0</v>
      </c>
      <c r="K174" s="147"/>
      <c r="L174" s="28"/>
      <c r="M174" s="148" t="s">
        <v>929</v>
      </c>
      <c r="N174" s="149" t="s">
        <v>965</v>
      </c>
      <c r="O174" s="150">
        <v>0.78</v>
      </c>
      <c r="P174" s="150">
        <f>O174*H174</f>
        <v>1.4976</v>
      </c>
      <c r="Q174" s="150">
        <v>0.00461</v>
      </c>
      <c r="R174" s="150">
        <f>Q174*H174</f>
        <v>0.0088512</v>
      </c>
      <c r="S174" s="150">
        <v>0</v>
      </c>
      <c r="T174" s="151">
        <f>S174*H174</f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52" t="s">
        <v>1091</v>
      </c>
      <c r="AT174" s="152" t="s">
        <v>1087</v>
      </c>
      <c r="AU174" s="152" t="s">
        <v>1012</v>
      </c>
      <c r="AY174" s="15" t="s">
        <v>1085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5" t="s">
        <v>1012</v>
      </c>
      <c r="BK174" s="153">
        <f>ROUND(I174*H174,2)</f>
        <v>0</v>
      </c>
      <c r="BL174" s="15" t="s">
        <v>1091</v>
      </c>
      <c r="BM174" s="152" t="s">
        <v>274</v>
      </c>
    </row>
    <row r="175" spans="2:51" s="12" customFormat="1" ht="9.75">
      <c r="B175" s="154"/>
      <c r="D175" s="155" t="s">
        <v>1093</v>
      </c>
      <c r="E175" s="156" t="s">
        <v>929</v>
      </c>
      <c r="F175" s="157" t="s">
        <v>275</v>
      </c>
      <c r="H175" s="158">
        <v>1.92</v>
      </c>
      <c r="L175" s="154"/>
      <c r="M175" s="159"/>
      <c r="N175" s="160"/>
      <c r="O175" s="160"/>
      <c r="P175" s="160"/>
      <c r="Q175" s="160"/>
      <c r="R175" s="160"/>
      <c r="S175" s="160"/>
      <c r="T175" s="161"/>
      <c r="AT175" s="156" t="s">
        <v>1093</v>
      </c>
      <c r="AU175" s="156" t="s">
        <v>1012</v>
      </c>
      <c r="AV175" s="12" t="s">
        <v>1012</v>
      </c>
      <c r="AW175" s="12" t="s">
        <v>956</v>
      </c>
      <c r="AX175" s="12" t="s">
        <v>1006</v>
      </c>
      <c r="AY175" s="156" t="s">
        <v>1085</v>
      </c>
    </row>
    <row r="176" spans="2:63" s="11" customFormat="1" ht="22.5" customHeight="1">
      <c r="B176" s="128"/>
      <c r="D176" s="129" t="s">
        <v>998</v>
      </c>
      <c r="E176" s="138" t="s">
        <v>1121</v>
      </c>
      <c r="F176" s="138" t="s">
        <v>1239</v>
      </c>
      <c r="J176" s="139">
        <f>BK176</f>
        <v>0</v>
      </c>
      <c r="L176" s="128"/>
      <c r="M176" s="132"/>
      <c r="N176" s="133"/>
      <c r="O176" s="133"/>
      <c r="P176" s="134">
        <f>SUM(P177:P212)</f>
        <v>62.987599999999986</v>
      </c>
      <c r="Q176" s="133"/>
      <c r="R176" s="134">
        <f>SUM(R177:R212)</f>
        <v>8.681456</v>
      </c>
      <c r="S176" s="133"/>
      <c r="T176" s="135">
        <f>SUM(T177:T212)</f>
        <v>0</v>
      </c>
      <c r="AR176" s="129" t="s">
        <v>1006</v>
      </c>
      <c r="AT176" s="136" t="s">
        <v>998</v>
      </c>
      <c r="AU176" s="136" t="s">
        <v>1006</v>
      </c>
      <c r="AY176" s="129" t="s">
        <v>1085</v>
      </c>
      <c r="BK176" s="137">
        <f>SUM(BK177:BK212)</f>
        <v>0</v>
      </c>
    </row>
    <row r="177" spans="1:65" s="1" customFormat="1" ht="33" customHeight="1">
      <c r="A177" s="27"/>
      <c r="B177" s="140"/>
      <c r="C177" s="141" t="s">
        <v>936</v>
      </c>
      <c r="D177" s="141" t="s">
        <v>1087</v>
      </c>
      <c r="E177" s="142" t="s">
        <v>276</v>
      </c>
      <c r="F177" s="143" t="s">
        <v>277</v>
      </c>
      <c r="G177" s="144" t="s">
        <v>1194</v>
      </c>
      <c r="H177" s="145">
        <v>2</v>
      </c>
      <c r="I177" s="146"/>
      <c r="J177" s="146">
        <f aca="true" t="shared" si="0" ref="J177:J183">ROUND(I177*H177,2)</f>
        <v>0</v>
      </c>
      <c r="K177" s="147"/>
      <c r="L177" s="28"/>
      <c r="M177" s="148" t="s">
        <v>929</v>
      </c>
      <c r="N177" s="149" t="s">
        <v>965</v>
      </c>
      <c r="O177" s="150">
        <v>2.155</v>
      </c>
      <c r="P177" s="150">
        <f aca="true" t="shared" si="1" ref="P177:P183">O177*H177</f>
        <v>4.31</v>
      </c>
      <c r="Q177" s="150">
        <v>0</v>
      </c>
      <c r="R177" s="150">
        <f aca="true" t="shared" si="2" ref="R177:R183">Q177*H177</f>
        <v>0</v>
      </c>
      <c r="S177" s="150">
        <v>0</v>
      </c>
      <c r="T177" s="151">
        <f aca="true" t="shared" si="3" ref="T177:T183"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1091</v>
      </c>
      <c r="AT177" s="152" t="s">
        <v>1087</v>
      </c>
      <c r="AU177" s="152" t="s">
        <v>1012</v>
      </c>
      <c r="AY177" s="15" t="s">
        <v>1085</v>
      </c>
      <c r="BE177" s="153">
        <f aca="true" t="shared" si="4" ref="BE177:BE183">IF(N177="základná",J177,0)</f>
        <v>0</v>
      </c>
      <c r="BF177" s="153">
        <f aca="true" t="shared" si="5" ref="BF177:BF183">IF(N177="znížená",J177,0)</f>
        <v>0</v>
      </c>
      <c r="BG177" s="153">
        <f aca="true" t="shared" si="6" ref="BG177:BG183">IF(N177="zákl. prenesená",J177,0)</f>
        <v>0</v>
      </c>
      <c r="BH177" s="153">
        <f aca="true" t="shared" si="7" ref="BH177:BH183">IF(N177="zníž. prenesená",J177,0)</f>
        <v>0</v>
      </c>
      <c r="BI177" s="153">
        <f aca="true" t="shared" si="8" ref="BI177:BI183">IF(N177="nulová",J177,0)</f>
        <v>0</v>
      </c>
      <c r="BJ177" s="15" t="s">
        <v>1012</v>
      </c>
      <c r="BK177" s="153">
        <f aca="true" t="shared" si="9" ref="BK177:BK183">ROUND(I177*H177,2)</f>
        <v>0</v>
      </c>
      <c r="BL177" s="15" t="s">
        <v>1091</v>
      </c>
      <c r="BM177" s="152" t="s">
        <v>278</v>
      </c>
    </row>
    <row r="178" spans="1:65" s="1" customFormat="1" ht="21.75" customHeight="1">
      <c r="A178" s="27"/>
      <c r="B178" s="140"/>
      <c r="C178" s="162" t="s">
        <v>1186</v>
      </c>
      <c r="D178" s="162" t="s">
        <v>1140</v>
      </c>
      <c r="E178" s="163" t="s">
        <v>279</v>
      </c>
      <c r="F178" s="164" t="s">
        <v>280</v>
      </c>
      <c r="G178" s="165" t="s">
        <v>1194</v>
      </c>
      <c r="H178" s="166">
        <v>2</v>
      </c>
      <c r="I178" s="167"/>
      <c r="J178" s="167">
        <f t="shared" si="0"/>
        <v>0</v>
      </c>
      <c r="K178" s="168"/>
      <c r="L178" s="169"/>
      <c r="M178" s="170" t="s">
        <v>929</v>
      </c>
      <c r="N178" s="171" t="s">
        <v>965</v>
      </c>
      <c r="O178" s="150">
        <v>0</v>
      </c>
      <c r="P178" s="150">
        <f t="shared" si="1"/>
        <v>0</v>
      </c>
      <c r="Q178" s="150">
        <v>0.0236</v>
      </c>
      <c r="R178" s="150">
        <f t="shared" si="2"/>
        <v>0.0472</v>
      </c>
      <c r="S178" s="150">
        <v>0</v>
      </c>
      <c r="T178" s="151">
        <f t="shared" si="3"/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1121</v>
      </c>
      <c r="AT178" s="152" t="s">
        <v>1140</v>
      </c>
      <c r="AU178" s="152" t="s">
        <v>1012</v>
      </c>
      <c r="AY178" s="15" t="s">
        <v>1085</v>
      </c>
      <c r="BE178" s="153">
        <f t="shared" si="4"/>
        <v>0</v>
      </c>
      <c r="BF178" s="153">
        <f t="shared" si="5"/>
        <v>0</v>
      </c>
      <c r="BG178" s="153">
        <f t="shared" si="6"/>
        <v>0</v>
      </c>
      <c r="BH178" s="153">
        <f t="shared" si="7"/>
        <v>0</v>
      </c>
      <c r="BI178" s="153">
        <f t="shared" si="8"/>
        <v>0</v>
      </c>
      <c r="BJ178" s="15" t="s">
        <v>1012</v>
      </c>
      <c r="BK178" s="153">
        <f t="shared" si="9"/>
        <v>0</v>
      </c>
      <c r="BL178" s="15" t="s">
        <v>1091</v>
      </c>
      <c r="BM178" s="152" t="s">
        <v>281</v>
      </c>
    </row>
    <row r="179" spans="1:65" s="1" customFormat="1" ht="33" customHeight="1">
      <c r="A179" s="27"/>
      <c r="B179" s="140"/>
      <c r="C179" s="141" t="s">
        <v>1191</v>
      </c>
      <c r="D179" s="141" t="s">
        <v>1087</v>
      </c>
      <c r="E179" s="142" t="s">
        <v>14</v>
      </c>
      <c r="F179" s="143" t="s">
        <v>15</v>
      </c>
      <c r="G179" s="144" t="s">
        <v>1194</v>
      </c>
      <c r="H179" s="145">
        <v>2</v>
      </c>
      <c r="I179" s="146"/>
      <c r="J179" s="146">
        <f t="shared" si="0"/>
        <v>0</v>
      </c>
      <c r="K179" s="147"/>
      <c r="L179" s="28"/>
      <c r="M179" s="148" t="s">
        <v>929</v>
      </c>
      <c r="N179" s="149" t="s">
        <v>965</v>
      </c>
      <c r="O179" s="150">
        <v>2.763</v>
      </c>
      <c r="P179" s="150">
        <f t="shared" si="1"/>
        <v>5.526</v>
      </c>
      <c r="Q179" s="150">
        <v>0</v>
      </c>
      <c r="R179" s="150">
        <f t="shared" si="2"/>
        <v>0</v>
      </c>
      <c r="S179" s="150">
        <v>0</v>
      </c>
      <c r="T179" s="151">
        <f t="shared" si="3"/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2" t="s">
        <v>1091</v>
      </c>
      <c r="AT179" s="152" t="s">
        <v>1087</v>
      </c>
      <c r="AU179" s="152" t="s">
        <v>1012</v>
      </c>
      <c r="AY179" s="15" t="s">
        <v>1085</v>
      </c>
      <c r="BE179" s="153">
        <f t="shared" si="4"/>
        <v>0</v>
      </c>
      <c r="BF179" s="153">
        <f t="shared" si="5"/>
        <v>0</v>
      </c>
      <c r="BG179" s="153">
        <f t="shared" si="6"/>
        <v>0</v>
      </c>
      <c r="BH179" s="153">
        <f t="shared" si="7"/>
        <v>0</v>
      </c>
      <c r="BI179" s="153">
        <f t="shared" si="8"/>
        <v>0</v>
      </c>
      <c r="BJ179" s="15" t="s">
        <v>1012</v>
      </c>
      <c r="BK179" s="153">
        <f t="shared" si="9"/>
        <v>0</v>
      </c>
      <c r="BL179" s="15" t="s">
        <v>1091</v>
      </c>
      <c r="BM179" s="152" t="s">
        <v>282</v>
      </c>
    </row>
    <row r="180" spans="1:65" s="1" customFormat="1" ht="21.75" customHeight="1">
      <c r="A180" s="27"/>
      <c r="B180" s="140"/>
      <c r="C180" s="162" t="s">
        <v>1196</v>
      </c>
      <c r="D180" s="162" t="s">
        <v>1140</v>
      </c>
      <c r="E180" s="163" t="s">
        <v>17</v>
      </c>
      <c r="F180" s="164" t="s">
        <v>18</v>
      </c>
      <c r="G180" s="165" t="s">
        <v>1194</v>
      </c>
      <c r="H180" s="166">
        <v>2</v>
      </c>
      <c r="I180" s="167"/>
      <c r="J180" s="167">
        <f t="shared" si="0"/>
        <v>0</v>
      </c>
      <c r="K180" s="168"/>
      <c r="L180" s="169"/>
      <c r="M180" s="170" t="s">
        <v>929</v>
      </c>
      <c r="N180" s="171" t="s">
        <v>965</v>
      </c>
      <c r="O180" s="150">
        <v>0</v>
      </c>
      <c r="P180" s="150">
        <f t="shared" si="1"/>
        <v>0</v>
      </c>
      <c r="Q180" s="150">
        <v>0.0332</v>
      </c>
      <c r="R180" s="150">
        <f t="shared" si="2"/>
        <v>0.0664</v>
      </c>
      <c r="S180" s="150">
        <v>0</v>
      </c>
      <c r="T180" s="151">
        <f t="shared" si="3"/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1121</v>
      </c>
      <c r="AT180" s="152" t="s">
        <v>1140</v>
      </c>
      <c r="AU180" s="152" t="s">
        <v>1012</v>
      </c>
      <c r="AY180" s="15" t="s">
        <v>1085</v>
      </c>
      <c r="BE180" s="153">
        <f t="shared" si="4"/>
        <v>0</v>
      </c>
      <c r="BF180" s="153">
        <f t="shared" si="5"/>
        <v>0</v>
      </c>
      <c r="BG180" s="153">
        <f t="shared" si="6"/>
        <v>0</v>
      </c>
      <c r="BH180" s="153">
        <f t="shared" si="7"/>
        <v>0</v>
      </c>
      <c r="BI180" s="153">
        <f t="shared" si="8"/>
        <v>0</v>
      </c>
      <c r="BJ180" s="15" t="s">
        <v>1012</v>
      </c>
      <c r="BK180" s="153">
        <f t="shared" si="9"/>
        <v>0</v>
      </c>
      <c r="BL180" s="15" t="s">
        <v>1091</v>
      </c>
      <c r="BM180" s="152" t="s">
        <v>283</v>
      </c>
    </row>
    <row r="181" spans="1:65" s="1" customFormat="1" ht="21.75" customHeight="1">
      <c r="A181" s="27"/>
      <c r="B181" s="140"/>
      <c r="C181" s="141" t="s">
        <v>1201</v>
      </c>
      <c r="D181" s="141" t="s">
        <v>1087</v>
      </c>
      <c r="E181" s="142" t="s">
        <v>1241</v>
      </c>
      <c r="F181" s="143" t="s">
        <v>1242</v>
      </c>
      <c r="G181" s="144" t="s">
        <v>1222</v>
      </c>
      <c r="H181" s="145">
        <v>12</v>
      </c>
      <c r="I181" s="146"/>
      <c r="J181" s="146">
        <f t="shared" si="0"/>
        <v>0</v>
      </c>
      <c r="K181" s="147"/>
      <c r="L181" s="28"/>
      <c r="M181" s="148" t="s">
        <v>929</v>
      </c>
      <c r="N181" s="149" t="s">
        <v>965</v>
      </c>
      <c r="O181" s="150">
        <v>0.036</v>
      </c>
      <c r="P181" s="150">
        <f t="shared" si="1"/>
        <v>0.43199999999999994</v>
      </c>
      <c r="Q181" s="150">
        <v>1E-05</v>
      </c>
      <c r="R181" s="150">
        <f t="shared" si="2"/>
        <v>0.00012000000000000002</v>
      </c>
      <c r="S181" s="150">
        <v>0</v>
      </c>
      <c r="T181" s="151">
        <f t="shared" si="3"/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1091</v>
      </c>
      <c r="AT181" s="152" t="s">
        <v>1087</v>
      </c>
      <c r="AU181" s="152" t="s">
        <v>1012</v>
      </c>
      <c r="AY181" s="15" t="s">
        <v>1085</v>
      </c>
      <c r="BE181" s="153">
        <f t="shared" si="4"/>
        <v>0</v>
      </c>
      <c r="BF181" s="153">
        <f t="shared" si="5"/>
        <v>0</v>
      </c>
      <c r="BG181" s="153">
        <f t="shared" si="6"/>
        <v>0</v>
      </c>
      <c r="BH181" s="153">
        <f t="shared" si="7"/>
        <v>0</v>
      </c>
      <c r="BI181" s="153">
        <f t="shared" si="8"/>
        <v>0</v>
      </c>
      <c r="BJ181" s="15" t="s">
        <v>1012</v>
      </c>
      <c r="BK181" s="153">
        <f t="shared" si="9"/>
        <v>0</v>
      </c>
      <c r="BL181" s="15" t="s">
        <v>1091</v>
      </c>
      <c r="BM181" s="152" t="s">
        <v>284</v>
      </c>
    </row>
    <row r="182" spans="1:65" s="1" customFormat="1" ht="21.75" customHeight="1">
      <c r="A182" s="27"/>
      <c r="B182" s="140"/>
      <c r="C182" s="162" t="s">
        <v>1205</v>
      </c>
      <c r="D182" s="162" t="s">
        <v>1140</v>
      </c>
      <c r="E182" s="163" t="s">
        <v>37</v>
      </c>
      <c r="F182" s="164" t="s">
        <v>38</v>
      </c>
      <c r="G182" s="165" t="s">
        <v>1194</v>
      </c>
      <c r="H182" s="166">
        <v>2</v>
      </c>
      <c r="I182" s="167"/>
      <c r="J182" s="167">
        <f t="shared" si="0"/>
        <v>0</v>
      </c>
      <c r="K182" s="168"/>
      <c r="L182" s="169"/>
      <c r="M182" s="170" t="s">
        <v>929</v>
      </c>
      <c r="N182" s="171" t="s">
        <v>965</v>
      </c>
      <c r="O182" s="150">
        <v>0</v>
      </c>
      <c r="P182" s="150">
        <f t="shared" si="1"/>
        <v>0</v>
      </c>
      <c r="Q182" s="150">
        <v>0.02153</v>
      </c>
      <c r="R182" s="150">
        <f t="shared" si="2"/>
        <v>0.04306</v>
      </c>
      <c r="S182" s="150">
        <v>0</v>
      </c>
      <c r="T182" s="151">
        <f t="shared" si="3"/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52" t="s">
        <v>1121</v>
      </c>
      <c r="AT182" s="152" t="s">
        <v>1140</v>
      </c>
      <c r="AU182" s="152" t="s">
        <v>1012</v>
      </c>
      <c r="AY182" s="15" t="s">
        <v>1085</v>
      </c>
      <c r="BE182" s="153">
        <f t="shared" si="4"/>
        <v>0</v>
      </c>
      <c r="BF182" s="153">
        <f t="shared" si="5"/>
        <v>0</v>
      </c>
      <c r="BG182" s="153">
        <f t="shared" si="6"/>
        <v>0</v>
      </c>
      <c r="BH182" s="153">
        <f t="shared" si="7"/>
        <v>0</v>
      </c>
      <c r="BI182" s="153">
        <f t="shared" si="8"/>
        <v>0</v>
      </c>
      <c r="BJ182" s="15" t="s">
        <v>1012</v>
      </c>
      <c r="BK182" s="153">
        <f t="shared" si="9"/>
        <v>0</v>
      </c>
      <c r="BL182" s="15" t="s">
        <v>1091</v>
      </c>
      <c r="BM182" s="152" t="s">
        <v>285</v>
      </c>
    </row>
    <row r="183" spans="1:65" s="1" customFormat="1" ht="21.75" customHeight="1">
      <c r="A183" s="27"/>
      <c r="B183" s="140"/>
      <c r="C183" s="141" t="s">
        <v>1209</v>
      </c>
      <c r="D183" s="141" t="s">
        <v>1087</v>
      </c>
      <c r="E183" s="142" t="s">
        <v>286</v>
      </c>
      <c r="F183" s="143" t="s">
        <v>287</v>
      </c>
      <c r="G183" s="144" t="s">
        <v>1222</v>
      </c>
      <c r="H183" s="145">
        <v>10.6</v>
      </c>
      <c r="I183" s="146"/>
      <c r="J183" s="146">
        <f t="shared" si="0"/>
        <v>0</v>
      </c>
      <c r="K183" s="147"/>
      <c r="L183" s="28"/>
      <c r="M183" s="148" t="s">
        <v>929</v>
      </c>
      <c r="N183" s="149" t="s">
        <v>965</v>
      </c>
      <c r="O183" s="150">
        <v>0.04</v>
      </c>
      <c r="P183" s="150">
        <f t="shared" si="1"/>
        <v>0.424</v>
      </c>
      <c r="Q183" s="150">
        <v>1E-05</v>
      </c>
      <c r="R183" s="150">
        <f t="shared" si="2"/>
        <v>0.000106</v>
      </c>
      <c r="S183" s="150">
        <v>0</v>
      </c>
      <c r="T183" s="151">
        <f t="shared" si="3"/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1091</v>
      </c>
      <c r="AT183" s="152" t="s">
        <v>1087</v>
      </c>
      <c r="AU183" s="152" t="s">
        <v>1012</v>
      </c>
      <c r="AY183" s="15" t="s">
        <v>1085</v>
      </c>
      <c r="BE183" s="153">
        <f t="shared" si="4"/>
        <v>0</v>
      </c>
      <c r="BF183" s="153">
        <f t="shared" si="5"/>
        <v>0</v>
      </c>
      <c r="BG183" s="153">
        <f t="shared" si="6"/>
        <v>0</v>
      </c>
      <c r="BH183" s="153">
        <f t="shared" si="7"/>
        <v>0</v>
      </c>
      <c r="BI183" s="153">
        <f t="shared" si="8"/>
        <v>0</v>
      </c>
      <c r="BJ183" s="15" t="s">
        <v>1012</v>
      </c>
      <c r="BK183" s="153">
        <f t="shared" si="9"/>
        <v>0</v>
      </c>
      <c r="BL183" s="15" t="s">
        <v>1091</v>
      </c>
      <c r="BM183" s="152" t="s">
        <v>288</v>
      </c>
    </row>
    <row r="184" spans="2:51" s="12" customFormat="1" ht="9.75">
      <c r="B184" s="154"/>
      <c r="D184" s="155" t="s">
        <v>1093</v>
      </c>
      <c r="E184" s="156" t="s">
        <v>929</v>
      </c>
      <c r="F184" s="157" t="s">
        <v>289</v>
      </c>
      <c r="H184" s="158">
        <v>10.6</v>
      </c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1093</v>
      </c>
      <c r="AU184" s="156" t="s">
        <v>1012</v>
      </c>
      <c r="AV184" s="12" t="s">
        <v>1012</v>
      </c>
      <c r="AW184" s="12" t="s">
        <v>956</v>
      </c>
      <c r="AX184" s="12" t="s">
        <v>1006</v>
      </c>
      <c r="AY184" s="156" t="s">
        <v>1085</v>
      </c>
    </row>
    <row r="185" spans="1:65" s="1" customFormat="1" ht="21.75" customHeight="1">
      <c r="A185" s="27"/>
      <c r="B185" s="140"/>
      <c r="C185" s="162" t="s">
        <v>1214</v>
      </c>
      <c r="D185" s="162" t="s">
        <v>1140</v>
      </c>
      <c r="E185" s="163" t="s">
        <v>290</v>
      </c>
      <c r="F185" s="164" t="s">
        <v>291</v>
      </c>
      <c r="G185" s="165" t="s">
        <v>1194</v>
      </c>
      <c r="H185" s="166">
        <v>2</v>
      </c>
      <c r="I185" s="167"/>
      <c r="J185" s="167">
        <f aca="true" t="shared" si="10" ref="J185:J196">ROUND(I185*H185,2)</f>
        <v>0</v>
      </c>
      <c r="K185" s="168"/>
      <c r="L185" s="169"/>
      <c r="M185" s="170" t="s">
        <v>929</v>
      </c>
      <c r="N185" s="171" t="s">
        <v>965</v>
      </c>
      <c r="O185" s="150">
        <v>0</v>
      </c>
      <c r="P185" s="150">
        <f aca="true" t="shared" si="11" ref="P185:P196">O185*H185</f>
        <v>0</v>
      </c>
      <c r="Q185" s="150">
        <v>0.03392</v>
      </c>
      <c r="R185" s="150">
        <f aca="true" t="shared" si="12" ref="R185:R196">Q185*H185</f>
        <v>0.06784</v>
      </c>
      <c r="S185" s="150">
        <v>0</v>
      </c>
      <c r="T185" s="151">
        <f aca="true" t="shared" si="13" ref="T185:T196"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1121</v>
      </c>
      <c r="AT185" s="152" t="s">
        <v>1140</v>
      </c>
      <c r="AU185" s="152" t="s">
        <v>1012</v>
      </c>
      <c r="AY185" s="15" t="s">
        <v>1085</v>
      </c>
      <c r="BE185" s="153">
        <f aca="true" t="shared" si="14" ref="BE185:BE196">IF(N185="základná",J185,0)</f>
        <v>0</v>
      </c>
      <c r="BF185" s="153">
        <f aca="true" t="shared" si="15" ref="BF185:BF196">IF(N185="znížená",J185,0)</f>
        <v>0</v>
      </c>
      <c r="BG185" s="153">
        <f aca="true" t="shared" si="16" ref="BG185:BG196">IF(N185="zákl. prenesená",J185,0)</f>
        <v>0</v>
      </c>
      <c r="BH185" s="153">
        <f aca="true" t="shared" si="17" ref="BH185:BH196">IF(N185="zníž. prenesená",J185,0)</f>
        <v>0</v>
      </c>
      <c r="BI185" s="153">
        <f aca="true" t="shared" si="18" ref="BI185:BI196">IF(N185="nulová",J185,0)</f>
        <v>0</v>
      </c>
      <c r="BJ185" s="15" t="s">
        <v>1012</v>
      </c>
      <c r="BK185" s="153">
        <f aca="true" t="shared" si="19" ref="BK185:BK196">ROUND(I185*H185,2)</f>
        <v>0</v>
      </c>
      <c r="BL185" s="15" t="s">
        <v>1091</v>
      </c>
      <c r="BM185" s="152" t="s">
        <v>292</v>
      </c>
    </row>
    <row r="186" spans="1:65" s="1" customFormat="1" ht="21.75" customHeight="1">
      <c r="A186" s="27"/>
      <c r="B186" s="140"/>
      <c r="C186" s="141" t="s">
        <v>1219</v>
      </c>
      <c r="D186" s="141" t="s">
        <v>1087</v>
      </c>
      <c r="E186" s="142" t="s">
        <v>40</v>
      </c>
      <c r="F186" s="143" t="s">
        <v>41</v>
      </c>
      <c r="G186" s="144" t="s">
        <v>1222</v>
      </c>
      <c r="H186" s="145">
        <v>162</v>
      </c>
      <c r="I186" s="146"/>
      <c r="J186" s="146">
        <f t="shared" si="10"/>
        <v>0</v>
      </c>
      <c r="K186" s="147"/>
      <c r="L186" s="28"/>
      <c r="M186" s="148" t="s">
        <v>929</v>
      </c>
      <c r="N186" s="149" t="s">
        <v>965</v>
      </c>
      <c r="O186" s="150">
        <v>0.044</v>
      </c>
      <c r="P186" s="150">
        <f t="shared" si="11"/>
        <v>7.127999999999999</v>
      </c>
      <c r="Q186" s="150">
        <v>1E-05</v>
      </c>
      <c r="R186" s="150">
        <f t="shared" si="12"/>
        <v>0.0016200000000000001</v>
      </c>
      <c r="S186" s="150">
        <v>0</v>
      </c>
      <c r="T186" s="151">
        <f t="shared" si="13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1091</v>
      </c>
      <c r="AT186" s="152" t="s">
        <v>1087</v>
      </c>
      <c r="AU186" s="152" t="s">
        <v>1012</v>
      </c>
      <c r="AY186" s="15" t="s">
        <v>1085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5" t="s">
        <v>1012</v>
      </c>
      <c r="BK186" s="153">
        <f t="shared" si="19"/>
        <v>0</v>
      </c>
      <c r="BL186" s="15" t="s">
        <v>1091</v>
      </c>
      <c r="BM186" s="152" t="s">
        <v>293</v>
      </c>
    </row>
    <row r="187" spans="1:65" s="1" customFormat="1" ht="21.75" customHeight="1">
      <c r="A187" s="27"/>
      <c r="B187" s="140"/>
      <c r="C187" s="162" t="s">
        <v>1224</v>
      </c>
      <c r="D187" s="162" t="s">
        <v>1140</v>
      </c>
      <c r="E187" s="163" t="s">
        <v>44</v>
      </c>
      <c r="F187" s="164" t="s">
        <v>45</v>
      </c>
      <c r="G187" s="165" t="s">
        <v>1194</v>
      </c>
      <c r="H187" s="166">
        <v>28</v>
      </c>
      <c r="I187" s="167"/>
      <c r="J187" s="167">
        <f t="shared" si="10"/>
        <v>0</v>
      </c>
      <c r="K187" s="168"/>
      <c r="L187" s="169"/>
      <c r="M187" s="170" t="s">
        <v>929</v>
      </c>
      <c r="N187" s="171" t="s">
        <v>965</v>
      </c>
      <c r="O187" s="150">
        <v>0</v>
      </c>
      <c r="P187" s="150">
        <f t="shared" si="11"/>
        <v>0</v>
      </c>
      <c r="Q187" s="150">
        <v>0.05256</v>
      </c>
      <c r="R187" s="150">
        <f t="shared" si="12"/>
        <v>1.47168</v>
      </c>
      <c r="S187" s="150">
        <v>0</v>
      </c>
      <c r="T187" s="151">
        <f t="shared" si="13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1121</v>
      </c>
      <c r="AT187" s="152" t="s">
        <v>1140</v>
      </c>
      <c r="AU187" s="152" t="s">
        <v>1012</v>
      </c>
      <c r="AY187" s="15" t="s">
        <v>1085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5" t="s">
        <v>1012</v>
      </c>
      <c r="BK187" s="153">
        <f t="shared" si="19"/>
        <v>0</v>
      </c>
      <c r="BL187" s="15" t="s">
        <v>1091</v>
      </c>
      <c r="BM187" s="152" t="s">
        <v>294</v>
      </c>
    </row>
    <row r="188" spans="1:65" s="1" customFormat="1" ht="16.5" customHeight="1">
      <c r="A188" s="27"/>
      <c r="B188" s="140"/>
      <c r="C188" s="141" t="s">
        <v>1229</v>
      </c>
      <c r="D188" s="141" t="s">
        <v>1087</v>
      </c>
      <c r="E188" s="142" t="s">
        <v>295</v>
      </c>
      <c r="F188" s="143" t="s">
        <v>296</v>
      </c>
      <c r="G188" s="144" t="s">
        <v>1194</v>
      </c>
      <c r="H188" s="145">
        <v>1</v>
      </c>
      <c r="I188" s="146"/>
      <c r="J188" s="146">
        <f t="shared" si="10"/>
        <v>0</v>
      </c>
      <c r="K188" s="147"/>
      <c r="L188" s="28"/>
      <c r="M188" s="148" t="s">
        <v>929</v>
      </c>
      <c r="N188" s="149" t="s">
        <v>965</v>
      </c>
      <c r="O188" s="150">
        <v>0.235</v>
      </c>
      <c r="P188" s="150">
        <f t="shared" si="11"/>
        <v>0.235</v>
      </c>
      <c r="Q188" s="150">
        <v>7E-05</v>
      </c>
      <c r="R188" s="150">
        <f t="shared" si="12"/>
        <v>7E-05</v>
      </c>
      <c r="S188" s="150">
        <v>0</v>
      </c>
      <c r="T188" s="151">
        <f t="shared" si="13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1091</v>
      </c>
      <c r="AT188" s="152" t="s">
        <v>1087</v>
      </c>
      <c r="AU188" s="152" t="s">
        <v>1012</v>
      </c>
      <c r="AY188" s="15" t="s">
        <v>1085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5" t="s">
        <v>1012</v>
      </c>
      <c r="BK188" s="153">
        <f t="shared" si="19"/>
        <v>0</v>
      </c>
      <c r="BL188" s="15" t="s">
        <v>1091</v>
      </c>
      <c r="BM188" s="152" t="s">
        <v>297</v>
      </c>
    </row>
    <row r="189" spans="1:65" s="1" customFormat="1" ht="21.75" customHeight="1">
      <c r="A189" s="27"/>
      <c r="B189" s="140"/>
      <c r="C189" s="162" t="s">
        <v>1234</v>
      </c>
      <c r="D189" s="162" t="s">
        <v>1140</v>
      </c>
      <c r="E189" s="163" t="s">
        <v>298</v>
      </c>
      <c r="F189" s="164" t="s">
        <v>299</v>
      </c>
      <c r="G189" s="165" t="s">
        <v>1194</v>
      </c>
      <c r="H189" s="166">
        <v>1</v>
      </c>
      <c r="I189" s="167"/>
      <c r="J189" s="167">
        <f t="shared" si="10"/>
        <v>0</v>
      </c>
      <c r="K189" s="168"/>
      <c r="L189" s="169"/>
      <c r="M189" s="170" t="s">
        <v>929</v>
      </c>
      <c r="N189" s="171" t="s">
        <v>965</v>
      </c>
      <c r="O189" s="150">
        <v>0</v>
      </c>
      <c r="P189" s="150">
        <f t="shared" si="11"/>
        <v>0</v>
      </c>
      <c r="Q189" s="150">
        <v>0.00179</v>
      </c>
      <c r="R189" s="150">
        <f t="shared" si="12"/>
        <v>0.00179</v>
      </c>
      <c r="S189" s="150">
        <v>0</v>
      </c>
      <c r="T189" s="151">
        <f t="shared" si="13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1121</v>
      </c>
      <c r="AT189" s="152" t="s">
        <v>1140</v>
      </c>
      <c r="AU189" s="152" t="s">
        <v>1012</v>
      </c>
      <c r="AY189" s="15" t="s">
        <v>1085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5" t="s">
        <v>1012</v>
      </c>
      <c r="BK189" s="153">
        <f t="shared" si="19"/>
        <v>0</v>
      </c>
      <c r="BL189" s="15" t="s">
        <v>1091</v>
      </c>
      <c r="BM189" s="152" t="s">
        <v>300</v>
      </c>
    </row>
    <row r="190" spans="1:65" s="1" customFormat="1" ht="16.5" customHeight="1">
      <c r="A190" s="27"/>
      <c r="B190" s="140"/>
      <c r="C190" s="141" t="s">
        <v>1240</v>
      </c>
      <c r="D190" s="141" t="s">
        <v>1087</v>
      </c>
      <c r="E190" s="142" t="s">
        <v>301</v>
      </c>
      <c r="F190" s="143" t="s">
        <v>302</v>
      </c>
      <c r="G190" s="144" t="s">
        <v>1194</v>
      </c>
      <c r="H190" s="145">
        <v>1</v>
      </c>
      <c r="I190" s="146"/>
      <c r="J190" s="146">
        <f t="shared" si="10"/>
        <v>0</v>
      </c>
      <c r="K190" s="147"/>
      <c r="L190" s="28"/>
      <c r="M190" s="148" t="s">
        <v>929</v>
      </c>
      <c r="N190" s="149" t="s">
        <v>965</v>
      </c>
      <c r="O190" s="150">
        <v>0.235</v>
      </c>
      <c r="P190" s="150">
        <f t="shared" si="11"/>
        <v>0.235</v>
      </c>
      <c r="Q190" s="150">
        <v>7E-05</v>
      </c>
      <c r="R190" s="150">
        <f t="shared" si="12"/>
        <v>7E-05</v>
      </c>
      <c r="S190" s="150">
        <v>0</v>
      </c>
      <c r="T190" s="151">
        <f t="shared" si="13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1091</v>
      </c>
      <c r="AT190" s="152" t="s">
        <v>1087</v>
      </c>
      <c r="AU190" s="152" t="s">
        <v>1012</v>
      </c>
      <c r="AY190" s="15" t="s">
        <v>1085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5" t="s">
        <v>1012</v>
      </c>
      <c r="BK190" s="153">
        <f t="shared" si="19"/>
        <v>0</v>
      </c>
      <c r="BL190" s="15" t="s">
        <v>1091</v>
      </c>
      <c r="BM190" s="152" t="s">
        <v>303</v>
      </c>
    </row>
    <row r="191" spans="1:65" s="1" customFormat="1" ht="21.75" customHeight="1">
      <c r="A191" s="27"/>
      <c r="B191" s="140"/>
      <c r="C191" s="162" t="s">
        <v>1244</v>
      </c>
      <c r="D191" s="162" t="s">
        <v>1140</v>
      </c>
      <c r="E191" s="163" t="s">
        <v>304</v>
      </c>
      <c r="F191" s="164" t="s">
        <v>305</v>
      </c>
      <c r="G191" s="165" t="s">
        <v>1194</v>
      </c>
      <c r="H191" s="166">
        <v>1</v>
      </c>
      <c r="I191" s="167"/>
      <c r="J191" s="167">
        <f t="shared" si="10"/>
        <v>0</v>
      </c>
      <c r="K191" s="168"/>
      <c r="L191" s="169"/>
      <c r="M191" s="170" t="s">
        <v>929</v>
      </c>
      <c r="N191" s="171" t="s">
        <v>965</v>
      </c>
      <c r="O191" s="150">
        <v>0</v>
      </c>
      <c r="P191" s="150">
        <f t="shared" si="11"/>
        <v>0</v>
      </c>
      <c r="Q191" s="150">
        <v>0.003</v>
      </c>
      <c r="R191" s="150">
        <f t="shared" si="12"/>
        <v>0.003</v>
      </c>
      <c r="S191" s="150">
        <v>0</v>
      </c>
      <c r="T191" s="151">
        <f t="shared" si="13"/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2" t="s">
        <v>1121</v>
      </c>
      <c r="AT191" s="152" t="s">
        <v>1140</v>
      </c>
      <c r="AU191" s="152" t="s">
        <v>1012</v>
      </c>
      <c r="AY191" s="15" t="s">
        <v>1085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5" t="s">
        <v>1012</v>
      </c>
      <c r="BK191" s="153">
        <f t="shared" si="19"/>
        <v>0</v>
      </c>
      <c r="BL191" s="15" t="s">
        <v>1091</v>
      </c>
      <c r="BM191" s="152" t="s">
        <v>306</v>
      </c>
    </row>
    <row r="192" spans="1:65" s="1" customFormat="1" ht="21.75" customHeight="1">
      <c r="A192" s="27"/>
      <c r="B192" s="140"/>
      <c r="C192" s="141" t="s">
        <v>1248</v>
      </c>
      <c r="D192" s="141" t="s">
        <v>1087</v>
      </c>
      <c r="E192" s="142" t="s">
        <v>64</v>
      </c>
      <c r="F192" s="143" t="s">
        <v>65</v>
      </c>
      <c r="G192" s="144" t="s">
        <v>1194</v>
      </c>
      <c r="H192" s="145">
        <v>2</v>
      </c>
      <c r="I192" s="146"/>
      <c r="J192" s="146">
        <f t="shared" si="10"/>
        <v>0</v>
      </c>
      <c r="K192" s="147"/>
      <c r="L192" s="28"/>
      <c r="M192" s="148" t="s">
        <v>929</v>
      </c>
      <c r="N192" s="149" t="s">
        <v>965</v>
      </c>
      <c r="O192" s="150">
        <v>4.681</v>
      </c>
      <c r="P192" s="150">
        <f t="shared" si="11"/>
        <v>9.362</v>
      </c>
      <c r="Q192" s="150">
        <v>0.04554</v>
      </c>
      <c r="R192" s="150">
        <f t="shared" si="12"/>
        <v>0.09108</v>
      </c>
      <c r="S192" s="150">
        <v>0</v>
      </c>
      <c r="T192" s="151">
        <f t="shared" si="13"/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1091</v>
      </c>
      <c r="AT192" s="152" t="s">
        <v>1087</v>
      </c>
      <c r="AU192" s="152" t="s">
        <v>1012</v>
      </c>
      <c r="AY192" s="15" t="s">
        <v>1085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5" t="s">
        <v>1012</v>
      </c>
      <c r="BK192" s="153">
        <f t="shared" si="19"/>
        <v>0</v>
      </c>
      <c r="BL192" s="15" t="s">
        <v>1091</v>
      </c>
      <c r="BM192" s="152" t="s">
        <v>307</v>
      </c>
    </row>
    <row r="193" spans="1:65" s="1" customFormat="1" ht="21.75" customHeight="1">
      <c r="A193" s="27"/>
      <c r="B193" s="140"/>
      <c r="C193" s="162" t="s">
        <v>1252</v>
      </c>
      <c r="D193" s="162" t="s">
        <v>1140</v>
      </c>
      <c r="E193" s="163" t="s">
        <v>308</v>
      </c>
      <c r="F193" s="164" t="s">
        <v>309</v>
      </c>
      <c r="G193" s="165" t="s">
        <v>1194</v>
      </c>
      <c r="H193" s="166">
        <v>1</v>
      </c>
      <c r="I193" s="167"/>
      <c r="J193" s="167">
        <f t="shared" si="10"/>
        <v>0</v>
      </c>
      <c r="K193" s="168"/>
      <c r="L193" s="169"/>
      <c r="M193" s="170" t="s">
        <v>929</v>
      </c>
      <c r="N193" s="171" t="s">
        <v>965</v>
      </c>
      <c r="O193" s="150">
        <v>0</v>
      </c>
      <c r="P193" s="150">
        <f t="shared" si="11"/>
        <v>0</v>
      </c>
      <c r="Q193" s="150">
        <v>0.064</v>
      </c>
      <c r="R193" s="150">
        <f t="shared" si="12"/>
        <v>0.064</v>
      </c>
      <c r="S193" s="150">
        <v>0</v>
      </c>
      <c r="T193" s="151">
        <f t="shared" si="13"/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52" t="s">
        <v>1121</v>
      </c>
      <c r="AT193" s="152" t="s">
        <v>1140</v>
      </c>
      <c r="AU193" s="152" t="s">
        <v>1012</v>
      </c>
      <c r="AY193" s="15" t="s">
        <v>1085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5" t="s">
        <v>1012</v>
      </c>
      <c r="BK193" s="153">
        <f t="shared" si="19"/>
        <v>0</v>
      </c>
      <c r="BL193" s="15" t="s">
        <v>1091</v>
      </c>
      <c r="BM193" s="152" t="s">
        <v>310</v>
      </c>
    </row>
    <row r="194" spans="1:65" s="1" customFormat="1" ht="21.75" customHeight="1">
      <c r="A194" s="27"/>
      <c r="B194" s="140"/>
      <c r="C194" s="162" t="s">
        <v>1256</v>
      </c>
      <c r="D194" s="162" t="s">
        <v>1140</v>
      </c>
      <c r="E194" s="163" t="s">
        <v>70</v>
      </c>
      <c r="F194" s="164" t="s">
        <v>311</v>
      </c>
      <c r="G194" s="165" t="s">
        <v>1194</v>
      </c>
      <c r="H194" s="166">
        <v>2</v>
      </c>
      <c r="I194" s="167"/>
      <c r="J194" s="167">
        <f t="shared" si="10"/>
        <v>0</v>
      </c>
      <c r="K194" s="168"/>
      <c r="L194" s="169"/>
      <c r="M194" s="170" t="s">
        <v>929</v>
      </c>
      <c r="N194" s="171" t="s">
        <v>965</v>
      </c>
      <c r="O194" s="150">
        <v>0</v>
      </c>
      <c r="P194" s="150">
        <f t="shared" si="11"/>
        <v>0</v>
      </c>
      <c r="Q194" s="150">
        <v>0.1</v>
      </c>
      <c r="R194" s="150">
        <f t="shared" si="12"/>
        <v>0.2</v>
      </c>
      <c r="S194" s="150">
        <v>0</v>
      </c>
      <c r="T194" s="151">
        <f t="shared" si="13"/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1121</v>
      </c>
      <c r="AT194" s="152" t="s">
        <v>1140</v>
      </c>
      <c r="AU194" s="152" t="s">
        <v>1012</v>
      </c>
      <c r="AY194" s="15" t="s">
        <v>1085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5" t="s">
        <v>1012</v>
      </c>
      <c r="BK194" s="153">
        <f t="shared" si="19"/>
        <v>0</v>
      </c>
      <c r="BL194" s="15" t="s">
        <v>1091</v>
      </c>
      <c r="BM194" s="152" t="s">
        <v>312</v>
      </c>
    </row>
    <row r="195" spans="1:65" s="1" customFormat="1" ht="16.5" customHeight="1">
      <c r="A195" s="27"/>
      <c r="B195" s="140"/>
      <c r="C195" s="141" t="s">
        <v>1260</v>
      </c>
      <c r="D195" s="141" t="s">
        <v>1087</v>
      </c>
      <c r="E195" s="142" t="s">
        <v>79</v>
      </c>
      <c r="F195" s="143" t="s">
        <v>80</v>
      </c>
      <c r="G195" s="144" t="s">
        <v>1222</v>
      </c>
      <c r="H195" s="145">
        <v>12</v>
      </c>
      <c r="I195" s="146"/>
      <c r="J195" s="146">
        <f t="shared" si="10"/>
        <v>0</v>
      </c>
      <c r="K195" s="147"/>
      <c r="L195" s="28"/>
      <c r="M195" s="148" t="s">
        <v>929</v>
      </c>
      <c r="N195" s="149" t="s">
        <v>965</v>
      </c>
      <c r="O195" s="150">
        <v>0.057</v>
      </c>
      <c r="P195" s="150">
        <f t="shared" si="11"/>
        <v>0.684</v>
      </c>
      <c r="Q195" s="150">
        <v>0</v>
      </c>
      <c r="R195" s="150">
        <f t="shared" si="12"/>
        <v>0</v>
      </c>
      <c r="S195" s="150">
        <v>0</v>
      </c>
      <c r="T195" s="151">
        <f t="shared" si="13"/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52" t="s">
        <v>1091</v>
      </c>
      <c r="AT195" s="152" t="s">
        <v>1087</v>
      </c>
      <c r="AU195" s="152" t="s">
        <v>1012</v>
      </c>
      <c r="AY195" s="15" t="s">
        <v>1085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5" t="s">
        <v>1012</v>
      </c>
      <c r="BK195" s="153">
        <f t="shared" si="19"/>
        <v>0</v>
      </c>
      <c r="BL195" s="15" t="s">
        <v>1091</v>
      </c>
      <c r="BM195" s="152" t="s">
        <v>313</v>
      </c>
    </row>
    <row r="196" spans="1:65" s="1" customFormat="1" ht="16.5" customHeight="1">
      <c r="A196" s="27"/>
      <c r="B196" s="140"/>
      <c r="C196" s="141" t="s">
        <v>1264</v>
      </c>
      <c r="D196" s="141" t="s">
        <v>1087</v>
      </c>
      <c r="E196" s="142" t="s">
        <v>314</v>
      </c>
      <c r="F196" s="143" t="s">
        <v>315</v>
      </c>
      <c r="G196" s="144" t="s">
        <v>1222</v>
      </c>
      <c r="H196" s="145">
        <v>10.6</v>
      </c>
      <c r="I196" s="146"/>
      <c r="J196" s="146">
        <f t="shared" si="10"/>
        <v>0</v>
      </c>
      <c r="K196" s="147"/>
      <c r="L196" s="28"/>
      <c r="M196" s="148" t="s">
        <v>929</v>
      </c>
      <c r="N196" s="149" t="s">
        <v>965</v>
      </c>
      <c r="O196" s="150">
        <v>0.071</v>
      </c>
      <c r="P196" s="150">
        <f t="shared" si="11"/>
        <v>0.7525999999999999</v>
      </c>
      <c r="Q196" s="150">
        <v>0</v>
      </c>
      <c r="R196" s="150">
        <f t="shared" si="12"/>
        <v>0</v>
      </c>
      <c r="S196" s="150">
        <v>0</v>
      </c>
      <c r="T196" s="151">
        <f t="shared" si="13"/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1091</v>
      </c>
      <c r="AT196" s="152" t="s">
        <v>1087</v>
      </c>
      <c r="AU196" s="152" t="s">
        <v>1012</v>
      </c>
      <c r="AY196" s="15" t="s">
        <v>1085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5" t="s">
        <v>1012</v>
      </c>
      <c r="BK196" s="153">
        <f t="shared" si="19"/>
        <v>0</v>
      </c>
      <c r="BL196" s="15" t="s">
        <v>1091</v>
      </c>
      <c r="BM196" s="152" t="s">
        <v>316</v>
      </c>
    </row>
    <row r="197" spans="2:51" s="12" customFormat="1" ht="9.75">
      <c r="B197" s="154"/>
      <c r="D197" s="155" t="s">
        <v>1093</v>
      </c>
      <c r="E197" s="156" t="s">
        <v>929</v>
      </c>
      <c r="F197" s="157" t="s">
        <v>289</v>
      </c>
      <c r="H197" s="158">
        <v>10.6</v>
      </c>
      <c r="L197" s="154"/>
      <c r="M197" s="159"/>
      <c r="N197" s="160"/>
      <c r="O197" s="160"/>
      <c r="P197" s="160"/>
      <c r="Q197" s="160"/>
      <c r="R197" s="160"/>
      <c r="S197" s="160"/>
      <c r="T197" s="161"/>
      <c r="AT197" s="156" t="s">
        <v>1093</v>
      </c>
      <c r="AU197" s="156" t="s">
        <v>1012</v>
      </c>
      <c r="AV197" s="12" t="s">
        <v>1012</v>
      </c>
      <c r="AW197" s="12" t="s">
        <v>956</v>
      </c>
      <c r="AX197" s="12" t="s">
        <v>1006</v>
      </c>
      <c r="AY197" s="156" t="s">
        <v>1085</v>
      </c>
    </row>
    <row r="198" spans="1:65" s="1" customFormat="1" ht="16.5" customHeight="1">
      <c r="A198" s="27"/>
      <c r="B198" s="140"/>
      <c r="C198" s="141" t="s">
        <v>1268</v>
      </c>
      <c r="D198" s="141" t="s">
        <v>1087</v>
      </c>
      <c r="E198" s="142" t="s">
        <v>83</v>
      </c>
      <c r="F198" s="143" t="s">
        <v>84</v>
      </c>
      <c r="G198" s="144" t="s">
        <v>1222</v>
      </c>
      <c r="H198" s="145">
        <v>162</v>
      </c>
      <c r="I198" s="146"/>
      <c r="J198" s="146">
        <f aca="true" t="shared" si="20" ref="J198:J211">ROUND(I198*H198,2)</f>
        <v>0</v>
      </c>
      <c r="K198" s="147"/>
      <c r="L198" s="28"/>
      <c r="M198" s="148" t="s">
        <v>929</v>
      </c>
      <c r="N198" s="149" t="s">
        <v>965</v>
      </c>
      <c r="O198" s="150">
        <v>0.087</v>
      </c>
      <c r="P198" s="150">
        <f aca="true" t="shared" si="21" ref="P198:P211">O198*H198</f>
        <v>14.094</v>
      </c>
      <c r="Q198" s="150">
        <v>0</v>
      </c>
      <c r="R198" s="150">
        <f aca="true" t="shared" si="22" ref="R198:R211">Q198*H198</f>
        <v>0</v>
      </c>
      <c r="S198" s="150">
        <v>0</v>
      </c>
      <c r="T198" s="151">
        <f aca="true" t="shared" si="23" ref="T198:T211">S198*H198</f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52" t="s">
        <v>1091</v>
      </c>
      <c r="AT198" s="152" t="s">
        <v>1087</v>
      </c>
      <c r="AU198" s="152" t="s">
        <v>1012</v>
      </c>
      <c r="AY198" s="15" t="s">
        <v>1085</v>
      </c>
      <c r="BE198" s="153">
        <f aca="true" t="shared" si="24" ref="BE198:BE211">IF(N198="základná",J198,0)</f>
        <v>0</v>
      </c>
      <c r="BF198" s="153">
        <f aca="true" t="shared" si="25" ref="BF198:BF211">IF(N198="znížená",J198,0)</f>
        <v>0</v>
      </c>
      <c r="BG198" s="153">
        <f aca="true" t="shared" si="26" ref="BG198:BG211">IF(N198="zákl. prenesená",J198,0)</f>
        <v>0</v>
      </c>
      <c r="BH198" s="153">
        <f aca="true" t="shared" si="27" ref="BH198:BH211">IF(N198="zníž. prenesená",J198,0)</f>
        <v>0</v>
      </c>
      <c r="BI198" s="153">
        <f aca="true" t="shared" si="28" ref="BI198:BI211">IF(N198="nulová",J198,0)</f>
        <v>0</v>
      </c>
      <c r="BJ198" s="15" t="s">
        <v>1012</v>
      </c>
      <c r="BK198" s="153">
        <f aca="true" t="shared" si="29" ref="BK198:BK211">ROUND(I198*H198,2)</f>
        <v>0</v>
      </c>
      <c r="BL198" s="15" t="s">
        <v>1091</v>
      </c>
      <c r="BM198" s="152" t="s">
        <v>317</v>
      </c>
    </row>
    <row r="199" spans="1:65" s="1" customFormat="1" ht="21.75" customHeight="1">
      <c r="A199" s="27"/>
      <c r="B199" s="140"/>
      <c r="C199" s="262" t="s">
        <v>130</v>
      </c>
      <c r="D199" s="262" t="s">
        <v>1087</v>
      </c>
      <c r="E199" s="263" t="s">
        <v>379</v>
      </c>
      <c r="F199" s="264" t="s">
        <v>380</v>
      </c>
      <c r="G199" s="265" t="s">
        <v>1194</v>
      </c>
      <c r="H199" s="266">
        <v>3</v>
      </c>
      <c r="I199" s="267"/>
      <c r="J199" s="267">
        <f t="shared" si="20"/>
        <v>0</v>
      </c>
      <c r="K199" s="147"/>
      <c r="L199" s="28"/>
      <c r="M199" s="148" t="s">
        <v>929</v>
      </c>
      <c r="N199" s="149" t="s">
        <v>965</v>
      </c>
      <c r="O199" s="150">
        <v>1.179</v>
      </c>
      <c r="P199" s="150">
        <f t="shared" si="21"/>
        <v>3.537</v>
      </c>
      <c r="Q199" s="150">
        <v>0.01656</v>
      </c>
      <c r="R199" s="150">
        <f t="shared" si="22"/>
        <v>0.049679999999999995</v>
      </c>
      <c r="S199" s="150">
        <v>0</v>
      </c>
      <c r="T199" s="151">
        <f t="shared" si="23"/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52" t="s">
        <v>1091</v>
      </c>
      <c r="AT199" s="152" t="s">
        <v>1087</v>
      </c>
      <c r="AU199" s="152" t="s">
        <v>1012</v>
      </c>
      <c r="AY199" s="15" t="s">
        <v>1085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5" t="s">
        <v>1012</v>
      </c>
      <c r="BK199" s="153">
        <f t="shared" si="29"/>
        <v>0</v>
      </c>
      <c r="BL199" s="15" t="s">
        <v>1091</v>
      </c>
      <c r="BM199" s="152" t="s">
        <v>318</v>
      </c>
    </row>
    <row r="200" spans="1:65" s="1" customFormat="1" ht="33" customHeight="1">
      <c r="A200" s="27"/>
      <c r="B200" s="140"/>
      <c r="C200" s="268" t="s">
        <v>134</v>
      </c>
      <c r="D200" s="268" t="s">
        <v>1140</v>
      </c>
      <c r="E200" s="269" t="s">
        <v>381</v>
      </c>
      <c r="F200" s="270" t="s">
        <v>382</v>
      </c>
      <c r="G200" s="271" t="s">
        <v>1194</v>
      </c>
      <c r="H200" s="272">
        <v>3</v>
      </c>
      <c r="I200" s="273"/>
      <c r="J200" s="273">
        <f t="shared" si="20"/>
        <v>0</v>
      </c>
      <c r="K200" s="168"/>
      <c r="L200" s="169"/>
      <c r="M200" s="170" t="s">
        <v>929</v>
      </c>
      <c r="N200" s="171" t="s">
        <v>965</v>
      </c>
      <c r="O200" s="150">
        <v>0</v>
      </c>
      <c r="P200" s="150">
        <f t="shared" si="21"/>
        <v>0</v>
      </c>
      <c r="Q200" s="150">
        <v>0.505</v>
      </c>
      <c r="R200" s="150">
        <f t="shared" si="22"/>
        <v>1.5150000000000001</v>
      </c>
      <c r="S200" s="150">
        <v>0</v>
      </c>
      <c r="T200" s="151">
        <f t="shared" si="23"/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2" t="s">
        <v>1121</v>
      </c>
      <c r="AT200" s="152" t="s">
        <v>1140</v>
      </c>
      <c r="AU200" s="152" t="s">
        <v>1012</v>
      </c>
      <c r="AY200" s="15" t="s">
        <v>1085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5" t="s">
        <v>1012</v>
      </c>
      <c r="BK200" s="153">
        <f t="shared" si="29"/>
        <v>0</v>
      </c>
      <c r="BL200" s="15" t="s">
        <v>1091</v>
      </c>
      <c r="BM200" s="152" t="s">
        <v>321</v>
      </c>
    </row>
    <row r="201" spans="1:65" s="1" customFormat="1" ht="33" customHeight="1">
      <c r="A201" s="27"/>
      <c r="B201" s="140"/>
      <c r="C201" s="268" t="s">
        <v>139</v>
      </c>
      <c r="D201" s="268" t="s">
        <v>1140</v>
      </c>
      <c r="E201" s="269" t="s">
        <v>383</v>
      </c>
      <c r="F201" s="270" t="s">
        <v>384</v>
      </c>
      <c r="G201" s="271" t="s">
        <v>1194</v>
      </c>
      <c r="H201" s="272">
        <v>2</v>
      </c>
      <c r="I201" s="273"/>
      <c r="J201" s="273">
        <f t="shared" si="20"/>
        <v>0</v>
      </c>
      <c r="K201" s="168"/>
      <c r="L201" s="169"/>
      <c r="M201" s="170" t="s">
        <v>929</v>
      </c>
      <c r="N201" s="171" t="s">
        <v>965</v>
      </c>
      <c r="O201" s="150">
        <v>0</v>
      </c>
      <c r="P201" s="150">
        <f t="shared" si="21"/>
        <v>0</v>
      </c>
      <c r="Q201" s="150">
        <v>0.215</v>
      </c>
      <c r="R201" s="150">
        <f t="shared" si="22"/>
        <v>0.43</v>
      </c>
      <c r="S201" s="150">
        <v>0</v>
      </c>
      <c r="T201" s="151">
        <f t="shared" si="23"/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52" t="s">
        <v>1121</v>
      </c>
      <c r="AT201" s="152" t="s">
        <v>1140</v>
      </c>
      <c r="AU201" s="152" t="s">
        <v>1012</v>
      </c>
      <c r="AY201" s="15" t="s">
        <v>1085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5" t="s">
        <v>1012</v>
      </c>
      <c r="BK201" s="153">
        <f t="shared" si="29"/>
        <v>0</v>
      </c>
      <c r="BL201" s="15" t="s">
        <v>1091</v>
      </c>
      <c r="BM201" s="152" t="s">
        <v>322</v>
      </c>
    </row>
    <row r="202" spans="1:65" s="1" customFormat="1" ht="21.75" customHeight="1">
      <c r="A202" s="27"/>
      <c r="B202" s="140"/>
      <c r="C202" s="268" t="s">
        <v>151</v>
      </c>
      <c r="D202" s="268" t="s">
        <v>1140</v>
      </c>
      <c r="E202" s="269" t="s">
        <v>385</v>
      </c>
      <c r="F202" s="270" t="s">
        <v>386</v>
      </c>
      <c r="G202" s="271" t="s">
        <v>1194</v>
      </c>
      <c r="H202" s="272">
        <v>1</v>
      </c>
      <c r="I202" s="273"/>
      <c r="J202" s="273">
        <f t="shared" si="20"/>
        <v>0</v>
      </c>
      <c r="K202" s="147"/>
      <c r="L202" s="28"/>
      <c r="M202" s="148" t="s">
        <v>929</v>
      </c>
      <c r="N202" s="149" t="s">
        <v>965</v>
      </c>
      <c r="O202" s="150">
        <v>2.037</v>
      </c>
      <c r="P202" s="150">
        <f t="shared" si="21"/>
        <v>2.037</v>
      </c>
      <c r="Q202" s="150">
        <v>0.02644</v>
      </c>
      <c r="R202" s="150">
        <f t="shared" si="22"/>
        <v>0.02644</v>
      </c>
      <c r="S202" s="150">
        <v>0</v>
      </c>
      <c r="T202" s="151">
        <f t="shared" si="23"/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52" t="s">
        <v>1091</v>
      </c>
      <c r="AT202" s="152" t="s">
        <v>1087</v>
      </c>
      <c r="AU202" s="152" t="s">
        <v>1012</v>
      </c>
      <c r="AY202" s="15" t="s">
        <v>1085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5" t="s">
        <v>1012</v>
      </c>
      <c r="BK202" s="153">
        <f t="shared" si="29"/>
        <v>0</v>
      </c>
      <c r="BL202" s="15" t="s">
        <v>1091</v>
      </c>
      <c r="BM202" s="152" t="s">
        <v>323</v>
      </c>
    </row>
    <row r="203" spans="1:65" s="1" customFormat="1" ht="33" customHeight="1">
      <c r="A203" s="27"/>
      <c r="B203" s="140"/>
      <c r="C203" s="262" t="s">
        <v>387</v>
      </c>
      <c r="D203" s="262" t="s">
        <v>1087</v>
      </c>
      <c r="E203" s="263" t="s">
        <v>1180</v>
      </c>
      <c r="F203" s="264" t="s">
        <v>388</v>
      </c>
      <c r="G203" s="265" t="s">
        <v>1194</v>
      </c>
      <c r="H203" s="266">
        <v>3</v>
      </c>
      <c r="I203" s="267"/>
      <c r="J203" s="267">
        <f t="shared" si="20"/>
        <v>0</v>
      </c>
      <c r="K203" s="168"/>
      <c r="L203" s="169"/>
      <c r="M203" s="170" t="s">
        <v>929</v>
      </c>
      <c r="N203" s="171" t="s">
        <v>965</v>
      </c>
      <c r="O203" s="150">
        <v>0</v>
      </c>
      <c r="P203" s="150">
        <f t="shared" si="21"/>
        <v>0</v>
      </c>
      <c r="Q203" s="150">
        <v>1.37</v>
      </c>
      <c r="R203" s="150">
        <f t="shared" si="22"/>
        <v>4.11</v>
      </c>
      <c r="S203" s="150">
        <v>0</v>
      </c>
      <c r="T203" s="151">
        <f t="shared" si="23"/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2" t="s">
        <v>1121</v>
      </c>
      <c r="AT203" s="152" t="s">
        <v>1140</v>
      </c>
      <c r="AU203" s="152" t="s">
        <v>1012</v>
      </c>
      <c r="AY203" s="15" t="s">
        <v>1085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5" t="s">
        <v>1012</v>
      </c>
      <c r="BK203" s="153">
        <f t="shared" si="29"/>
        <v>0</v>
      </c>
      <c r="BL203" s="15" t="s">
        <v>1091</v>
      </c>
      <c r="BM203" s="152" t="s">
        <v>324</v>
      </c>
    </row>
    <row r="204" spans="1:65" s="1" customFormat="1" ht="33" customHeight="1">
      <c r="A204" s="27"/>
      <c r="B204" s="140"/>
      <c r="C204" s="268" t="s">
        <v>389</v>
      </c>
      <c r="D204" s="268" t="s">
        <v>1140</v>
      </c>
      <c r="E204" s="269" t="s">
        <v>1181</v>
      </c>
      <c r="F204" s="270" t="s">
        <v>1182</v>
      </c>
      <c r="G204" s="271" t="s">
        <v>1194</v>
      </c>
      <c r="H204" s="272">
        <v>3</v>
      </c>
      <c r="I204" s="273"/>
      <c r="J204" s="273">
        <f t="shared" si="20"/>
        <v>0</v>
      </c>
      <c r="K204" s="168"/>
      <c r="L204" s="169"/>
      <c r="M204" s="170" t="s">
        <v>929</v>
      </c>
      <c r="N204" s="171" t="s">
        <v>965</v>
      </c>
      <c r="O204" s="150">
        <v>0</v>
      </c>
      <c r="P204" s="150">
        <f t="shared" si="21"/>
        <v>0</v>
      </c>
      <c r="Q204" s="150">
        <v>0.002</v>
      </c>
      <c r="R204" s="150">
        <f t="shared" si="22"/>
        <v>0.006</v>
      </c>
      <c r="S204" s="150">
        <v>0</v>
      </c>
      <c r="T204" s="151">
        <f t="shared" si="23"/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1121</v>
      </c>
      <c r="AT204" s="152" t="s">
        <v>1140</v>
      </c>
      <c r="AU204" s="152" t="s">
        <v>1012</v>
      </c>
      <c r="AY204" s="15" t="s">
        <v>1085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5" t="s">
        <v>1012</v>
      </c>
      <c r="BK204" s="153">
        <f t="shared" si="29"/>
        <v>0</v>
      </c>
      <c r="BL204" s="15" t="s">
        <v>1091</v>
      </c>
      <c r="BM204" s="152" t="s">
        <v>325</v>
      </c>
    </row>
    <row r="205" spans="1:65" s="1" customFormat="1" ht="21.75" customHeight="1">
      <c r="A205" s="27"/>
      <c r="B205" s="140"/>
      <c r="C205" s="141" t="s">
        <v>1306</v>
      </c>
      <c r="D205" s="141" t="s">
        <v>1087</v>
      </c>
      <c r="E205" s="142" t="s">
        <v>1370</v>
      </c>
      <c r="F205" s="143" t="s">
        <v>1371</v>
      </c>
      <c r="G205" s="144" t="s">
        <v>1194</v>
      </c>
      <c r="H205" s="145">
        <v>3</v>
      </c>
      <c r="I205" s="146"/>
      <c r="J205" s="146">
        <f t="shared" si="20"/>
        <v>0</v>
      </c>
      <c r="K205" s="147"/>
      <c r="L205" s="28"/>
      <c r="M205" s="148" t="s">
        <v>929</v>
      </c>
      <c r="N205" s="149" t="s">
        <v>965</v>
      </c>
      <c r="O205" s="150">
        <v>1.002</v>
      </c>
      <c r="P205" s="150">
        <f t="shared" si="21"/>
        <v>3.0060000000000002</v>
      </c>
      <c r="Q205" s="150">
        <v>0.0063</v>
      </c>
      <c r="R205" s="150">
        <f t="shared" si="22"/>
        <v>0.0189</v>
      </c>
      <c r="S205" s="150">
        <v>0</v>
      </c>
      <c r="T205" s="151">
        <f t="shared" si="23"/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2" t="s">
        <v>1091</v>
      </c>
      <c r="AT205" s="152" t="s">
        <v>1087</v>
      </c>
      <c r="AU205" s="152" t="s">
        <v>1012</v>
      </c>
      <c r="AY205" s="15" t="s">
        <v>1085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5" t="s">
        <v>1012</v>
      </c>
      <c r="BK205" s="153">
        <f t="shared" si="29"/>
        <v>0</v>
      </c>
      <c r="BL205" s="15" t="s">
        <v>1091</v>
      </c>
      <c r="BM205" s="152" t="s">
        <v>326</v>
      </c>
    </row>
    <row r="206" spans="1:65" s="1" customFormat="1" ht="16.5" customHeight="1">
      <c r="A206" s="27"/>
      <c r="B206" s="140"/>
      <c r="C206" s="162" t="s">
        <v>1310</v>
      </c>
      <c r="D206" s="162" t="s">
        <v>1140</v>
      </c>
      <c r="E206" s="163" t="s">
        <v>115</v>
      </c>
      <c r="F206" s="164" t="s">
        <v>116</v>
      </c>
      <c r="G206" s="165" t="s">
        <v>1194</v>
      </c>
      <c r="H206" s="166">
        <v>3</v>
      </c>
      <c r="I206" s="167"/>
      <c r="J206" s="167">
        <f t="shared" si="20"/>
        <v>0</v>
      </c>
      <c r="K206" s="168"/>
      <c r="L206" s="169"/>
      <c r="M206" s="170" t="s">
        <v>929</v>
      </c>
      <c r="N206" s="171" t="s">
        <v>965</v>
      </c>
      <c r="O206" s="150">
        <v>0</v>
      </c>
      <c r="P206" s="150">
        <f t="shared" si="21"/>
        <v>0</v>
      </c>
      <c r="Q206" s="150">
        <v>0.06</v>
      </c>
      <c r="R206" s="150">
        <f t="shared" si="22"/>
        <v>0.18</v>
      </c>
      <c r="S206" s="150">
        <v>0</v>
      </c>
      <c r="T206" s="151">
        <f t="shared" si="23"/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52" t="s">
        <v>1121</v>
      </c>
      <c r="AT206" s="152" t="s">
        <v>1140</v>
      </c>
      <c r="AU206" s="152" t="s">
        <v>1012</v>
      </c>
      <c r="AY206" s="15" t="s">
        <v>1085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5" t="s">
        <v>1012</v>
      </c>
      <c r="BK206" s="153">
        <f t="shared" si="29"/>
        <v>0</v>
      </c>
      <c r="BL206" s="15" t="s">
        <v>1091</v>
      </c>
      <c r="BM206" s="152" t="s">
        <v>327</v>
      </c>
    </row>
    <row r="207" spans="1:65" s="1" customFormat="1" ht="16.5" customHeight="1">
      <c r="A207" s="27"/>
      <c r="B207" s="140"/>
      <c r="C207" s="162"/>
      <c r="D207" s="162"/>
      <c r="E207" s="163"/>
      <c r="F207" s="164"/>
      <c r="G207" s="165"/>
      <c r="H207" s="166"/>
      <c r="I207" s="167"/>
      <c r="J207" s="167"/>
      <c r="K207" s="168"/>
      <c r="L207" s="169"/>
      <c r="M207" s="170"/>
      <c r="N207" s="171"/>
      <c r="O207" s="150"/>
      <c r="P207" s="150"/>
      <c r="Q207" s="150"/>
      <c r="R207" s="150"/>
      <c r="S207" s="150"/>
      <c r="T207" s="151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52"/>
      <c r="AT207" s="152"/>
      <c r="AU207" s="152"/>
      <c r="AY207" s="15"/>
      <c r="BE207" s="153"/>
      <c r="BF207" s="153"/>
      <c r="BG207" s="153"/>
      <c r="BH207" s="153"/>
      <c r="BI207" s="153"/>
      <c r="BJ207" s="15"/>
      <c r="BK207" s="153">
        <f t="shared" si="29"/>
        <v>0</v>
      </c>
      <c r="BL207" s="15"/>
      <c r="BM207" s="152"/>
    </row>
    <row r="208" spans="1:65" s="1" customFormat="1" ht="16.5" customHeight="1">
      <c r="A208" s="27"/>
      <c r="B208" s="140"/>
      <c r="C208" s="162"/>
      <c r="D208" s="162"/>
      <c r="E208" s="163"/>
      <c r="F208" s="164"/>
      <c r="G208" s="165"/>
      <c r="H208" s="166"/>
      <c r="I208" s="167"/>
      <c r="J208" s="167"/>
      <c r="K208" s="168"/>
      <c r="L208" s="169"/>
      <c r="M208" s="170"/>
      <c r="N208" s="171"/>
      <c r="O208" s="150"/>
      <c r="P208" s="150"/>
      <c r="Q208" s="150"/>
      <c r="R208" s="150"/>
      <c r="S208" s="150"/>
      <c r="T208" s="151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2"/>
      <c r="AT208" s="152"/>
      <c r="AU208" s="152"/>
      <c r="AY208" s="15"/>
      <c r="BE208" s="153"/>
      <c r="BF208" s="153"/>
      <c r="BG208" s="153"/>
      <c r="BH208" s="153"/>
      <c r="BI208" s="153"/>
      <c r="BJ208" s="15"/>
      <c r="BK208" s="153">
        <f t="shared" si="29"/>
        <v>0</v>
      </c>
      <c r="BL208" s="15"/>
      <c r="BM208" s="152"/>
    </row>
    <row r="209" spans="1:65" s="1" customFormat="1" ht="16.5" customHeight="1">
      <c r="A209" s="27"/>
      <c r="B209" s="140"/>
      <c r="C209" s="141" t="s">
        <v>104</v>
      </c>
      <c r="D209" s="141" t="s">
        <v>1087</v>
      </c>
      <c r="E209" s="142" t="s">
        <v>119</v>
      </c>
      <c r="F209" s="143" t="s">
        <v>120</v>
      </c>
      <c r="G209" s="144" t="s">
        <v>1194</v>
      </c>
      <c r="H209" s="145">
        <v>2</v>
      </c>
      <c r="I209" s="146"/>
      <c r="J209" s="146">
        <f t="shared" si="20"/>
        <v>0</v>
      </c>
      <c r="K209" s="147"/>
      <c r="L209" s="28"/>
      <c r="M209" s="148" t="s">
        <v>929</v>
      </c>
      <c r="N209" s="149" t="s">
        <v>965</v>
      </c>
      <c r="O209" s="150">
        <v>0.816</v>
      </c>
      <c r="P209" s="150">
        <f t="shared" si="21"/>
        <v>1.632</v>
      </c>
      <c r="Q209" s="150">
        <v>0.11865</v>
      </c>
      <c r="R209" s="150">
        <f t="shared" si="22"/>
        <v>0.2373</v>
      </c>
      <c r="S209" s="150">
        <v>0</v>
      </c>
      <c r="T209" s="151">
        <f t="shared" si="23"/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52" t="s">
        <v>1091</v>
      </c>
      <c r="AT209" s="152" t="s">
        <v>1087</v>
      </c>
      <c r="AU209" s="152" t="s">
        <v>1012</v>
      </c>
      <c r="AY209" s="15" t="s">
        <v>1085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5" t="s">
        <v>1012</v>
      </c>
      <c r="BK209" s="153">
        <f t="shared" si="29"/>
        <v>0</v>
      </c>
      <c r="BL209" s="15" t="s">
        <v>1091</v>
      </c>
      <c r="BM209" s="152" t="s">
        <v>328</v>
      </c>
    </row>
    <row r="210" spans="1:65" s="1" customFormat="1" ht="16.5" customHeight="1">
      <c r="A210" s="27"/>
      <c r="B210" s="140"/>
      <c r="C210" s="162" t="s">
        <v>108</v>
      </c>
      <c r="D210" s="162" t="s">
        <v>1140</v>
      </c>
      <c r="E210" s="163" t="s">
        <v>123</v>
      </c>
      <c r="F210" s="164" t="s">
        <v>124</v>
      </c>
      <c r="G210" s="165" t="s">
        <v>1194</v>
      </c>
      <c r="H210" s="166">
        <v>2</v>
      </c>
      <c r="I210" s="167"/>
      <c r="J210" s="167">
        <f t="shared" si="20"/>
        <v>0</v>
      </c>
      <c r="K210" s="168"/>
      <c r="L210" s="169"/>
      <c r="M210" s="170" t="s">
        <v>929</v>
      </c>
      <c r="N210" s="171" t="s">
        <v>965</v>
      </c>
      <c r="O210" s="150">
        <v>0</v>
      </c>
      <c r="P210" s="150">
        <f t="shared" si="21"/>
        <v>0</v>
      </c>
      <c r="Q210" s="150">
        <v>0.016</v>
      </c>
      <c r="R210" s="150">
        <f t="shared" si="22"/>
        <v>0.032</v>
      </c>
      <c r="S210" s="150">
        <v>0</v>
      </c>
      <c r="T210" s="151">
        <f t="shared" si="23"/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52" t="s">
        <v>1121</v>
      </c>
      <c r="AT210" s="152" t="s">
        <v>1140</v>
      </c>
      <c r="AU210" s="152" t="s">
        <v>1012</v>
      </c>
      <c r="AY210" s="15" t="s">
        <v>1085</v>
      </c>
      <c r="BE210" s="153">
        <f t="shared" si="24"/>
        <v>0</v>
      </c>
      <c r="BF210" s="153">
        <f t="shared" si="25"/>
        <v>0</v>
      </c>
      <c r="BG210" s="153">
        <f t="shared" si="26"/>
        <v>0</v>
      </c>
      <c r="BH210" s="153">
        <f t="shared" si="27"/>
        <v>0</v>
      </c>
      <c r="BI210" s="153">
        <f t="shared" si="28"/>
        <v>0</v>
      </c>
      <c r="BJ210" s="15" t="s">
        <v>1012</v>
      </c>
      <c r="BK210" s="153">
        <f t="shared" si="29"/>
        <v>0</v>
      </c>
      <c r="BL210" s="15" t="s">
        <v>1091</v>
      </c>
      <c r="BM210" s="152" t="s">
        <v>329</v>
      </c>
    </row>
    <row r="211" spans="1:65" s="1" customFormat="1" ht="21.75" customHeight="1">
      <c r="A211" s="27"/>
      <c r="B211" s="140"/>
      <c r="C211" s="141" t="s">
        <v>112</v>
      </c>
      <c r="D211" s="141" t="s">
        <v>1087</v>
      </c>
      <c r="E211" s="142" t="s">
        <v>135</v>
      </c>
      <c r="F211" s="143" t="s">
        <v>136</v>
      </c>
      <c r="G211" s="144" t="s">
        <v>1222</v>
      </c>
      <c r="H211" s="145">
        <v>181</v>
      </c>
      <c r="I211" s="146"/>
      <c r="J211" s="146">
        <f t="shared" si="20"/>
        <v>0</v>
      </c>
      <c r="K211" s="147"/>
      <c r="L211" s="28"/>
      <c r="M211" s="148" t="s">
        <v>929</v>
      </c>
      <c r="N211" s="149" t="s">
        <v>965</v>
      </c>
      <c r="O211" s="150">
        <v>0.053</v>
      </c>
      <c r="P211" s="150">
        <f t="shared" si="21"/>
        <v>9.593</v>
      </c>
      <c r="Q211" s="150">
        <v>0.0001</v>
      </c>
      <c r="R211" s="150">
        <f t="shared" si="22"/>
        <v>0.0181</v>
      </c>
      <c r="S211" s="150">
        <v>0</v>
      </c>
      <c r="T211" s="151">
        <f t="shared" si="23"/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52" t="s">
        <v>1091</v>
      </c>
      <c r="AT211" s="152" t="s">
        <v>1087</v>
      </c>
      <c r="AU211" s="152" t="s">
        <v>1012</v>
      </c>
      <c r="AY211" s="15" t="s">
        <v>1085</v>
      </c>
      <c r="BE211" s="153">
        <f t="shared" si="24"/>
        <v>0</v>
      </c>
      <c r="BF211" s="153">
        <f t="shared" si="25"/>
        <v>0</v>
      </c>
      <c r="BG211" s="153">
        <f t="shared" si="26"/>
        <v>0</v>
      </c>
      <c r="BH211" s="153">
        <f t="shared" si="27"/>
        <v>0</v>
      </c>
      <c r="BI211" s="153">
        <f t="shared" si="28"/>
        <v>0</v>
      </c>
      <c r="BJ211" s="15" t="s">
        <v>1012</v>
      </c>
      <c r="BK211" s="153">
        <f t="shared" si="29"/>
        <v>0</v>
      </c>
      <c r="BL211" s="15" t="s">
        <v>1091</v>
      </c>
      <c r="BM211" s="152" t="s">
        <v>330</v>
      </c>
    </row>
    <row r="212" spans="2:51" s="12" customFormat="1" ht="9.75">
      <c r="B212" s="154"/>
      <c r="D212" s="155" t="s">
        <v>1093</v>
      </c>
      <c r="E212" s="156" t="s">
        <v>929</v>
      </c>
      <c r="F212" s="157" t="s">
        <v>331</v>
      </c>
      <c r="H212" s="158">
        <v>181</v>
      </c>
      <c r="L212" s="154"/>
      <c r="M212" s="159"/>
      <c r="N212" s="160"/>
      <c r="O212" s="160"/>
      <c r="P212" s="160"/>
      <c r="Q212" s="160"/>
      <c r="R212" s="160"/>
      <c r="S212" s="160"/>
      <c r="T212" s="161"/>
      <c r="AT212" s="156" t="s">
        <v>1093</v>
      </c>
      <c r="AU212" s="156" t="s">
        <v>1012</v>
      </c>
      <c r="AV212" s="12" t="s">
        <v>1012</v>
      </c>
      <c r="AW212" s="12" t="s">
        <v>956</v>
      </c>
      <c r="AX212" s="12" t="s">
        <v>1006</v>
      </c>
      <c r="AY212" s="156" t="s">
        <v>1085</v>
      </c>
    </row>
    <row r="213" spans="2:63" s="11" customFormat="1" ht="22.5" customHeight="1">
      <c r="B213" s="128"/>
      <c r="D213" s="129" t="s">
        <v>998</v>
      </c>
      <c r="E213" s="138" t="s">
        <v>1282</v>
      </c>
      <c r="F213" s="138" t="s">
        <v>1283</v>
      </c>
      <c r="J213" s="139">
        <f>BK213</f>
        <v>0</v>
      </c>
      <c r="L213" s="128"/>
      <c r="M213" s="132"/>
      <c r="N213" s="133"/>
      <c r="O213" s="133"/>
      <c r="P213" s="134">
        <f>P214</f>
        <v>314.287847</v>
      </c>
      <c r="Q213" s="133"/>
      <c r="R213" s="134">
        <f>R214</f>
        <v>0</v>
      </c>
      <c r="S213" s="133"/>
      <c r="T213" s="135">
        <f>T214</f>
        <v>0</v>
      </c>
      <c r="AR213" s="129" t="s">
        <v>1006</v>
      </c>
      <c r="AT213" s="136" t="s">
        <v>998</v>
      </c>
      <c r="AU213" s="136" t="s">
        <v>1006</v>
      </c>
      <c r="AY213" s="129" t="s">
        <v>1085</v>
      </c>
      <c r="BK213" s="137">
        <f>BK214</f>
        <v>0</v>
      </c>
    </row>
    <row r="214" spans="1:65" s="1" customFormat="1" ht="33" customHeight="1">
      <c r="A214" s="27"/>
      <c r="B214" s="140"/>
      <c r="C214" s="274" t="s">
        <v>114</v>
      </c>
      <c r="D214" s="274" t="s">
        <v>1087</v>
      </c>
      <c r="E214" s="275" t="s">
        <v>1379</v>
      </c>
      <c r="F214" s="276" t="s">
        <v>1380</v>
      </c>
      <c r="G214" s="277" t="s">
        <v>1143</v>
      </c>
      <c r="H214" s="266">
        <v>243.823</v>
      </c>
      <c r="I214" s="278"/>
      <c r="J214" s="278">
        <f>ROUND(I214*H214,2)</f>
        <v>0</v>
      </c>
      <c r="K214" s="147"/>
      <c r="L214" s="28"/>
      <c r="M214" s="148" t="s">
        <v>929</v>
      </c>
      <c r="N214" s="149" t="s">
        <v>965</v>
      </c>
      <c r="O214" s="150">
        <v>1.289</v>
      </c>
      <c r="P214" s="150">
        <f>O214*H214</f>
        <v>314.287847</v>
      </c>
      <c r="Q214" s="150">
        <v>0</v>
      </c>
      <c r="R214" s="150">
        <f>Q214*H214</f>
        <v>0</v>
      </c>
      <c r="S214" s="150">
        <v>0</v>
      </c>
      <c r="T214" s="151">
        <f>S214*H214</f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52" t="s">
        <v>1091</v>
      </c>
      <c r="AT214" s="152" t="s">
        <v>1087</v>
      </c>
      <c r="AU214" s="152" t="s">
        <v>1012</v>
      </c>
      <c r="AY214" s="15" t="s">
        <v>1085</v>
      </c>
      <c r="BE214" s="153">
        <f>IF(N214="základná",J214,0)</f>
        <v>0</v>
      </c>
      <c r="BF214" s="153">
        <f>IF(N214="znížená",J214,0)</f>
        <v>0</v>
      </c>
      <c r="BG214" s="153">
        <f>IF(N214="zákl. prenesená",J214,0)</f>
        <v>0</v>
      </c>
      <c r="BH214" s="153">
        <f>IF(N214="zníž. prenesená",J214,0)</f>
        <v>0</v>
      </c>
      <c r="BI214" s="153">
        <f>IF(N214="nulová",J214,0)</f>
        <v>0</v>
      </c>
      <c r="BJ214" s="15" t="s">
        <v>1012</v>
      </c>
      <c r="BK214" s="153">
        <f>ROUND(I214*H214,2)</f>
        <v>0</v>
      </c>
      <c r="BL214" s="15" t="s">
        <v>1091</v>
      </c>
      <c r="BM214" s="152" t="s">
        <v>333</v>
      </c>
    </row>
    <row r="215" spans="2:63" s="11" customFormat="1" ht="25.5" customHeight="1">
      <c r="B215" s="128"/>
      <c r="D215" s="129" t="s">
        <v>998</v>
      </c>
      <c r="E215" s="130" t="s">
        <v>1140</v>
      </c>
      <c r="F215" s="130" t="s">
        <v>1420</v>
      </c>
      <c r="J215" s="131">
        <f>BK215</f>
        <v>0</v>
      </c>
      <c r="L215" s="128"/>
      <c r="M215" s="132"/>
      <c r="N215" s="133"/>
      <c r="O215" s="133"/>
      <c r="P215" s="134">
        <f>P216</f>
        <v>1.842</v>
      </c>
      <c r="Q215" s="133"/>
      <c r="R215" s="134">
        <f>R216</f>
        <v>0.012650000000000002</v>
      </c>
      <c r="S215" s="133"/>
      <c r="T215" s="135">
        <f>T216</f>
        <v>0</v>
      </c>
      <c r="AR215" s="129" t="s">
        <v>1099</v>
      </c>
      <c r="AT215" s="136" t="s">
        <v>998</v>
      </c>
      <c r="AU215" s="136" t="s">
        <v>999</v>
      </c>
      <c r="AY215" s="129" t="s">
        <v>1085</v>
      </c>
      <c r="BK215" s="137">
        <f>BK216</f>
        <v>0</v>
      </c>
    </row>
    <row r="216" spans="2:63" s="11" customFormat="1" ht="22.5" customHeight="1">
      <c r="B216" s="128"/>
      <c r="D216" s="129" t="s">
        <v>998</v>
      </c>
      <c r="E216" s="138" t="s">
        <v>141</v>
      </c>
      <c r="F216" s="138" t="s">
        <v>142</v>
      </c>
      <c r="J216" s="139">
        <f>BK216</f>
        <v>0</v>
      </c>
      <c r="L216" s="128"/>
      <c r="M216" s="132"/>
      <c r="N216" s="133"/>
      <c r="O216" s="133"/>
      <c r="P216" s="134">
        <f>SUM(P217:P219)</f>
        <v>1.842</v>
      </c>
      <c r="Q216" s="133"/>
      <c r="R216" s="134">
        <f>SUM(R217:R219)</f>
        <v>0.012650000000000002</v>
      </c>
      <c r="S216" s="133"/>
      <c r="T216" s="135">
        <f>SUM(T217:T219)</f>
        <v>0</v>
      </c>
      <c r="AR216" s="129" t="s">
        <v>1099</v>
      </c>
      <c r="AT216" s="136" t="s">
        <v>998</v>
      </c>
      <c r="AU216" s="136" t="s">
        <v>1006</v>
      </c>
      <c r="AY216" s="129" t="s">
        <v>1085</v>
      </c>
      <c r="BK216" s="137">
        <f>SUM(BK217:BK219)</f>
        <v>0</v>
      </c>
    </row>
    <row r="217" spans="1:65" s="1" customFormat="1" ht="16.5" customHeight="1">
      <c r="A217" s="27"/>
      <c r="B217" s="140"/>
      <c r="C217" s="141" t="s">
        <v>118</v>
      </c>
      <c r="D217" s="141" t="s">
        <v>1087</v>
      </c>
      <c r="E217" s="142" t="s">
        <v>144</v>
      </c>
      <c r="F217" s="143" t="s">
        <v>145</v>
      </c>
      <c r="G217" s="144" t="s">
        <v>1194</v>
      </c>
      <c r="H217" s="145">
        <v>2</v>
      </c>
      <c r="I217" s="146"/>
      <c r="J217" s="146">
        <f>ROUND(I217*H217,2)</f>
        <v>0</v>
      </c>
      <c r="K217" s="147"/>
      <c r="L217" s="28"/>
      <c r="M217" s="148" t="s">
        <v>929</v>
      </c>
      <c r="N217" s="149" t="s">
        <v>965</v>
      </c>
      <c r="O217" s="150">
        <v>0.921</v>
      </c>
      <c r="P217" s="150">
        <f>O217*H217</f>
        <v>1.842</v>
      </c>
      <c r="Q217" s="150">
        <v>0</v>
      </c>
      <c r="R217" s="150">
        <f>Q217*H217</f>
        <v>0</v>
      </c>
      <c r="S217" s="150">
        <v>0</v>
      </c>
      <c r="T217" s="151">
        <f>S217*H217</f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52" t="s">
        <v>1425</v>
      </c>
      <c r="AT217" s="152" t="s">
        <v>1087</v>
      </c>
      <c r="AU217" s="152" t="s">
        <v>1012</v>
      </c>
      <c r="AY217" s="15" t="s">
        <v>1085</v>
      </c>
      <c r="BE217" s="153">
        <f>IF(N217="základná",J217,0)</f>
        <v>0</v>
      </c>
      <c r="BF217" s="153">
        <f>IF(N217="znížená",J217,0)</f>
        <v>0</v>
      </c>
      <c r="BG217" s="153">
        <f>IF(N217="zákl. prenesená",J217,0)</f>
        <v>0</v>
      </c>
      <c r="BH217" s="153">
        <f>IF(N217="zníž. prenesená",J217,0)</f>
        <v>0</v>
      </c>
      <c r="BI217" s="153">
        <f>IF(N217="nulová",J217,0)</f>
        <v>0</v>
      </c>
      <c r="BJ217" s="15" t="s">
        <v>1012</v>
      </c>
      <c r="BK217" s="153">
        <f>ROUND(I217*H217,2)</f>
        <v>0</v>
      </c>
      <c r="BL217" s="15" t="s">
        <v>1425</v>
      </c>
      <c r="BM217" s="152" t="s">
        <v>334</v>
      </c>
    </row>
    <row r="218" spans="1:65" s="1" customFormat="1" ht="21.75" customHeight="1">
      <c r="A218" s="27"/>
      <c r="B218" s="140"/>
      <c r="C218" s="162" t="s">
        <v>122</v>
      </c>
      <c r="D218" s="162" t="s">
        <v>1140</v>
      </c>
      <c r="E218" s="163" t="s">
        <v>335</v>
      </c>
      <c r="F218" s="164" t="s">
        <v>336</v>
      </c>
      <c r="G218" s="165" t="s">
        <v>1194</v>
      </c>
      <c r="H218" s="166">
        <v>1</v>
      </c>
      <c r="I218" s="167"/>
      <c r="J218" s="167">
        <f>ROUND(I218*H218,2)</f>
        <v>0</v>
      </c>
      <c r="K218" s="168"/>
      <c r="L218" s="169"/>
      <c r="M218" s="170" t="s">
        <v>929</v>
      </c>
      <c r="N218" s="171" t="s">
        <v>965</v>
      </c>
      <c r="O218" s="150">
        <v>0</v>
      </c>
      <c r="P218" s="150">
        <f>O218*H218</f>
        <v>0</v>
      </c>
      <c r="Q218" s="150">
        <v>0.00625</v>
      </c>
      <c r="R218" s="150">
        <f>Q218*H218</f>
        <v>0.00625</v>
      </c>
      <c r="S218" s="150">
        <v>0</v>
      </c>
      <c r="T218" s="151">
        <f>S218*H218</f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52" t="s">
        <v>1121</v>
      </c>
      <c r="AT218" s="152" t="s">
        <v>1140</v>
      </c>
      <c r="AU218" s="152" t="s">
        <v>1012</v>
      </c>
      <c r="AY218" s="15" t="s">
        <v>1085</v>
      </c>
      <c r="BE218" s="153">
        <f>IF(N218="základná",J218,0)</f>
        <v>0</v>
      </c>
      <c r="BF218" s="153">
        <f>IF(N218="znížená",J218,0)</f>
        <v>0</v>
      </c>
      <c r="BG218" s="153">
        <f>IF(N218="zákl. prenesená",J218,0)</f>
        <v>0</v>
      </c>
      <c r="BH218" s="153">
        <f>IF(N218="zníž. prenesená",J218,0)</f>
        <v>0</v>
      </c>
      <c r="BI218" s="153">
        <f>IF(N218="nulová",J218,0)</f>
        <v>0</v>
      </c>
      <c r="BJ218" s="15" t="s">
        <v>1012</v>
      </c>
      <c r="BK218" s="153">
        <f>ROUND(I218*H218,2)</f>
        <v>0</v>
      </c>
      <c r="BL218" s="15" t="s">
        <v>1091</v>
      </c>
      <c r="BM218" s="152" t="s">
        <v>337</v>
      </c>
    </row>
    <row r="219" spans="1:65" s="1" customFormat="1" ht="21.75" customHeight="1">
      <c r="A219" s="27"/>
      <c r="B219" s="140"/>
      <c r="C219" s="162" t="s">
        <v>126</v>
      </c>
      <c r="D219" s="162" t="s">
        <v>1140</v>
      </c>
      <c r="E219" s="163" t="s">
        <v>338</v>
      </c>
      <c r="F219" s="164" t="s">
        <v>339</v>
      </c>
      <c r="G219" s="165" t="s">
        <v>1194</v>
      </c>
      <c r="H219" s="166">
        <v>1</v>
      </c>
      <c r="I219" s="167"/>
      <c r="J219" s="167">
        <f>ROUND(I219*H219,2)</f>
        <v>0</v>
      </c>
      <c r="K219" s="168"/>
      <c r="L219" s="169"/>
      <c r="M219" s="176" t="s">
        <v>929</v>
      </c>
      <c r="N219" s="177" t="s">
        <v>965</v>
      </c>
      <c r="O219" s="174">
        <v>0</v>
      </c>
      <c r="P219" s="174">
        <f>O219*H219</f>
        <v>0</v>
      </c>
      <c r="Q219" s="174">
        <v>0.0064</v>
      </c>
      <c r="R219" s="174">
        <f>Q219*H219</f>
        <v>0.0064</v>
      </c>
      <c r="S219" s="174">
        <v>0</v>
      </c>
      <c r="T219" s="175">
        <f>S219*H219</f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52" t="s">
        <v>1121</v>
      </c>
      <c r="AT219" s="152" t="s">
        <v>1140</v>
      </c>
      <c r="AU219" s="152" t="s">
        <v>1012</v>
      </c>
      <c r="AY219" s="15" t="s">
        <v>1085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5" t="s">
        <v>1012</v>
      </c>
      <c r="BK219" s="153">
        <f>ROUND(I219*H219,2)</f>
        <v>0</v>
      </c>
      <c r="BL219" s="15" t="s">
        <v>1091</v>
      </c>
      <c r="BM219" s="152" t="s">
        <v>340</v>
      </c>
    </row>
    <row r="220" spans="1:31" s="1" customFormat="1" ht="6.75" customHeight="1">
      <c r="A220" s="27"/>
      <c r="B220" s="42"/>
      <c r="C220" s="43"/>
      <c r="D220" s="43"/>
      <c r="E220" s="43"/>
      <c r="F220" s="43"/>
      <c r="G220" s="43"/>
      <c r="H220" s="43"/>
      <c r="I220" s="43"/>
      <c r="J220" s="43"/>
      <c r="K220" s="43"/>
      <c r="L220" s="28"/>
      <c r="M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</row>
  </sheetData>
  <sheetProtection/>
  <autoFilter ref="C126:K219"/>
  <mergeCells count="12">
    <mergeCell ref="E9:H9"/>
    <mergeCell ref="E11:H11"/>
    <mergeCell ref="E20:H20"/>
    <mergeCell ref="E29:H29"/>
    <mergeCell ref="E119:H119"/>
    <mergeCell ref="L2:V2"/>
    <mergeCell ref="E85:H85"/>
    <mergeCell ref="E87:H87"/>
    <mergeCell ref="E89:H89"/>
    <mergeCell ref="E115:H115"/>
    <mergeCell ref="E117:H117"/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Zavacka_Lubica_Ing</dc:creator>
  <cp:keywords/>
  <dc:description/>
  <cp:lastModifiedBy>Beslerova Iveta</cp:lastModifiedBy>
  <cp:lastPrinted>2021-08-31T07:13:01Z</cp:lastPrinted>
  <dcterms:created xsi:type="dcterms:W3CDTF">2021-02-28T19:54:56Z</dcterms:created>
  <dcterms:modified xsi:type="dcterms:W3CDTF">2021-10-14T05:47:56Z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