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bc1722a63cb507e/Počítač/"/>
    </mc:Choice>
  </mc:AlternateContent>
  <xr:revisionPtr revIDLastSave="0" documentId="8_{56D6A8A9-AA95-4CF8-B02C-DB65F6082512}" xr6:coauthVersionLast="47" xr6:coauthVersionMax="47" xr10:uidLastSave="{00000000-0000-0000-0000-000000000000}"/>
  <bookViews>
    <workbookView xWindow="-120" yWindow="-120" windowWidth="29040" windowHeight="15840" xr2:uid="{927E2DE0-753D-45AE-A4DD-DC4969D4B507}"/>
  </bookViews>
  <sheets>
    <sheet name="Hárok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386" i="1" l="1"/>
  <c r="BI386" i="1"/>
  <c r="BH386" i="1"/>
  <c r="BG386" i="1"/>
  <c r="BF386" i="1"/>
  <c r="BE386" i="1"/>
  <c r="T386" i="1"/>
  <c r="R386" i="1"/>
  <c r="P386" i="1"/>
  <c r="J386" i="1"/>
  <c r="BK385" i="1"/>
  <c r="BI385" i="1"/>
  <c r="BH385" i="1"/>
  <c r="BG385" i="1"/>
  <c r="BE385" i="1"/>
  <c r="T385" i="1"/>
  <c r="R385" i="1"/>
  <c r="P385" i="1"/>
  <c r="J385" i="1"/>
  <c r="BF385" i="1" s="1"/>
  <c r="BK384" i="1"/>
  <c r="BI384" i="1"/>
  <c r="BH384" i="1"/>
  <c r="BG384" i="1"/>
  <c r="BE384" i="1"/>
  <c r="T384" i="1"/>
  <c r="R384" i="1"/>
  <c r="P384" i="1"/>
  <c r="P382" i="1" s="1"/>
  <c r="J384" i="1"/>
  <c r="BF384" i="1" s="1"/>
  <c r="BK383" i="1"/>
  <c r="BI383" i="1"/>
  <c r="BH383" i="1"/>
  <c r="BG383" i="1"/>
  <c r="BE383" i="1"/>
  <c r="T383" i="1"/>
  <c r="T382" i="1" s="1"/>
  <c r="R383" i="1"/>
  <c r="R382" i="1" s="1"/>
  <c r="P383" i="1"/>
  <c r="J383" i="1"/>
  <c r="BF383" i="1" s="1"/>
  <c r="BK382" i="1"/>
  <c r="J382" i="1" s="1"/>
  <c r="J111" i="1" s="1"/>
  <c r="BK381" i="1"/>
  <c r="BI381" i="1"/>
  <c r="BH381" i="1"/>
  <c r="BG381" i="1"/>
  <c r="BF381" i="1"/>
  <c r="BE381" i="1"/>
  <c r="T381" i="1"/>
  <c r="R381" i="1"/>
  <c r="P381" i="1"/>
  <c r="J381" i="1"/>
  <c r="BK380" i="1"/>
  <c r="BK379" i="1" s="1"/>
  <c r="J379" i="1" s="1"/>
  <c r="J110" i="1" s="1"/>
  <c r="BI380" i="1"/>
  <c r="BH380" i="1"/>
  <c r="BG380" i="1"/>
  <c r="BE380" i="1"/>
  <c r="T380" i="1"/>
  <c r="T379" i="1" s="1"/>
  <c r="R380" i="1"/>
  <c r="P380" i="1"/>
  <c r="P379" i="1" s="1"/>
  <c r="J380" i="1"/>
  <c r="BF380" i="1" s="1"/>
  <c r="R379" i="1"/>
  <c r="BK378" i="1"/>
  <c r="BI378" i="1"/>
  <c r="BH378" i="1"/>
  <c r="BG378" i="1"/>
  <c r="BE378" i="1"/>
  <c r="T378" i="1"/>
  <c r="R378" i="1"/>
  <c r="P378" i="1"/>
  <c r="J378" i="1"/>
  <c r="BF378" i="1" s="1"/>
  <c r="BK377" i="1"/>
  <c r="BI377" i="1"/>
  <c r="BH377" i="1"/>
  <c r="BG377" i="1"/>
  <c r="BE377" i="1"/>
  <c r="T377" i="1"/>
  <c r="R377" i="1"/>
  <c r="P377" i="1"/>
  <c r="J377" i="1"/>
  <c r="BF377" i="1" s="1"/>
  <c r="BK376" i="1"/>
  <c r="BI376" i="1"/>
  <c r="BH376" i="1"/>
  <c r="BG376" i="1"/>
  <c r="BE376" i="1"/>
  <c r="T376" i="1"/>
  <c r="R376" i="1"/>
  <c r="P376" i="1"/>
  <c r="J376" i="1"/>
  <c r="BF376" i="1" s="1"/>
  <c r="BK375" i="1"/>
  <c r="BI375" i="1"/>
  <c r="BH375" i="1"/>
  <c r="BG375" i="1"/>
  <c r="BE375" i="1"/>
  <c r="T375" i="1"/>
  <c r="R375" i="1"/>
  <c r="P375" i="1"/>
  <c r="J375" i="1"/>
  <c r="BF375" i="1" s="1"/>
  <c r="BK374" i="1"/>
  <c r="BI374" i="1"/>
  <c r="BH374" i="1"/>
  <c r="BG374" i="1"/>
  <c r="BE374" i="1"/>
  <c r="T374" i="1"/>
  <c r="R374" i="1"/>
  <c r="P374" i="1"/>
  <c r="J374" i="1"/>
  <c r="BF374" i="1" s="1"/>
  <c r="BK373" i="1"/>
  <c r="BI373" i="1"/>
  <c r="BH373" i="1"/>
  <c r="BG373" i="1"/>
  <c r="BE373" i="1"/>
  <c r="T373" i="1"/>
  <c r="R373" i="1"/>
  <c r="P373" i="1"/>
  <c r="J373" i="1"/>
  <c r="BF373" i="1" s="1"/>
  <c r="BK372" i="1"/>
  <c r="BI372" i="1"/>
  <c r="BH372" i="1"/>
  <c r="BG372" i="1"/>
  <c r="BE372" i="1"/>
  <c r="T372" i="1"/>
  <c r="R372" i="1"/>
  <c r="P372" i="1"/>
  <c r="J372" i="1"/>
  <c r="BF372" i="1" s="1"/>
  <c r="BK371" i="1"/>
  <c r="BI371" i="1"/>
  <c r="BH371" i="1"/>
  <c r="BG371" i="1"/>
  <c r="BE371" i="1"/>
  <c r="T371" i="1"/>
  <c r="R371" i="1"/>
  <c r="P371" i="1"/>
  <c r="J371" i="1"/>
  <c r="BF371" i="1" s="1"/>
  <c r="BK370" i="1"/>
  <c r="BI370" i="1"/>
  <c r="BH370" i="1"/>
  <c r="BG370" i="1"/>
  <c r="BE370" i="1"/>
  <c r="T370" i="1"/>
  <c r="R370" i="1"/>
  <c r="P370" i="1"/>
  <c r="J370" i="1"/>
  <c r="BF370" i="1" s="1"/>
  <c r="BK369" i="1"/>
  <c r="BI369" i="1"/>
  <c r="BH369" i="1"/>
  <c r="BG369" i="1"/>
  <c r="BF369" i="1"/>
  <c r="BE369" i="1"/>
  <c r="T369" i="1"/>
  <c r="R369" i="1"/>
  <c r="P369" i="1"/>
  <c r="J369" i="1"/>
  <c r="BK368" i="1"/>
  <c r="BI368" i="1"/>
  <c r="BH368" i="1"/>
  <c r="BG368" i="1"/>
  <c r="BE368" i="1"/>
  <c r="T368" i="1"/>
  <c r="R368" i="1"/>
  <c r="P368" i="1"/>
  <c r="J368" i="1"/>
  <c r="BF368" i="1" s="1"/>
  <c r="BK367" i="1"/>
  <c r="BI367" i="1"/>
  <c r="BH367" i="1"/>
  <c r="BG367" i="1"/>
  <c r="BE367" i="1"/>
  <c r="T367" i="1"/>
  <c r="R367" i="1"/>
  <c r="P367" i="1"/>
  <c r="J367" i="1"/>
  <c r="BF367" i="1" s="1"/>
  <c r="BK366" i="1"/>
  <c r="BI366" i="1"/>
  <c r="BH366" i="1"/>
  <c r="BG366" i="1"/>
  <c r="BE366" i="1"/>
  <c r="T366" i="1"/>
  <c r="R366" i="1"/>
  <c r="P366" i="1"/>
  <c r="J366" i="1"/>
  <c r="BF366" i="1" s="1"/>
  <c r="BK365" i="1"/>
  <c r="BI365" i="1"/>
  <c r="BH365" i="1"/>
  <c r="BG365" i="1"/>
  <c r="BF365" i="1"/>
  <c r="BE365" i="1"/>
  <c r="T365" i="1"/>
  <c r="R365" i="1"/>
  <c r="P365" i="1"/>
  <c r="J365" i="1"/>
  <c r="BK364" i="1"/>
  <c r="BI364" i="1"/>
  <c r="BH364" i="1"/>
  <c r="BG364" i="1"/>
  <c r="BE364" i="1"/>
  <c r="T364" i="1"/>
  <c r="R364" i="1"/>
  <c r="P364" i="1"/>
  <c r="J364" i="1"/>
  <c r="BF364" i="1" s="1"/>
  <c r="BK363" i="1"/>
  <c r="BI363" i="1"/>
  <c r="BH363" i="1"/>
  <c r="BG363" i="1"/>
  <c r="BF363" i="1"/>
  <c r="BE363" i="1"/>
  <c r="T363" i="1"/>
  <c r="R363" i="1"/>
  <c r="P363" i="1"/>
  <c r="J363" i="1"/>
  <c r="BK362" i="1"/>
  <c r="BI362" i="1"/>
  <c r="BH362" i="1"/>
  <c r="BG362" i="1"/>
  <c r="BE362" i="1"/>
  <c r="T362" i="1"/>
  <c r="R362" i="1"/>
  <c r="P362" i="1"/>
  <c r="J362" i="1"/>
  <c r="BF362" i="1" s="1"/>
  <c r="BK361" i="1"/>
  <c r="BI361" i="1"/>
  <c r="BH361" i="1"/>
  <c r="BG361" i="1"/>
  <c r="BF361" i="1"/>
  <c r="BE361" i="1"/>
  <c r="T361" i="1"/>
  <c r="R361" i="1"/>
  <c r="P361" i="1"/>
  <c r="J361" i="1"/>
  <c r="BK360" i="1"/>
  <c r="BI360" i="1"/>
  <c r="BH360" i="1"/>
  <c r="BG360" i="1"/>
  <c r="BE360" i="1"/>
  <c r="T360" i="1"/>
  <c r="R360" i="1"/>
  <c r="P360" i="1"/>
  <c r="J360" i="1"/>
  <c r="BF360" i="1" s="1"/>
  <c r="BK359" i="1"/>
  <c r="BI359" i="1"/>
  <c r="BH359" i="1"/>
  <c r="BG359" i="1"/>
  <c r="BF359" i="1"/>
  <c r="BE359" i="1"/>
  <c r="T359" i="1"/>
  <c r="R359" i="1"/>
  <c r="P359" i="1"/>
  <c r="J359" i="1"/>
  <c r="BK358" i="1"/>
  <c r="BI358" i="1"/>
  <c r="BH358" i="1"/>
  <c r="BG358" i="1"/>
  <c r="BE358" i="1"/>
  <c r="T358" i="1"/>
  <c r="R358" i="1"/>
  <c r="P358" i="1"/>
  <c r="J358" i="1"/>
  <c r="BF358" i="1" s="1"/>
  <c r="BK357" i="1"/>
  <c r="BI357" i="1"/>
  <c r="BH357" i="1"/>
  <c r="BG357" i="1"/>
  <c r="BF357" i="1"/>
  <c r="BE357" i="1"/>
  <c r="T357" i="1"/>
  <c r="R357" i="1"/>
  <c r="P357" i="1"/>
  <c r="J357" i="1"/>
  <c r="BK356" i="1"/>
  <c r="BI356" i="1"/>
  <c r="BH356" i="1"/>
  <c r="BG356" i="1"/>
  <c r="BE356" i="1"/>
  <c r="T356" i="1"/>
  <c r="R356" i="1"/>
  <c r="P356" i="1"/>
  <c r="J356" i="1"/>
  <c r="BF356" i="1" s="1"/>
  <c r="BK355" i="1"/>
  <c r="BI355" i="1"/>
  <c r="BH355" i="1"/>
  <c r="BG355" i="1"/>
  <c r="BF355" i="1"/>
  <c r="BE355" i="1"/>
  <c r="T355" i="1"/>
  <c r="R355" i="1"/>
  <c r="P355" i="1"/>
  <c r="J355" i="1"/>
  <c r="BK354" i="1"/>
  <c r="BI354" i="1"/>
  <c r="BH354" i="1"/>
  <c r="BG354" i="1"/>
  <c r="BE354" i="1"/>
  <c r="T354" i="1"/>
  <c r="R354" i="1"/>
  <c r="P354" i="1"/>
  <c r="J354" i="1"/>
  <c r="BF354" i="1" s="1"/>
  <c r="BK353" i="1"/>
  <c r="BI353" i="1"/>
  <c r="BH353" i="1"/>
  <c r="BG353" i="1"/>
  <c r="BF353" i="1"/>
  <c r="BE353" i="1"/>
  <c r="T353" i="1"/>
  <c r="R353" i="1"/>
  <c r="P353" i="1"/>
  <c r="J353" i="1"/>
  <c r="BK352" i="1"/>
  <c r="BI352" i="1"/>
  <c r="BH352" i="1"/>
  <c r="BG352" i="1"/>
  <c r="BE352" i="1"/>
  <c r="T352" i="1"/>
  <c r="R352" i="1"/>
  <c r="P352" i="1"/>
  <c r="J352" i="1"/>
  <c r="BF352" i="1" s="1"/>
  <c r="BK350" i="1"/>
  <c r="BI350" i="1"/>
  <c r="BH350" i="1"/>
  <c r="BG350" i="1"/>
  <c r="BF350" i="1"/>
  <c r="BE350" i="1"/>
  <c r="T350" i="1"/>
  <c r="R350" i="1"/>
  <c r="P350" i="1"/>
  <c r="J350" i="1"/>
  <c r="BK349" i="1"/>
  <c r="BI349" i="1"/>
  <c r="BH349" i="1"/>
  <c r="BG349" i="1"/>
  <c r="BE349" i="1"/>
  <c r="T349" i="1"/>
  <c r="R349" i="1"/>
  <c r="P349" i="1"/>
  <c r="J349" i="1"/>
  <c r="BF349" i="1" s="1"/>
  <c r="BK347" i="1"/>
  <c r="BI347" i="1"/>
  <c r="BH347" i="1"/>
  <c r="BG347" i="1"/>
  <c r="BF347" i="1"/>
  <c r="BE347" i="1"/>
  <c r="T347" i="1"/>
  <c r="R347" i="1"/>
  <c r="P347" i="1"/>
  <c r="J347" i="1"/>
  <c r="BK346" i="1"/>
  <c r="BI346" i="1"/>
  <c r="BH346" i="1"/>
  <c r="BG346" i="1"/>
  <c r="BE346" i="1"/>
  <c r="T346" i="1"/>
  <c r="R346" i="1"/>
  <c r="P346" i="1"/>
  <c r="J346" i="1"/>
  <c r="BF346" i="1" s="1"/>
  <c r="BK344" i="1"/>
  <c r="BI344" i="1"/>
  <c r="BH344" i="1"/>
  <c r="BG344" i="1"/>
  <c r="BF344" i="1"/>
  <c r="BE344" i="1"/>
  <c r="T344" i="1"/>
  <c r="R344" i="1"/>
  <c r="P344" i="1"/>
  <c r="J344" i="1"/>
  <c r="BK343" i="1"/>
  <c r="BI343" i="1"/>
  <c r="BH343" i="1"/>
  <c r="BG343" i="1"/>
  <c r="BE343" i="1"/>
  <c r="T343" i="1"/>
  <c r="R343" i="1"/>
  <c r="P343" i="1"/>
  <c r="J343" i="1"/>
  <c r="BF343" i="1" s="1"/>
  <c r="BK342" i="1"/>
  <c r="BI342" i="1"/>
  <c r="BH342" i="1"/>
  <c r="BG342" i="1"/>
  <c r="BF342" i="1"/>
  <c r="BE342" i="1"/>
  <c r="T342" i="1"/>
  <c r="R342" i="1"/>
  <c r="P342" i="1"/>
  <c r="J342" i="1"/>
  <c r="BK341" i="1"/>
  <c r="BI341" i="1"/>
  <c r="BH341" i="1"/>
  <c r="BG341" i="1"/>
  <c r="BE341" i="1"/>
  <c r="T341" i="1"/>
  <c r="R341" i="1"/>
  <c r="P341" i="1"/>
  <c r="J341" i="1"/>
  <c r="BF341" i="1" s="1"/>
  <c r="BK339" i="1"/>
  <c r="BI339" i="1"/>
  <c r="BH339" i="1"/>
  <c r="BG339" i="1"/>
  <c r="BF339" i="1"/>
  <c r="BE339" i="1"/>
  <c r="T339" i="1"/>
  <c r="R339" i="1"/>
  <c r="P339" i="1"/>
  <c r="J339" i="1"/>
  <c r="BK338" i="1"/>
  <c r="BI338" i="1"/>
  <c r="BH338" i="1"/>
  <c r="BG338" i="1"/>
  <c r="BE338" i="1"/>
  <c r="T338" i="1"/>
  <c r="R338" i="1"/>
  <c r="P338" i="1"/>
  <c r="J338" i="1"/>
  <c r="BF338" i="1" s="1"/>
  <c r="BK337" i="1"/>
  <c r="BI337" i="1"/>
  <c r="BH337" i="1"/>
  <c r="BG337" i="1"/>
  <c r="BF337" i="1"/>
  <c r="BE337" i="1"/>
  <c r="T337" i="1"/>
  <c r="R337" i="1"/>
  <c r="R334" i="1" s="1"/>
  <c r="R333" i="1" s="1"/>
  <c r="P337" i="1"/>
  <c r="J337" i="1"/>
  <c r="BK336" i="1"/>
  <c r="BI336" i="1"/>
  <c r="BH336" i="1"/>
  <c r="BG336" i="1"/>
  <c r="BE336" i="1"/>
  <c r="T336" i="1"/>
  <c r="R336" i="1"/>
  <c r="P336" i="1"/>
  <c r="J336" i="1"/>
  <c r="BF336" i="1" s="1"/>
  <c r="BK335" i="1"/>
  <c r="BK334" i="1" s="1"/>
  <c r="BI335" i="1"/>
  <c r="BH335" i="1"/>
  <c r="BG335" i="1"/>
  <c r="BF335" i="1"/>
  <c r="BE335" i="1"/>
  <c r="T335" i="1"/>
  <c r="R335" i="1"/>
  <c r="P335" i="1"/>
  <c r="P334" i="1" s="1"/>
  <c r="P333" i="1" s="1"/>
  <c r="J335" i="1"/>
  <c r="T334" i="1"/>
  <c r="T333" i="1" s="1"/>
  <c r="BK332" i="1"/>
  <c r="BI332" i="1"/>
  <c r="BH332" i="1"/>
  <c r="BG332" i="1"/>
  <c r="BF332" i="1"/>
  <c r="BE332" i="1"/>
  <c r="T332" i="1"/>
  <c r="R332" i="1"/>
  <c r="P332" i="1"/>
  <c r="J332" i="1"/>
  <c r="BK331" i="1"/>
  <c r="BI331" i="1"/>
  <c r="BH331" i="1"/>
  <c r="BG331" i="1"/>
  <c r="BE331" i="1"/>
  <c r="T331" i="1"/>
  <c r="R331" i="1"/>
  <c r="P331" i="1"/>
  <c r="J331" i="1"/>
  <c r="BF331" i="1" s="1"/>
  <c r="BK330" i="1"/>
  <c r="BI330" i="1"/>
  <c r="BH330" i="1"/>
  <c r="BG330" i="1"/>
  <c r="BF330" i="1"/>
  <c r="BE330" i="1"/>
  <c r="T330" i="1"/>
  <c r="R330" i="1"/>
  <c r="P330" i="1"/>
  <c r="J330" i="1"/>
  <c r="BK329" i="1"/>
  <c r="BI329" i="1"/>
  <c r="BH329" i="1"/>
  <c r="BG329" i="1"/>
  <c r="BE329" i="1"/>
  <c r="T329" i="1"/>
  <c r="R329" i="1"/>
  <c r="P329" i="1"/>
  <c r="J329" i="1"/>
  <c r="BF329" i="1" s="1"/>
  <c r="BK328" i="1"/>
  <c r="BI328" i="1"/>
  <c r="BH328" i="1"/>
  <c r="BG328" i="1"/>
  <c r="BF328" i="1"/>
  <c r="BE328" i="1"/>
  <c r="T328" i="1"/>
  <c r="R328" i="1"/>
  <c r="P328" i="1"/>
  <c r="J328" i="1"/>
  <c r="BK327" i="1"/>
  <c r="BI327" i="1"/>
  <c r="BH327" i="1"/>
  <c r="BG327" i="1"/>
  <c r="BE327" i="1"/>
  <c r="T327" i="1"/>
  <c r="R327" i="1"/>
  <c r="P327" i="1"/>
  <c r="J327" i="1"/>
  <c r="BF327" i="1" s="1"/>
  <c r="BK326" i="1"/>
  <c r="BI326" i="1"/>
  <c r="BH326" i="1"/>
  <c r="BG326" i="1"/>
  <c r="BF326" i="1"/>
  <c r="BE326" i="1"/>
  <c r="T326" i="1"/>
  <c r="R326" i="1"/>
  <c r="P326" i="1"/>
  <c r="J326" i="1"/>
  <c r="BK325" i="1"/>
  <c r="BI325" i="1"/>
  <c r="BH325" i="1"/>
  <c r="BG325" i="1"/>
  <c r="BE325" i="1"/>
  <c r="T325" i="1"/>
  <c r="R325" i="1"/>
  <c r="P325" i="1"/>
  <c r="J325" i="1"/>
  <c r="BF325" i="1" s="1"/>
  <c r="BK324" i="1"/>
  <c r="BI324" i="1"/>
  <c r="BH324" i="1"/>
  <c r="BG324" i="1"/>
  <c r="BF324" i="1"/>
  <c r="BE324" i="1"/>
  <c r="T324" i="1"/>
  <c r="R324" i="1"/>
  <c r="P324" i="1"/>
  <c r="J324" i="1"/>
  <c r="BK323" i="1"/>
  <c r="BK322" i="1" s="1"/>
  <c r="J322" i="1" s="1"/>
  <c r="J107" i="1" s="1"/>
  <c r="BI323" i="1"/>
  <c r="BH323" i="1"/>
  <c r="BG323" i="1"/>
  <c r="BE323" i="1"/>
  <c r="T323" i="1"/>
  <c r="T322" i="1" s="1"/>
  <c r="R323" i="1"/>
  <c r="R322" i="1" s="1"/>
  <c r="P323" i="1"/>
  <c r="J323" i="1"/>
  <c r="BF323" i="1" s="1"/>
  <c r="P322" i="1"/>
  <c r="BK321" i="1"/>
  <c r="BI321" i="1"/>
  <c r="BH321" i="1"/>
  <c r="BG321" i="1"/>
  <c r="BE321" i="1"/>
  <c r="T321" i="1"/>
  <c r="R321" i="1"/>
  <c r="P321" i="1"/>
  <c r="J321" i="1"/>
  <c r="BF321" i="1" s="1"/>
  <c r="BK320" i="1"/>
  <c r="BI320" i="1"/>
  <c r="BH320" i="1"/>
  <c r="BG320" i="1"/>
  <c r="BF320" i="1"/>
  <c r="BE320" i="1"/>
  <c r="T320" i="1"/>
  <c r="R320" i="1"/>
  <c r="P320" i="1"/>
  <c r="J320" i="1"/>
  <c r="BK319" i="1"/>
  <c r="BI319" i="1"/>
  <c r="BH319" i="1"/>
  <c r="BG319" i="1"/>
  <c r="BF319" i="1"/>
  <c r="BE319" i="1"/>
  <c r="T319" i="1"/>
  <c r="R319" i="1"/>
  <c r="P319" i="1"/>
  <c r="J319" i="1"/>
  <c r="BK318" i="1"/>
  <c r="BI318" i="1"/>
  <c r="BH318" i="1"/>
  <c r="BG318" i="1"/>
  <c r="BE318" i="1"/>
  <c r="T318" i="1"/>
  <c r="R318" i="1"/>
  <c r="P318" i="1"/>
  <c r="J318" i="1"/>
  <c r="BF318" i="1" s="1"/>
  <c r="BK317" i="1"/>
  <c r="BI317" i="1"/>
  <c r="BH317" i="1"/>
  <c r="BG317" i="1"/>
  <c r="BE317" i="1"/>
  <c r="T317" i="1"/>
  <c r="R317" i="1"/>
  <c r="P317" i="1"/>
  <c r="J317" i="1"/>
  <c r="BF317" i="1" s="1"/>
  <c r="BK316" i="1"/>
  <c r="BI316" i="1"/>
  <c r="BH316" i="1"/>
  <c r="BG316" i="1"/>
  <c r="BF316" i="1"/>
  <c r="BE316" i="1"/>
  <c r="T316" i="1"/>
  <c r="R316" i="1"/>
  <c r="P316" i="1"/>
  <c r="J316" i="1"/>
  <c r="BK315" i="1"/>
  <c r="BI315" i="1"/>
  <c r="BH315" i="1"/>
  <c r="BG315" i="1"/>
  <c r="BF315" i="1"/>
  <c r="BE315" i="1"/>
  <c r="T315" i="1"/>
  <c r="R315" i="1"/>
  <c r="P315" i="1"/>
  <c r="J315" i="1"/>
  <c r="BK314" i="1"/>
  <c r="BK311" i="1" s="1"/>
  <c r="J311" i="1" s="1"/>
  <c r="J106" i="1" s="1"/>
  <c r="BI314" i="1"/>
  <c r="BH314" i="1"/>
  <c r="BG314" i="1"/>
  <c r="BE314" i="1"/>
  <c r="T314" i="1"/>
  <c r="R314" i="1"/>
  <c r="P314" i="1"/>
  <c r="P311" i="1" s="1"/>
  <c r="J314" i="1"/>
  <c r="BF314" i="1" s="1"/>
  <c r="BK313" i="1"/>
  <c r="BI313" i="1"/>
  <c r="BH313" i="1"/>
  <c r="BG313" i="1"/>
  <c r="BE313" i="1"/>
  <c r="T313" i="1"/>
  <c r="R313" i="1"/>
  <c r="P313" i="1"/>
  <c r="J313" i="1"/>
  <c r="BF313" i="1" s="1"/>
  <c r="BK312" i="1"/>
  <c r="BI312" i="1"/>
  <c r="BH312" i="1"/>
  <c r="BG312" i="1"/>
  <c r="BF312" i="1"/>
  <c r="BE312" i="1"/>
  <c r="T312" i="1"/>
  <c r="T311" i="1" s="1"/>
  <c r="R312" i="1"/>
  <c r="P312" i="1"/>
  <c r="J312" i="1"/>
  <c r="R311" i="1"/>
  <c r="BK310" i="1"/>
  <c r="BI310" i="1"/>
  <c r="BH310" i="1"/>
  <c r="BG310" i="1"/>
  <c r="BE310" i="1"/>
  <c r="T310" i="1"/>
  <c r="R310" i="1"/>
  <c r="P310" i="1"/>
  <c r="J310" i="1"/>
  <c r="BF310" i="1" s="1"/>
  <c r="BK309" i="1"/>
  <c r="BI309" i="1"/>
  <c r="BH309" i="1"/>
  <c r="BG309" i="1"/>
  <c r="BF309" i="1"/>
  <c r="BE309" i="1"/>
  <c r="T309" i="1"/>
  <c r="R309" i="1"/>
  <c r="P309" i="1"/>
  <c r="J309" i="1"/>
  <c r="BK308" i="1"/>
  <c r="BI308" i="1"/>
  <c r="BH308" i="1"/>
  <c r="BG308" i="1"/>
  <c r="BE308" i="1"/>
  <c r="T308" i="1"/>
  <c r="R308" i="1"/>
  <c r="P308" i="1"/>
  <c r="J308" i="1"/>
  <c r="BF308" i="1" s="1"/>
  <c r="BK306" i="1"/>
  <c r="BI306" i="1"/>
  <c r="BH306" i="1"/>
  <c r="BG306" i="1"/>
  <c r="BF306" i="1"/>
  <c r="BE306" i="1"/>
  <c r="T306" i="1"/>
  <c r="R306" i="1"/>
  <c r="P306" i="1"/>
  <c r="J306" i="1"/>
  <c r="BK305" i="1"/>
  <c r="BI305" i="1"/>
  <c r="BH305" i="1"/>
  <c r="BG305" i="1"/>
  <c r="BE305" i="1"/>
  <c r="T305" i="1"/>
  <c r="R305" i="1"/>
  <c r="P305" i="1"/>
  <c r="J305" i="1"/>
  <c r="BF305" i="1" s="1"/>
  <c r="BK304" i="1"/>
  <c r="BI304" i="1"/>
  <c r="BH304" i="1"/>
  <c r="BG304" i="1"/>
  <c r="BF304" i="1"/>
  <c r="BE304" i="1"/>
  <c r="T304" i="1"/>
  <c r="R304" i="1"/>
  <c r="P304" i="1"/>
  <c r="J304" i="1"/>
  <c r="BK303" i="1"/>
  <c r="BI303" i="1"/>
  <c r="BH303" i="1"/>
  <c r="BG303" i="1"/>
  <c r="BE303" i="1"/>
  <c r="T303" i="1"/>
  <c r="R303" i="1"/>
  <c r="P303" i="1"/>
  <c r="J303" i="1"/>
  <c r="BF303" i="1" s="1"/>
  <c r="BK302" i="1"/>
  <c r="BI302" i="1"/>
  <c r="BH302" i="1"/>
  <c r="BG302" i="1"/>
  <c r="BF302" i="1"/>
  <c r="BE302" i="1"/>
  <c r="T302" i="1"/>
  <c r="R302" i="1"/>
  <c r="P302" i="1"/>
  <c r="J302" i="1"/>
  <c r="BK301" i="1"/>
  <c r="BI301" i="1"/>
  <c r="BH301" i="1"/>
  <c r="BG301" i="1"/>
  <c r="BE301" i="1"/>
  <c r="T301" i="1"/>
  <c r="R301" i="1"/>
  <c r="P301" i="1"/>
  <c r="J301" i="1"/>
  <c r="BF301" i="1" s="1"/>
  <c r="BK300" i="1"/>
  <c r="BI300" i="1"/>
  <c r="BH300" i="1"/>
  <c r="BG300" i="1"/>
  <c r="BF300" i="1"/>
  <c r="BE300" i="1"/>
  <c r="T300" i="1"/>
  <c r="R300" i="1"/>
  <c r="P300" i="1"/>
  <c r="J300" i="1"/>
  <c r="BK299" i="1"/>
  <c r="BI299" i="1"/>
  <c r="BH299" i="1"/>
  <c r="BG299" i="1"/>
  <c r="BE299" i="1"/>
  <c r="T299" i="1"/>
  <c r="R299" i="1"/>
  <c r="P299" i="1"/>
  <c r="J299" i="1"/>
  <c r="BF299" i="1" s="1"/>
  <c r="BK298" i="1"/>
  <c r="BI298" i="1"/>
  <c r="BH298" i="1"/>
  <c r="BG298" i="1"/>
  <c r="BF298" i="1"/>
  <c r="BE298" i="1"/>
  <c r="T298" i="1"/>
  <c r="R298" i="1"/>
  <c r="P298" i="1"/>
  <c r="J298" i="1"/>
  <c r="BK297" i="1"/>
  <c r="BI297" i="1"/>
  <c r="BH297" i="1"/>
  <c r="BG297" i="1"/>
  <c r="BE297" i="1"/>
  <c r="T297" i="1"/>
  <c r="R297" i="1"/>
  <c r="P297" i="1"/>
  <c r="J297" i="1"/>
  <c r="BF297" i="1" s="1"/>
  <c r="BK296" i="1"/>
  <c r="BI296" i="1"/>
  <c r="BH296" i="1"/>
  <c r="BG296" i="1"/>
  <c r="BF296" i="1"/>
  <c r="BE296" i="1"/>
  <c r="T296" i="1"/>
  <c r="R296" i="1"/>
  <c r="P296" i="1"/>
  <c r="J296" i="1"/>
  <c r="BK295" i="1"/>
  <c r="BI295" i="1"/>
  <c r="BH295" i="1"/>
  <c r="BG295" i="1"/>
  <c r="BE295" i="1"/>
  <c r="T295" i="1"/>
  <c r="R295" i="1"/>
  <c r="P295" i="1"/>
  <c r="J295" i="1"/>
  <c r="BF295" i="1" s="1"/>
  <c r="BK294" i="1"/>
  <c r="BI294" i="1"/>
  <c r="BH294" i="1"/>
  <c r="BG294" i="1"/>
  <c r="BF294" i="1"/>
  <c r="BE294" i="1"/>
  <c r="T294" i="1"/>
  <c r="R294" i="1"/>
  <c r="P294" i="1"/>
  <c r="J294" i="1"/>
  <c r="BK293" i="1"/>
  <c r="BK292" i="1" s="1"/>
  <c r="J292" i="1" s="1"/>
  <c r="J105" i="1" s="1"/>
  <c r="BI293" i="1"/>
  <c r="BH293" i="1"/>
  <c r="BG293" i="1"/>
  <c r="BE293" i="1"/>
  <c r="T293" i="1"/>
  <c r="T292" i="1" s="1"/>
  <c r="R293" i="1"/>
  <c r="R292" i="1" s="1"/>
  <c r="P293" i="1"/>
  <c r="J293" i="1"/>
  <c r="BF293" i="1" s="1"/>
  <c r="P292" i="1"/>
  <c r="BK291" i="1"/>
  <c r="BI291" i="1"/>
  <c r="BH291" i="1"/>
  <c r="BG291" i="1"/>
  <c r="BE291" i="1"/>
  <c r="T291" i="1"/>
  <c r="T288" i="1" s="1"/>
  <c r="R291" i="1"/>
  <c r="P291" i="1"/>
  <c r="J291" i="1"/>
  <c r="BF291" i="1" s="1"/>
  <c r="BK290" i="1"/>
  <c r="BI290" i="1"/>
  <c r="BH290" i="1"/>
  <c r="BG290" i="1"/>
  <c r="BF290" i="1"/>
  <c r="BE290" i="1"/>
  <c r="T290" i="1"/>
  <c r="R290" i="1"/>
  <c r="P290" i="1"/>
  <c r="J290" i="1"/>
  <c r="BK289" i="1"/>
  <c r="BI289" i="1"/>
  <c r="BH289" i="1"/>
  <c r="BG289" i="1"/>
  <c r="BF289" i="1"/>
  <c r="BE289" i="1"/>
  <c r="T289" i="1"/>
  <c r="R289" i="1"/>
  <c r="R288" i="1" s="1"/>
  <c r="P289" i="1"/>
  <c r="J289" i="1"/>
  <c r="BK288" i="1"/>
  <c r="J288" i="1" s="1"/>
  <c r="P288" i="1"/>
  <c r="BK287" i="1"/>
  <c r="BI287" i="1"/>
  <c r="BH287" i="1"/>
  <c r="BG287" i="1"/>
  <c r="BF287" i="1"/>
  <c r="BE287" i="1"/>
  <c r="T287" i="1"/>
  <c r="R287" i="1"/>
  <c r="P287" i="1"/>
  <c r="J287" i="1"/>
  <c r="BK285" i="1"/>
  <c r="BI285" i="1"/>
  <c r="BH285" i="1"/>
  <c r="BG285" i="1"/>
  <c r="BE285" i="1"/>
  <c r="T285" i="1"/>
  <c r="R285" i="1"/>
  <c r="P285" i="1"/>
  <c r="J285" i="1"/>
  <c r="BF285" i="1" s="1"/>
  <c r="BK284" i="1"/>
  <c r="BI284" i="1"/>
  <c r="BH284" i="1"/>
  <c r="BG284" i="1"/>
  <c r="BF284" i="1"/>
  <c r="BE284" i="1"/>
  <c r="T284" i="1"/>
  <c r="R284" i="1"/>
  <c r="R280" i="1" s="1"/>
  <c r="R279" i="1" s="1"/>
  <c r="P284" i="1"/>
  <c r="J284" i="1"/>
  <c r="BK282" i="1"/>
  <c r="BI282" i="1"/>
  <c r="BH282" i="1"/>
  <c r="BG282" i="1"/>
  <c r="BE282" i="1"/>
  <c r="T282" i="1"/>
  <c r="R282" i="1"/>
  <c r="P282" i="1"/>
  <c r="J282" i="1"/>
  <c r="BF282" i="1" s="1"/>
  <c r="BK281" i="1"/>
  <c r="BK280" i="1" s="1"/>
  <c r="BI281" i="1"/>
  <c r="BH281" i="1"/>
  <c r="BG281" i="1"/>
  <c r="BF281" i="1"/>
  <c r="BE281" i="1"/>
  <c r="T281" i="1"/>
  <c r="R281" i="1"/>
  <c r="P281" i="1"/>
  <c r="P280" i="1" s="1"/>
  <c r="P279" i="1" s="1"/>
  <c r="J281" i="1"/>
  <c r="T280" i="1"/>
  <c r="BK278" i="1"/>
  <c r="BI278" i="1"/>
  <c r="BH278" i="1"/>
  <c r="BG278" i="1"/>
  <c r="BF278" i="1"/>
  <c r="BE278" i="1"/>
  <c r="T278" i="1"/>
  <c r="R278" i="1"/>
  <c r="P278" i="1"/>
  <c r="J278" i="1"/>
  <c r="BK277" i="1"/>
  <c r="BI277" i="1"/>
  <c r="BH277" i="1"/>
  <c r="BG277" i="1"/>
  <c r="BE277" i="1"/>
  <c r="T277" i="1"/>
  <c r="R277" i="1"/>
  <c r="P277" i="1"/>
  <c r="J277" i="1"/>
  <c r="BF277" i="1" s="1"/>
  <c r="BK276" i="1"/>
  <c r="BI276" i="1"/>
  <c r="BH276" i="1"/>
  <c r="BG276" i="1"/>
  <c r="BF276" i="1"/>
  <c r="BE276" i="1"/>
  <c r="T276" i="1"/>
  <c r="R276" i="1"/>
  <c r="P276" i="1"/>
  <c r="J276" i="1"/>
  <c r="BK275" i="1"/>
  <c r="BI275" i="1"/>
  <c r="BH275" i="1"/>
  <c r="BG275" i="1"/>
  <c r="BE275" i="1"/>
  <c r="T275" i="1"/>
  <c r="R275" i="1"/>
  <c r="P275" i="1"/>
  <c r="J275" i="1"/>
  <c r="BF275" i="1" s="1"/>
  <c r="BK274" i="1"/>
  <c r="BI274" i="1"/>
  <c r="BH274" i="1"/>
  <c r="BG274" i="1"/>
  <c r="BF274" i="1"/>
  <c r="BE274" i="1"/>
  <c r="T274" i="1"/>
  <c r="R274" i="1"/>
  <c r="P274" i="1"/>
  <c r="J274" i="1"/>
  <c r="BK273" i="1"/>
  <c r="BI273" i="1"/>
  <c r="BH273" i="1"/>
  <c r="BG273" i="1"/>
  <c r="BE273" i="1"/>
  <c r="T273" i="1"/>
  <c r="R273" i="1"/>
  <c r="P273" i="1"/>
  <c r="J273" i="1"/>
  <c r="BF273" i="1" s="1"/>
  <c r="BK272" i="1"/>
  <c r="BI272" i="1"/>
  <c r="BH272" i="1"/>
  <c r="BG272" i="1"/>
  <c r="BF272" i="1"/>
  <c r="BE272" i="1"/>
  <c r="T272" i="1"/>
  <c r="R272" i="1"/>
  <c r="P272" i="1"/>
  <c r="J272" i="1"/>
  <c r="BK271" i="1"/>
  <c r="BI271" i="1"/>
  <c r="BH271" i="1"/>
  <c r="BG271" i="1"/>
  <c r="BE271" i="1"/>
  <c r="T271" i="1"/>
  <c r="R271" i="1"/>
  <c r="P271" i="1"/>
  <c r="J271" i="1"/>
  <c r="BF271" i="1" s="1"/>
  <c r="BK270" i="1"/>
  <c r="BI270" i="1"/>
  <c r="BH270" i="1"/>
  <c r="BG270" i="1"/>
  <c r="BF270" i="1"/>
  <c r="BE270" i="1"/>
  <c r="T270" i="1"/>
  <c r="R270" i="1"/>
  <c r="P270" i="1"/>
  <c r="J270" i="1"/>
  <c r="BK269" i="1"/>
  <c r="BI269" i="1"/>
  <c r="BH269" i="1"/>
  <c r="BG269" i="1"/>
  <c r="BE269" i="1"/>
  <c r="T269" i="1"/>
  <c r="R269" i="1"/>
  <c r="P269" i="1"/>
  <c r="J269" i="1"/>
  <c r="BF269" i="1" s="1"/>
  <c r="BK268" i="1"/>
  <c r="BI268" i="1"/>
  <c r="BH268" i="1"/>
  <c r="BG268" i="1"/>
  <c r="BF268" i="1"/>
  <c r="BE268" i="1"/>
  <c r="T268" i="1"/>
  <c r="R268" i="1"/>
  <c r="P268" i="1"/>
  <c r="J268" i="1"/>
  <c r="BK267" i="1"/>
  <c r="BI267" i="1"/>
  <c r="BH267" i="1"/>
  <c r="BG267" i="1"/>
  <c r="BE267" i="1"/>
  <c r="T267" i="1"/>
  <c r="R267" i="1"/>
  <c r="P267" i="1"/>
  <c r="J267" i="1"/>
  <c r="BF267" i="1" s="1"/>
  <c r="BK266" i="1"/>
  <c r="BI266" i="1"/>
  <c r="BH266" i="1"/>
  <c r="BG266" i="1"/>
  <c r="BF266" i="1"/>
  <c r="BE266" i="1"/>
  <c r="T266" i="1"/>
  <c r="R266" i="1"/>
  <c r="P266" i="1"/>
  <c r="J266" i="1"/>
  <c r="BK265" i="1"/>
  <c r="BI265" i="1"/>
  <c r="BH265" i="1"/>
  <c r="BG265" i="1"/>
  <c r="BE265" i="1"/>
  <c r="T265" i="1"/>
  <c r="R265" i="1"/>
  <c r="P265" i="1"/>
  <c r="J265" i="1"/>
  <c r="BF265" i="1" s="1"/>
  <c r="BK264" i="1"/>
  <c r="BI264" i="1"/>
  <c r="BH264" i="1"/>
  <c r="BG264" i="1"/>
  <c r="BF264" i="1"/>
  <c r="BE264" i="1"/>
  <c r="T264" i="1"/>
  <c r="R264" i="1"/>
  <c r="P264" i="1"/>
  <c r="J264" i="1"/>
  <c r="BK263" i="1"/>
  <c r="BI263" i="1"/>
  <c r="BH263" i="1"/>
  <c r="BG263" i="1"/>
  <c r="BE263" i="1"/>
  <c r="T263" i="1"/>
  <c r="R263" i="1"/>
  <c r="P263" i="1"/>
  <c r="J263" i="1"/>
  <c r="BF263" i="1" s="1"/>
  <c r="BK262" i="1"/>
  <c r="BI262" i="1"/>
  <c r="BH262" i="1"/>
  <c r="BG262" i="1"/>
  <c r="BF262" i="1"/>
  <c r="BE262" i="1"/>
  <c r="T262" i="1"/>
  <c r="R262" i="1"/>
  <c r="P262" i="1"/>
  <c r="J262" i="1"/>
  <c r="BK261" i="1"/>
  <c r="BI261" i="1"/>
  <c r="BH261" i="1"/>
  <c r="BG261" i="1"/>
  <c r="BE261" i="1"/>
  <c r="T261" i="1"/>
  <c r="R261" i="1"/>
  <c r="P261" i="1"/>
  <c r="J261" i="1"/>
  <c r="BF261" i="1" s="1"/>
  <c r="BK260" i="1"/>
  <c r="BI260" i="1"/>
  <c r="BH260" i="1"/>
  <c r="BG260" i="1"/>
  <c r="BF260" i="1"/>
  <c r="BE260" i="1"/>
  <c r="T260" i="1"/>
  <c r="R260" i="1"/>
  <c r="P260" i="1"/>
  <c r="J260" i="1"/>
  <c r="BK259" i="1"/>
  <c r="BI259" i="1"/>
  <c r="BH259" i="1"/>
  <c r="BG259" i="1"/>
  <c r="BE259" i="1"/>
  <c r="T259" i="1"/>
  <c r="R259" i="1"/>
  <c r="P259" i="1"/>
  <c r="J259" i="1"/>
  <c r="BF259" i="1" s="1"/>
  <c r="BK258" i="1"/>
  <c r="BI258" i="1"/>
  <c r="BH258" i="1"/>
  <c r="BG258" i="1"/>
  <c r="BF258" i="1"/>
  <c r="BE258" i="1"/>
  <c r="T258" i="1"/>
  <c r="R258" i="1"/>
  <c r="P258" i="1"/>
  <c r="J258" i="1"/>
  <c r="BK257" i="1"/>
  <c r="BI257" i="1"/>
  <c r="BH257" i="1"/>
  <c r="BG257" i="1"/>
  <c r="BE257" i="1"/>
  <c r="T257" i="1"/>
  <c r="R257" i="1"/>
  <c r="P257" i="1"/>
  <c r="J257" i="1"/>
  <c r="BF257" i="1" s="1"/>
  <c r="BK256" i="1"/>
  <c r="BI256" i="1"/>
  <c r="BH256" i="1"/>
  <c r="BG256" i="1"/>
  <c r="BF256" i="1"/>
  <c r="BE256" i="1"/>
  <c r="T256" i="1"/>
  <c r="R256" i="1"/>
  <c r="P256" i="1"/>
  <c r="J256" i="1"/>
  <c r="BK255" i="1"/>
  <c r="BI255" i="1"/>
  <c r="BH255" i="1"/>
  <c r="BG255" i="1"/>
  <c r="BE255" i="1"/>
  <c r="T255" i="1"/>
  <c r="R255" i="1"/>
  <c r="P255" i="1"/>
  <c r="J255" i="1"/>
  <c r="BF255" i="1" s="1"/>
  <c r="BK254" i="1"/>
  <c r="BI254" i="1"/>
  <c r="BH254" i="1"/>
  <c r="BG254" i="1"/>
  <c r="BF254" i="1"/>
  <c r="BE254" i="1"/>
  <c r="T254" i="1"/>
  <c r="R254" i="1"/>
  <c r="P254" i="1"/>
  <c r="J254" i="1"/>
  <c r="BK253" i="1"/>
  <c r="BI253" i="1"/>
  <c r="BH253" i="1"/>
  <c r="BG253" i="1"/>
  <c r="BE253" i="1"/>
  <c r="T253" i="1"/>
  <c r="R253" i="1"/>
  <c r="P253" i="1"/>
  <c r="J253" i="1"/>
  <c r="BF253" i="1" s="1"/>
  <c r="BK252" i="1"/>
  <c r="BI252" i="1"/>
  <c r="BH252" i="1"/>
  <c r="BG252" i="1"/>
  <c r="BF252" i="1"/>
  <c r="BE252" i="1"/>
  <c r="T252" i="1"/>
  <c r="R252" i="1"/>
  <c r="P252" i="1"/>
  <c r="J252" i="1"/>
  <c r="BK251" i="1"/>
  <c r="BI251" i="1"/>
  <c r="BH251" i="1"/>
  <c r="BG251" i="1"/>
  <c r="BE251" i="1"/>
  <c r="T251" i="1"/>
  <c r="R251" i="1"/>
  <c r="P251" i="1"/>
  <c r="J251" i="1"/>
  <c r="BF251" i="1" s="1"/>
  <c r="BK250" i="1"/>
  <c r="BI250" i="1"/>
  <c r="BH250" i="1"/>
  <c r="BG250" i="1"/>
  <c r="BF250" i="1"/>
  <c r="BE250" i="1"/>
  <c r="T250" i="1"/>
  <c r="R250" i="1"/>
  <c r="P250" i="1"/>
  <c r="J250" i="1"/>
  <c r="BK249" i="1"/>
  <c r="BI249" i="1"/>
  <c r="BH249" i="1"/>
  <c r="BG249" i="1"/>
  <c r="BE249" i="1"/>
  <c r="T249" i="1"/>
  <c r="R249" i="1"/>
  <c r="P249" i="1"/>
  <c r="J249" i="1"/>
  <c r="BF249" i="1" s="1"/>
  <c r="BK248" i="1"/>
  <c r="BI248" i="1"/>
  <c r="BH248" i="1"/>
  <c r="BG248" i="1"/>
  <c r="BF248" i="1"/>
  <c r="BE248" i="1"/>
  <c r="T248" i="1"/>
  <c r="R248" i="1"/>
  <c r="P248" i="1"/>
  <c r="J248" i="1"/>
  <c r="BK247" i="1"/>
  <c r="BI247" i="1"/>
  <c r="BH247" i="1"/>
  <c r="BG247" i="1"/>
  <c r="BE247" i="1"/>
  <c r="T247" i="1"/>
  <c r="R247" i="1"/>
  <c r="P247" i="1"/>
  <c r="J247" i="1"/>
  <c r="BF247" i="1" s="1"/>
  <c r="BK246" i="1"/>
  <c r="BI246" i="1"/>
  <c r="BH246" i="1"/>
  <c r="BG246" i="1"/>
  <c r="BF246" i="1"/>
  <c r="BE246" i="1"/>
  <c r="T246" i="1"/>
  <c r="R246" i="1"/>
  <c r="R242" i="1" s="1"/>
  <c r="P246" i="1"/>
  <c r="J246" i="1"/>
  <c r="BK245" i="1"/>
  <c r="BI245" i="1"/>
  <c r="BH245" i="1"/>
  <c r="BG245" i="1"/>
  <c r="BE245" i="1"/>
  <c r="T245" i="1"/>
  <c r="R245" i="1"/>
  <c r="P245" i="1"/>
  <c r="J245" i="1"/>
  <c r="BF245" i="1" s="1"/>
  <c r="BK244" i="1"/>
  <c r="BI244" i="1"/>
  <c r="BH244" i="1"/>
  <c r="BG244" i="1"/>
  <c r="BF244" i="1"/>
  <c r="BE244" i="1"/>
  <c r="T244" i="1"/>
  <c r="R244" i="1"/>
  <c r="P244" i="1"/>
  <c r="P242" i="1" s="1"/>
  <c r="J244" i="1"/>
  <c r="BK243" i="1"/>
  <c r="BI243" i="1"/>
  <c r="BH243" i="1"/>
  <c r="BG243" i="1"/>
  <c r="BE243" i="1"/>
  <c r="T243" i="1"/>
  <c r="T242" i="1" s="1"/>
  <c r="R243" i="1"/>
  <c r="P243" i="1"/>
  <c r="J243" i="1"/>
  <c r="BF243" i="1" s="1"/>
  <c r="BK242" i="1"/>
  <c r="J242" i="1" s="1"/>
  <c r="J101" i="1" s="1"/>
  <c r="BK240" i="1"/>
  <c r="BI240" i="1"/>
  <c r="BH240" i="1"/>
  <c r="BG240" i="1"/>
  <c r="BF240" i="1"/>
  <c r="BE240" i="1"/>
  <c r="T240" i="1"/>
  <c r="R240" i="1"/>
  <c r="P240" i="1"/>
  <c r="J240" i="1"/>
  <c r="BK239" i="1"/>
  <c r="BI239" i="1"/>
  <c r="BH239" i="1"/>
  <c r="BG239" i="1"/>
  <c r="BE239" i="1"/>
  <c r="T239" i="1"/>
  <c r="R239" i="1"/>
  <c r="P239" i="1"/>
  <c r="J239" i="1"/>
  <c r="BF239" i="1" s="1"/>
  <c r="BK238" i="1"/>
  <c r="BI238" i="1"/>
  <c r="BH238" i="1"/>
  <c r="BG238" i="1"/>
  <c r="BE238" i="1"/>
  <c r="T238" i="1"/>
  <c r="R238" i="1"/>
  <c r="P238" i="1"/>
  <c r="J238" i="1"/>
  <c r="BF238" i="1" s="1"/>
  <c r="BK237" i="1"/>
  <c r="BI237" i="1"/>
  <c r="BH237" i="1"/>
  <c r="BG237" i="1"/>
  <c r="BF237" i="1"/>
  <c r="BE237" i="1"/>
  <c r="T237" i="1"/>
  <c r="R237" i="1"/>
  <c r="P237" i="1"/>
  <c r="J237" i="1"/>
  <c r="BK236" i="1"/>
  <c r="BI236" i="1"/>
  <c r="BH236" i="1"/>
  <c r="BG236" i="1"/>
  <c r="BF236" i="1"/>
  <c r="BE236" i="1"/>
  <c r="T236" i="1"/>
  <c r="R236" i="1"/>
  <c r="P236" i="1"/>
  <c r="J236" i="1"/>
  <c r="BK235" i="1"/>
  <c r="BI235" i="1"/>
  <c r="BH235" i="1"/>
  <c r="BG235" i="1"/>
  <c r="BE235" i="1"/>
  <c r="T235" i="1"/>
  <c r="R235" i="1"/>
  <c r="P235" i="1"/>
  <c r="J235" i="1"/>
  <c r="BF235" i="1" s="1"/>
  <c r="BK234" i="1"/>
  <c r="BI234" i="1"/>
  <c r="BH234" i="1"/>
  <c r="BG234" i="1"/>
  <c r="BE234" i="1"/>
  <c r="T234" i="1"/>
  <c r="R234" i="1"/>
  <c r="P234" i="1"/>
  <c r="J234" i="1"/>
  <c r="BF234" i="1" s="1"/>
  <c r="BK233" i="1"/>
  <c r="BI233" i="1"/>
  <c r="BH233" i="1"/>
  <c r="BG233" i="1"/>
  <c r="BF233" i="1"/>
  <c r="BE233" i="1"/>
  <c r="T233" i="1"/>
  <c r="R233" i="1"/>
  <c r="P233" i="1"/>
  <c r="J233" i="1"/>
  <c r="BK232" i="1"/>
  <c r="BI232" i="1"/>
  <c r="BH232" i="1"/>
  <c r="BG232" i="1"/>
  <c r="BF232" i="1"/>
  <c r="BE232" i="1"/>
  <c r="T232" i="1"/>
  <c r="R232" i="1"/>
  <c r="P232" i="1"/>
  <c r="J232" i="1"/>
  <c r="BK231" i="1"/>
  <c r="BI231" i="1"/>
  <c r="BH231" i="1"/>
  <c r="BG231" i="1"/>
  <c r="BE231" i="1"/>
  <c r="T231" i="1"/>
  <c r="R231" i="1"/>
  <c r="P231" i="1"/>
  <c r="J231" i="1"/>
  <c r="BF231" i="1" s="1"/>
  <c r="BK230" i="1"/>
  <c r="BI230" i="1"/>
  <c r="BH230" i="1"/>
  <c r="BG230" i="1"/>
  <c r="BE230" i="1"/>
  <c r="T230" i="1"/>
  <c r="R230" i="1"/>
  <c r="P230" i="1"/>
  <c r="J230" i="1"/>
  <c r="BF230" i="1" s="1"/>
  <c r="BK229" i="1"/>
  <c r="BI229" i="1"/>
  <c r="BH229" i="1"/>
  <c r="BG229" i="1"/>
  <c r="BF229" i="1"/>
  <c r="BE229" i="1"/>
  <c r="T229" i="1"/>
  <c r="R229" i="1"/>
  <c r="P229" i="1"/>
  <c r="J229" i="1"/>
  <c r="BK228" i="1"/>
  <c r="BI228" i="1"/>
  <c r="BH228" i="1"/>
  <c r="BG228" i="1"/>
  <c r="BF228" i="1"/>
  <c r="BE228" i="1"/>
  <c r="T228" i="1"/>
  <c r="R228" i="1"/>
  <c r="P228" i="1"/>
  <c r="J228" i="1"/>
  <c r="BK227" i="1"/>
  <c r="BI227" i="1"/>
  <c r="BH227" i="1"/>
  <c r="BG227" i="1"/>
  <c r="BE227" i="1"/>
  <c r="T227" i="1"/>
  <c r="R227" i="1"/>
  <c r="P227" i="1"/>
  <c r="J227" i="1"/>
  <c r="BF227" i="1" s="1"/>
  <c r="BK226" i="1"/>
  <c r="BI226" i="1"/>
  <c r="BH226" i="1"/>
  <c r="BG226" i="1"/>
  <c r="BE226" i="1"/>
  <c r="T226" i="1"/>
  <c r="R226" i="1"/>
  <c r="P226" i="1"/>
  <c r="J226" i="1"/>
  <c r="BF226" i="1" s="1"/>
  <c r="BK225" i="1"/>
  <c r="BI225" i="1"/>
  <c r="BH225" i="1"/>
  <c r="BG225" i="1"/>
  <c r="BF225" i="1"/>
  <c r="BE225" i="1"/>
  <c r="T225" i="1"/>
  <c r="R225" i="1"/>
  <c r="P225" i="1"/>
  <c r="J225" i="1"/>
  <c r="BK224" i="1"/>
  <c r="BI224" i="1"/>
  <c r="BH224" i="1"/>
  <c r="BG224" i="1"/>
  <c r="BF224" i="1"/>
  <c r="BE224" i="1"/>
  <c r="T224" i="1"/>
  <c r="R224" i="1"/>
  <c r="P224" i="1"/>
  <c r="J224" i="1"/>
  <c r="BK223" i="1"/>
  <c r="BI223" i="1"/>
  <c r="BH223" i="1"/>
  <c r="BG223" i="1"/>
  <c r="BE223" i="1"/>
  <c r="T223" i="1"/>
  <c r="R223" i="1"/>
  <c r="P223" i="1"/>
  <c r="J223" i="1"/>
  <c r="BF223" i="1" s="1"/>
  <c r="BK222" i="1"/>
  <c r="BI222" i="1"/>
  <c r="BH222" i="1"/>
  <c r="BG222" i="1"/>
  <c r="BE222" i="1"/>
  <c r="T222" i="1"/>
  <c r="R222" i="1"/>
  <c r="P222" i="1"/>
  <c r="J222" i="1"/>
  <c r="BF222" i="1" s="1"/>
  <c r="BK221" i="1"/>
  <c r="BI221" i="1"/>
  <c r="BH221" i="1"/>
  <c r="BG221" i="1"/>
  <c r="BF221" i="1"/>
  <c r="BE221" i="1"/>
  <c r="T221" i="1"/>
  <c r="R221" i="1"/>
  <c r="P221" i="1"/>
  <c r="J221" i="1"/>
  <c r="BK220" i="1"/>
  <c r="BI220" i="1"/>
  <c r="BH220" i="1"/>
  <c r="BG220" i="1"/>
  <c r="BF220" i="1"/>
  <c r="BE220" i="1"/>
  <c r="T220" i="1"/>
  <c r="R220" i="1"/>
  <c r="P220" i="1"/>
  <c r="J220" i="1"/>
  <c r="BK219" i="1"/>
  <c r="BI219" i="1"/>
  <c r="BH219" i="1"/>
  <c r="BG219" i="1"/>
  <c r="BE219" i="1"/>
  <c r="T219" i="1"/>
  <c r="R219" i="1"/>
  <c r="P219" i="1"/>
  <c r="J219" i="1"/>
  <c r="BF219" i="1" s="1"/>
  <c r="BK218" i="1"/>
  <c r="BI218" i="1"/>
  <c r="BH218" i="1"/>
  <c r="BG218" i="1"/>
  <c r="BE218" i="1"/>
  <c r="T218" i="1"/>
  <c r="R218" i="1"/>
  <c r="P218" i="1"/>
  <c r="J218" i="1"/>
  <c r="BF218" i="1" s="1"/>
  <c r="BK217" i="1"/>
  <c r="BI217" i="1"/>
  <c r="BH217" i="1"/>
  <c r="BG217" i="1"/>
  <c r="BF217" i="1"/>
  <c r="BE217" i="1"/>
  <c r="T217" i="1"/>
  <c r="R217" i="1"/>
  <c r="P217" i="1"/>
  <c r="J217" i="1"/>
  <c r="BK216" i="1"/>
  <c r="BI216" i="1"/>
  <c r="BH216" i="1"/>
  <c r="BG216" i="1"/>
  <c r="BF216" i="1"/>
  <c r="BE216" i="1"/>
  <c r="T216" i="1"/>
  <c r="R216" i="1"/>
  <c r="P216" i="1"/>
  <c r="J216" i="1"/>
  <c r="BK215" i="1"/>
  <c r="BI215" i="1"/>
  <c r="BH215" i="1"/>
  <c r="BG215" i="1"/>
  <c r="BE215" i="1"/>
  <c r="T215" i="1"/>
  <c r="R215" i="1"/>
  <c r="P215" i="1"/>
  <c r="J215" i="1"/>
  <c r="BF215" i="1" s="1"/>
  <c r="BK214" i="1"/>
  <c r="BI214" i="1"/>
  <c r="BH214" i="1"/>
  <c r="BG214" i="1"/>
  <c r="BE214" i="1"/>
  <c r="T214" i="1"/>
  <c r="R214" i="1"/>
  <c r="P214" i="1"/>
  <c r="J214" i="1"/>
  <c r="BF214" i="1" s="1"/>
  <c r="BK213" i="1"/>
  <c r="BI213" i="1"/>
  <c r="BH213" i="1"/>
  <c r="BG213" i="1"/>
  <c r="BF213" i="1"/>
  <c r="BE213" i="1"/>
  <c r="T213" i="1"/>
  <c r="R213" i="1"/>
  <c r="P213" i="1"/>
  <c r="J213" i="1"/>
  <c r="BK212" i="1"/>
  <c r="BI212" i="1"/>
  <c r="BH212" i="1"/>
  <c r="BG212" i="1"/>
  <c r="BF212" i="1"/>
  <c r="BE212" i="1"/>
  <c r="T212" i="1"/>
  <c r="R212" i="1"/>
  <c r="P212" i="1"/>
  <c r="J212" i="1"/>
  <c r="BK211" i="1"/>
  <c r="BI211" i="1"/>
  <c r="BH211" i="1"/>
  <c r="BG211" i="1"/>
  <c r="BE211" i="1"/>
  <c r="T211" i="1"/>
  <c r="R211" i="1"/>
  <c r="P211" i="1"/>
  <c r="J211" i="1"/>
  <c r="BF211" i="1" s="1"/>
  <c r="BK210" i="1"/>
  <c r="BI210" i="1"/>
  <c r="BH210" i="1"/>
  <c r="BG210" i="1"/>
  <c r="BE210" i="1"/>
  <c r="T210" i="1"/>
  <c r="R210" i="1"/>
  <c r="P210" i="1"/>
  <c r="J210" i="1"/>
  <c r="BF210" i="1" s="1"/>
  <c r="BK209" i="1"/>
  <c r="BI209" i="1"/>
  <c r="BH209" i="1"/>
  <c r="BG209" i="1"/>
  <c r="BF209" i="1"/>
  <c r="BE209" i="1"/>
  <c r="T209" i="1"/>
  <c r="R209" i="1"/>
  <c r="P209" i="1"/>
  <c r="J209" i="1"/>
  <c r="BK208" i="1"/>
  <c r="BI208" i="1"/>
  <c r="BH208" i="1"/>
  <c r="BG208" i="1"/>
  <c r="BF208" i="1"/>
  <c r="BE208" i="1"/>
  <c r="T208" i="1"/>
  <c r="R208" i="1"/>
  <c r="P208" i="1"/>
  <c r="J208" i="1"/>
  <c r="BK207" i="1"/>
  <c r="BI207" i="1"/>
  <c r="BH207" i="1"/>
  <c r="BG207" i="1"/>
  <c r="BE207" i="1"/>
  <c r="T207" i="1"/>
  <c r="R207" i="1"/>
  <c r="P207" i="1"/>
  <c r="J207" i="1"/>
  <c r="BF207" i="1" s="1"/>
  <c r="BK206" i="1"/>
  <c r="BI206" i="1"/>
  <c r="BH206" i="1"/>
  <c r="BG206" i="1"/>
  <c r="BE206" i="1"/>
  <c r="T206" i="1"/>
  <c r="R206" i="1"/>
  <c r="P206" i="1"/>
  <c r="J206" i="1"/>
  <c r="BF206" i="1" s="1"/>
  <c r="BK205" i="1"/>
  <c r="BI205" i="1"/>
  <c r="BH205" i="1"/>
  <c r="BG205" i="1"/>
  <c r="BF205" i="1"/>
  <c r="BE205" i="1"/>
  <c r="T205" i="1"/>
  <c r="R205" i="1"/>
  <c r="P205" i="1"/>
  <c r="J205" i="1"/>
  <c r="BK204" i="1"/>
  <c r="BI204" i="1"/>
  <c r="BH204" i="1"/>
  <c r="BG204" i="1"/>
  <c r="BF204" i="1"/>
  <c r="BE204" i="1"/>
  <c r="T204" i="1"/>
  <c r="R204" i="1"/>
  <c r="P204" i="1"/>
  <c r="J204" i="1"/>
  <c r="BK203" i="1"/>
  <c r="BI203" i="1"/>
  <c r="BH203" i="1"/>
  <c r="BG203" i="1"/>
  <c r="BE203" i="1"/>
  <c r="T203" i="1"/>
  <c r="R203" i="1"/>
  <c r="P203" i="1"/>
  <c r="J203" i="1"/>
  <c r="BF203" i="1" s="1"/>
  <c r="BK202" i="1"/>
  <c r="BI202" i="1"/>
  <c r="BH202" i="1"/>
  <c r="BG202" i="1"/>
  <c r="BE202" i="1"/>
  <c r="T202" i="1"/>
  <c r="T198" i="1" s="1"/>
  <c r="R202" i="1"/>
  <c r="P202" i="1"/>
  <c r="J202" i="1"/>
  <c r="BF202" i="1" s="1"/>
  <c r="BK201" i="1"/>
  <c r="BI201" i="1"/>
  <c r="BH201" i="1"/>
  <c r="BG201" i="1"/>
  <c r="BF201" i="1"/>
  <c r="BE201" i="1"/>
  <c r="T201" i="1"/>
  <c r="R201" i="1"/>
  <c r="R198" i="1" s="1"/>
  <c r="P201" i="1"/>
  <c r="J201" i="1"/>
  <c r="BK200" i="1"/>
  <c r="BI200" i="1"/>
  <c r="BH200" i="1"/>
  <c r="BG200" i="1"/>
  <c r="BF200" i="1"/>
  <c r="BE200" i="1"/>
  <c r="T200" i="1"/>
  <c r="R200" i="1"/>
  <c r="P200" i="1"/>
  <c r="J200" i="1"/>
  <c r="BK199" i="1"/>
  <c r="BK198" i="1" s="1"/>
  <c r="J198" i="1" s="1"/>
  <c r="BI199" i="1"/>
  <c r="BH199" i="1"/>
  <c r="BG199" i="1"/>
  <c r="BE199" i="1"/>
  <c r="T199" i="1"/>
  <c r="R199" i="1"/>
  <c r="P199" i="1"/>
  <c r="P198" i="1" s="1"/>
  <c r="J199" i="1"/>
  <c r="BF199" i="1" s="1"/>
  <c r="BK197" i="1"/>
  <c r="BI197" i="1"/>
  <c r="BH197" i="1"/>
  <c r="BG197" i="1"/>
  <c r="BE197" i="1"/>
  <c r="T197" i="1"/>
  <c r="R197" i="1"/>
  <c r="P197" i="1"/>
  <c r="J197" i="1"/>
  <c r="BF197" i="1" s="1"/>
  <c r="BK196" i="1"/>
  <c r="BI196" i="1"/>
  <c r="BH196" i="1"/>
  <c r="BG196" i="1"/>
  <c r="BE196" i="1"/>
  <c r="T196" i="1"/>
  <c r="R196" i="1"/>
  <c r="P196" i="1"/>
  <c r="J196" i="1"/>
  <c r="BF196" i="1" s="1"/>
  <c r="BK195" i="1"/>
  <c r="BI195" i="1"/>
  <c r="BH195" i="1"/>
  <c r="BG195" i="1"/>
  <c r="BE195" i="1"/>
  <c r="T195" i="1"/>
  <c r="R195" i="1"/>
  <c r="P195" i="1"/>
  <c r="J195" i="1"/>
  <c r="BF195" i="1" s="1"/>
  <c r="BK194" i="1"/>
  <c r="BI194" i="1"/>
  <c r="BH194" i="1"/>
  <c r="BG194" i="1"/>
  <c r="BF194" i="1"/>
  <c r="BE194" i="1"/>
  <c r="T194" i="1"/>
  <c r="R194" i="1"/>
  <c r="P194" i="1"/>
  <c r="J194" i="1"/>
  <c r="BK193" i="1"/>
  <c r="BI193" i="1"/>
  <c r="BH193" i="1"/>
  <c r="BG193" i="1"/>
  <c r="BE193" i="1"/>
  <c r="T193" i="1"/>
  <c r="R193" i="1"/>
  <c r="P193" i="1"/>
  <c r="J193" i="1"/>
  <c r="BF193" i="1" s="1"/>
  <c r="BK192" i="1"/>
  <c r="BI192" i="1"/>
  <c r="BH192" i="1"/>
  <c r="BG192" i="1"/>
  <c r="BF192" i="1"/>
  <c r="BE192" i="1"/>
  <c r="T192" i="1"/>
  <c r="R192" i="1"/>
  <c r="P192" i="1"/>
  <c r="J192" i="1"/>
  <c r="BK191" i="1"/>
  <c r="BK190" i="1" s="1"/>
  <c r="J190" i="1" s="1"/>
  <c r="J99" i="1" s="1"/>
  <c r="BI191" i="1"/>
  <c r="BH191" i="1"/>
  <c r="BG191" i="1"/>
  <c r="BE191" i="1"/>
  <c r="T191" i="1"/>
  <c r="T190" i="1" s="1"/>
  <c r="R191" i="1"/>
  <c r="R190" i="1" s="1"/>
  <c r="P191" i="1"/>
  <c r="J191" i="1"/>
  <c r="BF191" i="1" s="1"/>
  <c r="P190" i="1"/>
  <c r="BK189" i="1"/>
  <c r="BI189" i="1"/>
  <c r="BH189" i="1"/>
  <c r="BG189" i="1"/>
  <c r="BE189" i="1"/>
  <c r="T189" i="1"/>
  <c r="R189" i="1"/>
  <c r="P189" i="1"/>
  <c r="J189" i="1"/>
  <c r="BF189" i="1" s="1"/>
  <c r="BK188" i="1"/>
  <c r="BI188" i="1"/>
  <c r="BH188" i="1"/>
  <c r="BG188" i="1"/>
  <c r="BF188" i="1"/>
  <c r="BE188" i="1"/>
  <c r="T188" i="1"/>
  <c r="R188" i="1"/>
  <c r="P188" i="1"/>
  <c r="J188" i="1"/>
  <c r="BK187" i="1"/>
  <c r="BI187" i="1"/>
  <c r="BH187" i="1"/>
  <c r="BG187" i="1"/>
  <c r="BF187" i="1"/>
  <c r="BE187" i="1"/>
  <c r="T187" i="1"/>
  <c r="R187" i="1"/>
  <c r="P187" i="1"/>
  <c r="J187" i="1"/>
  <c r="BK186" i="1"/>
  <c r="BI186" i="1"/>
  <c r="BH186" i="1"/>
  <c r="BG186" i="1"/>
  <c r="BE186" i="1"/>
  <c r="T186" i="1"/>
  <c r="R186" i="1"/>
  <c r="P186" i="1"/>
  <c r="J186" i="1"/>
  <c r="BF186" i="1" s="1"/>
  <c r="BK185" i="1"/>
  <c r="BI185" i="1"/>
  <c r="BH185" i="1"/>
  <c r="BG185" i="1"/>
  <c r="BE185" i="1"/>
  <c r="T185" i="1"/>
  <c r="R185" i="1"/>
  <c r="P185" i="1"/>
  <c r="J185" i="1"/>
  <c r="BF185" i="1" s="1"/>
  <c r="BK184" i="1"/>
  <c r="BI184" i="1"/>
  <c r="BH184" i="1"/>
  <c r="BG184" i="1"/>
  <c r="BF184" i="1"/>
  <c r="BE184" i="1"/>
  <c r="T184" i="1"/>
  <c r="R184" i="1"/>
  <c r="P184" i="1"/>
  <c r="J184" i="1"/>
  <c r="BK183" i="1"/>
  <c r="BI183" i="1"/>
  <c r="BH183" i="1"/>
  <c r="BG183" i="1"/>
  <c r="BF183" i="1"/>
  <c r="BE183" i="1"/>
  <c r="T183" i="1"/>
  <c r="R183" i="1"/>
  <c r="P183" i="1"/>
  <c r="J183" i="1"/>
  <c r="BK182" i="1"/>
  <c r="BI182" i="1"/>
  <c r="BH182" i="1"/>
  <c r="BG182" i="1"/>
  <c r="BE182" i="1"/>
  <c r="T182" i="1"/>
  <c r="R182" i="1"/>
  <c r="P182" i="1"/>
  <c r="P178" i="1" s="1"/>
  <c r="J182" i="1"/>
  <c r="BF182" i="1" s="1"/>
  <c r="BK181" i="1"/>
  <c r="BI181" i="1"/>
  <c r="BH181" i="1"/>
  <c r="BG181" i="1"/>
  <c r="BE181" i="1"/>
  <c r="T181" i="1"/>
  <c r="T178" i="1" s="1"/>
  <c r="R181" i="1"/>
  <c r="P181" i="1"/>
  <c r="J181" i="1"/>
  <c r="BF181" i="1" s="1"/>
  <c r="BK180" i="1"/>
  <c r="BI180" i="1"/>
  <c r="BH180" i="1"/>
  <c r="BG180" i="1"/>
  <c r="BF180" i="1"/>
  <c r="BE180" i="1"/>
  <c r="T180" i="1"/>
  <c r="R180" i="1"/>
  <c r="P180" i="1"/>
  <c r="J180" i="1"/>
  <c r="BK179" i="1"/>
  <c r="BI179" i="1"/>
  <c r="BH179" i="1"/>
  <c r="BG179" i="1"/>
  <c r="BF179" i="1"/>
  <c r="BE179" i="1"/>
  <c r="T179" i="1"/>
  <c r="R179" i="1"/>
  <c r="R178" i="1" s="1"/>
  <c r="P179" i="1"/>
  <c r="J179" i="1"/>
  <c r="BK178" i="1"/>
  <c r="J178" i="1" s="1"/>
  <c r="J98" i="1" s="1"/>
  <c r="BK177" i="1"/>
  <c r="BI177" i="1"/>
  <c r="BH177" i="1"/>
  <c r="BG177" i="1"/>
  <c r="BF177" i="1"/>
  <c r="BE177" i="1"/>
  <c r="T177" i="1"/>
  <c r="R177" i="1"/>
  <c r="P177" i="1"/>
  <c r="J177" i="1"/>
  <c r="BK176" i="1"/>
  <c r="BI176" i="1"/>
  <c r="BH176" i="1"/>
  <c r="BG176" i="1"/>
  <c r="BE176" i="1"/>
  <c r="T176" i="1"/>
  <c r="R176" i="1"/>
  <c r="P176" i="1"/>
  <c r="J176" i="1"/>
  <c r="BF176" i="1" s="1"/>
  <c r="BK175" i="1"/>
  <c r="BI175" i="1"/>
  <c r="BH175" i="1"/>
  <c r="BG175" i="1"/>
  <c r="BF175" i="1"/>
  <c r="BE175" i="1"/>
  <c r="T175" i="1"/>
  <c r="R175" i="1"/>
  <c r="P175" i="1"/>
  <c r="J175" i="1"/>
  <c r="BK174" i="1"/>
  <c r="BI174" i="1"/>
  <c r="BH174" i="1"/>
  <c r="BG174" i="1"/>
  <c r="BE174" i="1"/>
  <c r="T174" i="1"/>
  <c r="R174" i="1"/>
  <c r="P174" i="1"/>
  <c r="J174" i="1"/>
  <c r="BF174" i="1" s="1"/>
  <c r="BK173" i="1"/>
  <c r="BI173" i="1"/>
  <c r="BH173" i="1"/>
  <c r="BG173" i="1"/>
  <c r="BF173" i="1"/>
  <c r="BE173" i="1"/>
  <c r="T173" i="1"/>
  <c r="R173" i="1"/>
  <c r="P173" i="1"/>
  <c r="J173" i="1"/>
  <c r="BK172" i="1"/>
  <c r="BI172" i="1"/>
  <c r="BH172" i="1"/>
  <c r="BG172" i="1"/>
  <c r="BE172" i="1"/>
  <c r="T172" i="1"/>
  <c r="R172" i="1"/>
  <c r="P172" i="1"/>
  <c r="J172" i="1"/>
  <c r="BF172" i="1" s="1"/>
  <c r="BK171" i="1"/>
  <c r="BI171" i="1"/>
  <c r="BH171" i="1"/>
  <c r="BG171" i="1"/>
  <c r="BF171" i="1"/>
  <c r="BE171" i="1"/>
  <c r="T171" i="1"/>
  <c r="R171" i="1"/>
  <c r="P171" i="1"/>
  <c r="J171" i="1"/>
  <c r="BK170" i="1"/>
  <c r="BI170" i="1"/>
  <c r="BH170" i="1"/>
  <c r="BG170" i="1"/>
  <c r="BE170" i="1"/>
  <c r="T170" i="1"/>
  <c r="R170" i="1"/>
  <c r="P170" i="1"/>
  <c r="J170" i="1"/>
  <c r="BF170" i="1" s="1"/>
  <c r="BK169" i="1"/>
  <c r="BI169" i="1"/>
  <c r="BH169" i="1"/>
  <c r="BG169" i="1"/>
  <c r="BF169" i="1"/>
  <c r="BE169" i="1"/>
  <c r="T169" i="1"/>
  <c r="R169" i="1"/>
  <c r="P169" i="1"/>
  <c r="J169" i="1"/>
  <c r="BK168" i="1"/>
  <c r="BI168" i="1"/>
  <c r="BH168" i="1"/>
  <c r="BG168" i="1"/>
  <c r="BE168" i="1"/>
  <c r="T168" i="1"/>
  <c r="R168" i="1"/>
  <c r="P168" i="1"/>
  <c r="J168" i="1"/>
  <c r="BF168" i="1" s="1"/>
  <c r="BK167" i="1"/>
  <c r="BI167" i="1"/>
  <c r="BH167" i="1"/>
  <c r="BG167" i="1"/>
  <c r="BF167" i="1"/>
  <c r="BE167" i="1"/>
  <c r="T167" i="1"/>
  <c r="R167" i="1"/>
  <c r="P167" i="1"/>
  <c r="J167" i="1"/>
  <c r="BK166" i="1"/>
  <c r="BI166" i="1"/>
  <c r="BH166" i="1"/>
  <c r="BG166" i="1"/>
  <c r="BE166" i="1"/>
  <c r="T166" i="1"/>
  <c r="R166" i="1"/>
  <c r="P166" i="1"/>
  <c r="J166" i="1"/>
  <c r="BF166" i="1" s="1"/>
  <c r="BK164" i="1"/>
  <c r="BI164" i="1"/>
  <c r="BH164" i="1"/>
  <c r="BG164" i="1"/>
  <c r="BF164" i="1"/>
  <c r="BE164" i="1"/>
  <c r="T164" i="1"/>
  <c r="R164" i="1"/>
  <c r="P164" i="1"/>
  <c r="J164" i="1"/>
  <c r="BK163" i="1"/>
  <c r="BI163" i="1"/>
  <c r="BH163" i="1"/>
  <c r="BG163" i="1"/>
  <c r="BE163" i="1"/>
  <c r="T163" i="1"/>
  <c r="R163" i="1"/>
  <c r="P163" i="1"/>
  <c r="J163" i="1"/>
  <c r="BF163" i="1" s="1"/>
  <c r="BK161" i="1"/>
  <c r="BI161" i="1"/>
  <c r="BH161" i="1"/>
  <c r="BG161" i="1"/>
  <c r="BF161" i="1"/>
  <c r="BE161" i="1"/>
  <c r="T161" i="1"/>
  <c r="R161" i="1"/>
  <c r="R158" i="1" s="1"/>
  <c r="P161" i="1"/>
  <c r="J161" i="1"/>
  <c r="BK160" i="1"/>
  <c r="BI160" i="1"/>
  <c r="BH160" i="1"/>
  <c r="BG160" i="1"/>
  <c r="BE160" i="1"/>
  <c r="J33" i="1" s="1"/>
  <c r="T160" i="1"/>
  <c r="R160" i="1"/>
  <c r="P160" i="1"/>
  <c r="J160" i="1"/>
  <c r="BF160" i="1" s="1"/>
  <c r="BK159" i="1"/>
  <c r="BK158" i="1" s="1"/>
  <c r="J158" i="1" s="1"/>
  <c r="J97" i="1" s="1"/>
  <c r="BI159" i="1"/>
  <c r="BH159" i="1"/>
  <c r="BG159" i="1"/>
  <c r="F35" i="1" s="1"/>
  <c r="BF159" i="1"/>
  <c r="BE159" i="1"/>
  <c r="T159" i="1"/>
  <c r="R159" i="1"/>
  <c r="P159" i="1"/>
  <c r="P158" i="1" s="1"/>
  <c r="J159" i="1"/>
  <c r="T158" i="1"/>
  <c r="BK157" i="1"/>
  <c r="BI157" i="1"/>
  <c r="BH157" i="1"/>
  <c r="BG157" i="1"/>
  <c r="BF157" i="1"/>
  <c r="BE157" i="1"/>
  <c r="T157" i="1"/>
  <c r="R157" i="1"/>
  <c r="P157" i="1"/>
  <c r="J157" i="1"/>
  <c r="BK156" i="1"/>
  <c r="BI156" i="1"/>
  <c r="BH156" i="1"/>
  <c r="BG156" i="1"/>
  <c r="BF156" i="1"/>
  <c r="BE156" i="1"/>
  <c r="T156" i="1"/>
  <c r="R156" i="1"/>
  <c r="P156" i="1"/>
  <c r="J156" i="1"/>
  <c r="BK155" i="1"/>
  <c r="BI155" i="1"/>
  <c r="BH155" i="1"/>
  <c r="BG155" i="1"/>
  <c r="BE155" i="1"/>
  <c r="T155" i="1"/>
  <c r="R155" i="1"/>
  <c r="P155" i="1"/>
  <c r="J155" i="1"/>
  <c r="BF155" i="1" s="1"/>
  <c r="BK154" i="1"/>
  <c r="BI154" i="1"/>
  <c r="BH154" i="1"/>
  <c r="BG154" i="1"/>
  <c r="BE154" i="1"/>
  <c r="T154" i="1"/>
  <c r="R154" i="1"/>
  <c r="P154" i="1"/>
  <c r="J154" i="1"/>
  <c r="BF154" i="1" s="1"/>
  <c r="BK153" i="1"/>
  <c r="BI153" i="1"/>
  <c r="BH153" i="1"/>
  <c r="BG153" i="1"/>
  <c r="BF153" i="1"/>
  <c r="BE153" i="1"/>
  <c r="T153" i="1"/>
  <c r="R153" i="1"/>
  <c r="P153" i="1"/>
  <c r="J153" i="1"/>
  <c r="BK152" i="1"/>
  <c r="BI152" i="1"/>
  <c r="BH152" i="1"/>
  <c r="BG152" i="1"/>
  <c r="BF152" i="1"/>
  <c r="BE152" i="1"/>
  <c r="T152" i="1"/>
  <c r="R152" i="1"/>
  <c r="P152" i="1"/>
  <c r="J152" i="1"/>
  <c r="BK151" i="1"/>
  <c r="BI151" i="1"/>
  <c r="BH151" i="1"/>
  <c r="BG151" i="1"/>
  <c r="BE151" i="1"/>
  <c r="T151" i="1"/>
  <c r="R151" i="1"/>
  <c r="P151" i="1"/>
  <c r="J151" i="1"/>
  <c r="BF151" i="1" s="1"/>
  <c r="BK150" i="1"/>
  <c r="BI150" i="1"/>
  <c r="BH150" i="1"/>
  <c r="BG150" i="1"/>
  <c r="BE150" i="1"/>
  <c r="T150" i="1"/>
  <c r="R150" i="1"/>
  <c r="P150" i="1"/>
  <c r="J150" i="1"/>
  <c r="BF150" i="1" s="1"/>
  <c r="BK149" i="1"/>
  <c r="BI149" i="1"/>
  <c r="BH149" i="1"/>
  <c r="BG149" i="1"/>
  <c r="BF149" i="1"/>
  <c r="BE149" i="1"/>
  <c r="T149" i="1"/>
  <c r="R149" i="1"/>
  <c r="P149" i="1"/>
  <c r="J149" i="1"/>
  <c r="BK148" i="1"/>
  <c r="BI148" i="1"/>
  <c r="BH148" i="1"/>
  <c r="BG148" i="1"/>
  <c r="BF148" i="1"/>
  <c r="BE148" i="1"/>
  <c r="T148" i="1"/>
  <c r="R148" i="1"/>
  <c r="P148" i="1"/>
  <c r="J148" i="1"/>
  <c r="BK147" i="1"/>
  <c r="BI147" i="1"/>
  <c r="BH147" i="1"/>
  <c r="BG147" i="1"/>
  <c r="BE147" i="1"/>
  <c r="T147" i="1"/>
  <c r="R147" i="1"/>
  <c r="P147" i="1"/>
  <c r="J147" i="1"/>
  <c r="BF147" i="1" s="1"/>
  <c r="BK146" i="1"/>
  <c r="BI146" i="1"/>
  <c r="BH146" i="1"/>
  <c r="BG146" i="1"/>
  <c r="BE146" i="1"/>
  <c r="T146" i="1"/>
  <c r="R146" i="1"/>
  <c r="P146" i="1"/>
  <c r="J146" i="1"/>
  <c r="BF146" i="1" s="1"/>
  <c r="BK145" i="1"/>
  <c r="BI145" i="1"/>
  <c r="BH145" i="1"/>
  <c r="BG145" i="1"/>
  <c r="BF145" i="1"/>
  <c r="BE145" i="1"/>
  <c r="T145" i="1"/>
  <c r="R145" i="1"/>
  <c r="P145" i="1"/>
  <c r="J145" i="1"/>
  <c r="BK144" i="1"/>
  <c r="BI144" i="1"/>
  <c r="BH144" i="1"/>
  <c r="BG144" i="1"/>
  <c r="BF144" i="1"/>
  <c r="BE144" i="1"/>
  <c r="T144" i="1"/>
  <c r="R144" i="1"/>
  <c r="P144" i="1"/>
  <c r="J144" i="1"/>
  <c r="BK143" i="1"/>
  <c r="BI143" i="1"/>
  <c r="BH143" i="1"/>
  <c r="BG143" i="1"/>
  <c r="BE143" i="1"/>
  <c r="T143" i="1"/>
  <c r="R143" i="1"/>
  <c r="P143" i="1"/>
  <c r="J143" i="1"/>
  <c r="BF143" i="1" s="1"/>
  <c r="BK142" i="1"/>
  <c r="BI142" i="1"/>
  <c r="BH142" i="1"/>
  <c r="BG142" i="1"/>
  <c r="BE142" i="1"/>
  <c r="T142" i="1"/>
  <c r="R142" i="1"/>
  <c r="P142" i="1"/>
  <c r="J142" i="1"/>
  <c r="BF142" i="1" s="1"/>
  <c r="BK141" i="1"/>
  <c r="BI141" i="1"/>
  <c r="BH141" i="1"/>
  <c r="BG141" i="1"/>
  <c r="BF141" i="1"/>
  <c r="BE141" i="1"/>
  <c r="T141" i="1"/>
  <c r="R141" i="1"/>
  <c r="P141" i="1"/>
  <c r="J141" i="1"/>
  <c r="BK140" i="1"/>
  <c r="BI140" i="1"/>
  <c r="BH140" i="1"/>
  <c r="BG140" i="1"/>
  <c r="BF140" i="1"/>
  <c r="BE140" i="1"/>
  <c r="T140" i="1"/>
  <c r="R140" i="1"/>
  <c r="P140" i="1"/>
  <c r="J140" i="1"/>
  <c r="BK139" i="1"/>
  <c r="BI139" i="1"/>
  <c r="BH139" i="1"/>
  <c r="BG139" i="1"/>
  <c r="BE139" i="1"/>
  <c r="T139" i="1"/>
  <c r="R139" i="1"/>
  <c r="P139" i="1"/>
  <c r="P135" i="1" s="1"/>
  <c r="J139" i="1"/>
  <c r="BF139" i="1" s="1"/>
  <c r="BK138" i="1"/>
  <c r="BI138" i="1"/>
  <c r="BH138" i="1"/>
  <c r="BG138" i="1"/>
  <c r="BE138" i="1"/>
  <c r="T138" i="1"/>
  <c r="T135" i="1" s="1"/>
  <c r="R138" i="1"/>
  <c r="P138" i="1"/>
  <c r="J138" i="1"/>
  <c r="BF138" i="1" s="1"/>
  <c r="BK137" i="1"/>
  <c r="BI137" i="1"/>
  <c r="F37" i="1" s="1"/>
  <c r="BH137" i="1"/>
  <c r="BG137" i="1"/>
  <c r="BF137" i="1"/>
  <c r="BE137" i="1"/>
  <c r="T137" i="1"/>
  <c r="R137" i="1"/>
  <c r="P137" i="1"/>
  <c r="J137" i="1"/>
  <c r="BK136" i="1"/>
  <c r="BI136" i="1"/>
  <c r="BH136" i="1"/>
  <c r="F36" i="1" s="1"/>
  <c r="BG136" i="1"/>
  <c r="BF136" i="1"/>
  <c r="BE136" i="1"/>
  <c r="F33" i="1" s="1"/>
  <c r="T136" i="1"/>
  <c r="R136" i="1"/>
  <c r="R135" i="1" s="1"/>
  <c r="P136" i="1"/>
  <c r="J136" i="1"/>
  <c r="BK135" i="1"/>
  <c r="J135" i="1" s="1"/>
  <c r="J96" i="1" s="1"/>
  <c r="J130" i="1"/>
  <c r="F130" i="1"/>
  <c r="J129" i="1"/>
  <c r="F129" i="1"/>
  <c r="F127" i="1"/>
  <c r="E125" i="1"/>
  <c r="J90" i="1"/>
  <c r="J89" i="1"/>
  <c r="F89" i="1"/>
  <c r="F87" i="1"/>
  <c r="E85" i="1"/>
  <c r="J37" i="1"/>
  <c r="J36" i="1"/>
  <c r="J35" i="1"/>
  <c r="J29" i="1"/>
  <c r="J16" i="1"/>
  <c r="E16" i="1"/>
  <c r="F90" i="1" s="1"/>
  <c r="J15" i="1"/>
  <c r="J10" i="1"/>
  <c r="J87" i="1" s="1"/>
  <c r="J334" i="1" l="1"/>
  <c r="BK333" i="1"/>
  <c r="J333" i="1" s="1"/>
  <c r="J108" i="1" s="1"/>
  <c r="P134" i="1"/>
  <c r="P133" i="1" s="1"/>
  <c r="J34" i="1"/>
  <c r="T134" i="1"/>
  <c r="T279" i="1"/>
  <c r="J280" i="1"/>
  <c r="J103" i="1" s="1"/>
  <c r="BK279" i="1"/>
  <c r="J279" i="1" s="1"/>
  <c r="J102" i="1" s="1"/>
  <c r="R134" i="1"/>
  <c r="R133" i="1" s="1"/>
  <c r="F34" i="1"/>
  <c r="BK134" i="1"/>
  <c r="J127" i="1"/>
  <c r="J134" i="1" l="1"/>
  <c r="J95" i="1" s="1"/>
  <c r="BK133" i="1"/>
  <c r="J133" i="1" s="1"/>
  <c r="J94" i="1" s="1"/>
  <c r="T133" i="1"/>
  <c r="J28" i="1" l="1"/>
  <c r="J30" i="1" s="1"/>
  <c r="J39" i="1" s="1"/>
  <c r="J116" i="1"/>
</calcChain>
</file>

<file path=xl/sharedStrings.xml><?xml version="1.0" encoding="utf-8"?>
<sst xmlns="http://schemas.openxmlformats.org/spreadsheetml/2006/main" count="3490" uniqueCount="1030">
  <si>
    <t>{42458d6a-6a66-407f-8256-a26b94213ba2}</t>
  </si>
  <si>
    <t>0</t>
  </si>
  <si>
    <t>KRYCÍ LIST ROZPOČTU</t>
  </si>
  <si>
    <t>v ---  nižšie sa nachádzajú doplnkové a pomocné údaje k zostavám  --- v</t>
  </si>
  <si>
    <t>False</t>
  </si>
  <si>
    <t>Stavba:</t>
  </si>
  <si>
    <t>Klasicistická kúria, rekonštrukcia - 1. ETAPA</t>
  </si>
  <si>
    <t>JKSO:</t>
  </si>
  <si>
    <t/>
  </si>
  <si>
    <t>KS:</t>
  </si>
  <si>
    <t>Miesto:</t>
  </si>
  <si>
    <t>Sobotište</t>
  </si>
  <si>
    <t>Dátum:</t>
  </si>
  <si>
    <t>Objednávateľ:</t>
  </si>
  <si>
    <t>IČO:</t>
  </si>
  <si>
    <t>Eduard Čenteš, Senica</t>
  </si>
  <si>
    <t>IČ DPH:</t>
  </si>
  <si>
    <t>Zhotoviteľ:</t>
  </si>
  <si>
    <t>Projektant:</t>
  </si>
  <si>
    <t>MB STUDIO spol. s r.o., Senica</t>
  </si>
  <si>
    <t>Spracovateľ:</t>
  </si>
  <si>
    <t>Ing. Juraj Havetta, Senica</t>
  </si>
  <si>
    <t>Poznámka:</t>
  </si>
  <si>
    <t>Náklady z rozpočtu</t>
  </si>
  <si>
    <t>Ostatné náklady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</si>
  <si>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</si>
  <si>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</si>
  <si>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</si>
  <si>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</si>
  <si>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</si>
  <si>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</si>
  <si>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</si>
  <si>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</si>
  <si>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</si>
  <si>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</si>
  <si>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</si>
  <si>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</si>
  <si>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</si>
  <si>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</si>
  <si>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</si>
  <si>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</si>
  <si>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</si>
  <si>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</si>
  <si>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</si>
  <si>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</si>
  <si>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</si>
  <si>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</si>
  <si>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</si>
  <si>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</si>
  <si>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</si>
  <si>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</si>
  <si>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</si>
  <si>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</si>
  <si>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</si>
  <si>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8 - Rúrové vedenie</t>
  </si>
  <si>
    <t>NIE</t>
  </si>
  <si>
    <t xml:space="preserve">    9 - Ostatné konštrukcie a práce-búranie</t>
  </si>
  <si>
    <t>PSV - Práce a dodávky PSV</t>
  </si>
  <si>
    <t xml:space="preserve">    711 - Izolácie proti vode a vlhkosti</t>
  </si>
  <si>
    <t xml:space="preserve">    721 - Zdravotech. vnútorná kanalizácia</t>
  </si>
  <si>
    <t xml:space="preserve">    762 - Konštrukcie tesárske</t>
  </si>
  <si>
    <t xml:space="preserve">    764 - Konštrukcie klampiarske</t>
  </si>
  <si>
    <t xml:space="preserve">    765 - Konštrukcie - krytiny tvrdé</t>
  </si>
  <si>
    <t>M - Práce a dodávky M</t>
  </si>
  <si>
    <t xml:space="preserve">    21-M - Elektromontáže</t>
  </si>
  <si>
    <t xml:space="preserve">    46-M - Zemné práce vykonávané pri externých montážnych prácach</t>
  </si>
  <si>
    <t>VRN - Vedľajšie rozpočtové náklady</t>
  </si>
  <si>
    <t>2) Ostatné náklady</t>
  </si>
  <si>
    <t>Celkové náklady za stavbu 1) + 2)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</si>
  <si>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</si>
  <si>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</si>
  <si>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</si>
  <si>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</si>
  <si>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</si>
  <si>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</si>
  <si>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</si>
  <si>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</si>
  <si>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</si>
  <si>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</si>
  <si>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</si>
  <si>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</si>
  <si>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</si>
  <si>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</si>
  <si>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</si>
  <si>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</si>
  <si>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</si>
  <si>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</si>
  <si>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</si>
  <si>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</si>
  <si>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Zemné práce</t>
  </si>
  <si>
    <t>K</t>
  </si>
  <si>
    <t>130201001a</t>
  </si>
  <si>
    <t>Výkop jám, rýh a šachiet v obmedzenom (zastavanom) priestore horn. tr.3 ručne (odkop -prehĺbenie pivníc o 75cm)</t>
  </si>
  <si>
    <t>m3</t>
  </si>
  <si>
    <t>4</t>
  </si>
  <si>
    <t>2</t>
  </si>
  <si>
    <t>-872306754</t>
  </si>
  <si>
    <t>130201001c</t>
  </si>
  <si>
    <t>Výkop jám, rýh a šachiet v obmedzenom (zastavanom) priestore horn. tr.3 ručne (odkop základov pre drenáž základov a ryhy pre podbetonávku na š.60cm a v.120cm, okrem podkopu základov)</t>
  </si>
  <si>
    <t>145458543</t>
  </si>
  <si>
    <t>3</t>
  </si>
  <si>
    <t>131201101a</t>
  </si>
  <si>
    <t>Výkop nezapaženej jamy v hornine 3, do 100 m3 (dažď.nádrž)</t>
  </si>
  <si>
    <t>651283927</t>
  </si>
  <si>
    <t>131201101b</t>
  </si>
  <si>
    <t>Výkop nezapaženej jamy v hornine 3, do 100 m3 (kanaliz. šachty)</t>
  </si>
  <si>
    <t>-543208579</t>
  </si>
  <si>
    <t>5</t>
  </si>
  <si>
    <t>131201109</t>
  </si>
  <si>
    <t>Hĺbenie nezapažených jám. Príplatok za lepivosť horniny 3</t>
  </si>
  <si>
    <t>1104340081</t>
  </si>
  <si>
    <t>6</t>
  </si>
  <si>
    <t>132201101a</t>
  </si>
  <si>
    <t>Výkop ryhy do šírky 600 mm v horn.3 do 100 m3 (nové základy)</t>
  </si>
  <si>
    <t>-1326625210</t>
  </si>
  <si>
    <t>7</t>
  </si>
  <si>
    <t>132201101b</t>
  </si>
  <si>
    <t>Výkop ryhy do šírky 600 mm v horn.3 do 100 m3 (napojenie drenáže do dažď.kan.)</t>
  </si>
  <si>
    <t>1777196626</t>
  </si>
  <si>
    <t>8</t>
  </si>
  <si>
    <t>132201101c</t>
  </si>
  <si>
    <t>Výkop ryhy do šírky 600 mm v horn.3 do 100 m3 (dažďová kan.DN125)</t>
  </si>
  <si>
    <t>-1203661342</t>
  </si>
  <si>
    <t>9</t>
  </si>
  <si>
    <t>132201101d</t>
  </si>
  <si>
    <t>Výkop ryhy do šírky 600 mm v horn.3 do 100 m3 (dažďová kan.DN150)</t>
  </si>
  <si>
    <t>1031333384</t>
  </si>
  <si>
    <t>10</t>
  </si>
  <si>
    <t>132201109</t>
  </si>
  <si>
    <t>Príplatok k cene za lepivosť pri hĺbení rýh šírky do 600 mm zapažených i nezapažených s urovnaním dna v hornine 3</t>
  </si>
  <si>
    <t>253409729</t>
  </si>
  <si>
    <t>11</t>
  </si>
  <si>
    <t>132201201</t>
  </si>
  <si>
    <t>Výkop ryhy šírky 600-2000mm horn.3 do 100m3 (nové základy)</t>
  </si>
  <si>
    <t>-711202237</t>
  </si>
  <si>
    <t>12</t>
  </si>
  <si>
    <t>132201209</t>
  </si>
  <si>
    <t>Príplatok k cenám za lepivosť pri hĺbení rýh š. nad 600 do 2 000 mm zapaž. i nezapažených, s urovnaním dna v hornine 3</t>
  </si>
  <si>
    <t>-495032943</t>
  </si>
  <si>
    <t>13</t>
  </si>
  <si>
    <t>132201401</t>
  </si>
  <si>
    <t>Hĺbený výkop pod základmi ručne s naložením na ručný dopravný prostriedok v hornine 3 (pre podbetónovanie)</t>
  </si>
  <si>
    <t>-1271035135</t>
  </si>
  <si>
    <t>14</t>
  </si>
  <si>
    <t>161101603</t>
  </si>
  <si>
    <t>Vytiahnutie výkopku z priestoru pod základmi z horn. 1-4 z hĺbky nad 2 do 4 m</t>
  </si>
  <si>
    <t>-629337086</t>
  </si>
  <si>
    <t>15</t>
  </si>
  <si>
    <t>162201102a</t>
  </si>
  <si>
    <t>Vodorovné premiestnenie výkopku z horniny 1-4 nad 20-50m (odvoz od výkopu, okrem ručného)</t>
  </si>
  <si>
    <t>-82417382</t>
  </si>
  <si>
    <t>16</t>
  </si>
  <si>
    <t>162201102b</t>
  </si>
  <si>
    <t>Vodorovné premiestnenie výkopku z horniny 1-4 nad 20-50m (dovoz pre spätný zásyp)</t>
  </si>
  <si>
    <t>1990140776</t>
  </si>
  <si>
    <t>17</t>
  </si>
  <si>
    <t>162201211</t>
  </si>
  <si>
    <t>Vodorovné premiestnenie výkopku horniny tr. 1 až 4 stavebným fúrikom do 10 m v rovine alebo vo svahu do 1:5 (od ručného výkopu)</t>
  </si>
  <si>
    <t>-1111095782</t>
  </si>
  <si>
    <t>18</t>
  </si>
  <si>
    <t>162201219</t>
  </si>
  <si>
    <t>Príplatok za k.ď. 10m v rovine alebo vo svahu do 1:5 k vodorov. premiestneniu výkopku stavebným fúrikom horn. tr.1 až 4</t>
  </si>
  <si>
    <t>1025518404</t>
  </si>
  <si>
    <t>19</t>
  </si>
  <si>
    <t>167101102</t>
  </si>
  <si>
    <t>Nakladanie neuľahnutého výkopku z hornín tr.1-4 nad 100 do 1000 m3 (pre spätný zásyp)</t>
  </si>
  <si>
    <t>-549447603</t>
  </si>
  <si>
    <t>20</t>
  </si>
  <si>
    <t>174101001a</t>
  </si>
  <si>
    <t>Zásyp sypaninou so zhutnením jám, šachiet, rýh, zárezov alebo okolo objektov do 100 m3 (zásyp rýh dažď.kanalizácia - spätný zásyp zeminou z výkopov)</t>
  </si>
  <si>
    <t>-799464613</t>
  </si>
  <si>
    <t>21</t>
  </si>
  <si>
    <t>174101001b</t>
  </si>
  <si>
    <t>Zásyp sypaninou so zhutnením jám, šachiet, rýh, zárezov alebo okolo objektov do 100 m3 (zásyp dažď. nádrže, šachiet - spätný zásyp zeminou z výkopov)</t>
  </si>
  <si>
    <t>-423400964</t>
  </si>
  <si>
    <t>22</t>
  </si>
  <si>
    <t>174101001c</t>
  </si>
  <si>
    <t>Zásyp sypaninou so zhutnením jám, šachiet, rýh, zárezov alebo okolo objektov do 100 m3 (ryha odvodnenia základov - spätný zásyp zeminou z výkopov)</t>
  </si>
  <si>
    <t>534407748</t>
  </si>
  <si>
    <t>Zakladanie</t>
  </si>
  <si>
    <t>23</t>
  </si>
  <si>
    <t>211581111</t>
  </si>
  <si>
    <t>Výplň odvodňovacieho rebra alebo trativodu do rýh kamenivom hrubým drveným frakcie 8-16 mm (dno ryhy s drenážnou rúrkou)</t>
  </si>
  <si>
    <t>2094116273</t>
  </si>
  <si>
    <t>24</t>
  </si>
  <si>
    <t>211971121</t>
  </si>
  <si>
    <t>Zhotovenie opláštenia drenážnej výplne z geotextílie v ryhe, pri rozvinutej šírke oplášt. od 0 do 2, 5 m</t>
  </si>
  <si>
    <t>m2</t>
  </si>
  <si>
    <t>-1684570698</t>
  </si>
  <si>
    <t>25</t>
  </si>
  <si>
    <t>M</t>
  </si>
  <si>
    <t>693110001300</t>
  </si>
  <si>
    <t>Geotextília polypropylénová Tatratex GTX N PP 400, hrúbka 3,4 mm, netkaná</t>
  </si>
  <si>
    <t>-2072563949</t>
  </si>
  <si>
    <t>VV</t>
  </si>
  <si>
    <t>154*1,1 'Prepočítané koeficientom množstva</t>
  </si>
  <si>
    <t>26</t>
  </si>
  <si>
    <t>212755114</t>
  </si>
  <si>
    <t>Trativod z drenážnych rúrok bez lôžka, vnútorného priem. rúrok 100 mm</t>
  </si>
  <si>
    <t>m</t>
  </si>
  <si>
    <t>-613561020</t>
  </si>
  <si>
    <t>27</t>
  </si>
  <si>
    <t>286110015000</t>
  </si>
  <si>
    <t>Flexibilná drenážna rúra PVC-U DN 100, perforácia 360°</t>
  </si>
  <si>
    <t>-69142402</t>
  </si>
  <si>
    <t>70*1,05 'Prepočítané koeficientom množstva</t>
  </si>
  <si>
    <t>28</t>
  </si>
  <si>
    <t>273321312</t>
  </si>
  <si>
    <t>Betón základových dosiek, železový (bez výstuže), tr. C 20/25 (doska D01)</t>
  </si>
  <si>
    <t>-260418617</t>
  </si>
  <si>
    <t>29</t>
  </si>
  <si>
    <t>273362441</t>
  </si>
  <si>
    <t>Výstuž základových dosiek zo zvár. sietí KARI, priemer drôtu 8/8 mm, veľkosť oka 100x100 mm</t>
  </si>
  <si>
    <t>-956733537</t>
  </si>
  <si>
    <t>30</t>
  </si>
  <si>
    <t>274313612</t>
  </si>
  <si>
    <t>Betón základových pásov, prostý tr. C 20/25 (nové základy)</t>
  </si>
  <si>
    <t>1317950790</t>
  </si>
  <si>
    <t>31</t>
  </si>
  <si>
    <t>274351217</t>
  </si>
  <si>
    <t>Debnenie stien základových pásov, zhotovenie-tradičné (horná časť pásov na v.20cm)</t>
  </si>
  <si>
    <t>144766763</t>
  </si>
  <si>
    <t>32</t>
  </si>
  <si>
    <t>274351218</t>
  </si>
  <si>
    <t>Debnenie stien základových pásov, odstránenie-tradičné</t>
  </si>
  <si>
    <t>-519082758</t>
  </si>
  <si>
    <t>33</t>
  </si>
  <si>
    <t>275313612</t>
  </si>
  <si>
    <t>Betón základových pätiek, prostý tr. C 20/25 (pod klenbový pilier nad D01)</t>
  </si>
  <si>
    <t>1119977079</t>
  </si>
  <si>
    <t>34</t>
  </si>
  <si>
    <t>275351217</t>
  </si>
  <si>
    <t>Debnenie stien základových pätiek, zhotovenie-tradičné (pod klenbový pilier nad D01)</t>
  </si>
  <si>
    <t>-445184387</t>
  </si>
  <si>
    <t>35</t>
  </si>
  <si>
    <t>275351218</t>
  </si>
  <si>
    <t>Debnenie stien základových pätiek, odstránenie-tradičné</t>
  </si>
  <si>
    <t>-159602999</t>
  </si>
  <si>
    <t>36</t>
  </si>
  <si>
    <t>279232511</t>
  </si>
  <si>
    <t>Podmurovanie základného muriva akýmikoľvek pálenými tehlami P20 na maltu MC10 (doplnenie vypadaného zákl. muriva)</t>
  </si>
  <si>
    <t>-990277379</t>
  </si>
  <si>
    <t>37</t>
  </si>
  <si>
    <t>279311115</t>
  </si>
  <si>
    <t>Postupné podbet. základného muriva prostým betónom tr. C 20/25</t>
  </si>
  <si>
    <t>-1774385971</t>
  </si>
  <si>
    <t>38</t>
  </si>
  <si>
    <t>279312227</t>
  </si>
  <si>
    <t>Debnenie podbetónovaných stien základových pásov v ryhe, zhotovenie-tradičné</t>
  </si>
  <si>
    <t>-1949831879</t>
  </si>
  <si>
    <t>39</t>
  </si>
  <si>
    <t>279312228</t>
  </si>
  <si>
    <t>Debnenie podbetónovaných stien základových pásov v ryhe, odstránenie-tradičné</t>
  </si>
  <si>
    <t>-1312296179</t>
  </si>
  <si>
    <t>Zvislé a kompletné konštrukcie</t>
  </si>
  <si>
    <t>40</t>
  </si>
  <si>
    <t>311231116</t>
  </si>
  <si>
    <t>Murivo nosné tehál plných pálených dĺžky 290mm P 7-15 MC 10 (nové severné krídlo)</t>
  </si>
  <si>
    <t>59363691</t>
  </si>
  <si>
    <t>41</t>
  </si>
  <si>
    <t>312231116a</t>
  </si>
  <si>
    <t>Murivo výplňové z tehál dĺžky 290mm P 7-15 MC 10 (obmurovka venca)</t>
  </si>
  <si>
    <t>1741488444</t>
  </si>
  <si>
    <t>42</t>
  </si>
  <si>
    <t>312231116b</t>
  </si>
  <si>
    <t>Murivo výplňové z tehál dĺžky 290mm P 7-15 MC 10 (doplnenie a zarovnanie muriva pod veniec)</t>
  </si>
  <si>
    <t>-19598450</t>
  </si>
  <si>
    <t>43</t>
  </si>
  <si>
    <t>314231126</t>
  </si>
  <si>
    <t>Murivo komínov voľne stojacich z tehál dĺžky 290mm P 20-25 na maltu MC 10</t>
  </si>
  <si>
    <t>1814581489</t>
  </si>
  <si>
    <t>44</t>
  </si>
  <si>
    <t>316244021</t>
  </si>
  <si>
    <t>Murivo komínov - Ukončujúca vrstva z tehál pálených plných dľ.290 mm P 15 M až P 20 M naplocho hr. 65mm (3 rady na výšku)</t>
  </si>
  <si>
    <t>-887175381</t>
  </si>
  <si>
    <t>45</t>
  </si>
  <si>
    <t>317122551</t>
  </si>
  <si>
    <t>Doplnenie ríms z betónových tvárnic alebo kamenných dosiek na maltu (s dodaním hmôt) vyložených do 300 mm</t>
  </si>
  <si>
    <t>-1689243060</t>
  </si>
  <si>
    <t>46</t>
  </si>
  <si>
    <t>58384000001R</t>
  </si>
  <si>
    <t>Rímsovka - atypická z kameňa pieskovec (doplnenie)</t>
  </si>
  <si>
    <t>-816735130</t>
  </si>
  <si>
    <t>47</t>
  </si>
  <si>
    <t>317162134</t>
  </si>
  <si>
    <t>Keramický preklad POROTHERM 23,8, šírky 70 mm, výšky 238 mm, dĺžky 1750 mm</t>
  </si>
  <si>
    <t>ks</t>
  </si>
  <si>
    <t>-1429101099</t>
  </si>
  <si>
    <t>48</t>
  </si>
  <si>
    <t>317941125</t>
  </si>
  <si>
    <t>Osadenie oceľových valcovaných nosníkov (na murive) HEA č.24 a viac alebo výšky nad 220 mm</t>
  </si>
  <si>
    <t>t</t>
  </si>
  <si>
    <t>1350450526</t>
  </si>
  <si>
    <t>49</t>
  </si>
  <si>
    <t>135100007700</t>
  </si>
  <si>
    <t>Oceľ široká HEA 300, ozn. 11 373 (2x 4,0 m)</t>
  </si>
  <si>
    <t>427661007</t>
  </si>
  <si>
    <t>50</t>
  </si>
  <si>
    <t>349234851</t>
  </si>
  <si>
    <t>Doplnenie muriva (s dodaním hmôt) ríms kordónových</t>
  </si>
  <si>
    <t>1507051944</t>
  </si>
  <si>
    <t>Vodorovné konštrukcie</t>
  </si>
  <si>
    <t>51</t>
  </si>
  <si>
    <t>417321414</t>
  </si>
  <si>
    <t>Betón stužujúcich pásov a vencov železový tr. C 20/25</t>
  </si>
  <si>
    <t>-189640329</t>
  </si>
  <si>
    <t>52</t>
  </si>
  <si>
    <t>417351115</t>
  </si>
  <si>
    <t>Debnenie bočníc stužujúcich pásov a vencov vrátane vzpier zhotovenie</t>
  </si>
  <si>
    <t>-724047243</t>
  </si>
  <si>
    <t>53</t>
  </si>
  <si>
    <t>417351116</t>
  </si>
  <si>
    <t>Debnenie bočníc stužujúcich pásov a vencov vrátane vzpier odstránenie (demont. uvoľnené, alebo doplnené nové rímsovky)</t>
  </si>
  <si>
    <t>-1152446271</t>
  </si>
  <si>
    <t>54</t>
  </si>
  <si>
    <t>417361821</t>
  </si>
  <si>
    <t>Výstuž stužujúcich pásov a vencov z betonárskej ocele 10505</t>
  </si>
  <si>
    <t>-1885975202</t>
  </si>
  <si>
    <t>55</t>
  </si>
  <si>
    <t>451541111</t>
  </si>
  <si>
    <t>Lôžko pod drobné objekty, v otvorenom výkope zo štrkodrvy 0-63 mm (hr. 20cm pod kanalizačné šachty, nádrž vody)</t>
  </si>
  <si>
    <t>-621460662</t>
  </si>
  <si>
    <t>56</t>
  </si>
  <si>
    <t>451573111</t>
  </si>
  <si>
    <t>Lôžko + zásyp potrubia v otvorenom výkope z piesku a štrkopiesku (100+D+300mm)</t>
  </si>
  <si>
    <t>1691098551</t>
  </si>
  <si>
    <t>57</t>
  </si>
  <si>
    <t>452311131</t>
  </si>
  <si>
    <t>Podkladné konštrukcie pod potrubie a drobné objekty z betónu v otvorenom výkope tr. C 12/15 (lapače strešných splavenín)</t>
  </si>
  <si>
    <t>-1678855649</t>
  </si>
  <si>
    <t>Rúrové vedenie</t>
  </si>
  <si>
    <t>58</t>
  </si>
  <si>
    <t>871276002a</t>
  </si>
  <si>
    <t>Montáž kanalizačného PVC-U potrubia hladkého DN 125 (napojenie drenáže do dažď. kanalizácie)</t>
  </si>
  <si>
    <t>503416620</t>
  </si>
  <si>
    <t>59</t>
  </si>
  <si>
    <t>286120000600</t>
  </si>
  <si>
    <t>Rúra PVC hladký kanalizačný systém DN 125x3,2, dĺ. 0,5 m</t>
  </si>
  <si>
    <t>-1099995005</t>
  </si>
  <si>
    <t>60</t>
  </si>
  <si>
    <t>286120000700</t>
  </si>
  <si>
    <t>Rúra PVC hladký kanalizačný systém DN 125x3,2, dĺ. 1 m</t>
  </si>
  <si>
    <t>1471390498</t>
  </si>
  <si>
    <t>61</t>
  </si>
  <si>
    <t>286120000800</t>
  </si>
  <si>
    <t>Rúra PVC hladký kanalizačný systém DN 125x3,2, dĺ. 2 m</t>
  </si>
  <si>
    <t>-1786531174</t>
  </si>
  <si>
    <t>62</t>
  </si>
  <si>
    <t>871276002b</t>
  </si>
  <si>
    <t>Montáž kanalizačného PVC-U potrubia hladkého DN 125 (dažďová k.)</t>
  </si>
  <si>
    <t>-1602882470</t>
  </si>
  <si>
    <t>63</t>
  </si>
  <si>
    <t>-1688429288</t>
  </si>
  <si>
    <t>64</t>
  </si>
  <si>
    <t>-942953138</t>
  </si>
  <si>
    <t>65</t>
  </si>
  <si>
    <t>-582074800</t>
  </si>
  <si>
    <t>66</t>
  </si>
  <si>
    <t>286120000900</t>
  </si>
  <si>
    <t>Rúra PVC hladký kanalizačný systém DN 125x3,2, dĺ. 3 m</t>
  </si>
  <si>
    <t>-2090938634</t>
  </si>
  <si>
    <t>67</t>
  </si>
  <si>
    <t>286120001000</t>
  </si>
  <si>
    <t>Rúra PVC hladký kanalizačný systém DN 125x3,2, dĺ. 5 m</t>
  </si>
  <si>
    <t>-1520549927</t>
  </si>
  <si>
    <t>68</t>
  </si>
  <si>
    <t>871326004a</t>
  </si>
  <si>
    <t>Montáž kanalizačného PVC-U potrubia hladkého DN 150 (dažďová k.)</t>
  </si>
  <si>
    <t>-281830362</t>
  </si>
  <si>
    <t>69</t>
  </si>
  <si>
    <t>286120001100</t>
  </si>
  <si>
    <t>Rúra PVC hladký kanalizačný systém DN 150x4,0, dĺ. 0,5 m</t>
  </si>
  <si>
    <t>-271389905</t>
  </si>
  <si>
    <t>70</t>
  </si>
  <si>
    <t>286120001200</t>
  </si>
  <si>
    <t>Rúra PVC hladký kanalizačný systém DN 150x4,0, dĺ. 1 m</t>
  </si>
  <si>
    <t>-2136464447</t>
  </si>
  <si>
    <t>71</t>
  </si>
  <si>
    <t>286120001300</t>
  </si>
  <si>
    <t>Rúra PVC hladký kanalizačný systém DN 150x4,0, dĺ. 2 m</t>
  </si>
  <si>
    <t>538899244</t>
  </si>
  <si>
    <t>72</t>
  </si>
  <si>
    <t>286120001400</t>
  </si>
  <si>
    <t>Rúra PVC hladký kanalizačný systém DN 150x4,0, dĺ. 3 m</t>
  </si>
  <si>
    <t>1050956753</t>
  </si>
  <si>
    <t>73</t>
  </si>
  <si>
    <t>286120001500</t>
  </si>
  <si>
    <t>Rúra PVC hladký kanalizačný systém DN 150x4,0, dĺ. 5 m</t>
  </si>
  <si>
    <t>-1628195280</t>
  </si>
  <si>
    <t>74</t>
  </si>
  <si>
    <t>877276002</t>
  </si>
  <si>
    <t>Montáž kanalizačného PVC-U kolena DN 125</t>
  </si>
  <si>
    <t>2048970362</t>
  </si>
  <si>
    <t>75</t>
  </si>
  <si>
    <t>286510003900</t>
  </si>
  <si>
    <t>Koleno PVC-U, DN 125  hladká pre gravitačnú kanalizáciu</t>
  </si>
  <si>
    <t>1117136981</t>
  </si>
  <si>
    <t>76</t>
  </si>
  <si>
    <t>877276026</t>
  </si>
  <si>
    <t>Montáž kanalizačnej PVC-U odbočky DN 125</t>
  </si>
  <si>
    <t>-408080284</t>
  </si>
  <si>
    <t>77</t>
  </si>
  <si>
    <t>286510013300</t>
  </si>
  <si>
    <t>Odbočka PVC-U, DN 125/125 hladká pre gravitačnú kanalizáciu</t>
  </si>
  <si>
    <t>890590264</t>
  </si>
  <si>
    <t>78</t>
  </si>
  <si>
    <t>877326028</t>
  </si>
  <si>
    <t>Montáž kanalizačnej PVC-U odbočky DN 150</t>
  </si>
  <si>
    <t>706773665</t>
  </si>
  <si>
    <t>79</t>
  </si>
  <si>
    <t>286510013500</t>
  </si>
  <si>
    <t>Odbočka PVC-U, DN 150/125 hladká pre gravitačnú kanalizáciu</t>
  </si>
  <si>
    <t>950342861</t>
  </si>
  <si>
    <t>80</t>
  </si>
  <si>
    <t>877326052</t>
  </si>
  <si>
    <t>Montáž kanalizačnej PVC-U redukcie DN 150/125</t>
  </si>
  <si>
    <t>390206766</t>
  </si>
  <si>
    <t>81</t>
  </si>
  <si>
    <t>286510008100</t>
  </si>
  <si>
    <t>Redukcia PVC-U, DN 150/125 hladká pre gravitačnú kanalizáciu</t>
  </si>
  <si>
    <t>2146678819</t>
  </si>
  <si>
    <t>82</t>
  </si>
  <si>
    <t>877414200</t>
  </si>
  <si>
    <t>Montáž kanalizačnej šachtovej prechodky DN 150</t>
  </si>
  <si>
    <t>683691898</t>
  </si>
  <si>
    <t>83</t>
  </si>
  <si>
    <t>286540137700</t>
  </si>
  <si>
    <t>Šachtová prechodka DN 150 pre gravitačnú kanalizáciu</t>
  </si>
  <si>
    <t>-1021830444</t>
  </si>
  <si>
    <t>84</t>
  </si>
  <si>
    <t>892311000</t>
  </si>
  <si>
    <t>Skúška tesnosti kanalizácie do priemeru D 150</t>
  </si>
  <si>
    <t>1618009486</t>
  </si>
  <si>
    <t>85</t>
  </si>
  <si>
    <t>894101113</t>
  </si>
  <si>
    <t>Osadenie žumpy alebo akumulačnej nádrže železobetónovej, hmotnosti nad 10 t</t>
  </si>
  <si>
    <t>1519883001</t>
  </si>
  <si>
    <t>86</t>
  </si>
  <si>
    <t>594340001100</t>
  </si>
  <si>
    <t>Žumpa  lxšxv 3600x2800x1900 mm, objem nádrže 16,0 m3, železobetónová, s komínom a poklopom (dažďová nádrž)</t>
  </si>
  <si>
    <t>-1305382485</t>
  </si>
  <si>
    <t>87</t>
  </si>
  <si>
    <t>894411211</t>
  </si>
  <si>
    <t>Osadenie železobetónového dielca pre šachty, skruž rovná alebo prechodová DN 1000</t>
  </si>
  <si>
    <t>986269124</t>
  </si>
  <si>
    <t>88</t>
  </si>
  <si>
    <t>592240022100</t>
  </si>
  <si>
    <t>Kónus TBR pre kanalizačnú šachtu DN 1000, hr. steny 90 mm, rozmer 1000x625x580 mm</t>
  </si>
  <si>
    <t>76817725</t>
  </si>
  <si>
    <t>89</t>
  </si>
  <si>
    <t>592240024200</t>
  </si>
  <si>
    <t>Skruž TBS výšky 250 mm pre kanalizačnú šachtu DN 1000, hr. steny 90 mm, rozmer 1000x250x90 mm</t>
  </si>
  <si>
    <t>131738798</t>
  </si>
  <si>
    <t>90</t>
  </si>
  <si>
    <t>592240026000</t>
  </si>
  <si>
    <t>Vyrovnávací prstenec pod poklop kanalizačnej šachty, vnútorný priemer 600 mm, výška podľa umiestnenia</t>
  </si>
  <si>
    <t>-1693169326</t>
  </si>
  <si>
    <t>91</t>
  </si>
  <si>
    <t>592240028100</t>
  </si>
  <si>
    <t>Elastomerové tesnenie EMT DN 1000 pre spojenie šachtových dielov kanalizačnej šachty DN 1000</t>
  </si>
  <si>
    <t>525942175</t>
  </si>
  <si>
    <t>92</t>
  </si>
  <si>
    <t>894414111</t>
  </si>
  <si>
    <t>Osadenie železobetónového dielca pre šachty, skruž základová</t>
  </si>
  <si>
    <t>1815101922</t>
  </si>
  <si>
    <t>93</t>
  </si>
  <si>
    <t>592240023200</t>
  </si>
  <si>
    <t>Dno TBZ výšky 600 mm pre kanalizačnú šachtu DN 1000, rozmer 1000/600x400 mm</t>
  </si>
  <si>
    <t>-1455780345</t>
  </si>
  <si>
    <t>94</t>
  </si>
  <si>
    <t>899103111</t>
  </si>
  <si>
    <t>Osadenie poklopu liatinového a oceľového vrátane rámu hmotn. nad 100 do 150 kg</t>
  </si>
  <si>
    <t>-1259015430</t>
  </si>
  <si>
    <t>95</t>
  </si>
  <si>
    <t>552410009600</t>
  </si>
  <si>
    <t>Poklop liatinový kruhový s rámom DN 600, zaťaž. do 40t trieda D400</t>
  </si>
  <si>
    <t>-635128589</t>
  </si>
  <si>
    <t>96</t>
  </si>
  <si>
    <t>899503211</t>
  </si>
  <si>
    <t>Osadenie stúpadiel do šachiet a drobných objektov poplastované vidlicové</t>
  </si>
  <si>
    <t>1200920589</t>
  </si>
  <si>
    <t>97</t>
  </si>
  <si>
    <t>553430002700</t>
  </si>
  <si>
    <t xml:space="preserve">Stupadlo šachtové </t>
  </si>
  <si>
    <t>2136006237</t>
  </si>
  <si>
    <t>98</t>
  </si>
  <si>
    <t>899721132</t>
  </si>
  <si>
    <t>Označenie kanalizačného potrubia hnedou výstražnou fóliou</t>
  </si>
  <si>
    <t>622855958</t>
  </si>
  <si>
    <t>99</t>
  </si>
  <si>
    <t>283230008200</t>
  </si>
  <si>
    <t>Výstražná fólia PE, š. 300 mm, pre kanalizáciu, farba hnedá</t>
  </si>
  <si>
    <t>210935911</t>
  </si>
  <si>
    <t>137,6*1,05 'Prepočítané koeficientom množstva</t>
  </si>
  <si>
    <t>Ostatné konštrukcie a práce-búranie</t>
  </si>
  <si>
    <t>100</t>
  </si>
  <si>
    <t>762331812</t>
  </si>
  <si>
    <t>Demontáž viazaných konštrukcií krovov so sklonom do 60°, prierez. plochy 120 - 224 cm2,  -0.01400t</t>
  </si>
  <si>
    <t>1617299833</t>
  </si>
  <si>
    <t>101</t>
  </si>
  <si>
    <t>762331813</t>
  </si>
  <si>
    <t>Demontáž viazaných konštrukcií krovov so sklonom do 60°, prierez. plochy 224 - 288 cm2,  -0.02400t</t>
  </si>
  <si>
    <t>139588694</t>
  </si>
  <si>
    <t>102</t>
  </si>
  <si>
    <t>762331814</t>
  </si>
  <si>
    <t>Demontáž viazaných konštrukcií krovov so sklonom do 60°, prierez. plochy 288 - 450 cm2,  -0.03200t</t>
  </si>
  <si>
    <t>-785533610</t>
  </si>
  <si>
    <t>103</t>
  </si>
  <si>
    <t>762331815</t>
  </si>
  <si>
    <t>Demontáž viazaných konštrukcií krovov so sklonom do 60°, prierez. plochy nad 450 cm2,  -0.04000t</t>
  </si>
  <si>
    <t>1007088580</t>
  </si>
  <si>
    <t>104</t>
  </si>
  <si>
    <t>762342811</t>
  </si>
  <si>
    <t>Demontáž latovania striech so sklonom do 60 st., pri osovej vzdialenosti lát do 0, 22 m,  -0.00700t</t>
  </si>
  <si>
    <t>286765508</t>
  </si>
  <si>
    <t>105</t>
  </si>
  <si>
    <t>762811811</t>
  </si>
  <si>
    <t>Demontáž záklopov stropov vrchných, zapustených z hrubých dosiek hr. do 32 mm,  -0.01400t</t>
  </si>
  <si>
    <t>-854003179</t>
  </si>
  <si>
    <t>106</t>
  </si>
  <si>
    <t>762822820</t>
  </si>
  <si>
    <t>Demontáž stropnic z reziva prierezovej plochy 144 - 288cm2, -0.01700t</t>
  </si>
  <si>
    <t>-1011440996</t>
  </si>
  <si>
    <t>107</t>
  </si>
  <si>
    <t>762822830</t>
  </si>
  <si>
    <t>Demontáž stropnic z reziva prierezovej plochy 288 - 450cm2,  -0.02500t</t>
  </si>
  <si>
    <t>959261431</t>
  </si>
  <si>
    <t>108</t>
  </si>
  <si>
    <t>762822840</t>
  </si>
  <si>
    <t>Demontáž stropnic z reziva prierezovej plochy 450 - 540cm2,  -0.03300t</t>
  </si>
  <si>
    <t>920248219</t>
  </si>
  <si>
    <t>109</t>
  </si>
  <si>
    <t>762841811</t>
  </si>
  <si>
    <t>Demont.podbíjania obkladov stropov a striech sklonu do 60st., z dosiek hr.do 35 mm bez omietky,  -0.01400t</t>
  </si>
  <si>
    <t>2021586422</t>
  </si>
  <si>
    <t>110</t>
  </si>
  <si>
    <t>764321830</t>
  </si>
  <si>
    <t>Demontáž oplechovania ríms pod nadrímsovým žľabom vrátane podkladového plechu, do 30° rš 660 mm,  -0,00520t</t>
  </si>
  <si>
    <t>-636583486</t>
  </si>
  <si>
    <t>111</t>
  </si>
  <si>
    <t>764339810</t>
  </si>
  <si>
    <t>Demontáž lemovania komínov na vlnitej alebo hladkej krytine v ploche, so sklonom do 45°  -0,00720t</t>
  </si>
  <si>
    <t>-1775519421</t>
  </si>
  <si>
    <t>112</t>
  </si>
  <si>
    <t>764353850</t>
  </si>
  <si>
    <t>Demontáž žľabov nadrímsových so sklonom do 45° rš 600 mm,  -0,00490t</t>
  </si>
  <si>
    <t>-77144376</t>
  </si>
  <si>
    <t>113</t>
  </si>
  <si>
    <t>764361810</t>
  </si>
  <si>
    <t>Demontáž strešného vikiera na krytine vlnitej a korýt., alebo hlad. a drážk. do 45st,  -0,02000t</t>
  </si>
  <si>
    <t>-1719677059</t>
  </si>
  <si>
    <t>114</t>
  </si>
  <si>
    <t>764391820</t>
  </si>
  <si>
    <t>Demontáž ostatných strešných prvkov, záveterné lišty, so sklonom do 45° rš 250 a 330 mm,  -0,00192t</t>
  </si>
  <si>
    <t>1024931579</t>
  </si>
  <si>
    <t>115</t>
  </si>
  <si>
    <t>764392850</t>
  </si>
  <si>
    <t>Demontáž úžľabia so sklonom do 45st. rš  660 mm,  -0,00377t</t>
  </si>
  <si>
    <t>-1485564165</t>
  </si>
  <si>
    <t>116</t>
  </si>
  <si>
    <t>764454801</t>
  </si>
  <si>
    <t>Demontáž odpadových rúr kruhových, s priemerom 100 mm,  -0,00226t</t>
  </si>
  <si>
    <t>1090838734</t>
  </si>
  <si>
    <t>117</t>
  </si>
  <si>
    <t>765311819</t>
  </si>
  <si>
    <t>Demontáž keramickej krytiny pálenej uloženej na sucho nad 30 ks/m2, do sutiny, sklon strechy do 45°, -0,08t</t>
  </si>
  <si>
    <t>-47430210</t>
  </si>
  <si>
    <t>118</t>
  </si>
  <si>
    <t>765332874</t>
  </si>
  <si>
    <t>Demontáž hrebeňa a nárožia z pálenej krytiny uloženej vo zvetranej malte, do sutiny, sklon strechy do 45°, -0,015t</t>
  </si>
  <si>
    <t>1926345579</t>
  </si>
  <si>
    <t>119</t>
  </si>
  <si>
    <t>765718862</t>
  </si>
  <si>
    <t>Demontáž krytiny keramickej pálenej uloženej v malte zvetranej na rímsach, š. 40 cm, do suti, -0,02t</t>
  </si>
  <si>
    <t>1647015200</t>
  </si>
  <si>
    <t>120</t>
  </si>
  <si>
    <t>961021311</t>
  </si>
  <si>
    <t>Búranie základov z muriva zmiešaného alebo kamenného,  -2,40800t</t>
  </si>
  <si>
    <t>-1534772808</t>
  </si>
  <si>
    <t>121</t>
  </si>
  <si>
    <t>962032231a</t>
  </si>
  <si>
    <t>Búranie muriva nadzákladového z tehál pálených, vápenopieskových, cementových na maltu,  -1,90500t (zarovnanie muriva pod veniec)</t>
  </si>
  <si>
    <t>1249109429</t>
  </si>
  <si>
    <t>122</t>
  </si>
  <si>
    <t>962032231b</t>
  </si>
  <si>
    <t>Búranie muriva nadzákladového z tehál pálených, vápenopieskových, cementových na maltu,  -1,90500t (severné krídlo)</t>
  </si>
  <si>
    <t>282373983</t>
  </si>
  <si>
    <t>123</t>
  </si>
  <si>
    <t>962032631</t>
  </si>
  <si>
    <t>Búranie komínov. muriva z tehál nad strechou na akúkoľvek maltu,  -1,63300t (od úrovne stropu)</t>
  </si>
  <si>
    <t>-1314927452</t>
  </si>
  <si>
    <t>124</t>
  </si>
  <si>
    <t>964072351</t>
  </si>
  <si>
    <t>Vybúranie valcovaných nosníkov uložených v murive zmiešanom, kamennom, tehl. hm. nad 55kg/m, -1,25000t (po podchytení piliera nos. HEA)</t>
  </si>
  <si>
    <t>-798677712</t>
  </si>
  <si>
    <t>125</t>
  </si>
  <si>
    <t>965041311</t>
  </si>
  <si>
    <t>Búranie mazanín, zemných ílových hr.do 100 mm, plochy nad 4 m2 -1,4000t (hr. 5cm na povale)</t>
  </si>
  <si>
    <t>-2057279560</t>
  </si>
  <si>
    <t>126</t>
  </si>
  <si>
    <t>974031701</t>
  </si>
  <si>
    <t>Vysekávanie rýh v tehl. murive pri výške nosníka do do 350 mm, hĺbka do 300 mm, -0,09700t (podchytenie klenb. piliera nosníkmi HEA)</t>
  </si>
  <si>
    <t>-559730378</t>
  </si>
  <si>
    <t>127</t>
  </si>
  <si>
    <t>975060121</t>
  </si>
  <si>
    <t>Jednoradové podchytenie klenbových stropov do v. 3,50 m a jeho zaťaženia do 1500 kg/m (pre podbetón. klenbového piliera)</t>
  </si>
  <si>
    <t>-2044509870</t>
  </si>
  <si>
    <t>128</t>
  </si>
  <si>
    <t>975241120</t>
  </si>
  <si>
    <t>Podloženie konštrukcií roznášacími železničými pražcami (podchytenie klenb. piliera, montáž +demontáž)</t>
  </si>
  <si>
    <t>1321556250</t>
  </si>
  <si>
    <t>129</t>
  </si>
  <si>
    <t>608110091000</t>
  </si>
  <si>
    <t>Podval drevený šxhxl 260x200x2600 mm, dubový</t>
  </si>
  <si>
    <t>1539466519</t>
  </si>
  <si>
    <t>130</t>
  </si>
  <si>
    <t>976027231</t>
  </si>
  <si>
    <t>Demontáž rímsoviek kamenných, hr. do 100 mm,  -0,21600t (uvoľnené na nové osadenie)</t>
  </si>
  <si>
    <t>480058433</t>
  </si>
  <si>
    <t>131</t>
  </si>
  <si>
    <t>978012191</t>
  </si>
  <si>
    <t>Otlčenie omietok stropov vnútorných rákosovaných vápenných alebo vápennocementových v rozsahu do 100 %,  -0,05000t (prízemie)</t>
  </si>
  <si>
    <t>1157523185</t>
  </si>
  <si>
    <t>132</t>
  </si>
  <si>
    <t>979081111</t>
  </si>
  <si>
    <t>Odvoz sutiny a vybúraných hmôt na skládku do 1 km</t>
  </si>
  <si>
    <t>-10329817</t>
  </si>
  <si>
    <t>133</t>
  </si>
  <si>
    <t>979081121</t>
  </si>
  <si>
    <t>Odvoz sutiny a vybúraných hmôt na skládku za každý ďalší 1 km</t>
  </si>
  <si>
    <t>690088614</t>
  </si>
  <si>
    <t>134</t>
  </si>
  <si>
    <t>979082111</t>
  </si>
  <si>
    <t>Vnútrostavenisková doprava sutiny a vybúraných hmôt do 10 m</t>
  </si>
  <si>
    <t>822241087</t>
  </si>
  <si>
    <t>135</t>
  </si>
  <si>
    <t>979089012</t>
  </si>
  <si>
    <t>Poplatok za skladovanie</t>
  </si>
  <si>
    <t>294377756</t>
  </si>
  <si>
    <t>PSV</t>
  </si>
  <si>
    <t>Práce a dodávky PSV</t>
  </si>
  <si>
    <t>711</t>
  </si>
  <si>
    <t>Izolácie proti vode a vlhkosti</t>
  </si>
  <si>
    <t>136</t>
  </si>
  <si>
    <t>711131101</t>
  </si>
  <si>
    <t>Zhotovenie  izolácie proti zemnej vlhkosti vodorovná AIP na sucho (lepenková podložka pod stropné trámy)</t>
  </si>
  <si>
    <t>328606490</t>
  </si>
  <si>
    <t>137</t>
  </si>
  <si>
    <t>628110000700</t>
  </si>
  <si>
    <t>Pás asfaltový s krycou vrstvou, vložka strojná lepenka R 400/H</t>
  </si>
  <si>
    <t>-106094988</t>
  </si>
  <si>
    <t>76*1,15 'Prepočítané koeficientom množstva</t>
  </si>
  <si>
    <t>138</t>
  </si>
  <si>
    <t>711132107</t>
  </si>
  <si>
    <t>Zhotovenie izolácie proti zemnej vlhkosti nopovou fóloiu položenou voľne na ploche zvislej (okolo základov)</t>
  </si>
  <si>
    <t>-803688406</t>
  </si>
  <si>
    <t>139</t>
  </si>
  <si>
    <t>283230002700</t>
  </si>
  <si>
    <t>Nopová HDPE fólia FONDALINE 500, výška nopu 8 mm, proti zemnej vlhkosti s radónovou ochranou, pre spodnú stavbu</t>
  </si>
  <si>
    <t>-2069579631</t>
  </si>
  <si>
    <t>84*1,15 'Prepočítané koeficientom množstva</t>
  </si>
  <si>
    <t>140</t>
  </si>
  <si>
    <t>998711202</t>
  </si>
  <si>
    <t>Presun hmôt pre izoláciu proti vode v objektoch výšky do 12 m</t>
  </si>
  <si>
    <t>%</t>
  </si>
  <si>
    <t>-751147121</t>
  </si>
  <si>
    <t>721</t>
  </si>
  <si>
    <t>Zdravotech. vnútorná kanalizácia</t>
  </si>
  <si>
    <t>141</t>
  </si>
  <si>
    <t>721242110</t>
  </si>
  <si>
    <t>Montáž lapača strešných splavenín plastový univerzálny, s osadením do betónového lôžka</t>
  </si>
  <si>
    <t>-1437005306</t>
  </si>
  <si>
    <t>142</t>
  </si>
  <si>
    <t>286630056100</t>
  </si>
  <si>
    <t>Lapač strešných splavenín HL660/2, DN 110/125, (6,67 l/s), vertikálny odtok, kôš na nečistoty, nezámrzná a pachonepriepustná klapka, PP</t>
  </si>
  <si>
    <t>-1113072773</t>
  </si>
  <si>
    <t>143</t>
  </si>
  <si>
    <t>998721202</t>
  </si>
  <si>
    <t>Presun hmôt pre vnútornú kanalizáciu v objektoch výšky do 12 m</t>
  </si>
  <si>
    <t>2025600361</t>
  </si>
  <si>
    <t>762</t>
  </si>
  <si>
    <t>Konštrukcie tesárske</t>
  </si>
  <si>
    <t>144</t>
  </si>
  <si>
    <t>762332120</t>
  </si>
  <si>
    <t>Montáž viazaných konštrukcií krovov striech z reziva priemernej plochy 120-224 cm2</t>
  </si>
  <si>
    <t>215491587</t>
  </si>
  <si>
    <t>145</t>
  </si>
  <si>
    <t>762332130</t>
  </si>
  <si>
    <t>Montáž viazaných konštrukcií krovov striech z reziva priemernej plochy 224-288 cm2</t>
  </si>
  <si>
    <t>714048482</t>
  </si>
  <si>
    <t>146</t>
  </si>
  <si>
    <t>762332140</t>
  </si>
  <si>
    <t>Montáž viazaných konštrukcií krovov striech z reziva priemernej plochy 288-450 cm2</t>
  </si>
  <si>
    <t>-951509068</t>
  </si>
  <si>
    <t>147</t>
  </si>
  <si>
    <t>762332150</t>
  </si>
  <si>
    <t>Montáž viazaných konštrukcií krovov striech z reziva priemernej plochy nad 450 cm2</t>
  </si>
  <si>
    <t>-888017704</t>
  </si>
  <si>
    <t>148</t>
  </si>
  <si>
    <t>605420003330</t>
  </si>
  <si>
    <t>Rezivo stavebné zo smreku - hranoly hranené impregnované, stredové rezivo EBW, C24 (krov)</t>
  </si>
  <si>
    <t>-1167314533</t>
  </si>
  <si>
    <t>149</t>
  </si>
  <si>
    <t>762341201</t>
  </si>
  <si>
    <t>Montáž latovania jednoduchých striech pre sklon do 60°</t>
  </si>
  <si>
    <t>-165135728</t>
  </si>
  <si>
    <t>150</t>
  </si>
  <si>
    <t>605430000100</t>
  </si>
  <si>
    <t>Rezivo stavebné zo smreku - strešné laty impregnované hr. 30 mm, š. 50 mm, dĺ. 4000-5000 mm</t>
  </si>
  <si>
    <t>-956207741</t>
  </si>
  <si>
    <t>151</t>
  </si>
  <si>
    <t>762341253</t>
  </si>
  <si>
    <t>Montáž kontralát pre sklon nad 35°</t>
  </si>
  <si>
    <t>1034204910</t>
  </si>
  <si>
    <t>152</t>
  </si>
  <si>
    <t>605430000200</t>
  </si>
  <si>
    <t>Rezivo stavebné zo smreku - strešné laty impregnované hr. 40 mm, š. 50 mm, dĺ. 4000-5000 mm</t>
  </si>
  <si>
    <t>-662153014</t>
  </si>
  <si>
    <t>153</t>
  </si>
  <si>
    <t>762395000</t>
  </si>
  <si>
    <t>Spojovacie prostriedky pre viazané konštrukcie krovov, debnenie a laťovanie, nadstrešné konštr., spádové kliny - svorky, dosky, klince, pásová oceľ, vruty</t>
  </si>
  <si>
    <t>-818283182</t>
  </si>
  <si>
    <t>154</t>
  </si>
  <si>
    <t>762822120</t>
  </si>
  <si>
    <t>Montáž stropníc z hraneného a polohraneného reziva prierezovej plochy 144-288 cm2 (trám  A4)</t>
  </si>
  <si>
    <t>6868387</t>
  </si>
  <si>
    <t>155</t>
  </si>
  <si>
    <t>762822130</t>
  </si>
  <si>
    <t>Montáž stropníc z hraneného a polohraneného reziva prierezovej plochy 288-450 cm2 (trám P1, P2)</t>
  </si>
  <si>
    <t>-1267838840</t>
  </si>
  <si>
    <t>156</t>
  </si>
  <si>
    <t>762822140</t>
  </si>
  <si>
    <t>Montáž stropníc z hraneného a polohraneného reziva prierezovej plochy 450-540 cm2 (trám A1, A2, A3)</t>
  </si>
  <si>
    <t>1122069244</t>
  </si>
  <si>
    <t>157</t>
  </si>
  <si>
    <t>605420000200</t>
  </si>
  <si>
    <t>Rezivo stavebné zo smreku - hranoly hranené impregnované, stredové rezivo EBW, C24 (stropné trámy)</t>
  </si>
  <si>
    <t>-32580501</t>
  </si>
  <si>
    <t>60,44*1,1 'Prepočítané koeficientom množstva</t>
  </si>
  <si>
    <t>158</t>
  </si>
  <si>
    <t>762843020</t>
  </si>
  <si>
    <t>Spriahnutie stropných trámov klincovaním</t>
  </si>
  <si>
    <t>-234932508</t>
  </si>
  <si>
    <t>159</t>
  </si>
  <si>
    <t>762895000</t>
  </si>
  <si>
    <t>Spojovacie prostriedky pre záklop, stropnice, podbíjanie - klince, svorky</t>
  </si>
  <si>
    <t>-338419901</t>
  </si>
  <si>
    <t>160</t>
  </si>
  <si>
    <t>998762202</t>
  </si>
  <si>
    <t>Presun hmôt pre konštrukcie tesárske v objektoch výšky do 12 m</t>
  </si>
  <si>
    <t>1568276855</t>
  </si>
  <si>
    <t>764</t>
  </si>
  <si>
    <t>Konštrukcie klampiarske</t>
  </si>
  <si>
    <t>161</t>
  </si>
  <si>
    <t>764221230</t>
  </si>
  <si>
    <t>Oplechovanie z medeného Cu plechu, pod nadrímsovým žľabom vrátane podkladového plechu r.š. 660 mm</t>
  </si>
  <si>
    <t>-2054257112</t>
  </si>
  <si>
    <t>162</t>
  </si>
  <si>
    <t>764239210</t>
  </si>
  <si>
    <t>Lemovanie z medeného Cu plechu, komínov v ploche na vlnitej, šablónovej alebo tvrdej krytine, r.š. 400 mm</t>
  </si>
  <si>
    <t>-854448362</t>
  </si>
  <si>
    <t>163</t>
  </si>
  <si>
    <t>764253212</t>
  </si>
  <si>
    <t>Žľaby z medeného Cu plechu, nadrímsové, polkruhové, r.š. 600 mm</t>
  </si>
  <si>
    <t>-491381109</t>
  </si>
  <si>
    <t>164</t>
  </si>
  <si>
    <t>764259221</t>
  </si>
  <si>
    <t>Kotlík kónický pre rúry s priemerom do 150 mm, k nadrímsovým žľabom</t>
  </si>
  <si>
    <t>-1191869716</t>
  </si>
  <si>
    <t>165</t>
  </si>
  <si>
    <t>764267201</t>
  </si>
  <si>
    <t>Oplechovanie z medeného Cu plechu, vikier 400x700 mm, so sklonom nad 30° do 45°</t>
  </si>
  <si>
    <t>937198492</t>
  </si>
  <si>
    <t>166</t>
  </si>
  <si>
    <t>764267201R</t>
  </si>
  <si>
    <t>Nosná kovová konštrukcia vikiera, s nerez. sitom proti vtákom</t>
  </si>
  <si>
    <t>1825675105</t>
  </si>
  <si>
    <t>167</t>
  </si>
  <si>
    <t>764291230</t>
  </si>
  <si>
    <t>Záveterná lišta z medeného Cu plechu, r.š. 400 mm</t>
  </si>
  <si>
    <t>-67237442</t>
  </si>
  <si>
    <t>168</t>
  </si>
  <si>
    <t>764292270</t>
  </si>
  <si>
    <t>Úžľabie z medeného Cu plechu, r.š. 800 mm</t>
  </si>
  <si>
    <t>-1458708033</t>
  </si>
  <si>
    <t>169</t>
  </si>
  <si>
    <t>764554253</t>
  </si>
  <si>
    <t>Zvodové rúry z medeného Cu plechu, kruhové priemer 100 mm</t>
  </si>
  <si>
    <t>595954974</t>
  </si>
  <si>
    <t>170</t>
  </si>
  <si>
    <t>998764202</t>
  </si>
  <si>
    <t>Presun hmôt pre konštrukcie klampiarske v objektoch výšky do 12 m</t>
  </si>
  <si>
    <t>-2108195141</t>
  </si>
  <si>
    <t>765</t>
  </si>
  <si>
    <t>Konštrukcie - krytiny tvrdé</t>
  </si>
  <si>
    <t>171</t>
  </si>
  <si>
    <t>765312300</t>
  </si>
  <si>
    <t>Keramická krytina TONDACH Bobrovka, špicatá, prírodná, sklon od 35° do 60°</t>
  </si>
  <si>
    <t>-1850782869</t>
  </si>
  <si>
    <t>172</t>
  </si>
  <si>
    <t>596610004800</t>
  </si>
  <si>
    <t>Krytina keramická TONDACH BOBROVKA špicatá prírodná, vetracia škridla</t>
  </si>
  <si>
    <t>1560939253</t>
  </si>
  <si>
    <t>173</t>
  </si>
  <si>
    <t>596610000770</t>
  </si>
  <si>
    <t>Krytina keramická TONDACH BOBROVKA špicatá prírodná, prestupová vetrací 3-dielny komplet (odvetranie kanalizácie)</t>
  </si>
  <si>
    <t>-1264951907</t>
  </si>
  <si>
    <t>174</t>
  </si>
  <si>
    <t>596610000780</t>
  </si>
  <si>
    <t>Krytina keramická TONDACH BOBROVKA špicatá prírodná, prestupová, dymovod adapter pre turbokotol VENDUCT 125mm</t>
  </si>
  <si>
    <t>1573034096</t>
  </si>
  <si>
    <t>175</t>
  </si>
  <si>
    <t>765313693</t>
  </si>
  <si>
    <t>Prirezanie a uchytenie rezaných škridiel TONDACH, sklon od 35° do 60°</t>
  </si>
  <si>
    <t>-1143061695</t>
  </si>
  <si>
    <t>176</t>
  </si>
  <si>
    <t>765314395</t>
  </si>
  <si>
    <t>Hrebeň TONDACH, hrebenáče do cementovej malty, sklon od 35° do 60°</t>
  </si>
  <si>
    <t>1175713459</t>
  </si>
  <si>
    <t>177</t>
  </si>
  <si>
    <t>765314396</t>
  </si>
  <si>
    <t>Nárožie TONDACH, hrebenáče do cementovej malty, sklon od 35° do 60°</t>
  </si>
  <si>
    <t>-140513023</t>
  </si>
  <si>
    <t>178</t>
  </si>
  <si>
    <t>765314511</t>
  </si>
  <si>
    <t>Odkvap pod krytinu TONDACH, odkvapový plech hliník</t>
  </si>
  <si>
    <t>1923548654</t>
  </si>
  <si>
    <t>179</t>
  </si>
  <si>
    <t>765901444</t>
  </si>
  <si>
    <t>Strešná fólia TONDACH Tuning Twin Power nad 35°, s prelepením, na krokvy</t>
  </si>
  <si>
    <t>1065023128</t>
  </si>
  <si>
    <t>180</t>
  </si>
  <si>
    <t>998765202</t>
  </si>
  <si>
    <t>Presun hmôt pre tvrdé krytiny v objektoch výšky do 12 m</t>
  </si>
  <si>
    <t>1609639789</t>
  </si>
  <si>
    <t>Práce a dodávky M</t>
  </si>
  <si>
    <t>21-M</t>
  </si>
  <si>
    <t>Elektromontáže</t>
  </si>
  <si>
    <t>181</t>
  </si>
  <si>
    <t>210 R</t>
  </si>
  <si>
    <t>Revízia bleskozvodu</t>
  </si>
  <si>
    <t>hod</t>
  </si>
  <si>
    <t>1558919682</t>
  </si>
  <si>
    <t>182</t>
  </si>
  <si>
    <t>210010313</t>
  </si>
  <si>
    <t>Krabica (KO 125) odbočná s viečkom, bez zapojenia, štvorcová (pre SZ)</t>
  </si>
  <si>
    <t>912981086</t>
  </si>
  <si>
    <t>183</t>
  </si>
  <si>
    <t>345410001600</t>
  </si>
  <si>
    <t>Krabica odbočná z PVC s viečkom do muriva pod omietku 125x125 mm</t>
  </si>
  <si>
    <t>1735996541</t>
  </si>
  <si>
    <t>184</t>
  </si>
  <si>
    <t>210220001</t>
  </si>
  <si>
    <t>Uzemňovacie vedenie na povrchu FeZn</t>
  </si>
  <si>
    <t>-2088203187</t>
  </si>
  <si>
    <t>185</t>
  </si>
  <si>
    <t>354410054700</t>
  </si>
  <si>
    <t>Drôt bleskozvodový FeZn, d 8 mm</t>
  </si>
  <si>
    <t>kg</t>
  </si>
  <si>
    <t>1786601783</t>
  </si>
  <si>
    <t>96*0,45 'Prepočítané koeficientom množstva</t>
  </si>
  <si>
    <t>186</t>
  </si>
  <si>
    <t>210220003</t>
  </si>
  <si>
    <t>Skrytý zvod v chráničke FeZn Ø 8</t>
  </si>
  <si>
    <t>171022564</t>
  </si>
  <si>
    <t>187</t>
  </si>
  <si>
    <t>345710009300</t>
  </si>
  <si>
    <t>Rúrka ohybná vlnitá pancierová PVC-U, FXP DN 32 (pre skrytý bleskozvodový zvod)</t>
  </si>
  <si>
    <t>-1871538653</t>
  </si>
  <si>
    <t>188</t>
  </si>
  <si>
    <t>345710038300</t>
  </si>
  <si>
    <t>Príchytka pre rúrku z PVC S32</t>
  </si>
  <si>
    <t>-958393300</t>
  </si>
  <si>
    <t>189</t>
  </si>
  <si>
    <t>650361443</t>
  </si>
  <si>
    <t>55*0,45 'Prepočítané koeficientom množstva</t>
  </si>
  <si>
    <t>190</t>
  </si>
  <si>
    <t>210220020</t>
  </si>
  <si>
    <t>Uzemňovacie vedenie v zemi FeZn vrátane izolácie spojov (prepojenie SZ1 a SZ9)</t>
  </si>
  <si>
    <t>1168895023</t>
  </si>
  <si>
    <t>191</t>
  </si>
  <si>
    <t>354410058800</t>
  </si>
  <si>
    <t>Pásovina uzemňovacia FeZn 30 x 4 mm</t>
  </si>
  <si>
    <t>337693255</t>
  </si>
  <si>
    <t>14*1,05 'Prepočítané koeficientom množstva</t>
  </si>
  <si>
    <t>192</t>
  </si>
  <si>
    <t>210220021</t>
  </si>
  <si>
    <t>Uzemňovacie vedenie v zemi FeZn vrátane izolácie spojov O 10mm (od SZ k zem. tyčiam)</t>
  </si>
  <si>
    <t>-1740624016</t>
  </si>
  <si>
    <t>193</t>
  </si>
  <si>
    <t>354410054800</t>
  </si>
  <si>
    <t>Drôt bleskozvodový FeZn, d 10 mm</t>
  </si>
  <si>
    <t>1356661423</t>
  </si>
  <si>
    <t>27*0,7 'Prepočítané koeficientom množstva</t>
  </si>
  <si>
    <t>194</t>
  </si>
  <si>
    <t>210220050</t>
  </si>
  <si>
    <t>Označenie zvodov číselnými štítkami</t>
  </si>
  <si>
    <t>1412689082</t>
  </si>
  <si>
    <t>195</t>
  </si>
  <si>
    <t>354410064700</t>
  </si>
  <si>
    <t>Štítok orientačný na zvody 1 až 9</t>
  </si>
  <si>
    <t>-1354287206</t>
  </si>
  <si>
    <t>196</t>
  </si>
  <si>
    <t>210220102</t>
  </si>
  <si>
    <t>Podpery vedenia FeZn na vrchol krovu hrebeň PV15</t>
  </si>
  <si>
    <t>-503671318</t>
  </si>
  <si>
    <t>197</t>
  </si>
  <si>
    <t>354410033700</t>
  </si>
  <si>
    <t>Podpera vedenia FeZn univerzálna na vrchol krovu označenie PV 15 UNI malá</t>
  </si>
  <si>
    <t>-135324293</t>
  </si>
  <si>
    <t>198</t>
  </si>
  <si>
    <t>210220110</t>
  </si>
  <si>
    <t>Podpery vedenia FeZn pod krytinu na svahu PV12-13</t>
  </si>
  <si>
    <t>1862384231</t>
  </si>
  <si>
    <t>199</t>
  </si>
  <si>
    <t>354410032700</t>
  </si>
  <si>
    <t>Podpera vedenia FeZn pod škridľovú strechu označenie PV 12</t>
  </si>
  <si>
    <t>1866490658</t>
  </si>
  <si>
    <t>200</t>
  </si>
  <si>
    <t>210220201</t>
  </si>
  <si>
    <t>Zachytávacia tyč FeZn 1-2m s vrutom JD10-20 do dreva</t>
  </si>
  <si>
    <t>1723203399</t>
  </si>
  <si>
    <t>201</t>
  </si>
  <si>
    <t>354410022400</t>
  </si>
  <si>
    <t>Tyč zachytávacia FeZn s vrutom do dreva označenie JD 15</t>
  </si>
  <si>
    <t>-1138107547</t>
  </si>
  <si>
    <t>202</t>
  </si>
  <si>
    <t>210220220</t>
  </si>
  <si>
    <t>Držiak zachytávacej tyče FeZn DJ1-8</t>
  </si>
  <si>
    <t>94010165</t>
  </si>
  <si>
    <t>203</t>
  </si>
  <si>
    <t>354410024000</t>
  </si>
  <si>
    <t>Držiak FeZn dolný zachytávacej tyče na krov označenie DJ 4 d</t>
  </si>
  <si>
    <t>-405525875</t>
  </si>
  <si>
    <t>204</t>
  </si>
  <si>
    <t>354410024100</t>
  </si>
  <si>
    <t>Držiak FeZn horný zachytávacej tyče na krov označenie DJ 4 h</t>
  </si>
  <si>
    <t>1827040213</t>
  </si>
  <si>
    <t>205</t>
  </si>
  <si>
    <t>210220230</t>
  </si>
  <si>
    <t>Ochranná strieška FeZn</t>
  </si>
  <si>
    <t>-1690789029</t>
  </si>
  <si>
    <t>206</t>
  </si>
  <si>
    <t>354410024900</t>
  </si>
  <si>
    <t>Strieška FeZn ochranná horná označenie OS 01</t>
  </si>
  <si>
    <t>1520915066</t>
  </si>
  <si>
    <t>207</t>
  </si>
  <si>
    <t>210220240</t>
  </si>
  <si>
    <t>Svorka FeZn k zachytávacej alebo územňovacej tyči  SJ</t>
  </si>
  <si>
    <t>-1458905538</t>
  </si>
  <si>
    <t>208</t>
  </si>
  <si>
    <t>354410001500</t>
  </si>
  <si>
    <t>Svorka FeZn k zachytávacej tyči označenie SJ 01</t>
  </si>
  <si>
    <t>541549633</t>
  </si>
  <si>
    <t>209</t>
  </si>
  <si>
    <t>-130792438</t>
  </si>
  <si>
    <t>210</t>
  </si>
  <si>
    <t>354410001700</t>
  </si>
  <si>
    <t>Svorka FeZn k územňovacej tyči označenie SJ 02</t>
  </si>
  <si>
    <t>1171538601</t>
  </si>
  <si>
    <t>211</t>
  </si>
  <si>
    <t>210220243</t>
  </si>
  <si>
    <t>Svorka FeZn spojovacia SS</t>
  </si>
  <si>
    <t>-58843246</t>
  </si>
  <si>
    <t>212</t>
  </si>
  <si>
    <t>354410003400</t>
  </si>
  <si>
    <t>Svorka FeZn spojovacia označenie SS 2 skrutky s príložkou</t>
  </si>
  <si>
    <t>1525822750</t>
  </si>
  <si>
    <t>213</t>
  </si>
  <si>
    <t>210220246</t>
  </si>
  <si>
    <t>Svorka FeZn na odkvapový žľab SO</t>
  </si>
  <si>
    <t>1709801741</t>
  </si>
  <si>
    <t>214</t>
  </si>
  <si>
    <t>354410004200</t>
  </si>
  <si>
    <t>Svorka FeZn odkvapová označenie SO</t>
  </si>
  <si>
    <t>-866023480</t>
  </si>
  <si>
    <t>215</t>
  </si>
  <si>
    <t>210220247</t>
  </si>
  <si>
    <t>Svorka FeZn skúšobná SZ</t>
  </si>
  <si>
    <t>1803235583</t>
  </si>
  <si>
    <t>216</t>
  </si>
  <si>
    <t>354410004300</t>
  </si>
  <si>
    <t>Svorka FeZn skúšobná označenie SZ</t>
  </si>
  <si>
    <t>1283215691</t>
  </si>
  <si>
    <t>217</t>
  </si>
  <si>
    <t>210220253</t>
  </si>
  <si>
    <t>Svorka FeZn uzemňovacia SR03 (spoj guľatina/pásovina)</t>
  </si>
  <si>
    <t>1034872775</t>
  </si>
  <si>
    <t>218</t>
  </si>
  <si>
    <t>354410000900</t>
  </si>
  <si>
    <t>Svorka FeZn uzemňovacia označenie SR 03</t>
  </si>
  <si>
    <t>-1696242175</t>
  </si>
  <si>
    <t>219</t>
  </si>
  <si>
    <t>210220280</t>
  </si>
  <si>
    <t>Uzemňovacia tyč FeZn ZT</t>
  </si>
  <si>
    <t>493738310</t>
  </si>
  <si>
    <t>220</t>
  </si>
  <si>
    <t>354410055700</t>
  </si>
  <si>
    <t>Tyč uzemňovacia FeZn označenie ZT 2 m</t>
  </si>
  <si>
    <t>846604356</t>
  </si>
  <si>
    <t>46-M</t>
  </si>
  <si>
    <t>Zemné práce vykonávané pri externých montážnych prácach</t>
  </si>
  <si>
    <t>221</t>
  </si>
  <si>
    <t>460200273.S</t>
  </si>
  <si>
    <t>Hĺbenie káblovej ryhy ručne 50 cm širokej a 90 cm hlbokej, v zemine triedy 3  (územňovače SZ1 až SZ9)</t>
  </si>
  <si>
    <t>-1612079856</t>
  </si>
  <si>
    <t>222</t>
  </si>
  <si>
    <t>460560273.S</t>
  </si>
  <si>
    <t>Ručný zásyp nezap. káblovej ryhy bez zhutn. zeminy, 50 cm širokej, 90 cm hlkbokej v zemine tr. 3</t>
  </si>
  <si>
    <t>-1025889913</t>
  </si>
  <si>
    <t>VRN</t>
  </si>
  <si>
    <t>Vedľajšie rozpočtové náklady</t>
  </si>
  <si>
    <t>223</t>
  </si>
  <si>
    <t>000200062</t>
  </si>
  <si>
    <t>Prieskumné práce - architektonicko historický výskum</t>
  </si>
  <si>
    <t>eur</t>
  </si>
  <si>
    <t>1024</t>
  </si>
  <si>
    <t>2100871824</t>
  </si>
  <si>
    <t>224</t>
  </si>
  <si>
    <t>000400013</t>
  </si>
  <si>
    <t>Projektové práce - náklady na dokumentáciu pre stavebné povolenie - 1.etapa</t>
  </si>
  <si>
    <t>-1432104416</t>
  </si>
  <si>
    <t>225</t>
  </si>
  <si>
    <t>001000012</t>
  </si>
  <si>
    <t>Inžinierska činnosť - dozory technický dozor investora</t>
  </si>
  <si>
    <t>714674517</t>
  </si>
  <si>
    <t>226</t>
  </si>
  <si>
    <t>001400052</t>
  </si>
  <si>
    <t>Ostatné náklady stavby - informačná tabuľa</t>
  </si>
  <si>
    <t>1456010523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</si>
</sst>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"/>
    <numFmt numFmtId="167" formatCode="#,##0.00000"/>
  </numFmts>
  <fonts count="24" x14ac:knownFonts="1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sz val="10"/>
      <color rgb="FF464646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505050"/>
      <name val="Arial CE"/>
    </font>
    <font>
      <sz val="7"/>
      <color rgb="FF969696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5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2" borderId="0" xfId="0" applyFill="1" applyAlignment="1">
      <alignment vertical="center"/>
    </xf>
    <xf numFmtId="0" fontId="10" fillId="2" borderId="5" xfId="0" applyFont="1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10" fillId="2" borderId="6" xfId="0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center" vertical="center"/>
    </xf>
    <xf numFmtId="4" fontId="10" fillId="2" borderId="6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4" fontId="15" fillId="0" borderId="12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6" fillId="0" borderId="0" xfId="0" applyFont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4" fontId="8" fillId="2" borderId="0" xfId="0" applyNumberFormat="1" applyFont="1" applyFill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166" fontId="8" fillId="0" borderId="0" xfId="0" applyNumberFormat="1" applyFont="1"/>
    <xf numFmtId="0" fontId="0" fillId="0" borderId="16" xfId="0" applyBorder="1" applyAlignment="1">
      <alignment vertical="center"/>
    </xf>
    <xf numFmtId="167" fontId="17" fillId="0" borderId="4" xfId="0" applyNumberFormat="1" applyFont="1" applyBorder="1"/>
    <xf numFmtId="167" fontId="17" fillId="0" borderId="17" xfId="0" applyNumberFormat="1" applyFont="1" applyBorder="1"/>
    <xf numFmtId="166" fontId="18" fillId="0" borderId="0" xfId="0" applyNumberFormat="1" applyFont="1" applyAlignment="1">
      <alignment vertical="center"/>
    </xf>
    <xf numFmtId="0" fontId="19" fillId="0" borderId="0" xfId="0" applyFont="1"/>
    <xf numFmtId="0" fontId="19" fillId="0" borderId="3" xfId="0" applyFont="1" applyBorder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166" fontId="14" fillId="0" borderId="0" xfId="0" applyNumberFormat="1" applyFont="1"/>
    <xf numFmtId="0" fontId="19" fillId="0" borderId="18" xfId="0" applyFont="1" applyBorder="1"/>
    <xf numFmtId="167" fontId="19" fillId="0" borderId="0" xfId="0" applyNumberFormat="1" applyFont="1"/>
    <xf numFmtId="167" fontId="19" fillId="0" borderId="19" xfId="0" applyNumberFormat="1" applyFont="1" applyBorder="1"/>
    <xf numFmtId="0" fontId="19" fillId="0" borderId="0" xfId="0" applyFont="1" applyAlignment="1">
      <alignment horizontal="center"/>
    </xf>
    <xf numFmtId="166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166" fontId="15" fillId="0" borderId="0" xfId="0" applyNumberFormat="1" applyFont="1"/>
    <xf numFmtId="0" fontId="12" fillId="0" borderId="20" xfId="0" applyFont="1" applyBorder="1" applyAlignment="1">
      <alignment horizontal="center" vertical="center"/>
    </xf>
    <xf numFmtId="49" fontId="12" fillId="0" borderId="20" xfId="0" applyNumberFormat="1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center" vertical="center" wrapText="1"/>
    </xf>
    <xf numFmtId="166" fontId="12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16" fillId="0" borderId="18" xfId="0" applyFont="1" applyBorder="1" applyAlignment="1">
      <alignment horizontal="left" vertical="center"/>
    </xf>
    <xf numFmtId="167" fontId="16" fillId="0" borderId="0" xfId="0" applyNumberFormat="1" applyFont="1" applyAlignment="1">
      <alignment vertical="center"/>
    </xf>
    <xf numFmtId="167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0" fontId="20" fillId="0" borderId="20" xfId="0" applyFont="1" applyBorder="1" applyAlignment="1">
      <alignment horizontal="center" vertical="center"/>
    </xf>
    <xf numFmtId="49" fontId="20" fillId="0" borderId="20" xfId="0" applyNumberFormat="1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center" vertical="center" wrapText="1"/>
    </xf>
    <xf numFmtId="166" fontId="20" fillId="0" borderId="20" xfId="0" applyNumberFormat="1" applyFont="1" applyBorder="1" applyAlignment="1">
      <alignment vertical="center"/>
    </xf>
    <xf numFmtId="0" fontId="21" fillId="0" borderId="20" xfId="0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20" fillId="0" borderId="18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6" fontId="22" fillId="0" borderId="0" xfId="0" applyNumberFormat="1" applyFont="1" applyAlignment="1">
      <alignment vertical="center"/>
    </xf>
    <xf numFmtId="0" fontId="22" fillId="0" borderId="18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16" fillId="0" borderId="21" xfId="0" applyFont="1" applyBorder="1" applyAlignment="1">
      <alignment horizontal="left" vertical="center"/>
    </xf>
    <xf numFmtId="0" fontId="16" fillId="0" borderId="12" xfId="0" applyFont="1" applyBorder="1" applyAlignment="1">
      <alignment horizontal="center" vertical="center"/>
    </xf>
    <xf numFmtId="167" fontId="16" fillId="0" borderId="12" xfId="0" applyNumberFormat="1" applyFont="1" applyBorder="1" applyAlignment="1">
      <alignment vertical="center"/>
    </xf>
    <xf numFmtId="167" fontId="16" fillId="0" borderId="22" xfId="0" applyNumberFormat="1" applyFont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ha\AppData\Local\Temp\Temp1_CD%20K&#250;ria%20Soboti&#353;te_1.ETAPA.zip\CD%20K&#250;ria%20Soboti&#353;te_1.ETAPA\05%20Rozpo&#269;et\K&#250;ria%20Soboti&#353;te,1.Etapa-Rozpo&#269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13231 - Klasicistická kúr..."/>
    </sheetNames>
    <sheetDataSet>
      <sheetData sheetId="0">
        <row r="8">
          <cell r="AN8" t="str">
            <v>30. 4. 2021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569CE-8C4E-44D1-BD9B-8EF7FF831AAC}">
  <dimension ref="B2:BM387"/>
  <sheetViews>
    <sheetView tabSelected="1" workbookViewId="0">
      <selection activeCell="N10" sqref="N10"/>
    </sheetView>
  </sheetViews>
  <sheetFormatPr defaultRowHeight="15" x14ac:dyDescent="0.25"/>
  <cols>
    <col min="1" max="1" width="7.140625" customWidth="1"/>
    <col min="2" max="2" width="1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.42578125" customWidth="1"/>
    <col min="8" max="8" width="12" customWidth="1"/>
    <col min="9" max="9" width="13.5703125" customWidth="1"/>
    <col min="10" max="10" width="19.140625" customWidth="1"/>
    <col min="11" max="11" width="19.140625" hidden="1" customWidth="1"/>
    <col min="12" max="12" width="8" customWidth="1"/>
    <col min="13" max="13" width="9.28515625" hidden="1" customWidth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2" spans="2:46" ht="36.950000000000003" customHeight="1" x14ac:dyDescent="0.25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" t="s">
        <v>0</v>
      </c>
    </row>
    <row r="3" spans="2:46" ht="6.95" customHeight="1" x14ac:dyDescent="0.25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1</v>
      </c>
    </row>
    <row r="4" spans="2:46" ht="24.95" customHeight="1" x14ac:dyDescent="0.25">
      <c r="B4" s="5"/>
      <c r="D4" s="6" t="s">
        <v>2</v>
      </c>
      <c r="L4" s="5"/>
      <c r="M4" s="7" t="s">
        <v>3</v>
      </c>
      <c r="AT4" s="2" t="s">
        <v>4</v>
      </c>
    </row>
    <row r="5" spans="2:46" ht="6.95" customHeight="1" x14ac:dyDescent="0.25">
      <c r="B5" s="5"/>
      <c r="L5" s="5"/>
    </row>
    <row r="6" spans="2:46" s="8" customFormat="1" ht="12" customHeight="1" x14ac:dyDescent="0.25">
      <c r="B6" s="9"/>
      <c r="D6" s="10" t="s">
        <v>5</v>
      </c>
      <c r="L6" s="9"/>
    </row>
    <row r="7" spans="2:46" s="8" customFormat="1" ht="16.5" customHeight="1" x14ac:dyDescent="0.25">
      <c r="B7" s="9"/>
      <c r="E7" s="11" t="s">
        <v>6</v>
      </c>
      <c r="F7" s="12"/>
      <c r="G7" s="12"/>
      <c r="H7" s="12"/>
      <c r="L7" s="9"/>
    </row>
    <row r="8" spans="2:46" s="8" customFormat="1" x14ac:dyDescent="0.25">
      <c r="B8" s="9"/>
      <c r="L8" s="9"/>
    </row>
    <row r="9" spans="2:46" s="8" customFormat="1" ht="12" customHeight="1" x14ac:dyDescent="0.25">
      <c r="B9" s="9"/>
      <c r="D9" s="10" t="s">
        <v>7</v>
      </c>
      <c r="F9" s="13" t="s">
        <v>8</v>
      </c>
      <c r="I9" s="10" t="s">
        <v>9</v>
      </c>
      <c r="J9" s="13" t="s">
        <v>8</v>
      </c>
      <c r="L9" s="9"/>
    </row>
    <row r="10" spans="2:46" s="8" customFormat="1" ht="12" customHeight="1" x14ac:dyDescent="0.25">
      <c r="B10" s="9"/>
      <c r="D10" s="10" t="s">
        <v>10</v>
      </c>
      <c r="F10" s="13" t="s">
        <v>11</v>
      </c>
      <c r="I10" s="10" t="s">
        <v>12</v>
      </c>
      <c r="J10" s="14" t="str">
        <f>'[1]Rekapitulácia stavby'!AN8</f>
        <v>30. 4. 2021</v>
      </c>
      <c r="L10" s="9"/>
    </row>
    <row r="11" spans="2:46" s="8" customFormat="1" ht="10.9" customHeight="1" x14ac:dyDescent="0.25">
      <c r="B11" s="9"/>
      <c r="L11" s="9"/>
    </row>
    <row r="12" spans="2:46" s="8" customFormat="1" ht="12" customHeight="1" x14ac:dyDescent="0.25">
      <c r="B12" s="9"/>
      <c r="D12" s="10" t="s">
        <v>13</v>
      </c>
      <c r="I12" s="10" t="s">
        <v>14</v>
      </c>
      <c r="J12" s="13" t="s">
        <v>8</v>
      </c>
      <c r="L12" s="9"/>
    </row>
    <row r="13" spans="2:46" s="8" customFormat="1" ht="18" customHeight="1" x14ac:dyDescent="0.25">
      <c r="B13" s="9"/>
      <c r="E13" s="13" t="s">
        <v>15</v>
      </c>
      <c r="I13" s="10" t="s">
        <v>16</v>
      </c>
      <c r="J13" s="13" t="s">
        <v>8</v>
      </c>
      <c r="L13" s="9"/>
    </row>
    <row r="14" spans="2:46" s="8" customFormat="1" ht="6.95" customHeight="1" x14ac:dyDescent="0.25">
      <c r="B14" s="9"/>
      <c r="L14" s="9"/>
    </row>
    <row r="15" spans="2:46" s="8" customFormat="1" ht="12" customHeight="1" x14ac:dyDescent="0.25">
      <c r="B15" s="9"/>
      <c r="D15" s="10" t="s">
        <v>17</v>
      </c>
      <c r="I15" s="10" t="s">
        <v>14</v>
      </c>
      <c r="J15" s="13" t="str">
        <f>'[1]Rekapitulácia stavby'!AN13</f>
        <v/>
      </c>
      <c r="L15" s="9"/>
    </row>
    <row r="16" spans="2:46" s="8" customFormat="1" ht="18" customHeight="1" x14ac:dyDescent="0.25">
      <c r="B16" s="9"/>
      <c r="E16" s="15" t="str">
        <f>'[1]Rekapitulácia stavby'!E14</f>
        <v xml:space="preserve"> </v>
      </c>
      <c r="F16" s="15"/>
      <c r="G16" s="15"/>
      <c r="H16" s="15"/>
      <c r="I16" s="10" t="s">
        <v>16</v>
      </c>
      <c r="J16" s="13" t="str">
        <f>'[1]Rekapitulácia stavby'!AN14</f>
        <v/>
      </c>
      <c r="L16" s="9"/>
    </row>
    <row r="17" spans="2:12" s="8" customFormat="1" ht="6.95" customHeight="1" x14ac:dyDescent="0.25">
      <c r="B17" s="9"/>
      <c r="L17" s="9"/>
    </row>
    <row r="18" spans="2:12" s="8" customFormat="1" ht="12" customHeight="1" x14ac:dyDescent="0.25">
      <c r="B18" s="9"/>
      <c r="D18" s="10" t="s">
        <v>18</v>
      </c>
      <c r="I18" s="10" t="s">
        <v>14</v>
      </c>
      <c r="J18" s="13" t="s">
        <v>8</v>
      </c>
      <c r="L18" s="9"/>
    </row>
    <row r="19" spans="2:12" s="8" customFormat="1" ht="18" customHeight="1" x14ac:dyDescent="0.25">
      <c r="B19" s="9"/>
      <c r="E19" s="13" t="s">
        <v>19</v>
      </c>
      <c r="I19" s="10" t="s">
        <v>16</v>
      </c>
      <c r="J19" s="13" t="s">
        <v>8</v>
      </c>
      <c r="L19" s="9"/>
    </row>
    <row r="20" spans="2:12" s="8" customFormat="1" ht="6.95" customHeight="1" x14ac:dyDescent="0.25">
      <c r="B20" s="9"/>
      <c r="L20" s="9"/>
    </row>
    <row r="21" spans="2:12" s="8" customFormat="1" ht="12" customHeight="1" x14ac:dyDescent="0.25">
      <c r="B21" s="9"/>
      <c r="D21" s="10" t="s">
        <v>20</v>
      </c>
      <c r="I21" s="10" t="s">
        <v>14</v>
      </c>
      <c r="J21" s="13" t="s">
        <v>8</v>
      </c>
      <c r="L21" s="9"/>
    </row>
    <row r="22" spans="2:12" s="8" customFormat="1" ht="18" customHeight="1" x14ac:dyDescent="0.25">
      <c r="B22" s="9"/>
      <c r="E22" s="13" t="s">
        <v>21</v>
      </c>
      <c r="I22" s="10" t="s">
        <v>16</v>
      </c>
      <c r="J22" s="13" t="s">
        <v>8</v>
      </c>
      <c r="L22" s="9"/>
    </row>
    <row r="23" spans="2:12" s="8" customFormat="1" ht="6.95" customHeight="1" x14ac:dyDescent="0.25">
      <c r="B23" s="9"/>
      <c r="L23" s="9"/>
    </row>
    <row r="24" spans="2:12" s="8" customFormat="1" ht="12" customHeight="1" x14ac:dyDescent="0.25">
      <c r="B24" s="9"/>
      <c r="D24" s="10" t="s">
        <v>22</v>
      </c>
      <c r="L24" s="9"/>
    </row>
    <row r="25" spans="2:12" s="16" customFormat="1" ht="16.5" customHeight="1" x14ac:dyDescent="0.25">
      <c r="B25" s="17"/>
      <c r="E25" s="18" t="s">
        <v>8</v>
      </c>
      <c r="F25" s="18"/>
      <c r="G25" s="18"/>
      <c r="H25" s="18"/>
      <c r="L25" s="17"/>
    </row>
    <row r="26" spans="2:12" s="8" customFormat="1" ht="6.95" customHeight="1" x14ac:dyDescent="0.25">
      <c r="B26" s="9"/>
      <c r="L26" s="9"/>
    </row>
    <row r="27" spans="2:12" s="8" customFormat="1" ht="6.95" customHeight="1" x14ac:dyDescent="0.25">
      <c r="B27" s="9"/>
      <c r="D27" s="19"/>
      <c r="E27" s="19"/>
      <c r="F27" s="19"/>
      <c r="G27" s="19"/>
      <c r="H27" s="19"/>
      <c r="I27" s="19"/>
      <c r="J27" s="19"/>
      <c r="K27" s="19"/>
      <c r="L27" s="9"/>
    </row>
    <row r="28" spans="2:12" s="8" customFormat="1" ht="14.45" customHeight="1" x14ac:dyDescent="0.25">
      <c r="B28" s="9"/>
      <c r="D28" s="13" t="s">
        <v>23</v>
      </c>
      <c r="J28" s="20">
        <f>J94</f>
        <v>0</v>
      </c>
      <c r="L28" s="9"/>
    </row>
    <row r="29" spans="2:12" s="8" customFormat="1" ht="14.45" customHeight="1" x14ac:dyDescent="0.25">
      <c r="B29" s="9"/>
      <c r="D29" s="21" t="s">
        <v>24</v>
      </c>
      <c r="J29" s="20">
        <f>J114</f>
        <v>0</v>
      </c>
      <c r="L29" s="9"/>
    </row>
    <row r="30" spans="2:12" s="8" customFormat="1" ht="25.35" customHeight="1" x14ac:dyDescent="0.25">
      <c r="B30" s="9"/>
      <c r="D30" s="22" t="s">
        <v>25</v>
      </c>
      <c r="J30" s="23">
        <f>ROUND(J28 + J29, 2)</f>
        <v>0</v>
      </c>
      <c r="L30" s="9"/>
    </row>
    <row r="31" spans="2:12" s="8" customFormat="1" ht="6.95" customHeight="1" x14ac:dyDescent="0.25">
      <c r="B31" s="9"/>
      <c r="D31" s="19"/>
      <c r="E31" s="19"/>
      <c r="F31" s="19"/>
      <c r="G31" s="19"/>
      <c r="H31" s="19"/>
      <c r="I31" s="19"/>
      <c r="J31" s="19"/>
      <c r="K31" s="19"/>
      <c r="L31" s="9"/>
    </row>
    <row r="32" spans="2:12" s="8" customFormat="1" ht="14.45" customHeight="1" x14ac:dyDescent="0.25">
      <c r="B32" s="9"/>
      <c r="F32" s="24" t="s">
        <v>26</v>
      </c>
      <c r="I32" s="24" t="s">
        <v>27</v>
      </c>
      <c r="J32" s="24" t="s">
        <v>28</v>
      </c>
      <c r="L32" s="9"/>
    </row>
    <row r="33" spans="2:12" s="8" customFormat="1" ht="14.45" customHeight="1" x14ac:dyDescent="0.25">
      <c r="B33" s="9"/>
      <c r="D33" s="25" t="s">
        <v>29</v>
      </c>
      <c r="E33" s="10" t="s">
        <v>30</v>
      </c>
      <c r="F33" s="26">
        <f>ROUND((SUM(BE114:BE115) + SUM(BE133:BE386)),  2)</f>
        <v>0</v>
      </c>
      <c r="I33" s="27">
        <v>0.2</v>
      </c>
      <c r="J33" s="26">
        <f>ROUND(((SUM(BE114:BE115) + SUM(BE133:BE386))*I33),  2)</f>
        <v>0</v>
      </c>
      <c r="L33" s="9"/>
    </row>
    <row r="34" spans="2:12" s="8" customFormat="1" ht="14.45" customHeight="1" x14ac:dyDescent="0.25">
      <c r="B34" s="9"/>
      <c r="E34" s="10" t="s">
        <v>31</v>
      </c>
      <c r="F34" s="26">
        <f>ROUND((SUM(BF114:BF115) + SUM(BF133:BF386)),  2)</f>
        <v>0</v>
      </c>
      <c r="I34" s="27">
        <v>0.2</v>
      </c>
      <c r="J34" s="26">
        <f>ROUND(((SUM(BF114:BF115) + SUM(BF133:BF386))*I34),  2)</f>
        <v>0</v>
      </c>
      <c r="L34" s="9"/>
    </row>
    <row r="35" spans="2:12" s="8" customFormat="1" ht="14.45" hidden="1" customHeight="1" x14ac:dyDescent="0.25">
      <c r="B35" s="9"/>
      <c r="E35" s="10" t="s">
        <v>32</v>
      </c>
      <c r="F35" s="26">
        <f>ROUND((SUM(BG114:BG115) + SUM(BG133:BG386)),  2)</f>
        <v>0</v>
      </c>
      <c r="I35" s="27">
        <v>0.2</v>
      </c>
      <c r="J35" s="26">
        <f>0</f>
        <v>0</v>
      </c>
      <c r="L35" s="9"/>
    </row>
    <row r="36" spans="2:12" s="8" customFormat="1" ht="14.45" hidden="1" customHeight="1" x14ac:dyDescent="0.25">
      <c r="B36" s="9"/>
      <c r="E36" s="10" t="s">
        <v>33</v>
      </c>
      <c r="F36" s="26">
        <f>ROUND((SUM(BH114:BH115) + SUM(BH133:BH386)),  2)</f>
        <v>0</v>
      </c>
      <c r="I36" s="27">
        <v>0.2</v>
      </c>
      <c r="J36" s="26">
        <f>0</f>
        <v>0</v>
      </c>
      <c r="L36" s="9"/>
    </row>
    <row r="37" spans="2:12" s="8" customFormat="1" ht="14.45" hidden="1" customHeight="1" x14ac:dyDescent="0.25">
      <c r="B37" s="9"/>
      <c r="E37" s="10" t="s">
        <v>34</v>
      </c>
      <c r="F37" s="26">
        <f>ROUND((SUM(BI114:BI115) + SUM(BI133:BI386)),  2)</f>
        <v>0</v>
      </c>
      <c r="I37" s="27">
        <v>0</v>
      </c>
      <c r="J37" s="26">
        <f>0</f>
        <v>0</v>
      </c>
      <c r="L37" s="9"/>
    </row>
    <row r="38" spans="2:12" s="8" customFormat="1" ht="6.95" customHeight="1" x14ac:dyDescent="0.25">
      <c r="B38" s="9"/>
      <c r="L38" s="9"/>
    </row>
    <row r="39" spans="2:12" s="8" customFormat="1" ht="25.35" customHeight="1" x14ac:dyDescent="0.25">
      <c r="B39" s="9"/>
      <c r="C39" s="28"/>
      <c r="D39" s="29" t="s">
        <v>35</v>
      </c>
      <c r="E39" s="30"/>
      <c r="F39" s="30"/>
      <c r="G39" s="31" t="s">
        <v>36</v>
      </c>
      <c r="H39" s="32" t="s">
        <v>37</v>
      </c>
      <c r="I39" s="30"/>
      <c r="J39" s="33">
        <f>SUM(J30:J37)</f>
        <v>0</v>
      </c>
      <c r="K39" s="34"/>
      <c r="L39" s="9"/>
    </row>
    <row r="40" spans="2:12" s="8" customFormat="1" ht="14.45" customHeight="1" x14ac:dyDescent="0.25">
      <c r="B40" s="9"/>
      <c r="L40" s="9"/>
    </row>
    <row r="41" spans="2:12" ht="14.45" customHeight="1" x14ac:dyDescent="0.25">
      <c r="B41" s="5"/>
      <c r="L41" s="5"/>
    </row>
    <row r="42" spans="2:12" ht="14.45" customHeight="1" x14ac:dyDescent="0.25">
      <c r="B42" s="5"/>
      <c r="L42" s="5"/>
    </row>
    <row r="43" spans="2:12" ht="14.45" customHeight="1" x14ac:dyDescent="0.25">
      <c r="B43" s="5"/>
      <c r="L43" s="5"/>
    </row>
    <row r="44" spans="2:12" ht="14.45" customHeight="1" x14ac:dyDescent="0.25">
      <c r="B44" s="5"/>
      <c r="L44" s="5"/>
    </row>
    <row r="45" spans="2:12" ht="14.45" customHeight="1" x14ac:dyDescent="0.25">
      <c r="B45" s="5"/>
      <c r="L45" s="5"/>
    </row>
    <row r="46" spans="2:12" ht="14.45" customHeight="1" x14ac:dyDescent="0.25">
      <c r="B46" s="5"/>
      <c r="L46" s="5"/>
    </row>
    <row r="47" spans="2:12" ht="14.45" customHeight="1" x14ac:dyDescent="0.25">
      <c r="B47" s="5"/>
      <c r="L47" s="5"/>
    </row>
    <row r="48" spans="2:12" ht="14.45" customHeight="1" x14ac:dyDescent="0.25">
      <c r="B48" s="5"/>
      <c r="L48" s="5"/>
    </row>
    <row r="49" spans="2:12" ht="14.45" customHeight="1" x14ac:dyDescent="0.25">
      <c r="B49" s="5"/>
      <c r="L49" s="5"/>
    </row>
    <row r="50" spans="2:12" s="8" customFormat="1" ht="14.45" customHeight="1" x14ac:dyDescent="0.25">
      <c r="B50" s="9"/>
      <c r="D50" s="35" t="s">
        <v>38</v>
      </c>
      <c r="E50" s="36"/>
      <c r="F50" s="36"/>
      <c r="G50" s="35" t="s">
        <v>39</v>
      </c>
      <c r="H50" s="36"/>
      <c r="I50" s="36"/>
      <c r="J50" s="36"/>
      <c r="K50" s="36"/>
      <c r="L50" s="9"/>
    </row>
    <row r="51" spans="2:12" x14ac:dyDescent="0.25">
      <c r="B51" s="5"/>
      <c r="L51" s="5"/>
    </row>
    <row r="52" spans="2:12" x14ac:dyDescent="0.25">
      <c r="B52" s="5"/>
      <c r="L52" s="5"/>
    </row>
    <row r="53" spans="2:12" x14ac:dyDescent="0.25">
      <c r="B53" s="5"/>
      <c r="L53" s="5"/>
    </row>
    <row r="54" spans="2:12" x14ac:dyDescent="0.25">
      <c r="B54" s="5"/>
      <c r="L54" s="5"/>
    </row>
    <row r="55" spans="2:12" x14ac:dyDescent="0.25">
      <c r="B55" s="5"/>
      <c r="L55" s="5"/>
    </row>
    <row r="56" spans="2:12" x14ac:dyDescent="0.25">
      <c r="B56" s="5"/>
      <c r="L56" s="5"/>
    </row>
    <row r="57" spans="2:12" x14ac:dyDescent="0.25">
      <c r="B57" s="5"/>
      <c r="L57" s="5"/>
    </row>
    <row r="58" spans="2:12" x14ac:dyDescent="0.25">
      <c r="B58" s="5"/>
      <c r="L58" s="5"/>
    </row>
    <row r="59" spans="2:12" x14ac:dyDescent="0.25">
      <c r="B59" s="5"/>
      <c r="L59" s="5"/>
    </row>
    <row r="60" spans="2:12" x14ac:dyDescent="0.25">
      <c r="B60" s="5"/>
      <c r="L60" s="5"/>
    </row>
    <row r="61" spans="2:12" s="8" customFormat="1" x14ac:dyDescent="0.25">
      <c r="B61" s="9"/>
      <c r="D61" s="37" t="s">
        <v>40</v>
      </c>
      <c r="E61" s="38"/>
      <c r="F61" s="39" t="s">
        <v>41</v>
      </c>
      <c r="G61" s="37" t="s">
        <v>40</v>
      </c>
      <c r="H61" s="38"/>
      <c r="I61" s="38"/>
      <c r="J61" s="40" t="s">
        <v>41</v>
      </c>
      <c r="K61" s="38"/>
      <c r="L61" s="9"/>
    </row>
    <row r="62" spans="2:12" x14ac:dyDescent="0.25">
      <c r="B62" s="5"/>
      <c r="L62" s="5"/>
    </row>
    <row r="63" spans="2:12" x14ac:dyDescent="0.25">
      <c r="B63" s="5"/>
      <c r="L63" s="5"/>
    </row>
    <row r="64" spans="2:12" x14ac:dyDescent="0.25">
      <c r="B64" s="5"/>
      <c r="L64" s="5"/>
    </row>
    <row r="65" spans="2:12" s="8" customFormat="1" x14ac:dyDescent="0.25">
      <c r="B65" s="9"/>
      <c r="D65" s="35" t="s">
        <v>42</v>
      </c>
      <c r="E65" s="36"/>
      <c r="F65" s="36"/>
      <c r="G65" s="35" t="s">
        <v>43</v>
      </c>
      <c r="H65" s="36"/>
      <c r="I65" s="36"/>
      <c r="J65" s="36"/>
      <c r="K65" s="36"/>
      <c r="L65" s="9"/>
    </row>
    <row r="66" spans="2:12" x14ac:dyDescent="0.25">
      <c r="B66" s="5"/>
      <c r="L66" s="5"/>
    </row>
    <row r="67" spans="2:12" x14ac:dyDescent="0.25">
      <c r="B67" s="5"/>
      <c r="L67" s="5"/>
    </row>
    <row r="68" spans="2:12" x14ac:dyDescent="0.25">
      <c r="B68" s="5"/>
      <c r="L68" s="5"/>
    </row>
    <row r="69" spans="2:12" x14ac:dyDescent="0.25">
      <c r="B69" s="5"/>
      <c r="L69" s="5"/>
    </row>
    <row r="70" spans="2:12" x14ac:dyDescent="0.25">
      <c r="B70" s="5"/>
      <c r="L70" s="5"/>
    </row>
    <row r="71" spans="2:12" x14ac:dyDescent="0.25">
      <c r="B71" s="5"/>
      <c r="L71" s="5"/>
    </row>
    <row r="72" spans="2:12" x14ac:dyDescent="0.25">
      <c r="B72" s="5"/>
      <c r="L72" s="5"/>
    </row>
    <row r="73" spans="2:12" x14ac:dyDescent="0.25">
      <c r="B73" s="5"/>
      <c r="L73" s="5"/>
    </row>
    <row r="74" spans="2:12" x14ac:dyDescent="0.25">
      <c r="B74" s="5"/>
      <c r="L74" s="5"/>
    </row>
    <row r="75" spans="2:12" x14ac:dyDescent="0.25">
      <c r="B75" s="5"/>
      <c r="L75" s="5"/>
    </row>
    <row r="76" spans="2:12" s="8" customFormat="1" x14ac:dyDescent="0.25">
      <c r="B76" s="9"/>
      <c r="D76" s="37" t="s">
        <v>40</v>
      </c>
      <c r="E76" s="38"/>
      <c r="F76" s="39" t="s">
        <v>41</v>
      </c>
      <c r="G76" s="37" t="s">
        <v>40</v>
      </c>
      <c r="H76" s="38"/>
      <c r="I76" s="38"/>
      <c r="J76" s="40" t="s">
        <v>41</v>
      </c>
      <c r="K76" s="38"/>
      <c r="L76" s="9"/>
    </row>
    <row r="77" spans="2:12" s="8" customFormat="1" ht="14.45" customHeight="1" x14ac:dyDescent="0.25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9"/>
    </row>
    <row r="81" spans="2:47" s="8" customFormat="1" ht="6.95" customHeight="1" x14ac:dyDescent="0.25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9"/>
    </row>
    <row r="82" spans="2:47" s="8" customFormat="1" ht="24.95" customHeight="1" x14ac:dyDescent="0.25">
      <c r="B82" s="9"/>
      <c r="C82" s="6" t="s">
        <v>44</v>
      </c>
      <c r="L82" s="9"/>
    </row>
    <row r="83" spans="2:47" s="8" customFormat="1" ht="6.95" customHeight="1" x14ac:dyDescent="0.25">
      <c r="B83" s="9"/>
      <c r="L83" s="9"/>
    </row>
    <row r="84" spans="2:47" s="8" customFormat="1" ht="12" customHeight="1" x14ac:dyDescent="0.25">
      <c r="B84" s="9"/>
      <c r="C84" s="10" t="s">
        <v>5</v>
      </c>
      <c r="L84" s="9"/>
    </row>
    <row r="85" spans="2:47" s="8" customFormat="1" ht="16.5" customHeight="1" x14ac:dyDescent="0.25">
      <c r="B85" s="9"/>
      <c r="E85" s="11" t="str">
        <f>E7</f>
        <v>Klasicistická kúria, rekonštrukcia - 1. ETAPA</v>
      </c>
      <c r="F85" s="12"/>
      <c r="G85" s="12"/>
      <c r="H85" s="12"/>
      <c r="L85" s="9"/>
    </row>
    <row r="86" spans="2:47" s="8" customFormat="1" ht="6.95" customHeight="1" x14ac:dyDescent="0.25">
      <c r="B86" s="9"/>
      <c r="L86" s="9"/>
    </row>
    <row r="87" spans="2:47" s="8" customFormat="1" ht="12" customHeight="1" x14ac:dyDescent="0.25">
      <c r="B87" s="9"/>
      <c r="C87" s="10" t="s">
        <v>10</v>
      </c>
      <c r="F87" s="13" t="str">
        <f>F10</f>
        <v>Sobotište</v>
      </c>
      <c r="I87" s="10" t="s">
        <v>12</v>
      </c>
      <c r="J87" s="14" t="str">
        <f>IF(J10="","",J10)</f>
        <v>30. 4. 2021</v>
      </c>
      <c r="L87" s="9"/>
    </row>
    <row r="88" spans="2:47" s="8" customFormat="1" ht="6.95" customHeight="1" x14ac:dyDescent="0.25">
      <c r="B88" s="9"/>
      <c r="L88" s="9"/>
    </row>
    <row r="89" spans="2:47" s="8" customFormat="1" ht="25.7" customHeight="1" x14ac:dyDescent="0.25">
      <c r="B89" s="9"/>
      <c r="C89" s="10" t="s">
        <v>13</v>
      </c>
      <c r="F89" s="13" t="str">
        <f>E13</f>
        <v>Eduard Čenteš, Senica</v>
      </c>
      <c r="I89" s="10" t="s">
        <v>18</v>
      </c>
      <c r="J89" s="45" t="str">
        <f>E19</f>
        <v>MB STUDIO spol. s r.o., Senica</v>
      </c>
      <c r="L89" s="9"/>
    </row>
    <row r="90" spans="2:47" s="8" customFormat="1" ht="25.7" customHeight="1" x14ac:dyDescent="0.25">
      <c r="B90" s="9"/>
      <c r="C90" s="10" t="s">
        <v>17</v>
      </c>
      <c r="F90" s="13" t="str">
        <f>IF(E16="","",E16)</f>
        <v xml:space="preserve"> </v>
      </c>
      <c r="I90" s="10" t="s">
        <v>20</v>
      </c>
      <c r="J90" s="45" t="str">
        <f>E22</f>
        <v>Ing. Juraj Havetta, Senica</v>
      </c>
      <c r="L90" s="9"/>
    </row>
    <row r="91" spans="2:47" s="8" customFormat="1" ht="10.35" customHeight="1" x14ac:dyDescent="0.25">
      <c r="B91" s="9"/>
      <c r="L91" s="9"/>
    </row>
    <row r="92" spans="2:47" s="8" customFormat="1" ht="29.25" customHeight="1" x14ac:dyDescent="0.25">
      <c r="B92" s="9"/>
      <c r="C92" s="46" t="s">
        <v>45</v>
      </c>
      <c r="D92" s="28"/>
      <c r="E92" s="28"/>
      <c r="F92" s="28"/>
      <c r="G92" s="28"/>
      <c r="H92" s="28"/>
      <c r="I92" s="28"/>
      <c r="J92" s="47" t="s">
        <v>46</v>
      </c>
      <c r="K92" s="28"/>
      <c r="L92" s="9"/>
    </row>
    <row r="93" spans="2:47" s="8" customFormat="1" ht="10.35" customHeight="1" x14ac:dyDescent="0.25">
      <c r="B93" s="9"/>
      <c r="L93" s="9"/>
    </row>
    <row r="94" spans="2:47" s="8" customFormat="1" ht="22.9" customHeight="1" x14ac:dyDescent="0.25">
      <c r="B94" s="9"/>
      <c r="C94" s="48" t="s">
        <v>47</v>
      </c>
      <c r="J94" s="23">
        <f>J133</f>
        <v>0</v>
      </c>
      <c r="L94" s="9"/>
      <c r="AU94" s="2" t="s">
        <v>48</v>
      </c>
    </row>
    <row r="95" spans="2:47" s="49" customFormat="1" ht="24.95" customHeight="1" x14ac:dyDescent="0.25">
      <c r="B95" s="50"/>
      <c r="D95" s="51" t="s">
        <v>49</v>
      </c>
      <c r="E95" s="52"/>
      <c r="F95" s="52"/>
      <c r="G95" s="52"/>
      <c r="H95" s="52"/>
      <c r="I95" s="52"/>
      <c r="J95" s="53">
        <f>J134</f>
        <v>0</v>
      </c>
      <c r="L95" s="50"/>
    </row>
    <row r="96" spans="2:47" s="54" customFormat="1" ht="19.899999999999999" customHeight="1" x14ac:dyDescent="0.25">
      <c r="B96" s="55"/>
      <c r="D96" s="56" t="s">
        <v>50</v>
      </c>
      <c r="E96" s="57"/>
      <c r="F96" s="57"/>
      <c r="G96" s="57"/>
      <c r="H96" s="57"/>
      <c r="I96" s="57"/>
      <c r="J96" s="58">
        <f>J135</f>
        <v>0</v>
      </c>
      <c r="L96" s="55"/>
    </row>
    <row r="97" spans="2:12" s="54" customFormat="1" ht="19.899999999999999" customHeight="1" x14ac:dyDescent="0.25">
      <c r="B97" s="55"/>
      <c r="D97" s="56" t="s">
        <v>51</v>
      </c>
      <c r="E97" s="57"/>
      <c r="F97" s="57"/>
      <c r="G97" s="57"/>
      <c r="H97" s="57"/>
      <c r="I97" s="57"/>
      <c r="J97" s="58">
        <f>J158</f>
        <v>0</v>
      </c>
      <c r="L97" s="55"/>
    </row>
    <row r="98" spans="2:12" s="54" customFormat="1" ht="19.899999999999999" customHeight="1" x14ac:dyDescent="0.25">
      <c r="B98" s="55"/>
      <c r="D98" s="56" t="s">
        <v>52</v>
      </c>
      <c r="E98" s="57"/>
      <c r="F98" s="57"/>
      <c r="G98" s="57"/>
      <c r="H98" s="57"/>
      <c r="I98" s="57"/>
      <c r="J98" s="58">
        <f>J178</f>
        <v>0</v>
      </c>
      <c r="L98" s="55"/>
    </row>
    <row r="99" spans="2:12" s="54" customFormat="1" ht="19.899999999999999" customHeight="1" x14ac:dyDescent="0.25">
      <c r="B99" s="55"/>
      <c r="D99" s="56" t="s">
        <v>53</v>
      </c>
      <c r="E99" s="57"/>
      <c r="F99" s="57"/>
      <c r="G99" s="57"/>
      <c r="H99" s="57"/>
      <c r="I99" s="57"/>
      <c r="J99" s="58">
        <f>J190</f>
        <v>0</v>
      </c>
      <c r="L99" s="55"/>
    </row>
    <row r="100" spans="2:12" s="54" customFormat="1" ht="19.899999999999999" customHeight="1" x14ac:dyDescent="0.25">
      <c r="B100" s="55"/>
      <c r="D100" s="56" t="s">
        <v>54</v>
      </c>
      <c r="E100" s="57"/>
      <c r="F100" s="57"/>
      <c r="G100" s="57"/>
      <c r="H100" s="57" t="s">
        <v>55</v>
      </c>
      <c r="I100" s="57"/>
      <c r="J100" s="58"/>
      <c r="L100" s="55"/>
    </row>
    <row r="101" spans="2:12" s="54" customFormat="1" ht="19.899999999999999" customHeight="1" x14ac:dyDescent="0.25">
      <c r="B101" s="55"/>
      <c r="D101" s="56" t="s">
        <v>56</v>
      </c>
      <c r="E101" s="57"/>
      <c r="F101" s="57"/>
      <c r="G101" s="57"/>
      <c r="H101" s="57"/>
      <c r="I101" s="57"/>
      <c r="J101" s="58">
        <f>J242</f>
        <v>0</v>
      </c>
      <c r="L101" s="55"/>
    </row>
    <row r="102" spans="2:12" s="49" customFormat="1" ht="24.95" customHeight="1" x14ac:dyDescent="0.25">
      <c r="B102" s="50"/>
      <c r="D102" s="51" t="s">
        <v>57</v>
      </c>
      <c r="E102" s="52"/>
      <c r="F102" s="52"/>
      <c r="G102" s="52"/>
      <c r="H102" s="52"/>
      <c r="I102" s="52"/>
      <c r="J102" s="53">
        <f>J279</f>
        <v>0</v>
      </c>
      <c r="L102" s="50"/>
    </row>
    <row r="103" spans="2:12" s="54" customFormat="1" ht="19.899999999999999" customHeight="1" x14ac:dyDescent="0.25">
      <c r="B103" s="55"/>
      <c r="D103" s="56" t="s">
        <v>58</v>
      </c>
      <c r="E103" s="57"/>
      <c r="F103" s="57"/>
      <c r="G103" s="57"/>
      <c r="H103" s="57"/>
      <c r="I103" s="57"/>
      <c r="J103" s="58">
        <f>J280</f>
        <v>0</v>
      </c>
      <c r="L103" s="55"/>
    </row>
    <row r="104" spans="2:12" s="54" customFormat="1" ht="19.899999999999999" customHeight="1" x14ac:dyDescent="0.25">
      <c r="B104" s="55"/>
      <c r="D104" s="56" t="s">
        <v>59</v>
      </c>
      <c r="E104" s="57"/>
      <c r="F104" s="57"/>
      <c r="G104" s="57"/>
      <c r="H104" s="57" t="s">
        <v>55</v>
      </c>
      <c r="I104" s="57"/>
      <c r="J104" s="58"/>
      <c r="L104" s="55"/>
    </row>
    <row r="105" spans="2:12" s="54" customFormat="1" ht="19.899999999999999" customHeight="1" x14ac:dyDescent="0.25">
      <c r="B105" s="55"/>
      <c r="D105" s="56" t="s">
        <v>60</v>
      </c>
      <c r="E105" s="57"/>
      <c r="F105" s="57"/>
      <c r="G105" s="57"/>
      <c r="H105" s="57"/>
      <c r="I105" s="57"/>
      <c r="J105" s="58">
        <f>J292</f>
        <v>0</v>
      </c>
      <c r="L105" s="55"/>
    </row>
    <row r="106" spans="2:12" s="54" customFormat="1" ht="19.899999999999999" customHeight="1" x14ac:dyDescent="0.25">
      <c r="B106" s="55"/>
      <c r="D106" s="56" t="s">
        <v>61</v>
      </c>
      <c r="E106" s="57"/>
      <c r="F106" s="57"/>
      <c r="G106" s="57"/>
      <c r="H106" s="57"/>
      <c r="I106" s="57"/>
      <c r="J106" s="58">
        <f>J311</f>
        <v>0</v>
      </c>
      <c r="L106" s="55"/>
    </row>
    <row r="107" spans="2:12" s="54" customFormat="1" ht="19.899999999999999" customHeight="1" x14ac:dyDescent="0.25">
      <c r="B107" s="55"/>
      <c r="D107" s="56" t="s">
        <v>62</v>
      </c>
      <c r="E107" s="57"/>
      <c r="F107" s="57"/>
      <c r="G107" s="57"/>
      <c r="H107" s="57"/>
      <c r="I107" s="57"/>
      <c r="J107" s="58">
        <f>J322</f>
        <v>0</v>
      </c>
      <c r="L107" s="55"/>
    </row>
    <row r="108" spans="2:12" s="49" customFormat="1" ht="24.95" customHeight="1" x14ac:dyDescent="0.25">
      <c r="B108" s="50"/>
      <c r="D108" s="51" t="s">
        <v>63</v>
      </c>
      <c r="E108" s="52"/>
      <c r="F108" s="52"/>
      <c r="G108" s="52"/>
      <c r="H108" s="52"/>
      <c r="I108" s="52"/>
      <c r="J108" s="53">
        <f>J333</f>
        <v>0</v>
      </c>
      <c r="L108" s="50"/>
    </row>
    <row r="109" spans="2:12" s="54" customFormat="1" ht="19.899999999999999" customHeight="1" x14ac:dyDescent="0.25">
      <c r="B109" s="55"/>
      <c r="D109" s="56" t="s">
        <v>64</v>
      </c>
      <c r="E109" s="57"/>
      <c r="F109" s="57"/>
      <c r="G109" s="57"/>
      <c r="H109" s="57" t="s">
        <v>55</v>
      </c>
      <c r="I109" s="57"/>
      <c r="J109" s="58"/>
      <c r="L109" s="55"/>
    </row>
    <row r="110" spans="2:12" s="54" customFormat="1" ht="19.899999999999999" customHeight="1" x14ac:dyDescent="0.25">
      <c r="B110" s="55"/>
      <c r="D110" s="56" t="s">
        <v>65</v>
      </c>
      <c r="E110" s="57"/>
      <c r="F110" s="57"/>
      <c r="G110" s="57"/>
      <c r="H110" s="57"/>
      <c r="I110" s="57"/>
      <c r="J110" s="58">
        <f>J379</f>
        <v>0</v>
      </c>
      <c r="L110" s="55"/>
    </row>
    <row r="111" spans="2:12" s="49" customFormat="1" ht="24.95" customHeight="1" x14ac:dyDescent="0.25">
      <c r="B111" s="50"/>
      <c r="D111" s="51" t="s">
        <v>66</v>
      </c>
      <c r="E111" s="52"/>
      <c r="F111" s="52"/>
      <c r="G111" s="52"/>
      <c r="H111" s="52"/>
      <c r="I111" s="52"/>
      <c r="J111" s="53">
        <f>J382</f>
        <v>0</v>
      </c>
      <c r="L111" s="50"/>
    </row>
    <row r="112" spans="2:12" s="8" customFormat="1" ht="21.75" customHeight="1" x14ac:dyDescent="0.25">
      <c r="B112" s="9"/>
      <c r="L112" s="9"/>
    </row>
    <row r="113" spans="2:14" s="8" customFormat="1" ht="6.95" customHeight="1" x14ac:dyDescent="0.25">
      <c r="B113" s="9"/>
      <c r="L113" s="9"/>
    </row>
    <row r="114" spans="2:14" s="8" customFormat="1" ht="29.25" customHeight="1" x14ac:dyDescent="0.25">
      <c r="B114" s="9"/>
      <c r="C114" s="48" t="s">
        <v>67</v>
      </c>
      <c r="J114" s="59">
        <v>0</v>
      </c>
      <c r="L114" s="9"/>
      <c r="N114" s="60" t="s">
        <v>29</v>
      </c>
    </row>
    <row r="115" spans="2:14" s="8" customFormat="1" ht="18" customHeight="1" x14ac:dyDescent="0.25">
      <c r="B115" s="9"/>
      <c r="L115" s="9"/>
    </row>
    <row r="116" spans="2:14" s="8" customFormat="1" ht="29.25" customHeight="1" x14ac:dyDescent="0.25">
      <c r="B116" s="9"/>
      <c r="C116" s="61" t="s">
        <v>68</v>
      </c>
      <c r="D116" s="28"/>
      <c r="E116" s="28"/>
      <c r="F116" s="28"/>
      <c r="G116" s="28"/>
      <c r="H116" s="28"/>
      <c r="I116" s="28"/>
      <c r="J116" s="62">
        <f>ROUND(J94+J114,2)</f>
        <v>0</v>
      </c>
      <c r="K116" s="28"/>
      <c r="L116" s="9"/>
    </row>
    <row r="117" spans="2:14" s="8" customFormat="1" ht="6.95" customHeight="1" x14ac:dyDescent="0.25"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9"/>
    </row>
    <row r="121" spans="2:14" s="8" customFormat="1" ht="6.95" customHeight="1" x14ac:dyDescent="0.25"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9"/>
    </row>
    <row r="122" spans="2:14" s="8" customFormat="1" ht="24.95" customHeight="1" x14ac:dyDescent="0.25">
      <c r="B122" s="9"/>
      <c r="C122" s="6" t="s">
        <v>69</v>
      </c>
      <c r="L122" s="9"/>
    </row>
    <row r="123" spans="2:14" s="8" customFormat="1" ht="6.95" customHeight="1" x14ac:dyDescent="0.25">
      <c r="B123" s="9"/>
      <c r="L123" s="9"/>
    </row>
    <row r="124" spans="2:14" s="8" customFormat="1" ht="12" customHeight="1" x14ac:dyDescent="0.25">
      <c r="B124" s="9"/>
      <c r="C124" s="10" t="s">
        <v>5</v>
      </c>
      <c r="L124" s="9"/>
    </row>
    <row r="125" spans="2:14" s="8" customFormat="1" ht="16.5" customHeight="1" x14ac:dyDescent="0.25">
      <c r="B125" s="9"/>
      <c r="E125" s="11" t="str">
        <f>E7</f>
        <v>Klasicistická kúria, rekonštrukcia - 1. ETAPA</v>
      </c>
      <c r="F125" s="12"/>
      <c r="G125" s="12"/>
      <c r="H125" s="12"/>
      <c r="L125" s="9"/>
    </row>
    <row r="126" spans="2:14" s="8" customFormat="1" ht="6.95" customHeight="1" x14ac:dyDescent="0.25">
      <c r="B126" s="9"/>
      <c r="L126" s="9"/>
    </row>
    <row r="127" spans="2:14" s="8" customFormat="1" ht="12" customHeight="1" x14ac:dyDescent="0.25">
      <c r="B127" s="9"/>
      <c r="C127" s="10" t="s">
        <v>10</v>
      </c>
      <c r="F127" s="13" t="str">
        <f>F10</f>
        <v>Sobotište</v>
      </c>
      <c r="I127" s="10" t="s">
        <v>12</v>
      </c>
      <c r="J127" s="14" t="str">
        <f>IF(J10="","",J10)</f>
        <v>30. 4. 2021</v>
      </c>
      <c r="L127" s="9"/>
    </row>
    <row r="128" spans="2:14" s="8" customFormat="1" ht="6.95" customHeight="1" x14ac:dyDescent="0.25">
      <c r="B128" s="9"/>
      <c r="L128" s="9"/>
    </row>
    <row r="129" spans="2:65" s="8" customFormat="1" ht="25.7" customHeight="1" x14ac:dyDescent="0.25">
      <c r="B129" s="9"/>
      <c r="C129" s="10" t="s">
        <v>13</v>
      </c>
      <c r="F129" s="13" t="str">
        <f>E13</f>
        <v>Eduard Čenteš, Senica</v>
      </c>
      <c r="I129" s="10" t="s">
        <v>18</v>
      </c>
      <c r="J129" s="45" t="str">
        <f>E19</f>
        <v>MB STUDIO spol. s r.o., Senica</v>
      </c>
      <c r="L129" s="9"/>
    </row>
    <row r="130" spans="2:65" s="8" customFormat="1" ht="25.7" customHeight="1" x14ac:dyDescent="0.25">
      <c r="B130" s="9"/>
      <c r="C130" s="10" t="s">
        <v>17</v>
      </c>
      <c r="F130" s="13" t="str">
        <f>IF(E16="","",E16)</f>
        <v xml:space="preserve"> </v>
      </c>
      <c r="I130" s="10" t="s">
        <v>20</v>
      </c>
      <c r="J130" s="45" t="str">
        <f>E22</f>
        <v>Ing. Juraj Havetta, Senica</v>
      </c>
      <c r="L130" s="9"/>
    </row>
    <row r="131" spans="2:65" s="8" customFormat="1" ht="10.35" customHeight="1" x14ac:dyDescent="0.25">
      <c r="B131" s="9"/>
      <c r="L131" s="9"/>
    </row>
    <row r="132" spans="2:65" s="63" customFormat="1" ht="29.25" customHeight="1" x14ac:dyDescent="0.25">
      <c r="B132" s="64"/>
      <c r="C132" s="65" t="s">
        <v>70</v>
      </c>
      <c r="D132" s="66" t="s">
        <v>71</v>
      </c>
      <c r="E132" s="66" t="s">
        <v>72</v>
      </c>
      <c r="F132" s="66" t="s">
        <v>73</v>
      </c>
      <c r="G132" s="66" t="s">
        <v>74</v>
      </c>
      <c r="H132" s="66" t="s">
        <v>75</v>
      </c>
      <c r="I132" s="66" t="s">
        <v>76</v>
      </c>
      <c r="J132" s="67" t="s">
        <v>46</v>
      </c>
      <c r="K132" s="68" t="s">
        <v>77</v>
      </c>
      <c r="L132" s="64"/>
      <c r="M132" s="69" t="s">
        <v>8</v>
      </c>
      <c r="N132" s="70" t="s">
        <v>29</v>
      </c>
      <c r="O132" s="70" t="s">
        <v>78</v>
      </c>
      <c r="P132" s="70" t="s">
        <v>79</v>
      </c>
      <c r="Q132" s="70" t="s">
        <v>80</v>
      </c>
      <c r="R132" s="70" t="s">
        <v>81</v>
      </c>
      <c r="S132" s="70" t="s">
        <v>82</v>
      </c>
      <c r="T132" s="71" t="s">
        <v>83</v>
      </c>
    </row>
    <row r="133" spans="2:65" s="8" customFormat="1" ht="22.9" customHeight="1" x14ac:dyDescent="0.25">
      <c r="B133" s="9"/>
      <c r="C133" s="72" t="s">
        <v>23</v>
      </c>
      <c r="J133" s="73">
        <f>BK133</f>
        <v>0</v>
      </c>
      <c r="L133" s="9"/>
      <c r="M133" s="74"/>
      <c r="N133" s="19"/>
      <c r="O133" s="19"/>
      <c r="P133" s="75">
        <f>P134+P279+P333+P382</f>
        <v>7548.965204000001</v>
      </c>
      <c r="Q133" s="19"/>
      <c r="R133" s="75">
        <f>R134+R279+R333+R382</f>
        <v>756.17034517000002</v>
      </c>
      <c r="S133" s="19"/>
      <c r="T133" s="76">
        <f>T134+T279+T333+T382</f>
        <v>293.07685600000002</v>
      </c>
      <c r="AT133" s="2" t="s">
        <v>84</v>
      </c>
      <c r="AU133" s="2" t="s">
        <v>48</v>
      </c>
      <c r="BK133" s="77">
        <f>BK134+BK279+BK333+BK382</f>
        <v>0</v>
      </c>
    </row>
    <row r="134" spans="2:65" s="78" customFormat="1" ht="25.9" customHeight="1" x14ac:dyDescent="0.2">
      <c r="B134" s="79"/>
      <c r="D134" s="80" t="s">
        <v>84</v>
      </c>
      <c r="E134" s="81" t="s">
        <v>85</v>
      </c>
      <c r="F134" s="81" t="s">
        <v>86</v>
      </c>
      <c r="J134" s="82">
        <f>BK134</f>
        <v>0</v>
      </c>
      <c r="L134" s="79"/>
      <c r="M134" s="83"/>
      <c r="P134" s="84">
        <f>P135+P158+P178+P190+P198+P242</f>
        <v>5278.9802350000009</v>
      </c>
      <c r="R134" s="84">
        <f>R135+R158+R178+R190+R198+R242</f>
        <v>621.84964521000006</v>
      </c>
      <c r="T134" s="85">
        <f>T135+T158+T178+T190+T198+T242</f>
        <v>293.07685600000002</v>
      </c>
      <c r="AR134" s="80" t="s">
        <v>87</v>
      </c>
      <c r="AT134" s="86" t="s">
        <v>84</v>
      </c>
      <c r="AU134" s="86" t="s">
        <v>1</v>
      </c>
      <c r="AY134" s="80" t="s">
        <v>88</v>
      </c>
      <c r="BK134" s="87">
        <f>BK135+BK158+BK178+BK190+BK198+BK242</f>
        <v>0</v>
      </c>
    </row>
    <row r="135" spans="2:65" s="78" customFormat="1" ht="22.9" customHeight="1" x14ac:dyDescent="0.2">
      <c r="B135" s="79"/>
      <c r="D135" s="80" t="s">
        <v>84</v>
      </c>
      <c r="E135" s="88" t="s">
        <v>87</v>
      </c>
      <c r="F135" s="88" t="s">
        <v>89</v>
      </c>
      <c r="J135" s="89">
        <f>BK135</f>
        <v>0</v>
      </c>
      <c r="L135" s="79"/>
      <c r="M135" s="83"/>
      <c r="P135" s="84">
        <f>SUM(P136:P157)</f>
        <v>2371.6554460000002</v>
      </c>
      <c r="R135" s="84">
        <f>SUM(R136:R157)</f>
        <v>0</v>
      </c>
      <c r="T135" s="85">
        <f>SUM(T136:T157)</f>
        <v>0</v>
      </c>
      <c r="AR135" s="80" t="s">
        <v>87</v>
      </c>
      <c r="AT135" s="86" t="s">
        <v>84</v>
      </c>
      <c r="AU135" s="86" t="s">
        <v>87</v>
      </c>
      <c r="AY135" s="80" t="s">
        <v>88</v>
      </c>
      <c r="BK135" s="87">
        <f>SUM(BK136:BK157)</f>
        <v>0</v>
      </c>
    </row>
    <row r="136" spans="2:65" s="8" customFormat="1" ht="37.9" customHeight="1" x14ac:dyDescent="0.25">
      <c r="B136" s="9"/>
      <c r="C136" s="90" t="s">
        <v>87</v>
      </c>
      <c r="D136" s="90" t="s">
        <v>90</v>
      </c>
      <c r="E136" s="91" t="s">
        <v>91</v>
      </c>
      <c r="F136" s="92" t="s">
        <v>92</v>
      </c>
      <c r="G136" s="93" t="s">
        <v>93</v>
      </c>
      <c r="H136" s="94">
        <v>87.846999999999994</v>
      </c>
      <c r="I136" s="94"/>
      <c r="J136" s="94">
        <f t="shared" ref="J136:J157" si="0">ROUND(I136*H136,3)</f>
        <v>0</v>
      </c>
      <c r="K136" s="95"/>
      <c r="L136" s="9"/>
      <c r="M136" s="96" t="s">
        <v>8</v>
      </c>
      <c r="N136" s="60" t="s">
        <v>31</v>
      </c>
      <c r="O136" s="97">
        <v>3.1739999999999999</v>
      </c>
      <c r="P136" s="97">
        <f t="shared" ref="P136:P157" si="1">O136*H136</f>
        <v>278.82637799999998</v>
      </c>
      <c r="Q136" s="97">
        <v>0</v>
      </c>
      <c r="R136" s="97">
        <f t="shared" ref="R136:R157" si="2">Q136*H136</f>
        <v>0</v>
      </c>
      <c r="S136" s="97">
        <v>0</v>
      </c>
      <c r="T136" s="98">
        <f t="shared" ref="T136:T157" si="3">S136*H136</f>
        <v>0</v>
      </c>
      <c r="AR136" s="99" t="s">
        <v>94</v>
      </c>
      <c r="AT136" s="99" t="s">
        <v>90</v>
      </c>
      <c r="AU136" s="99" t="s">
        <v>95</v>
      </c>
      <c r="AY136" s="2" t="s">
        <v>88</v>
      </c>
      <c r="BE136" s="100">
        <f t="shared" ref="BE136:BE157" si="4">IF(N136="základná",J136,0)</f>
        <v>0</v>
      </c>
      <c r="BF136" s="100">
        <f t="shared" ref="BF136:BF157" si="5">IF(N136="znížená",J136,0)</f>
        <v>0</v>
      </c>
      <c r="BG136" s="100">
        <f t="shared" ref="BG136:BG157" si="6">IF(N136="zákl. prenesená",J136,0)</f>
        <v>0</v>
      </c>
      <c r="BH136" s="100">
        <f t="shared" ref="BH136:BH157" si="7">IF(N136="zníž. prenesená",J136,0)</f>
        <v>0</v>
      </c>
      <c r="BI136" s="100">
        <f t="shared" ref="BI136:BI157" si="8">IF(N136="nulová",J136,0)</f>
        <v>0</v>
      </c>
      <c r="BJ136" s="2" t="s">
        <v>95</v>
      </c>
      <c r="BK136" s="101">
        <f t="shared" ref="BK136:BK157" si="9">ROUND(I136*H136,3)</f>
        <v>0</v>
      </c>
      <c r="BL136" s="2" t="s">
        <v>94</v>
      </c>
      <c r="BM136" s="99" t="s">
        <v>96</v>
      </c>
    </row>
    <row r="137" spans="2:65" s="8" customFormat="1" ht="49.15" customHeight="1" x14ac:dyDescent="0.25">
      <c r="B137" s="9"/>
      <c r="C137" s="90" t="s">
        <v>95</v>
      </c>
      <c r="D137" s="90" t="s">
        <v>90</v>
      </c>
      <c r="E137" s="91" t="s">
        <v>97</v>
      </c>
      <c r="F137" s="92" t="s">
        <v>98</v>
      </c>
      <c r="G137" s="93" t="s">
        <v>93</v>
      </c>
      <c r="H137" s="94">
        <v>188.53200000000001</v>
      </c>
      <c r="I137" s="94"/>
      <c r="J137" s="94">
        <f t="shared" si="0"/>
        <v>0</v>
      </c>
      <c r="K137" s="95"/>
      <c r="L137" s="9"/>
      <c r="M137" s="96" t="s">
        <v>8</v>
      </c>
      <c r="N137" s="60" t="s">
        <v>31</v>
      </c>
      <c r="O137" s="97">
        <v>3.1739999999999999</v>
      </c>
      <c r="P137" s="97">
        <f t="shared" si="1"/>
        <v>598.40056800000002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94</v>
      </c>
      <c r="AT137" s="99" t="s">
        <v>90</v>
      </c>
      <c r="AU137" s="99" t="s">
        <v>95</v>
      </c>
      <c r="AY137" s="2" t="s">
        <v>88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2" t="s">
        <v>95</v>
      </c>
      <c r="BK137" s="101">
        <f t="shared" si="9"/>
        <v>0</v>
      </c>
      <c r="BL137" s="2" t="s">
        <v>94</v>
      </c>
      <c r="BM137" s="99" t="s">
        <v>99</v>
      </c>
    </row>
    <row r="138" spans="2:65" s="8" customFormat="1" ht="24.2" customHeight="1" x14ac:dyDescent="0.25">
      <c r="B138" s="9"/>
      <c r="C138" s="90" t="s">
        <v>100</v>
      </c>
      <c r="D138" s="90" t="s">
        <v>90</v>
      </c>
      <c r="E138" s="91" t="s">
        <v>101</v>
      </c>
      <c r="F138" s="92" t="s">
        <v>102</v>
      </c>
      <c r="G138" s="93" t="s">
        <v>93</v>
      </c>
      <c r="H138" s="94">
        <v>34.56</v>
      </c>
      <c r="I138" s="94"/>
      <c r="J138" s="94">
        <f t="shared" si="0"/>
        <v>0</v>
      </c>
      <c r="K138" s="95"/>
      <c r="L138" s="9"/>
      <c r="M138" s="96" t="s">
        <v>8</v>
      </c>
      <c r="N138" s="60" t="s">
        <v>31</v>
      </c>
      <c r="O138" s="97">
        <v>0.83799999999999997</v>
      </c>
      <c r="P138" s="97">
        <f t="shared" si="1"/>
        <v>28.961280000000002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94</v>
      </c>
      <c r="AT138" s="99" t="s">
        <v>90</v>
      </c>
      <c r="AU138" s="99" t="s">
        <v>95</v>
      </c>
      <c r="AY138" s="2" t="s">
        <v>88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2" t="s">
        <v>95</v>
      </c>
      <c r="BK138" s="101">
        <f t="shared" si="9"/>
        <v>0</v>
      </c>
      <c r="BL138" s="2" t="s">
        <v>94</v>
      </c>
      <c r="BM138" s="99" t="s">
        <v>103</v>
      </c>
    </row>
    <row r="139" spans="2:65" s="8" customFormat="1" ht="24.2" customHeight="1" x14ac:dyDescent="0.25">
      <c r="B139" s="9"/>
      <c r="C139" s="90" t="s">
        <v>94</v>
      </c>
      <c r="D139" s="90" t="s">
        <v>90</v>
      </c>
      <c r="E139" s="91" t="s">
        <v>104</v>
      </c>
      <c r="F139" s="92" t="s">
        <v>105</v>
      </c>
      <c r="G139" s="93" t="s">
        <v>93</v>
      </c>
      <c r="H139" s="94">
        <v>6.75</v>
      </c>
      <c r="I139" s="94"/>
      <c r="J139" s="94">
        <f t="shared" si="0"/>
        <v>0</v>
      </c>
      <c r="K139" s="95"/>
      <c r="L139" s="9"/>
      <c r="M139" s="96" t="s">
        <v>8</v>
      </c>
      <c r="N139" s="60" t="s">
        <v>31</v>
      </c>
      <c r="O139" s="97">
        <v>0.83799999999999997</v>
      </c>
      <c r="P139" s="97">
        <f t="shared" si="1"/>
        <v>5.6564999999999994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94</v>
      </c>
      <c r="AT139" s="99" t="s">
        <v>90</v>
      </c>
      <c r="AU139" s="99" t="s">
        <v>95</v>
      </c>
      <c r="AY139" s="2" t="s">
        <v>88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2" t="s">
        <v>95</v>
      </c>
      <c r="BK139" s="101">
        <f t="shared" si="9"/>
        <v>0</v>
      </c>
      <c r="BL139" s="2" t="s">
        <v>94</v>
      </c>
      <c r="BM139" s="99" t="s">
        <v>106</v>
      </c>
    </row>
    <row r="140" spans="2:65" s="8" customFormat="1" ht="24.2" customHeight="1" x14ac:dyDescent="0.25">
      <c r="B140" s="9"/>
      <c r="C140" s="90" t="s">
        <v>107</v>
      </c>
      <c r="D140" s="90" t="s">
        <v>90</v>
      </c>
      <c r="E140" s="91" t="s">
        <v>108</v>
      </c>
      <c r="F140" s="92" t="s">
        <v>109</v>
      </c>
      <c r="G140" s="93" t="s">
        <v>93</v>
      </c>
      <c r="H140" s="94">
        <v>41.31</v>
      </c>
      <c r="I140" s="94"/>
      <c r="J140" s="94">
        <f t="shared" si="0"/>
        <v>0</v>
      </c>
      <c r="K140" s="95"/>
      <c r="L140" s="9"/>
      <c r="M140" s="96" t="s">
        <v>8</v>
      </c>
      <c r="N140" s="60" t="s">
        <v>31</v>
      </c>
      <c r="O140" s="97">
        <v>4.2000000000000003E-2</v>
      </c>
      <c r="P140" s="97">
        <f t="shared" si="1"/>
        <v>1.7350200000000002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94</v>
      </c>
      <c r="AT140" s="99" t="s">
        <v>90</v>
      </c>
      <c r="AU140" s="99" t="s">
        <v>95</v>
      </c>
      <c r="AY140" s="2" t="s">
        <v>88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2" t="s">
        <v>95</v>
      </c>
      <c r="BK140" s="101">
        <f t="shared" si="9"/>
        <v>0</v>
      </c>
      <c r="BL140" s="2" t="s">
        <v>94</v>
      </c>
      <c r="BM140" s="99" t="s">
        <v>110</v>
      </c>
    </row>
    <row r="141" spans="2:65" s="8" customFormat="1" ht="24.2" customHeight="1" x14ac:dyDescent="0.25">
      <c r="B141" s="9"/>
      <c r="C141" s="90" t="s">
        <v>111</v>
      </c>
      <c r="D141" s="90" t="s">
        <v>90</v>
      </c>
      <c r="E141" s="91" t="s">
        <v>112</v>
      </c>
      <c r="F141" s="92" t="s">
        <v>113</v>
      </c>
      <c r="G141" s="93" t="s">
        <v>93</v>
      </c>
      <c r="H141" s="94">
        <v>5.7240000000000002</v>
      </c>
      <c r="I141" s="94"/>
      <c r="J141" s="94">
        <f t="shared" si="0"/>
        <v>0</v>
      </c>
      <c r="K141" s="95"/>
      <c r="L141" s="9"/>
      <c r="M141" s="96" t="s">
        <v>8</v>
      </c>
      <c r="N141" s="60" t="s">
        <v>31</v>
      </c>
      <c r="O141" s="97">
        <v>2.5139999999999998</v>
      </c>
      <c r="P141" s="97">
        <f t="shared" si="1"/>
        <v>14.390136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94</v>
      </c>
      <c r="AT141" s="99" t="s">
        <v>90</v>
      </c>
      <c r="AU141" s="99" t="s">
        <v>95</v>
      </c>
      <c r="AY141" s="2" t="s">
        <v>88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2" t="s">
        <v>95</v>
      </c>
      <c r="BK141" s="101">
        <f t="shared" si="9"/>
        <v>0</v>
      </c>
      <c r="BL141" s="2" t="s">
        <v>94</v>
      </c>
      <c r="BM141" s="99" t="s">
        <v>114</v>
      </c>
    </row>
    <row r="142" spans="2:65" s="8" customFormat="1" ht="24.2" customHeight="1" x14ac:dyDescent="0.25">
      <c r="B142" s="9"/>
      <c r="C142" s="90" t="s">
        <v>115</v>
      </c>
      <c r="D142" s="90" t="s">
        <v>90</v>
      </c>
      <c r="E142" s="91" t="s">
        <v>116</v>
      </c>
      <c r="F142" s="92" t="s">
        <v>117</v>
      </c>
      <c r="G142" s="93" t="s">
        <v>93</v>
      </c>
      <c r="H142" s="94">
        <v>8.64</v>
      </c>
      <c r="I142" s="94"/>
      <c r="J142" s="94">
        <f t="shared" si="0"/>
        <v>0</v>
      </c>
      <c r="K142" s="95"/>
      <c r="L142" s="9"/>
      <c r="M142" s="96" t="s">
        <v>8</v>
      </c>
      <c r="N142" s="60" t="s">
        <v>31</v>
      </c>
      <c r="O142" s="97">
        <v>2.5139999999999998</v>
      </c>
      <c r="P142" s="97">
        <f t="shared" si="1"/>
        <v>21.720959999999998</v>
      </c>
      <c r="Q142" s="97">
        <v>0</v>
      </c>
      <c r="R142" s="97">
        <f t="shared" si="2"/>
        <v>0</v>
      </c>
      <c r="S142" s="97">
        <v>0</v>
      </c>
      <c r="T142" s="98">
        <f t="shared" si="3"/>
        <v>0</v>
      </c>
      <c r="AR142" s="99" t="s">
        <v>94</v>
      </c>
      <c r="AT142" s="99" t="s">
        <v>90</v>
      </c>
      <c r="AU142" s="99" t="s">
        <v>95</v>
      </c>
      <c r="AY142" s="2" t="s">
        <v>88</v>
      </c>
      <c r="BE142" s="100">
        <f t="shared" si="4"/>
        <v>0</v>
      </c>
      <c r="BF142" s="100">
        <f t="shared" si="5"/>
        <v>0</v>
      </c>
      <c r="BG142" s="100">
        <f t="shared" si="6"/>
        <v>0</v>
      </c>
      <c r="BH142" s="100">
        <f t="shared" si="7"/>
        <v>0</v>
      </c>
      <c r="BI142" s="100">
        <f t="shared" si="8"/>
        <v>0</v>
      </c>
      <c r="BJ142" s="2" t="s">
        <v>95</v>
      </c>
      <c r="BK142" s="101">
        <f t="shared" si="9"/>
        <v>0</v>
      </c>
      <c r="BL142" s="2" t="s">
        <v>94</v>
      </c>
      <c r="BM142" s="99" t="s">
        <v>118</v>
      </c>
    </row>
    <row r="143" spans="2:65" s="8" customFormat="1" ht="24.2" customHeight="1" x14ac:dyDescent="0.25">
      <c r="B143" s="9"/>
      <c r="C143" s="90" t="s">
        <v>119</v>
      </c>
      <c r="D143" s="90" t="s">
        <v>90</v>
      </c>
      <c r="E143" s="91" t="s">
        <v>120</v>
      </c>
      <c r="F143" s="92" t="s">
        <v>121</v>
      </c>
      <c r="G143" s="93" t="s">
        <v>93</v>
      </c>
      <c r="H143" s="94">
        <v>56.55</v>
      </c>
      <c r="I143" s="94"/>
      <c r="J143" s="94">
        <f t="shared" si="0"/>
        <v>0</v>
      </c>
      <c r="K143" s="95"/>
      <c r="L143" s="9"/>
      <c r="M143" s="96" t="s">
        <v>8</v>
      </c>
      <c r="N143" s="60" t="s">
        <v>31</v>
      </c>
      <c r="O143" s="97">
        <v>2.5139999999999998</v>
      </c>
      <c r="P143" s="97">
        <f t="shared" si="1"/>
        <v>142.16669999999999</v>
      </c>
      <c r="Q143" s="97">
        <v>0</v>
      </c>
      <c r="R143" s="97">
        <f t="shared" si="2"/>
        <v>0</v>
      </c>
      <c r="S143" s="97">
        <v>0</v>
      </c>
      <c r="T143" s="98">
        <f t="shared" si="3"/>
        <v>0</v>
      </c>
      <c r="AR143" s="99" t="s">
        <v>94</v>
      </c>
      <c r="AT143" s="99" t="s">
        <v>90</v>
      </c>
      <c r="AU143" s="99" t="s">
        <v>95</v>
      </c>
      <c r="AY143" s="2" t="s">
        <v>88</v>
      </c>
      <c r="BE143" s="100">
        <f t="shared" si="4"/>
        <v>0</v>
      </c>
      <c r="BF143" s="100">
        <f t="shared" si="5"/>
        <v>0</v>
      </c>
      <c r="BG143" s="100">
        <f t="shared" si="6"/>
        <v>0</v>
      </c>
      <c r="BH143" s="100">
        <f t="shared" si="7"/>
        <v>0</v>
      </c>
      <c r="BI143" s="100">
        <f t="shared" si="8"/>
        <v>0</v>
      </c>
      <c r="BJ143" s="2" t="s">
        <v>95</v>
      </c>
      <c r="BK143" s="101">
        <f t="shared" si="9"/>
        <v>0</v>
      </c>
      <c r="BL143" s="2" t="s">
        <v>94</v>
      </c>
      <c r="BM143" s="99" t="s">
        <v>122</v>
      </c>
    </row>
    <row r="144" spans="2:65" s="8" customFormat="1" ht="24.2" customHeight="1" x14ac:dyDescent="0.25">
      <c r="B144" s="9"/>
      <c r="C144" s="90" t="s">
        <v>123</v>
      </c>
      <c r="D144" s="90" t="s">
        <v>90</v>
      </c>
      <c r="E144" s="91" t="s">
        <v>124</v>
      </c>
      <c r="F144" s="92" t="s">
        <v>125</v>
      </c>
      <c r="G144" s="93" t="s">
        <v>93</v>
      </c>
      <c r="H144" s="94">
        <v>52.722000000000001</v>
      </c>
      <c r="I144" s="94"/>
      <c r="J144" s="94">
        <f t="shared" si="0"/>
        <v>0</v>
      </c>
      <c r="K144" s="95"/>
      <c r="L144" s="9"/>
      <c r="M144" s="96" t="s">
        <v>8</v>
      </c>
      <c r="N144" s="60" t="s">
        <v>31</v>
      </c>
      <c r="O144" s="97">
        <v>2.5139999999999998</v>
      </c>
      <c r="P144" s="97">
        <f t="shared" si="1"/>
        <v>132.54310799999999</v>
      </c>
      <c r="Q144" s="97">
        <v>0</v>
      </c>
      <c r="R144" s="97">
        <f t="shared" si="2"/>
        <v>0</v>
      </c>
      <c r="S144" s="97">
        <v>0</v>
      </c>
      <c r="T144" s="98">
        <f t="shared" si="3"/>
        <v>0</v>
      </c>
      <c r="AR144" s="99" t="s">
        <v>94</v>
      </c>
      <c r="AT144" s="99" t="s">
        <v>90</v>
      </c>
      <c r="AU144" s="99" t="s">
        <v>95</v>
      </c>
      <c r="AY144" s="2" t="s">
        <v>88</v>
      </c>
      <c r="BE144" s="100">
        <f t="shared" si="4"/>
        <v>0</v>
      </c>
      <c r="BF144" s="100">
        <f t="shared" si="5"/>
        <v>0</v>
      </c>
      <c r="BG144" s="100">
        <f t="shared" si="6"/>
        <v>0</v>
      </c>
      <c r="BH144" s="100">
        <f t="shared" si="7"/>
        <v>0</v>
      </c>
      <c r="BI144" s="100">
        <f t="shared" si="8"/>
        <v>0</v>
      </c>
      <c r="BJ144" s="2" t="s">
        <v>95</v>
      </c>
      <c r="BK144" s="101">
        <f t="shared" si="9"/>
        <v>0</v>
      </c>
      <c r="BL144" s="2" t="s">
        <v>94</v>
      </c>
      <c r="BM144" s="99" t="s">
        <v>126</v>
      </c>
    </row>
    <row r="145" spans="2:65" s="8" customFormat="1" ht="37.9" customHeight="1" x14ac:dyDescent="0.25">
      <c r="B145" s="9"/>
      <c r="C145" s="90" t="s">
        <v>127</v>
      </c>
      <c r="D145" s="90" t="s">
        <v>90</v>
      </c>
      <c r="E145" s="91" t="s">
        <v>128</v>
      </c>
      <c r="F145" s="92" t="s">
        <v>129</v>
      </c>
      <c r="G145" s="93" t="s">
        <v>93</v>
      </c>
      <c r="H145" s="94">
        <v>123.636</v>
      </c>
      <c r="I145" s="94"/>
      <c r="J145" s="94">
        <f t="shared" si="0"/>
        <v>0</v>
      </c>
      <c r="K145" s="95"/>
      <c r="L145" s="9"/>
      <c r="M145" s="96" t="s">
        <v>8</v>
      </c>
      <c r="N145" s="60" t="s">
        <v>31</v>
      </c>
      <c r="O145" s="97">
        <v>0.61299999999999999</v>
      </c>
      <c r="P145" s="97">
        <f t="shared" si="1"/>
        <v>75.788867999999994</v>
      </c>
      <c r="Q145" s="97">
        <v>0</v>
      </c>
      <c r="R145" s="97">
        <f t="shared" si="2"/>
        <v>0</v>
      </c>
      <c r="S145" s="97">
        <v>0</v>
      </c>
      <c r="T145" s="98">
        <f t="shared" si="3"/>
        <v>0</v>
      </c>
      <c r="AR145" s="99" t="s">
        <v>94</v>
      </c>
      <c r="AT145" s="99" t="s">
        <v>90</v>
      </c>
      <c r="AU145" s="99" t="s">
        <v>95</v>
      </c>
      <c r="AY145" s="2" t="s">
        <v>88</v>
      </c>
      <c r="BE145" s="100">
        <f t="shared" si="4"/>
        <v>0</v>
      </c>
      <c r="BF145" s="100">
        <f t="shared" si="5"/>
        <v>0</v>
      </c>
      <c r="BG145" s="100">
        <f t="shared" si="6"/>
        <v>0</v>
      </c>
      <c r="BH145" s="100">
        <f t="shared" si="7"/>
        <v>0</v>
      </c>
      <c r="BI145" s="100">
        <f t="shared" si="8"/>
        <v>0</v>
      </c>
      <c r="BJ145" s="2" t="s">
        <v>95</v>
      </c>
      <c r="BK145" s="101">
        <f t="shared" si="9"/>
        <v>0</v>
      </c>
      <c r="BL145" s="2" t="s">
        <v>94</v>
      </c>
      <c r="BM145" s="99" t="s">
        <v>130</v>
      </c>
    </row>
    <row r="146" spans="2:65" s="8" customFormat="1" ht="24.2" customHeight="1" x14ac:dyDescent="0.25">
      <c r="B146" s="9"/>
      <c r="C146" s="90" t="s">
        <v>131</v>
      </c>
      <c r="D146" s="90" t="s">
        <v>90</v>
      </c>
      <c r="E146" s="91" t="s">
        <v>132</v>
      </c>
      <c r="F146" s="92" t="s">
        <v>133</v>
      </c>
      <c r="G146" s="93" t="s">
        <v>93</v>
      </c>
      <c r="H146" s="94">
        <v>33.700000000000003</v>
      </c>
      <c r="I146" s="94"/>
      <c r="J146" s="94">
        <f t="shared" si="0"/>
        <v>0</v>
      </c>
      <c r="K146" s="95"/>
      <c r="L146" s="9"/>
      <c r="M146" s="96" t="s">
        <v>8</v>
      </c>
      <c r="N146" s="60" t="s">
        <v>31</v>
      </c>
      <c r="O146" s="97">
        <v>1.5089999999999999</v>
      </c>
      <c r="P146" s="97">
        <f t="shared" si="1"/>
        <v>50.853299999999997</v>
      </c>
      <c r="Q146" s="97">
        <v>0</v>
      </c>
      <c r="R146" s="97">
        <f t="shared" si="2"/>
        <v>0</v>
      </c>
      <c r="S146" s="97">
        <v>0</v>
      </c>
      <c r="T146" s="98">
        <f t="shared" si="3"/>
        <v>0</v>
      </c>
      <c r="AR146" s="99" t="s">
        <v>94</v>
      </c>
      <c r="AT146" s="99" t="s">
        <v>90</v>
      </c>
      <c r="AU146" s="99" t="s">
        <v>95</v>
      </c>
      <c r="AY146" s="2" t="s">
        <v>88</v>
      </c>
      <c r="BE146" s="100">
        <f t="shared" si="4"/>
        <v>0</v>
      </c>
      <c r="BF146" s="100">
        <f t="shared" si="5"/>
        <v>0</v>
      </c>
      <c r="BG146" s="100">
        <f t="shared" si="6"/>
        <v>0</v>
      </c>
      <c r="BH146" s="100">
        <f t="shared" si="7"/>
        <v>0</v>
      </c>
      <c r="BI146" s="100">
        <f t="shared" si="8"/>
        <v>0</v>
      </c>
      <c r="BJ146" s="2" t="s">
        <v>95</v>
      </c>
      <c r="BK146" s="101">
        <f t="shared" si="9"/>
        <v>0</v>
      </c>
      <c r="BL146" s="2" t="s">
        <v>94</v>
      </c>
      <c r="BM146" s="99" t="s">
        <v>134</v>
      </c>
    </row>
    <row r="147" spans="2:65" s="8" customFormat="1" ht="37.9" customHeight="1" x14ac:dyDescent="0.25">
      <c r="B147" s="9"/>
      <c r="C147" s="90" t="s">
        <v>135</v>
      </c>
      <c r="D147" s="90" t="s">
        <v>90</v>
      </c>
      <c r="E147" s="91" t="s">
        <v>136</v>
      </c>
      <c r="F147" s="92" t="s">
        <v>137</v>
      </c>
      <c r="G147" s="93" t="s">
        <v>93</v>
      </c>
      <c r="H147" s="94">
        <v>33.700000000000003</v>
      </c>
      <c r="I147" s="94"/>
      <c r="J147" s="94">
        <f t="shared" si="0"/>
        <v>0</v>
      </c>
      <c r="K147" s="95"/>
      <c r="L147" s="9"/>
      <c r="M147" s="96" t="s">
        <v>8</v>
      </c>
      <c r="N147" s="60" t="s">
        <v>31</v>
      </c>
      <c r="O147" s="97">
        <v>0.08</v>
      </c>
      <c r="P147" s="97">
        <f t="shared" si="1"/>
        <v>2.6960000000000002</v>
      </c>
      <c r="Q147" s="97">
        <v>0</v>
      </c>
      <c r="R147" s="97">
        <f t="shared" si="2"/>
        <v>0</v>
      </c>
      <c r="S147" s="97">
        <v>0</v>
      </c>
      <c r="T147" s="98">
        <f t="shared" si="3"/>
        <v>0</v>
      </c>
      <c r="AR147" s="99" t="s">
        <v>94</v>
      </c>
      <c r="AT147" s="99" t="s">
        <v>90</v>
      </c>
      <c r="AU147" s="99" t="s">
        <v>95</v>
      </c>
      <c r="AY147" s="2" t="s">
        <v>88</v>
      </c>
      <c r="BE147" s="100">
        <f t="shared" si="4"/>
        <v>0</v>
      </c>
      <c r="BF147" s="100">
        <f t="shared" si="5"/>
        <v>0</v>
      </c>
      <c r="BG147" s="100">
        <f t="shared" si="6"/>
        <v>0</v>
      </c>
      <c r="BH147" s="100">
        <f t="shared" si="7"/>
        <v>0</v>
      </c>
      <c r="BI147" s="100">
        <f t="shared" si="8"/>
        <v>0</v>
      </c>
      <c r="BJ147" s="2" t="s">
        <v>95</v>
      </c>
      <c r="BK147" s="101">
        <f t="shared" si="9"/>
        <v>0</v>
      </c>
      <c r="BL147" s="2" t="s">
        <v>94</v>
      </c>
      <c r="BM147" s="99" t="s">
        <v>138</v>
      </c>
    </row>
    <row r="148" spans="2:65" s="8" customFormat="1" ht="24.2" customHeight="1" x14ac:dyDescent="0.25">
      <c r="B148" s="9"/>
      <c r="C148" s="90" t="s">
        <v>139</v>
      </c>
      <c r="D148" s="90" t="s">
        <v>90</v>
      </c>
      <c r="E148" s="91" t="s">
        <v>140</v>
      </c>
      <c r="F148" s="92" t="s">
        <v>141</v>
      </c>
      <c r="G148" s="93" t="s">
        <v>93</v>
      </c>
      <c r="H148" s="94">
        <v>86.016000000000005</v>
      </c>
      <c r="I148" s="94"/>
      <c r="J148" s="94">
        <f t="shared" si="0"/>
        <v>0</v>
      </c>
      <c r="K148" s="95"/>
      <c r="L148" s="9"/>
      <c r="M148" s="96" t="s">
        <v>8</v>
      </c>
      <c r="N148" s="60" t="s">
        <v>31</v>
      </c>
      <c r="O148" s="97">
        <v>5.6040000000000001</v>
      </c>
      <c r="P148" s="97">
        <f t="shared" si="1"/>
        <v>482.03366400000004</v>
      </c>
      <c r="Q148" s="97">
        <v>0</v>
      </c>
      <c r="R148" s="97">
        <f t="shared" si="2"/>
        <v>0</v>
      </c>
      <c r="S148" s="97">
        <v>0</v>
      </c>
      <c r="T148" s="98">
        <f t="shared" si="3"/>
        <v>0</v>
      </c>
      <c r="AR148" s="99" t="s">
        <v>94</v>
      </c>
      <c r="AT148" s="99" t="s">
        <v>90</v>
      </c>
      <c r="AU148" s="99" t="s">
        <v>95</v>
      </c>
      <c r="AY148" s="2" t="s">
        <v>88</v>
      </c>
      <c r="BE148" s="100">
        <f t="shared" si="4"/>
        <v>0</v>
      </c>
      <c r="BF148" s="100">
        <f t="shared" si="5"/>
        <v>0</v>
      </c>
      <c r="BG148" s="100">
        <f t="shared" si="6"/>
        <v>0</v>
      </c>
      <c r="BH148" s="100">
        <f t="shared" si="7"/>
        <v>0</v>
      </c>
      <c r="BI148" s="100">
        <f t="shared" si="8"/>
        <v>0</v>
      </c>
      <c r="BJ148" s="2" t="s">
        <v>95</v>
      </c>
      <c r="BK148" s="101">
        <f t="shared" si="9"/>
        <v>0</v>
      </c>
      <c r="BL148" s="2" t="s">
        <v>94</v>
      </c>
      <c r="BM148" s="99" t="s">
        <v>142</v>
      </c>
    </row>
    <row r="149" spans="2:65" s="8" customFormat="1" ht="24.2" customHeight="1" x14ac:dyDescent="0.25">
      <c r="B149" s="9"/>
      <c r="C149" s="90" t="s">
        <v>143</v>
      </c>
      <c r="D149" s="90" t="s">
        <v>90</v>
      </c>
      <c r="E149" s="91" t="s">
        <v>144</v>
      </c>
      <c r="F149" s="92" t="s">
        <v>145</v>
      </c>
      <c r="G149" s="93" t="s">
        <v>93</v>
      </c>
      <c r="H149" s="94">
        <v>86.016000000000005</v>
      </c>
      <c r="I149" s="94"/>
      <c r="J149" s="94">
        <f t="shared" si="0"/>
        <v>0</v>
      </c>
      <c r="K149" s="95"/>
      <c r="L149" s="9"/>
      <c r="M149" s="96" t="s">
        <v>8</v>
      </c>
      <c r="N149" s="60" t="s">
        <v>31</v>
      </c>
      <c r="O149" s="97">
        <v>1.7330000000000001</v>
      </c>
      <c r="P149" s="97">
        <f t="shared" si="1"/>
        <v>149.06572800000001</v>
      </c>
      <c r="Q149" s="97">
        <v>0</v>
      </c>
      <c r="R149" s="97">
        <f t="shared" si="2"/>
        <v>0</v>
      </c>
      <c r="S149" s="97">
        <v>0</v>
      </c>
      <c r="T149" s="98">
        <f t="shared" si="3"/>
        <v>0</v>
      </c>
      <c r="AR149" s="99" t="s">
        <v>94</v>
      </c>
      <c r="AT149" s="99" t="s">
        <v>90</v>
      </c>
      <c r="AU149" s="99" t="s">
        <v>95</v>
      </c>
      <c r="AY149" s="2" t="s">
        <v>88</v>
      </c>
      <c r="BE149" s="100">
        <f t="shared" si="4"/>
        <v>0</v>
      </c>
      <c r="BF149" s="100">
        <f t="shared" si="5"/>
        <v>0</v>
      </c>
      <c r="BG149" s="100">
        <f t="shared" si="6"/>
        <v>0</v>
      </c>
      <c r="BH149" s="100">
        <f t="shared" si="7"/>
        <v>0</v>
      </c>
      <c r="BI149" s="100">
        <f t="shared" si="8"/>
        <v>0</v>
      </c>
      <c r="BJ149" s="2" t="s">
        <v>95</v>
      </c>
      <c r="BK149" s="101">
        <f t="shared" si="9"/>
        <v>0</v>
      </c>
      <c r="BL149" s="2" t="s">
        <v>94</v>
      </c>
      <c r="BM149" s="99" t="s">
        <v>146</v>
      </c>
    </row>
    <row r="150" spans="2:65" s="8" customFormat="1" ht="24.2" customHeight="1" x14ac:dyDescent="0.25">
      <c r="B150" s="9"/>
      <c r="C150" s="90" t="s">
        <v>147</v>
      </c>
      <c r="D150" s="90" t="s">
        <v>90</v>
      </c>
      <c r="E150" s="91" t="s">
        <v>148</v>
      </c>
      <c r="F150" s="92" t="s">
        <v>149</v>
      </c>
      <c r="G150" s="93" t="s">
        <v>93</v>
      </c>
      <c r="H150" s="94">
        <v>198.64599999999999</v>
      </c>
      <c r="I150" s="94"/>
      <c r="J150" s="94">
        <f t="shared" si="0"/>
        <v>0</v>
      </c>
      <c r="K150" s="95"/>
      <c r="L150" s="9"/>
      <c r="M150" s="96" t="s">
        <v>8</v>
      </c>
      <c r="N150" s="60" t="s">
        <v>31</v>
      </c>
      <c r="O150" s="97">
        <v>6.9000000000000006E-2</v>
      </c>
      <c r="P150" s="97">
        <f t="shared" si="1"/>
        <v>13.706574</v>
      </c>
      <c r="Q150" s="97">
        <v>0</v>
      </c>
      <c r="R150" s="97">
        <f t="shared" si="2"/>
        <v>0</v>
      </c>
      <c r="S150" s="97">
        <v>0</v>
      </c>
      <c r="T150" s="98">
        <f t="shared" si="3"/>
        <v>0</v>
      </c>
      <c r="AR150" s="99" t="s">
        <v>94</v>
      </c>
      <c r="AT150" s="99" t="s">
        <v>90</v>
      </c>
      <c r="AU150" s="99" t="s">
        <v>95</v>
      </c>
      <c r="AY150" s="2" t="s">
        <v>88</v>
      </c>
      <c r="BE150" s="100">
        <f t="shared" si="4"/>
        <v>0</v>
      </c>
      <c r="BF150" s="100">
        <f t="shared" si="5"/>
        <v>0</v>
      </c>
      <c r="BG150" s="100">
        <f t="shared" si="6"/>
        <v>0</v>
      </c>
      <c r="BH150" s="100">
        <f t="shared" si="7"/>
        <v>0</v>
      </c>
      <c r="BI150" s="100">
        <f t="shared" si="8"/>
        <v>0</v>
      </c>
      <c r="BJ150" s="2" t="s">
        <v>95</v>
      </c>
      <c r="BK150" s="101">
        <f t="shared" si="9"/>
        <v>0</v>
      </c>
      <c r="BL150" s="2" t="s">
        <v>94</v>
      </c>
      <c r="BM150" s="99" t="s">
        <v>150</v>
      </c>
    </row>
    <row r="151" spans="2:65" s="8" customFormat="1" ht="24.2" customHeight="1" x14ac:dyDescent="0.25">
      <c r="B151" s="9"/>
      <c r="C151" s="90" t="s">
        <v>151</v>
      </c>
      <c r="D151" s="90" t="s">
        <v>90</v>
      </c>
      <c r="E151" s="91" t="s">
        <v>152</v>
      </c>
      <c r="F151" s="92" t="s">
        <v>153</v>
      </c>
      <c r="G151" s="93" t="s">
        <v>93</v>
      </c>
      <c r="H151" s="94">
        <v>243.304</v>
      </c>
      <c r="I151" s="94"/>
      <c r="J151" s="94">
        <f t="shared" si="0"/>
        <v>0</v>
      </c>
      <c r="K151" s="95"/>
      <c r="L151" s="9"/>
      <c r="M151" s="96" t="s">
        <v>8</v>
      </c>
      <c r="N151" s="60" t="s">
        <v>31</v>
      </c>
      <c r="O151" s="97">
        <v>6.9000000000000006E-2</v>
      </c>
      <c r="P151" s="97">
        <f t="shared" si="1"/>
        <v>16.787976</v>
      </c>
      <c r="Q151" s="97">
        <v>0</v>
      </c>
      <c r="R151" s="97">
        <f t="shared" si="2"/>
        <v>0</v>
      </c>
      <c r="S151" s="97">
        <v>0</v>
      </c>
      <c r="T151" s="98">
        <f t="shared" si="3"/>
        <v>0</v>
      </c>
      <c r="AR151" s="99" t="s">
        <v>94</v>
      </c>
      <c r="AT151" s="99" t="s">
        <v>90</v>
      </c>
      <c r="AU151" s="99" t="s">
        <v>95</v>
      </c>
      <c r="AY151" s="2" t="s">
        <v>88</v>
      </c>
      <c r="BE151" s="100">
        <f t="shared" si="4"/>
        <v>0</v>
      </c>
      <c r="BF151" s="100">
        <f t="shared" si="5"/>
        <v>0</v>
      </c>
      <c r="BG151" s="100">
        <f t="shared" si="6"/>
        <v>0</v>
      </c>
      <c r="BH151" s="100">
        <f t="shared" si="7"/>
        <v>0</v>
      </c>
      <c r="BI151" s="100">
        <f t="shared" si="8"/>
        <v>0</v>
      </c>
      <c r="BJ151" s="2" t="s">
        <v>95</v>
      </c>
      <c r="BK151" s="101">
        <f t="shared" si="9"/>
        <v>0</v>
      </c>
      <c r="BL151" s="2" t="s">
        <v>94</v>
      </c>
      <c r="BM151" s="99" t="s">
        <v>154</v>
      </c>
    </row>
    <row r="152" spans="2:65" s="8" customFormat="1" ht="37.9" customHeight="1" x14ac:dyDescent="0.25">
      <c r="B152" s="9"/>
      <c r="C152" s="90" t="s">
        <v>155</v>
      </c>
      <c r="D152" s="90" t="s">
        <v>90</v>
      </c>
      <c r="E152" s="91" t="s">
        <v>156</v>
      </c>
      <c r="F152" s="92" t="s">
        <v>157</v>
      </c>
      <c r="G152" s="93" t="s">
        <v>93</v>
      </c>
      <c r="H152" s="94">
        <v>362.39499999999998</v>
      </c>
      <c r="I152" s="94"/>
      <c r="J152" s="94">
        <f t="shared" si="0"/>
        <v>0</v>
      </c>
      <c r="K152" s="95"/>
      <c r="L152" s="9"/>
      <c r="M152" s="96" t="s">
        <v>8</v>
      </c>
      <c r="N152" s="60" t="s">
        <v>31</v>
      </c>
      <c r="O152" s="97">
        <v>0.38200000000000001</v>
      </c>
      <c r="P152" s="97">
        <f t="shared" si="1"/>
        <v>138.43489</v>
      </c>
      <c r="Q152" s="97">
        <v>0</v>
      </c>
      <c r="R152" s="97">
        <f t="shared" si="2"/>
        <v>0</v>
      </c>
      <c r="S152" s="97">
        <v>0</v>
      </c>
      <c r="T152" s="98">
        <f t="shared" si="3"/>
        <v>0</v>
      </c>
      <c r="AR152" s="99" t="s">
        <v>94</v>
      </c>
      <c r="AT152" s="99" t="s">
        <v>90</v>
      </c>
      <c r="AU152" s="99" t="s">
        <v>95</v>
      </c>
      <c r="AY152" s="2" t="s">
        <v>88</v>
      </c>
      <c r="BE152" s="100">
        <f t="shared" si="4"/>
        <v>0</v>
      </c>
      <c r="BF152" s="100">
        <f t="shared" si="5"/>
        <v>0</v>
      </c>
      <c r="BG152" s="100">
        <f t="shared" si="6"/>
        <v>0</v>
      </c>
      <c r="BH152" s="100">
        <f t="shared" si="7"/>
        <v>0</v>
      </c>
      <c r="BI152" s="100">
        <f t="shared" si="8"/>
        <v>0</v>
      </c>
      <c r="BJ152" s="2" t="s">
        <v>95</v>
      </c>
      <c r="BK152" s="101">
        <f t="shared" si="9"/>
        <v>0</v>
      </c>
      <c r="BL152" s="2" t="s">
        <v>94</v>
      </c>
      <c r="BM152" s="99" t="s">
        <v>158</v>
      </c>
    </row>
    <row r="153" spans="2:65" s="8" customFormat="1" ht="37.9" customHeight="1" x14ac:dyDescent="0.25">
      <c r="B153" s="9"/>
      <c r="C153" s="90" t="s">
        <v>159</v>
      </c>
      <c r="D153" s="90" t="s">
        <v>90</v>
      </c>
      <c r="E153" s="91" t="s">
        <v>160</v>
      </c>
      <c r="F153" s="92" t="s">
        <v>161</v>
      </c>
      <c r="G153" s="93" t="s">
        <v>93</v>
      </c>
      <c r="H153" s="94">
        <v>362.39499999999998</v>
      </c>
      <c r="I153" s="94"/>
      <c r="J153" s="94">
        <f t="shared" si="0"/>
        <v>0</v>
      </c>
      <c r="K153" s="95"/>
      <c r="L153" s="9"/>
      <c r="M153" s="96" t="s">
        <v>8</v>
      </c>
      <c r="N153" s="60" t="s">
        <v>31</v>
      </c>
      <c r="O153" s="97">
        <v>0.34799999999999998</v>
      </c>
      <c r="P153" s="97">
        <f t="shared" si="1"/>
        <v>126.11345999999999</v>
      </c>
      <c r="Q153" s="97">
        <v>0</v>
      </c>
      <c r="R153" s="97">
        <f t="shared" si="2"/>
        <v>0</v>
      </c>
      <c r="S153" s="97">
        <v>0</v>
      </c>
      <c r="T153" s="98">
        <f t="shared" si="3"/>
        <v>0</v>
      </c>
      <c r="AR153" s="99" t="s">
        <v>94</v>
      </c>
      <c r="AT153" s="99" t="s">
        <v>90</v>
      </c>
      <c r="AU153" s="99" t="s">
        <v>95</v>
      </c>
      <c r="AY153" s="2" t="s">
        <v>88</v>
      </c>
      <c r="BE153" s="100">
        <f t="shared" si="4"/>
        <v>0</v>
      </c>
      <c r="BF153" s="100">
        <f t="shared" si="5"/>
        <v>0</v>
      </c>
      <c r="BG153" s="100">
        <f t="shared" si="6"/>
        <v>0</v>
      </c>
      <c r="BH153" s="100">
        <f t="shared" si="7"/>
        <v>0</v>
      </c>
      <c r="BI153" s="100">
        <f t="shared" si="8"/>
        <v>0</v>
      </c>
      <c r="BJ153" s="2" t="s">
        <v>95</v>
      </c>
      <c r="BK153" s="101">
        <f t="shared" si="9"/>
        <v>0</v>
      </c>
      <c r="BL153" s="2" t="s">
        <v>94</v>
      </c>
      <c r="BM153" s="99" t="s">
        <v>162</v>
      </c>
    </row>
    <row r="154" spans="2:65" s="8" customFormat="1" ht="24.2" customHeight="1" x14ac:dyDescent="0.25">
      <c r="B154" s="9"/>
      <c r="C154" s="90" t="s">
        <v>163</v>
      </c>
      <c r="D154" s="90" t="s">
        <v>90</v>
      </c>
      <c r="E154" s="91" t="s">
        <v>164</v>
      </c>
      <c r="F154" s="92" t="s">
        <v>165</v>
      </c>
      <c r="G154" s="93" t="s">
        <v>93</v>
      </c>
      <c r="H154" s="94">
        <v>243.304</v>
      </c>
      <c r="I154" s="94"/>
      <c r="J154" s="94">
        <f t="shared" si="0"/>
        <v>0</v>
      </c>
      <c r="K154" s="95"/>
      <c r="L154" s="9"/>
      <c r="M154" s="96" t="s">
        <v>8</v>
      </c>
      <c r="N154" s="60" t="s">
        <v>31</v>
      </c>
      <c r="O154" s="97">
        <v>8.6999999999999994E-2</v>
      </c>
      <c r="P154" s="97">
        <f t="shared" si="1"/>
        <v>21.167448</v>
      </c>
      <c r="Q154" s="97">
        <v>0</v>
      </c>
      <c r="R154" s="97">
        <f t="shared" si="2"/>
        <v>0</v>
      </c>
      <c r="S154" s="97">
        <v>0</v>
      </c>
      <c r="T154" s="98">
        <f t="shared" si="3"/>
        <v>0</v>
      </c>
      <c r="AR154" s="99" t="s">
        <v>94</v>
      </c>
      <c r="AT154" s="99" t="s">
        <v>90</v>
      </c>
      <c r="AU154" s="99" t="s">
        <v>95</v>
      </c>
      <c r="AY154" s="2" t="s">
        <v>88</v>
      </c>
      <c r="BE154" s="100">
        <f t="shared" si="4"/>
        <v>0</v>
      </c>
      <c r="BF154" s="100">
        <f t="shared" si="5"/>
        <v>0</v>
      </c>
      <c r="BG154" s="100">
        <f t="shared" si="6"/>
        <v>0</v>
      </c>
      <c r="BH154" s="100">
        <f t="shared" si="7"/>
        <v>0</v>
      </c>
      <c r="BI154" s="100">
        <f t="shared" si="8"/>
        <v>0</v>
      </c>
      <c r="BJ154" s="2" t="s">
        <v>95</v>
      </c>
      <c r="BK154" s="101">
        <f t="shared" si="9"/>
        <v>0</v>
      </c>
      <c r="BL154" s="2" t="s">
        <v>94</v>
      </c>
      <c r="BM154" s="99" t="s">
        <v>166</v>
      </c>
    </row>
    <row r="155" spans="2:65" s="8" customFormat="1" ht="37.9" customHeight="1" x14ac:dyDescent="0.25">
      <c r="B155" s="9"/>
      <c r="C155" s="90" t="s">
        <v>167</v>
      </c>
      <c r="D155" s="90" t="s">
        <v>90</v>
      </c>
      <c r="E155" s="91" t="s">
        <v>168</v>
      </c>
      <c r="F155" s="92" t="s">
        <v>169</v>
      </c>
      <c r="G155" s="93" t="s">
        <v>93</v>
      </c>
      <c r="H155" s="94">
        <v>109.27200000000001</v>
      </c>
      <c r="I155" s="94"/>
      <c r="J155" s="94">
        <f t="shared" si="0"/>
        <v>0</v>
      </c>
      <c r="K155" s="95"/>
      <c r="L155" s="9"/>
      <c r="M155" s="96" t="s">
        <v>8</v>
      </c>
      <c r="N155" s="60" t="s">
        <v>31</v>
      </c>
      <c r="O155" s="97">
        <v>0.24199999999999999</v>
      </c>
      <c r="P155" s="97">
        <f t="shared" si="1"/>
        <v>26.443823999999999</v>
      </c>
      <c r="Q155" s="97">
        <v>0</v>
      </c>
      <c r="R155" s="97">
        <f t="shared" si="2"/>
        <v>0</v>
      </c>
      <c r="S155" s="97">
        <v>0</v>
      </c>
      <c r="T155" s="98">
        <f t="shared" si="3"/>
        <v>0</v>
      </c>
      <c r="AR155" s="99" t="s">
        <v>94</v>
      </c>
      <c r="AT155" s="99" t="s">
        <v>90</v>
      </c>
      <c r="AU155" s="99" t="s">
        <v>95</v>
      </c>
      <c r="AY155" s="2" t="s">
        <v>88</v>
      </c>
      <c r="BE155" s="100">
        <f t="shared" si="4"/>
        <v>0</v>
      </c>
      <c r="BF155" s="100">
        <f t="shared" si="5"/>
        <v>0</v>
      </c>
      <c r="BG155" s="100">
        <f t="shared" si="6"/>
        <v>0</v>
      </c>
      <c r="BH155" s="100">
        <f t="shared" si="7"/>
        <v>0</v>
      </c>
      <c r="BI155" s="100">
        <f t="shared" si="8"/>
        <v>0</v>
      </c>
      <c r="BJ155" s="2" t="s">
        <v>95</v>
      </c>
      <c r="BK155" s="101">
        <f t="shared" si="9"/>
        <v>0</v>
      </c>
      <c r="BL155" s="2" t="s">
        <v>94</v>
      </c>
      <c r="BM155" s="99" t="s">
        <v>170</v>
      </c>
    </row>
    <row r="156" spans="2:65" s="8" customFormat="1" ht="37.9" customHeight="1" x14ac:dyDescent="0.25">
      <c r="B156" s="9"/>
      <c r="C156" s="90" t="s">
        <v>171</v>
      </c>
      <c r="D156" s="90" t="s">
        <v>90</v>
      </c>
      <c r="E156" s="91" t="s">
        <v>172</v>
      </c>
      <c r="F156" s="92" t="s">
        <v>173</v>
      </c>
      <c r="G156" s="93" t="s">
        <v>93</v>
      </c>
      <c r="H156" s="94">
        <v>14.96</v>
      </c>
      <c r="I156" s="94"/>
      <c r="J156" s="94">
        <f t="shared" si="0"/>
        <v>0</v>
      </c>
      <c r="K156" s="95"/>
      <c r="L156" s="9"/>
      <c r="M156" s="96" t="s">
        <v>8</v>
      </c>
      <c r="N156" s="60" t="s">
        <v>31</v>
      </c>
      <c r="O156" s="97">
        <v>0.24199999999999999</v>
      </c>
      <c r="P156" s="97">
        <f t="shared" si="1"/>
        <v>3.62032</v>
      </c>
      <c r="Q156" s="97">
        <v>0</v>
      </c>
      <c r="R156" s="97">
        <f t="shared" si="2"/>
        <v>0</v>
      </c>
      <c r="S156" s="97">
        <v>0</v>
      </c>
      <c r="T156" s="98">
        <f t="shared" si="3"/>
        <v>0</v>
      </c>
      <c r="AR156" s="99" t="s">
        <v>94</v>
      </c>
      <c r="AT156" s="99" t="s">
        <v>90</v>
      </c>
      <c r="AU156" s="99" t="s">
        <v>95</v>
      </c>
      <c r="AY156" s="2" t="s">
        <v>88</v>
      </c>
      <c r="BE156" s="100">
        <f t="shared" si="4"/>
        <v>0</v>
      </c>
      <c r="BF156" s="100">
        <f t="shared" si="5"/>
        <v>0</v>
      </c>
      <c r="BG156" s="100">
        <f t="shared" si="6"/>
        <v>0</v>
      </c>
      <c r="BH156" s="100">
        <f t="shared" si="7"/>
        <v>0</v>
      </c>
      <c r="BI156" s="100">
        <f t="shared" si="8"/>
        <v>0</v>
      </c>
      <c r="BJ156" s="2" t="s">
        <v>95</v>
      </c>
      <c r="BK156" s="101">
        <f t="shared" si="9"/>
        <v>0</v>
      </c>
      <c r="BL156" s="2" t="s">
        <v>94</v>
      </c>
      <c r="BM156" s="99" t="s">
        <v>174</v>
      </c>
    </row>
    <row r="157" spans="2:65" s="8" customFormat="1" ht="37.9" customHeight="1" x14ac:dyDescent="0.25">
      <c r="B157" s="9"/>
      <c r="C157" s="90" t="s">
        <v>175</v>
      </c>
      <c r="D157" s="90" t="s">
        <v>90</v>
      </c>
      <c r="E157" s="91" t="s">
        <v>176</v>
      </c>
      <c r="F157" s="92" t="s">
        <v>177</v>
      </c>
      <c r="G157" s="93" t="s">
        <v>93</v>
      </c>
      <c r="H157" s="94">
        <v>167.53200000000001</v>
      </c>
      <c r="I157" s="94"/>
      <c r="J157" s="94">
        <f t="shared" si="0"/>
        <v>0</v>
      </c>
      <c r="K157" s="95"/>
      <c r="L157" s="9"/>
      <c r="M157" s="96" t="s">
        <v>8</v>
      </c>
      <c r="N157" s="60" t="s">
        <v>31</v>
      </c>
      <c r="O157" s="97">
        <v>0.24199999999999999</v>
      </c>
      <c r="P157" s="97">
        <f t="shared" si="1"/>
        <v>40.542743999999999</v>
      </c>
      <c r="Q157" s="97">
        <v>0</v>
      </c>
      <c r="R157" s="97">
        <f t="shared" si="2"/>
        <v>0</v>
      </c>
      <c r="S157" s="97">
        <v>0</v>
      </c>
      <c r="T157" s="98">
        <f t="shared" si="3"/>
        <v>0</v>
      </c>
      <c r="AR157" s="99" t="s">
        <v>94</v>
      </c>
      <c r="AT157" s="99" t="s">
        <v>90</v>
      </c>
      <c r="AU157" s="99" t="s">
        <v>95</v>
      </c>
      <c r="AY157" s="2" t="s">
        <v>88</v>
      </c>
      <c r="BE157" s="100">
        <f t="shared" si="4"/>
        <v>0</v>
      </c>
      <c r="BF157" s="100">
        <f t="shared" si="5"/>
        <v>0</v>
      </c>
      <c r="BG157" s="100">
        <f t="shared" si="6"/>
        <v>0</v>
      </c>
      <c r="BH157" s="100">
        <f t="shared" si="7"/>
        <v>0</v>
      </c>
      <c r="BI157" s="100">
        <f t="shared" si="8"/>
        <v>0</v>
      </c>
      <c r="BJ157" s="2" t="s">
        <v>95</v>
      </c>
      <c r="BK157" s="101">
        <f t="shared" si="9"/>
        <v>0</v>
      </c>
      <c r="BL157" s="2" t="s">
        <v>94</v>
      </c>
      <c r="BM157" s="99" t="s">
        <v>178</v>
      </c>
    </row>
    <row r="158" spans="2:65" s="78" customFormat="1" ht="22.9" customHeight="1" x14ac:dyDescent="0.2">
      <c r="B158" s="79"/>
      <c r="D158" s="80" t="s">
        <v>84</v>
      </c>
      <c r="E158" s="88" t="s">
        <v>95</v>
      </c>
      <c r="F158" s="88" t="s">
        <v>179</v>
      </c>
      <c r="J158" s="89">
        <f>BK158</f>
        <v>0</v>
      </c>
      <c r="L158" s="79"/>
      <c r="M158" s="83"/>
      <c r="P158" s="84">
        <f>SUM(P159:P177)</f>
        <v>889.36469699999986</v>
      </c>
      <c r="R158" s="84">
        <f>SUM(R159:R177)</f>
        <v>338.28531287000004</v>
      </c>
      <c r="T158" s="85">
        <f>SUM(T159:T177)</f>
        <v>0</v>
      </c>
      <c r="AR158" s="80" t="s">
        <v>87</v>
      </c>
      <c r="AT158" s="86" t="s">
        <v>84</v>
      </c>
      <c r="AU158" s="86" t="s">
        <v>87</v>
      </c>
      <c r="AY158" s="80" t="s">
        <v>88</v>
      </c>
      <c r="BK158" s="87">
        <f>SUM(BK159:BK177)</f>
        <v>0</v>
      </c>
    </row>
    <row r="159" spans="2:65" s="8" customFormat="1" ht="37.9" customHeight="1" x14ac:dyDescent="0.25">
      <c r="B159" s="9"/>
      <c r="C159" s="90" t="s">
        <v>180</v>
      </c>
      <c r="D159" s="90" t="s">
        <v>90</v>
      </c>
      <c r="E159" s="91" t="s">
        <v>181</v>
      </c>
      <c r="F159" s="92" t="s">
        <v>182</v>
      </c>
      <c r="G159" s="93" t="s">
        <v>93</v>
      </c>
      <c r="H159" s="94">
        <v>21</v>
      </c>
      <c r="I159" s="94"/>
      <c r="J159" s="94">
        <f>ROUND(I159*H159,3)</f>
        <v>0</v>
      </c>
      <c r="K159" s="95"/>
      <c r="L159" s="9"/>
      <c r="M159" s="96" t="s">
        <v>8</v>
      </c>
      <c r="N159" s="60" t="s">
        <v>31</v>
      </c>
      <c r="O159" s="97">
        <v>0.87</v>
      </c>
      <c r="P159" s="97">
        <f>O159*H159</f>
        <v>18.27</v>
      </c>
      <c r="Q159" s="97">
        <v>1.665</v>
      </c>
      <c r="R159" s="97">
        <f>Q159*H159</f>
        <v>34.965000000000003</v>
      </c>
      <c r="S159" s="97">
        <v>0</v>
      </c>
      <c r="T159" s="98">
        <f>S159*H159</f>
        <v>0</v>
      </c>
      <c r="AR159" s="99" t="s">
        <v>94</v>
      </c>
      <c r="AT159" s="99" t="s">
        <v>90</v>
      </c>
      <c r="AU159" s="99" t="s">
        <v>95</v>
      </c>
      <c r="AY159" s="2" t="s">
        <v>88</v>
      </c>
      <c r="BE159" s="100">
        <f>IF(N159="základná",J159,0)</f>
        <v>0</v>
      </c>
      <c r="BF159" s="100">
        <f>IF(N159="znížená",J159,0)</f>
        <v>0</v>
      </c>
      <c r="BG159" s="100">
        <f>IF(N159="zákl. prenesená",J159,0)</f>
        <v>0</v>
      </c>
      <c r="BH159" s="100">
        <f>IF(N159="zníž. prenesená",J159,0)</f>
        <v>0</v>
      </c>
      <c r="BI159" s="100">
        <f>IF(N159="nulová",J159,0)</f>
        <v>0</v>
      </c>
      <c r="BJ159" s="2" t="s">
        <v>95</v>
      </c>
      <c r="BK159" s="101">
        <f>ROUND(I159*H159,3)</f>
        <v>0</v>
      </c>
      <c r="BL159" s="2" t="s">
        <v>94</v>
      </c>
      <c r="BM159" s="99" t="s">
        <v>183</v>
      </c>
    </row>
    <row r="160" spans="2:65" s="8" customFormat="1" ht="24.2" customHeight="1" x14ac:dyDescent="0.25">
      <c r="B160" s="9"/>
      <c r="C160" s="90" t="s">
        <v>184</v>
      </c>
      <c r="D160" s="90" t="s">
        <v>90</v>
      </c>
      <c r="E160" s="91" t="s">
        <v>185</v>
      </c>
      <c r="F160" s="92" t="s">
        <v>186</v>
      </c>
      <c r="G160" s="93" t="s">
        <v>187</v>
      </c>
      <c r="H160" s="94">
        <v>154</v>
      </c>
      <c r="I160" s="94"/>
      <c r="J160" s="94">
        <f>ROUND(I160*H160,3)</f>
        <v>0</v>
      </c>
      <c r="K160" s="95"/>
      <c r="L160" s="9"/>
      <c r="M160" s="96" t="s">
        <v>8</v>
      </c>
      <c r="N160" s="60" t="s">
        <v>31</v>
      </c>
      <c r="O160" s="97">
        <v>8.5000000000000006E-2</v>
      </c>
      <c r="P160" s="97">
        <f>O160*H160</f>
        <v>13.090000000000002</v>
      </c>
      <c r="Q160" s="97">
        <v>3.5E-4</v>
      </c>
      <c r="R160" s="97">
        <f>Q160*H160</f>
        <v>5.3899999999999997E-2</v>
      </c>
      <c r="S160" s="97">
        <v>0</v>
      </c>
      <c r="T160" s="98">
        <f>S160*H160</f>
        <v>0</v>
      </c>
      <c r="AR160" s="99" t="s">
        <v>94</v>
      </c>
      <c r="AT160" s="99" t="s">
        <v>90</v>
      </c>
      <c r="AU160" s="99" t="s">
        <v>95</v>
      </c>
      <c r="AY160" s="2" t="s">
        <v>88</v>
      </c>
      <c r="BE160" s="100">
        <f>IF(N160="základná",J160,0)</f>
        <v>0</v>
      </c>
      <c r="BF160" s="100">
        <f>IF(N160="znížená",J160,0)</f>
        <v>0</v>
      </c>
      <c r="BG160" s="100">
        <f>IF(N160="zákl. prenesená",J160,0)</f>
        <v>0</v>
      </c>
      <c r="BH160" s="100">
        <f>IF(N160="zníž. prenesená",J160,0)</f>
        <v>0</v>
      </c>
      <c r="BI160" s="100">
        <f>IF(N160="nulová",J160,0)</f>
        <v>0</v>
      </c>
      <c r="BJ160" s="2" t="s">
        <v>95</v>
      </c>
      <c r="BK160" s="101">
        <f>ROUND(I160*H160,3)</f>
        <v>0</v>
      </c>
      <c r="BL160" s="2" t="s">
        <v>94</v>
      </c>
      <c r="BM160" s="99" t="s">
        <v>188</v>
      </c>
    </row>
    <row r="161" spans="2:65" s="8" customFormat="1" ht="24.2" customHeight="1" x14ac:dyDescent="0.25">
      <c r="B161" s="9"/>
      <c r="C161" s="102" t="s">
        <v>189</v>
      </c>
      <c r="D161" s="102" t="s">
        <v>190</v>
      </c>
      <c r="E161" s="103" t="s">
        <v>191</v>
      </c>
      <c r="F161" s="104" t="s">
        <v>192</v>
      </c>
      <c r="G161" s="105" t="s">
        <v>187</v>
      </c>
      <c r="H161" s="106">
        <v>169.4</v>
      </c>
      <c r="I161" s="106"/>
      <c r="J161" s="106">
        <f>ROUND(I161*H161,3)</f>
        <v>0</v>
      </c>
      <c r="K161" s="107"/>
      <c r="L161" s="108"/>
      <c r="M161" s="109" t="s">
        <v>8</v>
      </c>
      <c r="N161" s="110" t="s">
        <v>31</v>
      </c>
      <c r="O161" s="97">
        <v>0</v>
      </c>
      <c r="P161" s="97">
        <f>O161*H161</f>
        <v>0</v>
      </c>
      <c r="Q161" s="97">
        <v>4.0000000000000002E-4</v>
      </c>
      <c r="R161" s="97">
        <f>Q161*H161</f>
        <v>6.7760000000000001E-2</v>
      </c>
      <c r="S161" s="97">
        <v>0</v>
      </c>
      <c r="T161" s="98">
        <f>S161*H161</f>
        <v>0</v>
      </c>
      <c r="AR161" s="99" t="s">
        <v>119</v>
      </c>
      <c r="AT161" s="99" t="s">
        <v>190</v>
      </c>
      <c r="AU161" s="99" t="s">
        <v>95</v>
      </c>
      <c r="AY161" s="2" t="s">
        <v>88</v>
      </c>
      <c r="BE161" s="100">
        <f>IF(N161="základná",J161,0)</f>
        <v>0</v>
      </c>
      <c r="BF161" s="100">
        <f>IF(N161="znížená",J161,0)</f>
        <v>0</v>
      </c>
      <c r="BG161" s="100">
        <f>IF(N161="zákl. prenesená",J161,0)</f>
        <v>0</v>
      </c>
      <c r="BH161" s="100">
        <f>IF(N161="zníž. prenesená",J161,0)</f>
        <v>0</v>
      </c>
      <c r="BI161" s="100">
        <f>IF(N161="nulová",J161,0)</f>
        <v>0</v>
      </c>
      <c r="BJ161" s="2" t="s">
        <v>95</v>
      </c>
      <c r="BK161" s="101">
        <f>ROUND(I161*H161,3)</f>
        <v>0</v>
      </c>
      <c r="BL161" s="2" t="s">
        <v>94</v>
      </c>
      <c r="BM161" s="99" t="s">
        <v>193</v>
      </c>
    </row>
    <row r="162" spans="2:65" s="111" customFormat="1" ht="11.25" x14ac:dyDescent="0.25">
      <c r="B162" s="112"/>
      <c r="D162" s="113" t="s">
        <v>194</v>
      </c>
      <c r="F162" s="114" t="s">
        <v>195</v>
      </c>
      <c r="H162" s="115">
        <v>169.4</v>
      </c>
      <c r="L162" s="112"/>
      <c r="M162" s="116"/>
      <c r="T162" s="117"/>
      <c r="AT162" s="118" t="s">
        <v>194</v>
      </c>
      <c r="AU162" s="118" t="s">
        <v>95</v>
      </c>
      <c r="AV162" s="111" t="s">
        <v>95</v>
      </c>
      <c r="AW162" s="111" t="s">
        <v>4</v>
      </c>
      <c r="AX162" s="111" t="s">
        <v>87</v>
      </c>
      <c r="AY162" s="118" t="s">
        <v>88</v>
      </c>
    </row>
    <row r="163" spans="2:65" s="8" customFormat="1" ht="24.2" customHeight="1" x14ac:dyDescent="0.25">
      <c r="B163" s="9"/>
      <c r="C163" s="90" t="s">
        <v>196</v>
      </c>
      <c r="D163" s="90" t="s">
        <v>90</v>
      </c>
      <c r="E163" s="91" t="s">
        <v>197</v>
      </c>
      <c r="F163" s="92" t="s">
        <v>198</v>
      </c>
      <c r="G163" s="93" t="s">
        <v>199</v>
      </c>
      <c r="H163" s="94">
        <v>70</v>
      </c>
      <c r="I163" s="94"/>
      <c r="J163" s="94">
        <f>ROUND(I163*H163,3)</f>
        <v>0</v>
      </c>
      <c r="K163" s="95"/>
      <c r="L163" s="9"/>
      <c r="M163" s="96" t="s">
        <v>8</v>
      </c>
      <c r="N163" s="60" t="s">
        <v>31</v>
      </c>
      <c r="O163" s="97">
        <v>4.7E-2</v>
      </c>
      <c r="P163" s="97">
        <f>O163*H163</f>
        <v>3.29</v>
      </c>
      <c r="Q163" s="97">
        <v>9.92E-3</v>
      </c>
      <c r="R163" s="97">
        <f>Q163*H163</f>
        <v>0.69440000000000002</v>
      </c>
      <c r="S163" s="97">
        <v>0</v>
      </c>
      <c r="T163" s="98">
        <f>S163*H163</f>
        <v>0</v>
      </c>
      <c r="AR163" s="99" t="s">
        <v>94</v>
      </c>
      <c r="AT163" s="99" t="s">
        <v>90</v>
      </c>
      <c r="AU163" s="99" t="s">
        <v>95</v>
      </c>
      <c r="AY163" s="2" t="s">
        <v>88</v>
      </c>
      <c r="BE163" s="100">
        <f>IF(N163="základná",J163,0)</f>
        <v>0</v>
      </c>
      <c r="BF163" s="100">
        <f>IF(N163="znížená",J163,0)</f>
        <v>0</v>
      </c>
      <c r="BG163" s="100">
        <f>IF(N163="zákl. prenesená",J163,0)</f>
        <v>0</v>
      </c>
      <c r="BH163" s="100">
        <f>IF(N163="zníž. prenesená",J163,0)</f>
        <v>0</v>
      </c>
      <c r="BI163" s="100">
        <f>IF(N163="nulová",J163,0)</f>
        <v>0</v>
      </c>
      <c r="BJ163" s="2" t="s">
        <v>95</v>
      </c>
      <c r="BK163" s="101">
        <f>ROUND(I163*H163,3)</f>
        <v>0</v>
      </c>
      <c r="BL163" s="2" t="s">
        <v>94</v>
      </c>
      <c r="BM163" s="99" t="s">
        <v>200</v>
      </c>
    </row>
    <row r="164" spans="2:65" s="8" customFormat="1" ht="24.2" customHeight="1" x14ac:dyDescent="0.25">
      <c r="B164" s="9"/>
      <c r="C164" s="102" t="s">
        <v>201</v>
      </c>
      <c r="D164" s="102" t="s">
        <v>190</v>
      </c>
      <c r="E164" s="103" t="s">
        <v>202</v>
      </c>
      <c r="F164" s="104" t="s">
        <v>203</v>
      </c>
      <c r="G164" s="105" t="s">
        <v>199</v>
      </c>
      <c r="H164" s="106">
        <v>73.5</v>
      </c>
      <c r="I164" s="106"/>
      <c r="J164" s="106">
        <f>ROUND(I164*H164,3)</f>
        <v>0</v>
      </c>
      <c r="K164" s="107"/>
      <c r="L164" s="108"/>
      <c r="M164" s="109" t="s">
        <v>8</v>
      </c>
      <c r="N164" s="110" t="s">
        <v>31</v>
      </c>
      <c r="O164" s="97">
        <v>0</v>
      </c>
      <c r="P164" s="97">
        <f>O164*H164</f>
        <v>0</v>
      </c>
      <c r="Q164" s="97">
        <v>4.2000000000000002E-4</v>
      </c>
      <c r="R164" s="97">
        <f>Q164*H164</f>
        <v>3.0870000000000002E-2</v>
      </c>
      <c r="S164" s="97">
        <v>0</v>
      </c>
      <c r="T164" s="98">
        <f>S164*H164</f>
        <v>0</v>
      </c>
      <c r="AR164" s="99" t="s">
        <v>119</v>
      </c>
      <c r="AT164" s="99" t="s">
        <v>190</v>
      </c>
      <c r="AU164" s="99" t="s">
        <v>95</v>
      </c>
      <c r="AY164" s="2" t="s">
        <v>88</v>
      </c>
      <c r="BE164" s="100">
        <f>IF(N164="základná",J164,0)</f>
        <v>0</v>
      </c>
      <c r="BF164" s="100">
        <f>IF(N164="znížená",J164,0)</f>
        <v>0</v>
      </c>
      <c r="BG164" s="100">
        <f>IF(N164="zákl. prenesená",J164,0)</f>
        <v>0</v>
      </c>
      <c r="BH164" s="100">
        <f>IF(N164="zníž. prenesená",J164,0)</f>
        <v>0</v>
      </c>
      <c r="BI164" s="100">
        <f>IF(N164="nulová",J164,0)</f>
        <v>0</v>
      </c>
      <c r="BJ164" s="2" t="s">
        <v>95</v>
      </c>
      <c r="BK164" s="101">
        <f>ROUND(I164*H164,3)</f>
        <v>0</v>
      </c>
      <c r="BL164" s="2" t="s">
        <v>94</v>
      </c>
      <c r="BM164" s="99" t="s">
        <v>204</v>
      </c>
    </row>
    <row r="165" spans="2:65" s="111" customFormat="1" ht="11.25" x14ac:dyDescent="0.25">
      <c r="B165" s="112"/>
      <c r="D165" s="113" t="s">
        <v>194</v>
      </c>
      <c r="F165" s="114" t="s">
        <v>205</v>
      </c>
      <c r="H165" s="115">
        <v>73.5</v>
      </c>
      <c r="L165" s="112"/>
      <c r="M165" s="116"/>
      <c r="T165" s="117"/>
      <c r="AT165" s="118" t="s">
        <v>194</v>
      </c>
      <c r="AU165" s="118" t="s">
        <v>95</v>
      </c>
      <c r="AV165" s="111" t="s">
        <v>95</v>
      </c>
      <c r="AW165" s="111" t="s">
        <v>4</v>
      </c>
      <c r="AX165" s="111" t="s">
        <v>87</v>
      </c>
      <c r="AY165" s="118" t="s">
        <v>88</v>
      </c>
    </row>
    <row r="166" spans="2:65" s="8" customFormat="1" ht="24.2" customHeight="1" x14ac:dyDescent="0.25">
      <c r="B166" s="9"/>
      <c r="C166" s="90" t="s">
        <v>206</v>
      </c>
      <c r="D166" s="90" t="s">
        <v>90</v>
      </c>
      <c r="E166" s="91" t="s">
        <v>207</v>
      </c>
      <c r="F166" s="92" t="s">
        <v>208</v>
      </c>
      <c r="G166" s="93" t="s">
        <v>93</v>
      </c>
      <c r="H166" s="94">
        <v>1.32</v>
      </c>
      <c r="I166" s="94"/>
      <c r="J166" s="94">
        <f t="shared" ref="J166:J177" si="10">ROUND(I166*H166,3)</f>
        <v>0</v>
      </c>
      <c r="K166" s="95"/>
      <c r="L166" s="9"/>
      <c r="M166" s="96" t="s">
        <v>8</v>
      </c>
      <c r="N166" s="60" t="s">
        <v>31</v>
      </c>
      <c r="O166" s="97">
        <v>0.61899999999999999</v>
      </c>
      <c r="P166" s="97">
        <f t="shared" ref="P166:P177" si="11">O166*H166</f>
        <v>0.81708000000000003</v>
      </c>
      <c r="Q166" s="97">
        <v>2.2151299999999998</v>
      </c>
      <c r="R166" s="97">
        <f t="shared" ref="R166:R177" si="12">Q166*H166</f>
        <v>2.9239715999999998</v>
      </c>
      <c r="S166" s="97">
        <v>0</v>
      </c>
      <c r="T166" s="98">
        <f t="shared" ref="T166:T177" si="13">S166*H166</f>
        <v>0</v>
      </c>
      <c r="AR166" s="99" t="s">
        <v>94</v>
      </c>
      <c r="AT166" s="99" t="s">
        <v>90</v>
      </c>
      <c r="AU166" s="99" t="s">
        <v>95</v>
      </c>
      <c r="AY166" s="2" t="s">
        <v>88</v>
      </c>
      <c r="BE166" s="100">
        <f t="shared" ref="BE166:BE177" si="14">IF(N166="základná",J166,0)</f>
        <v>0</v>
      </c>
      <c r="BF166" s="100">
        <f t="shared" ref="BF166:BF177" si="15">IF(N166="znížená",J166,0)</f>
        <v>0</v>
      </c>
      <c r="BG166" s="100">
        <f t="shared" ref="BG166:BG177" si="16">IF(N166="zákl. prenesená",J166,0)</f>
        <v>0</v>
      </c>
      <c r="BH166" s="100">
        <f t="shared" ref="BH166:BH177" si="17">IF(N166="zníž. prenesená",J166,0)</f>
        <v>0</v>
      </c>
      <c r="BI166" s="100">
        <f t="shared" ref="BI166:BI177" si="18">IF(N166="nulová",J166,0)</f>
        <v>0</v>
      </c>
      <c r="BJ166" s="2" t="s">
        <v>95</v>
      </c>
      <c r="BK166" s="101">
        <f t="shared" ref="BK166:BK177" si="19">ROUND(I166*H166,3)</f>
        <v>0</v>
      </c>
      <c r="BL166" s="2" t="s">
        <v>94</v>
      </c>
      <c r="BM166" s="99" t="s">
        <v>209</v>
      </c>
    </row>
    <row r="167" spans="2:65" s="8" customFormat="1" ht="24.2" customHeight="1" x14ac:dyDescent="0.25">
      <c r="B167" s="9"/>
      <c r="C167" s="90" t="s">
        <v>210</v>
      </c>
      <c r="D167" s="90" t="s">
        <v>90</v>
      </c>
      <c r="E167" s="91" t="s">
        <v>211</v>
      </c>
      <c r="F167" s="92" t="s">
        <v>212</v>
      </c>
      <c r="G167" s="93" t="s">
        <v>187</v>
      </c>
      <c r="H167" s="94">
        <v>7</v>
      </c>
      <c r="I167" s="94"/>
      <c r="J167" s="94">
        <f t="shared" si="10"/>
        <v>0</v>
      </c>
      <c r="K167" s="95"/>
      <c r="L167" s="9"/>
      <c r="M167" s="96" t="s">
        <v>8</v>
      </c>
      <c r="N167" s="60" t="s">
        <v>31</v>
      </c>
      <c r="O167" s="97">
        <v>4.7E-2</v>
      </c>
      <c r="P167" s="97">
        <f t="shared" si="11"/>
        <v>0.32900000000000001</v>
      </c>
      <c r="Q167" s="97">
        <v>8.7799999999999996E-3</v>
      </c>
      <c r="R167" s="97">
        <f t="shared" si="12"/>
        <v>6.1460000000000001E-2</v>
      </c>
      <c r="S167" s="97">
        <v>0</v>
      </c>
      <c r="T167" s="98">
        <f t="shared" si="13"/>
        <v>0</v>
      </c>
      <c r="AR167" s="99" t="s">
        <v>94</v>
      </c>
      <c r="AT167" s="99" t="s">
        <v>90</v>
      </c>
      <c r="AU167" s="99" t="s">
        <v>95</v>
      </c>
      <c r="AY167" s="2" t="s">
        <v>88</v>
      </c>
      <c r="BE167" s="100">
        <f t="shared" si="14"/>
        <v>0</v>
      </c>
      <c r="BF167" s="100">
        <f t="shared" si="15"/>
        <v>0</v>
      </c>
      <c r="BG167" s="100">
        <f t="shared" si="16"/>
        <v>0</v>
      </c>
      <c r="BH167" s="100">
        <f t="shared" si="17"/>
        <v>0</v>
      </c>
      <c r="BI167" s="100">
        <f t="shared" si="18"/>
        <v>0</v>
      </c>
      <c r="BJ167" s="2" t="s">
        <v>95</v>
      </c>
      <c r="BK167" s="101">
        <f t="shared" si="19"/>
        <v>0</v>
      </c>
      <c r="BL167" s="2" t="s">
        <v>94</v>
      </c>
      <c r="BM167" s="99" t="s">
        <v>213</v>
      </c>
    </row>
    <row r="168" spans="2:65" s="8" customFormat="1" ht="24.2" customHeight="1" x14ac:dyDescent="0.25">
      <c r="B168" s="9"/>
      <c r="C168" s="90" t="s">
        <v>214</v>
      </c>
      <c r="D168" s="90" t="s">
        <v>90</v>
      </c>
      <c r="E168" s="91" t="s">
        <v>215</v>
      </c>
      <c r="F168" s="92" t="s">
        <v>216</v>
      </c>
      <c r="G168" s="93" t="s">
        <v>93</v>
      </c>
      <c r="H168" s="94">
        <v>37.484000000000002</v>
      </c>
      <c r="I168" s="94"/>
      <c r="J168" s="94">
        <f t="shared" si="10"/>
        <v>0</v>
      </c>
      <c r="K168" s="95"/>
      <c r="L168" s="9"/>
      <c r="M168" s="96" t="s">
        <v>8</v>
      </c>
      <c r="N168" s="60" t="s">
        <v>31</v>
      </c>
      <c r="O168" s="97">
        <v>0.58099999999999996</v>
      </c>
      <c r="P168" s="97">
        <f t="shared" si="11"/>
        <v>21.778203999999999</v>
      </c>
      <c r="Q168" s="97">
        <v>2.2151299999999998</v>
      </c>
      <c r="R168" s="97">
        <f t="shared" si="12"/>
        <v>83.031932920000003</v>
      </c>
      <c r="S168" s="97">
        <v>0</v>
      </c>
      <c r="T168" s="98">
        <f t="shared" si="13"/>
        <v>0</v>
      </c>
      <c r="AR168" s="99" t="s">
        <v>94</v>
      </c>
      <c r="AT168" s="99" t="s">
        <v>90</v>
      </c>
      <c r="AU168" s="99" t="s">
        <v>95</v>
      </c>
      <c r="AY168" s="2" t="s">
        <v>88</v>
      </c>
      <c r="BE168" s="100">
        <f t="shared" si="14"/>
        <v>0</v>
      </c>
      <c r="BF168" s="100">
        <f t="shared" si="15"/>
        <v>0</v>
      </c>
      <c r="BG168" s="100">
        <f t="shared" si="16"/>
        <v>0</v>
      </c>
      <c r="BH168" s="100">
        <f t="shared" si="17"/>
        <v>0</v>
      </c>
      <c r="BI168" s="100">
        <f t="shared" si="18"/>
        <v>0</v>
      </c>
      <c r="BJ168" s="2" t="s">
        <v>95</v>
      </c>
      <c r="BK168" s="101">
        <f t="shared" si="19"/>
        <v>0</v>
      </c>
      <c r="BL168" s="2" t="s">
        <v>94</v>
      </c>
      <c r="BM168" s="99" t="s">
        <v>217</v>
      </c>
    </row>
    <row r="169" spans="2:65" s="8" customFormat="1" ht="24.2" customHeight="1" x14ac:dyDescent="0.25">
      <c r="B169" s="9"/>
      <c r="C169" s="90" t="s">
        <v>218</v>
      </c>
      <c r="D169" s="90" t="s">
        <v>90</v>
      </c>
      <c r="E169" s="91" t="s">
        <v>219</v>
      </c>
      <c r="F169" s="92" t="s">
        <v>220</v>
      </c>
      <c r="G169" s="93" t="s">
        <v>187</v>
      </c>
      <c r="H169" s="94">
        <v>15.8</v>
      </c>
      <c r="I169" s="94"/>
      <c r="J169" s="94">
        <f t="shared" si="10"/>
        <v>0</v>
      </c>
      <c r="K169" s="95"/>
      <c r="L169" s="9"/>
      <c r="M169" s="96" t="s">
        <v>8</v>
      </c>
      <c r="N169" s="60" t="s">
        <v>31</v>
      </c>
      <c r="O169" s="97">
        <v>0.79900000000000004</v>
      </c>
      <c r="P169" s="97">
        <f t="shared" si="11"/>
        <v>12.624200000000002</v>
      </c>
      <c r="Q169" s="97">
        <v>4.0699999999999998E-3</v>
      </c>
      <c r="R169" s="97">
        <f t="shared" si="12"/>
        <v>6.4306000000000002E-2</v>
      </c>
      <c r="S169" s="97">
        <v>0</v>
      </c>
      <c r="T169" s="98">
        <f t="shared" si="13"/>
        <v>0</v>
      </c>
      <c r="AR169" s="99" t="s">
        <v>94</v>
      </c>
      <c r="AT169" s="99" t="s">
        <v>90</v>
      </c>
      <c r="AU169" s="99" t="s">
        <v>95</v>
      </c>
      <c r="AY169" s="2" t="s">
        <v>88</v>
      </c>
      <c r="BE169" s="100">
        <f t="shared" si="14"/>
        <v>0</v>
      </c>
      <c r="BF169" s="100">
        <f t="shared" si="15"/>
        <v>0</v>
      </c>
      <c r="BG169" s="100">
        <f t="shared" si="16"/>
        <v>0</v>
      </c>
      <c r="BH169" s="100">
        <f t="shared" si="17"/>
        <v>0</v>
      </c>
      <c r="BI169" s="100">
        <f t="shared" si="18"/>
        <v>0</v>
      </c>
      <c r="BJ169" s="2" t="s">
        <v>95</v>
      </c>
      <c r="BK169" s="101">
        <f t="shared" si="19"/>
        <v>0</v>
      </c>
      <c r="BL169" s="2" t="s">
        <v>94</v>
      </c>
      <c r="BM169" s="99" t="s">
        <v>221</v>
      </c>
    </row>
    <row r="170" spans="2:65" s="8" customFormat="1" ht="24.2" customHeight="1" x14ac:dyDescent="0.25">
      <c r="B170" s="9"/>
      <c r="C170" s="90" t="s">
        <v>222</v>
      </c>
      <c r="D170" s="90" t="s">
        <v>90</v>
      </c>
      <c r="E170" s="91" t="s">
        <v>223</v>
      </c>
      <c r="F170" s="92" t="s">
        <v>224</v>
      </c>
      <c r="G170" s="93" t="s">
        <v>187</v>
      </c>
      <c r="H170" s="94">
        <v>15.8</v>
      </c>
      <c r="I170" s="94"/>
      <c r="J170" s="94">
        <f t="shared" si="10"/>
        <v>0</v>
      </c>
      <c r="K170" s="95"/>
      <c r="L170" s="9"/>
      <c r="M170" s="96" t="s">
        <v>8</v>
      </c>
      <c r="N170" s="60" t="s">
        <v>31</v>
      </c>
      <c r="O170" s="97">
        <v>0.32700000000000001</v>
      </c>
      <c r="P170" s="97">
        <f t="shared" si="11"/>
        <v>5.1666000000000007</v>
      </c>
      <c r="Q170" s="97">
        <v>0</v>
      </c>
      <c r="R170" s="97">
        <f t="shared" si="12"/>
        <v>0</v>
      </c>
      <c r="S170" s="97">
        <v>0</v>
      </c>
      <c r="T170" s="98">
        <f t="shared" si="13"/>
        <v>0</v>
      </c>
      <c r="AR170" s="99" t="s">
        <v>94</v>
      </c>
      <c r="AT170" s="99" t="s">
        <v>90</v>
      </c>
      <c r="AU170" s="99" t="s">
        <v>95</v>
      </c>
      <c r="AY170" s="2" t="s">
        <v>88</v>
      </c>
      <c r="BE170" s="100">
        <f t="shared" si="14"/>
        <v>0</v>
      </c>
      <c r="BF170" s="100">
        <f t="shared" si="15"/>
        <v>0</v>
      </c>
      <c r="BG170" s="100">
        <f t="shared" si="16"/>
        <v>0</v>
      </c>
      <c r="BH170" s="100">
        <f t="shared" si="17"/>
        <v>0</v>
      </c>
      <c r="BI170" s="100">
        <f t="shared" si="18"/>
        <v>0</v>
      </c>
      <c r="BJ170" s="2" t="s">
        <v>95</v>
      </c>
      <c r="BK170" s="101">
        <f t="shared" si="19"/>
        <v>0</v>
      </c>
      <c r="BL170" s="2" t="s">
        <v>94</v>
      </c>
      <c r="BM170" s="99" t="s">
        <v>225</v>
      </c>
    </row>
    <row r="171" spans="2:65" s="8" customFormat="1" ht="24.2" customHeight="1" x14ac:dyDescent="0.25">
      <c r="B171" s="9"/>
      <c r="C171" s="90" t="s">
        <v>226</v>
      </c>
      <c r="D171" s="90" t="s">
        <v>90</v>
      </c>
      <c r="E171" s="91" t="s">
        <v>227</v>
      </c>
      <c r="F171" s="92" t="s">
        <v>228</v>
      </c>
      <c r="G171" s="93" t="s">
        <v>93</v>
      </c>
      <c r="H171" s="94">
        <v>1.0289999999999999</v>
      </c>
      <c r="I171" s="94"/>
      <c r="J171" s="94">
        <f t="shared" si="10"/>
        <v>0</v>
      </c>
      <c r="K171" s="95"/>
      <c r="L171" s="9"/>
      <c r="M171" s="96" t="s">
        <v>8</v>
      </c>
      <c r="N171" s="60" t="s">
        <v>31</v>
      </c>
      <c r="O171" s="97">
        <v>0.58099999999999996</v>
      </c>
      <c r="P171" s="97">
        <f t="shared" si="11"/>
        <v>0.59784899999999996</v>
      </c>
      <c r="Q171" s="97">
        <v>2.2151299999999998</v>
      </c>
      <c r="R171" s="97">
        <f t="shared" si="12"/>
        <v>2.2793687699999996</v>
      </c>
      <c r="S171" s="97">
        <v>0</v>
      </c>
      <c r="T171" s="98">
        <f t="shared" si="13"/>
        <v>0</v>
      </c>
      <c r="AR171" s="99" t="s">
        <v>94</v>
      </c>
      <c r="AT171" s="99" t="s">
        <v>90</v>
      </c>
      <c r="AU171" s="99" t="s">
        <v>95</v>
      </c>
      <c r="AY171" s="2" t="s">
        <v>88</v>
      </c>
      <c r="BE171" s="100">
        <f t="shared" si="14"/>
        <v>0</v>
      </c>
      <c r="BF171" s="100">
        <f t="shared" si="15"/>
        <v>0</v>
      </c>
      <c r="BG171" s="100">
        <f t="shared" si="16"/>
        <v>0</v>
      </c>
      <c r="BH171" s="100">
        <f t="shared" si="17"/>
        <v>0</v>
      </c>
      <c r="BI171" s="100">
        <f t="shared" si="18"/>
        <v>0</v>
      </c>
      <c r="BJ171" s="2" t="s">
        <v>95</v>
      </c>
      <c r="BK171" s="101">
        <f t="shared" si="19"/>
        <v>0</v>
      </c>
      <c r="BL171" s="2" t="s">
        <v>94</v>
      </c>
      <c r="BM171" s="99" t="s">
        <v>229</v>
      </c>
    </row>
    <row r="172" spans="2:65" s="8" customFormat="1" ht="24.2" customHeight="1" x14ac:dyDescent="0.25">
      <c r="B172" s="9"/>
      <c r="C172" s="90" t="s">
        <v>230</v>
      </c>
      <c r="D172" s="90" t="s">
        <v>90</v>
      </c>
      <c r="E172" s="91" t="s">
        <v>231</v>
      </c>
      <c r="F172" s="92" t="s">
        <v>232</v>
      </c>
      <c r="G172" s="93" t="s">
        <v>187</v>
      </c>
      <c r="H172" s="94">
        <v>3.45</v>
      </c>
      <c r="I172" s="94"/>
      <c r="J172" s="94">
        <f t="shared" si="10"/>
        <v>0</v>
      </c>
      <c r="K172" s="95"/>
      <c r="L172" s="9"/>
      <c r="M172" s="96" t="s">
        <v>8</v>
      </c>
      <c r="N172" s="60" t="s">
        <v>31</v>
      </c>
      <c r="O172" s="97">
        <v>1.052</v>
      </c>
      <c r="P172" s="97">
        <f t="shared" si="11"/>
        <v>3.6294000000000004</v>
      </c>
      <c r="Q172" s="97">
        <v>4.0699999999999998E-3</v>
      </c>
      <c r="R172" s="97">
        <f t="shared" si="12"/>
        <v>1.40415E-2</v>
      </c>
      <c r="S172" s="97">
        <v>0</v>
      </c>
      <c r="T172" s="98">
        <f t="shared" si="13"/>
        <v>0</v>
      </c>
      <c r="AR172" s="99" t="s">
        <v>94</v>
      </c>
      <c r="AT172" s="99" t="s">
        <v>90</v>
      </c>
      <c r="AU172" s="99" t="s">
        <v>95</v>
      </c>
      <c r="AY172" s="2" t="s">
        <v>88</v>
      </c>
      <c r="BE172" s="100">
        <f t="shared" si="14"/>
        <v>0</v>
      </c>
      <c r="BF172" s="100">
        <f t="shared" si="15"/>
        <v>0</v>
      </c>
      <c r="BG172" s="100">
        <f t="shared" si="16"/>
        <v>0</v>
      </c>
      <c r="BH172" s="100">
        <f t="shared" si="17"/>
        <v>0</v>
      </c>
      <c r="BI172" s="100">
        <f t="shared" si="18"/>
        <v>0</v>
      </c>
      <c r="BJ172" s="2" t="s">
        <v>95</v>
      </c>
      <c r="BK172" s="101">
        <f t="shared" si="19"/>
        <v>0</v>
      </c>
      <c r="BL172" s="2" t="s">
        <v>94</v>
      </c>
      <c r="BM172" s="99" t="s">
        <v>233</v>
      </c>
    </row>
    <row r="173" spans="2:65" s="8" customFormat="1" ht="24.2" customHeight="1" x14ac:dyDescent="0.25">
      <c r="B173" s="9"/>
      <c r="C173" s="90" t="s">
        <v>234</v>
      </c>
      <c r="D173" s="90" t="s">
        <v>90</v>
      </c>
      <c r="E173" s="91" t="s">
        <v>235</v>
      </c>
      <c r="F173" s="92" t="s">
        <v>236</v>
      </c>
      <c r="G173" s="93" t="s">
        <v>187</v>
      </c>
      <c r="H173" s="94">
        <v>3.45</v>
      </c>
      <c r="I173" s="94"/>
      <c r="J173" s="94">
        <f t="shared" si="10"/>
        <v>0</v>
      </c>
      <c r="K173" s="95"/>
      <c r="L173" s="9"/>
      <c r="M173" s="96" t="s">
        <v>8</v>
      </c>
      <c r="N173" s="60" t="s">
        <v>31</v>
      </c>
      <c r="O173" s="97">
        <v>0.43</v>
      </c>
      <c r="P173" s="97">
        <f t="shared" si="11"/>
        <v>1.4835</v>
      </c>
      <c r="Q173" s="97">
        <v>0</v>
      </c>
      <c r="R173" s="97">
        <f t="shared" si="12"/>
        <v>0</v>
      </c>
      <c r="S173" s="97">
        <v>0</v>
      </c>
      <c r="T173" s="98">
        <f t="shared" si="13"/>
        <v>0</v>
      </c>
      <c r="AR173" s="99" t="s">
        <v>94</v>
      </c>
      <c r="AT173" s="99" t="s">
        <v>90</v>
      </c>
      <c r="AU173" s="99" t="s">
        <v>95</v>
      </c>
      <c r="AY173" s="2" t="s">
        <v>88</v>
      </c>
      <c r="BE173" s="100">
        <f t="shared" si="14"/>
        <v>0</v>
      </c>
      <c r="BF173" s="100">
        <f t="shared" si="15"/>
        <v>0</v>
      </c>
      <c r="BG173" s="100">
        <f t="shared" si="16"/>
        <v>0</v>
      </c>
      <c r="BH173" s="100">
        <f t="shared" si="17"/>
        <v>0</v>
      </c>
      <c r="BI173" s="100">
        <f t="shared" si="18"/>
        <v>0</v>
      </c>
      <c r="BJ173" s="2" t="s">
        <v>95</v>
      </c>
      <c r="BK173" s="101">
        <f t="shared" si="19"/>
        <v>0</v>
      </c>
      <c r="BL173" s="2" t="s">
        <v>94</v>
      </c>
      <c r="BM173" s="99" t="s">
        <v>237</v>
      </c>
    </row>
    <row r="174" spans="2:65" s="8" customFormat="1" ht="37.9" customHeight="1" x14ac:dyDescent="0.25">
      <c r="B174" s="9"/>
      <c r="C174" s="90" t="s">
        <v>238</v>
      </c>
      <c r="D174" s="90" t="s">
        <v>90</v>
      </c>
      <c r="E174" s="91" t="s">
        <v>239</v>
      </c>
      <c r="F174" s="92" t="s">
        <v>240</v>
      </c>
      <c r="G174" s="93" t="s">
        <v>93</v>
      </c>
      <c r="H174" s="94">
        <v>12</v>
      </c>
      <c r="I174" s="94"/>
      <c r="J174" s="94">
        <f t="shared" si="10"/>
        <v>0</v>
      </c>
      <c r="K174" s="95"/>
      <c r="L174" s="9"/>
      <c r="M174" s="96" t="s">
        <v>8</v>
      </c>
      <c r="N174" s="60" t="s">
        <v>31</v>
      </c>
      <c r="O174" s="97">
        <v>4.1319999999999997</v>
      </c>
      <c r="P174" s="97">
        <f t="shared" si="11"/>
        <v>49.583999999999996</v>
      </c>
      <c r="Q174" s="97">
        <v>1.88988</v>
      </c>
      <c r="R174" s="97">
        <f t="shared" si="12"/>
        <v>22.678560000000001</v>
      </c>
      <c r="S174" s="97">
        <v>0</v>
      </c>
      <c r="T174" s="98">
        <f t="shared" si="13"/>
        <v>0</v>
      </c>
      <c r="AR174" s="99" t="s">
        <v>94</v>
      </c>
      <c r="AT174" s="99" t="s">
        <v>90</v>
      </c>
      <c r="AU174" s="99" t="s">
        <v>95</v>
      </c>
      <c r="AY174" s="2" t="s">
        <v>88</v>
      </c>
      <c r="BE174" s="100">
        <f t="shared" si="14"/>
        <v>0</v>
      </c>
      <c r="BF174" s="100">
        <f t="shared" si="15"/>
        <v>0</v>
      </c>
      <c r="BG174" s="100">
        <f t="shared" si="16"/>
        <v>0</v>
      </c>
      <c r="BH174" s="100">
        <f t="shared" si="17"/>
        <v>0</v>
      </c>
      <c r="BI174" s="100">
        <f t="shared" si="18"/>
        <v>0</v>
      </c>
      <c r="BJ174" s="2" t="s">
        <v>95</v>
      </c>
      <c r="BK174" s="101">
        <f t="shared" si="19"/>
        <v>0</v>
      </c>
      <c r="BL174" s="2" t="s">
        <v>94</v>
      </c>
      <c r="BM174" s="99" t="s">
        <v>241</v>
      </c>
    </row>
    <row r="175" spans="2:65" s="8" customFormat="1" ht="24.2" customHeight="1" x14ac:dyDescent="0.25">
      <c r="B175" s="9"/>
      <c r="C175" s="90" t="s">
        <v>242</v>
      </c>
      <c r="D175" s="90" t="s">
        <v>90</v>
      </c>
      <c r="E175" s="91" t="s">
        <v>243</v>
      </c>
      <c r="F175" s="92" t="s">
        <v>244</v>
      </c>
      <c r="G175" s="93" t="s">
        <v>93</v>
      </c>
      <c r="H175" s="94">
        <v>86.016000000000005</v>
      </c>
      <c r="I175" s="94"/>
      <c r="J175" s="94">
        <f t="shared" si="10"/>
        <v>0</v>
      </c>
      <c r="K175" s="95"/>
      <c r="L175" s="9"/>
      <c r="M175" s="96" t="s">
        <v>8</v>
      </c>
      <c r="N175" s="60" t="s">
        <v>31</v>
      </c>
      <c r="O175" s="97">
        <v>7.1689999999999996</v>
      </c>
      <c r="P175" s="97">
        <f t="shared" si="11"/>
        <v>616.64870399999995</v>
      </c>
      <c r="Q175" s="97">
        <v>2.2151299999999998</v>
      </c>
      <c r="R175" s="97">
        <f t="shared" si="12"/>
        <v>190.53662208</v>
      </c>
      <c r="S175" s="97">
        <v>0</v>
      </c>
      <c r="T175" s="98">
        <f t="shared" si="13"/>
        <v>0</v>
      </c>
      <c r="AR175" s="99" t="s">
        <v>94</v>
      </c>
      <c r="AT175" s="99" t="s">
        <v>90</v>
      </c>
      <c r="AU175" s="99" t="s">
        <v>95</v>
      </c>
      <c r="AY175" s="2" t="s">
        <v>88</v>
      </c>
      <c r="BE175" s="100">
        <f t="shared" si="14"/>
        <v>0</v>
      </c>
      <c r="BF175" s="100">
        <f t="shared" si="15"/>
        <v>0</v>
      </c>
      <c r="BG175" s="100">
        <f t="shared" si="16"/>
        <v>0</v>
      </c>
      <c r="BH175" s="100">
        <f t="shared" si="17"/>
        <v>0</v>
      </c>
      <c r="BI175" s="100">
        <f t="shared" si="18"/>
        <v>0</v>
      </c>
      <c r="BJ175" s="2" t="s">
        <v>95</v>
      </c>
      <c r="BK175" s="101">
        <f t="shared" si="19"/>
        <v>0</v>
      </c>
      <c r="BL175" s="2" t="s">
        <v>94</v>
      </c>
      <c r="BM175" s="99" t="s">
        <v>245</v>
      </c>
    </row>
    <row r="176" spans="2:65" s="8" customFormat="1" ht="24.2" customHeight="1" x14ac:dyDescent="0.25">
      <c r="B176" s="9"/>
      <c r="C176" s="90" t="s">
        <v>246</v>
      </c>
      <c r="D176" s="90" t="s">
        <v>90</v>
      </c>
      <c r="E176" s="91" t="s">
        <v>247</v>
      </c>
      <c r="F176" s="92" t="s">
        <v>248</v>
      </c>
      <c r="G176" s="93" t="s">
        <v>187</v>
      </c>
      <c r="H176" s="94">
        <v>126.16</v>
      </c>
      <c r="I176" s="94"/>
      <c r="J176" s="94">
        <f t="shared" si="10"/>
        <v>0</v>
      </c>
      <c r="K176" s="95"/>
      <c r="L176" s="9"/>
      <c r="M176" s="96" t="s">
        <v>8</v>
      </c>
      <c r="N176" s="60" t="s">
        <v>31</v>
      </c>
      <c r="O176" s="97">
        <v>0.79900000000000004</v>
      </c>
      <c r="P176" s="97">
        <f t="shared" si="11"/>
        <v>100.80184</v>
      </c>
      <c r="Q176" s="97">
        <v>7.0000000000000001E-3</v>
      </c>
      <c r="R176" s="97">
        <f t="shared" si="12"/>
        <v>0.88312000000000002</v>
      </c>
      <c r="S176" s="97">
        <v>0</v>
      </c>
      <c r="T176" s="98">
        <f t="shared" si="13"/>
        <v>0</v>
      </c>
      <c r="AR176" s="99" t="s">
        <v>94</v>
      </c>
      <c r="AT176" s="99" t="s">
        <v>90</v>
      </c>
      <c r="AU176" s="99" t="s">
        <v>95</v>
      </c>
      <c r="AY176" s="2" t="s">
        <v>88</v>
      </c>
      <c r="BE176" s="100">
        <f t="shared" si="14"/>
        <v>0</v>
      </c>
      <c r="BF176" s="100">
        <f t="shared" si="15"/>
        <v>0</v>
      </c>
      <c r="BG176" s="100">
        <f t="shared" si="16"/>
        <v>0</v>
      </c>
      <c r="BH176" s="100">
        <f t="shared" si="17"/>
        <v>0</v>
      </c>
      <c r="BI176" s="100">
        <f t="shared" si="18"/>
        <v>0</v>
      </c>
      <c r="BJ176" s="2" t="s">
        <v>95</v>
      </c>
      <c r="BK176" s="101">
        <f t="shared" si="19"/>
        <v>0</v>
      </c>
      <c r="BL176" s="2" t="s">
        <v>94</v>
      </c>
      <c r="BM176" s="99" t="s">
        <v>249</v>
      </c>
    </row>
    <row r="177" spans="2:65" s="8" customFormat="1" ht="24.2" customHeight="1" x14ac:dyDescent="0.25">
      <c r="B177" s="9"/>
      <c r="C177" s="90" t="s">
        <v>250</v>
      </c>
      <c r="D177" s="90" t="s">
        <v>90</v>
      </c>
      <c r="E177" s="91" t="s">
        <v>251</v>
      </c>
      <c r="F177" s="92" t="s">
        <v>252</v>
      </c>
      <c r="G177" s="93" t="s">
        <v>187</v>
      </c>
      <c r="H177" s="94">
        <v>126.16</v>
      </c>
      <c r="I177" s="94"/>
      <c r="J177" s="94">
        <f t="shared" si="10"/>
        <v>0</v>
      </c>
      <c r="K177" s="95"/>
      <c r="L177" s="9"/>
      <c r="M177" s="96" t="s">
        <v>8</v>
      </c>
      <c r="N177" s="60" t="s">
        <v>31</v>
      </c>
      <c r="O177" s="97">
        <v>0.32700000000000001</v>
      </c>
      <c r="P177" s="97">
        <f t="shared" si="11"/>
        <v>41.25432</v>
      </c>
      <c r="Q177" s="97">
        <v>0</v>
      </c>
      <c r="R177" s="97">
        <f t="shared" si="12"/>
        <v>0</v>
      </c>
      <c r="S177" s="97">
        <v>0</v>
      </c>
      <c r="T177" s="98">
        <f t="shared" si="13"/>
        <v>0</v>
      </c>
      <c r="AR177" s="99" t="s">
        <v>94</v>
      </c>
      <c r="AT177" s="99" t="s">
        <v>90</v>
      </c>
      <c r="AU177" s="99" t="s">
        <v>95</v>
      </c>
      <c r="AY177" s="2" t="s">
        <v>88</v>
      </c>
      <c r="BE177" s="100">
        <f t="shared" si="14"/>
        <v>0</v>
      </c>
      <c r="BF177" s="100">
        <f t="shared" si="15"/>
        <v>0</v>
      </c>
      <c r="BG177" s="100">
        <f t="shared" si="16"/>
        <v>0</v>
      </c>
      <c r="BH177" s="100">
        <f t="shared" si="17"/>
        <v>0</v>
      </c>
      <c r="BI177" s="100">
        <f t="shared" si="18"/>
        <v>0</v>
      </c>
      <c r="BJ177" s="2" t="s">
        <v>95</v>
      </c>
      <c r="BK177" s="101">
        <f t="shared" si="19"/>
        <v>0</v>
      </c>
      <c r="BL177" s="2" t="s">
        <v>94</v>
      </c>
      <c r="BM177" s="99" t="s">
        <v>253</v>
      </c>
    </row>
    <row r="178" spans="2:65" s="78" customFormat="1" ht="22.9" customHeight="1" x14ac:dyDescent="0.2">
      <c r="B178" s="79"/>
      <c r="D178" s="80" t="s">
        <v>84</v>
      </c>
      <c r="E178" s="88" t="s">
        <v>100</v>
      </c>
      <c r="F178" s="88" t="s">
        <v>254</v>
      </c>
      <c r="J178" s="89">
        <f>BK178</f>
        <v>0</v>
      </c>
      <c r="L178" s="79"/>
      <c r="M178" s="83"/>
      <c r="P178" s="84">
        <f>SUM(P179:P189)</f>
        <v>393.538545</v>
      </c>
      <c r="R178" s="84">
        <f>SUM(R179:R189)</f>
        <v>147.95865273999999</v>
      </c>
      <c r="T178" s="85">
        <f>SUM(T179:T189)</f>
        <v>0</v>
      </c>
      <c r="AR178" s="80" t="s">
        <v>87</v>
      </c>
      <c r="AT178" s="86" t="s">
        <v>84</v>
      </c>
      <c r="AU178" s="86" t="s">
        <v>87</v>
      </c>
      <c r="AY178" s="80" t="s">
        <v>88</v>
      </c>
      <c r="BK178" s="87">
        <f>SUM(BK179:BK189)</f>
        <v>0</v>
      </c>
    </row>
    <row r="179" spans="2:65" s="8" customFormat="1" ht="24.2" customHeight="1" x14ac:dyDescent="0.25">
      <c r="B179" s="9"/>
      <c r="C179" s="90" t="s">
        <v>255</v>
      </c>
      <c r="D179" s="90" t="s">
        <v>90</v>
      </c>
      <c r="E179" s="91" t="s">
        <v>256</v>
      </c>
      <c r="F179" s="92" t="s">
        <v>257</v>
      </c>
      <c r="G179" s="93" t="s">
        <v>93</v>
      </c>
      <c r="H179" s="94">
        <v>40.186999999999998</v>
      </c>
      <c r="I179" s="94"/>
      <c r="J179" s="94">
        <f t="shared" ref="J179:J189" si="20">ROUND(I179*H179,3)</f>
        <v>0</v>
      </c>
      <c r="K179" s="95"/>
      <c r="L179" s="9"/>
      <c r="M179" s="96" t="s">
        <v>8</v>
      </c>
      <c r="N179" s="60" t="s">
        <v>31</v>
      </c>
      <c r="O179" s="97">
        <v>3.5310000000000001</v>
      </c>
      <c r="P179" s="97">
        <f t="shared" ref="P179:P189" si="21">O179*H179</f>
        <v>141.90029699999999</v>
      </c>
      <c r="Q179" s="97">
        <v>1.9176</v>
      </c>
      <c r="R179" s="97">
        <f t="shared" ref="R179:R189" si="22">Q179*H179</f>
        <v>77.0625912</v>
      </c>
      <c r="S179" s="97">
        <v>0</v>
      </c>
      <c r="T179" s="98">
        <f t="shared" ref="T179:T189" si="23">S179*H179</f>
        <v>0</v>
      </c>
      <c r="AR179" s="99" t="s">
        <v>94</v>
      </c>
      <c r="AT179" s="99" t="s">
        <v>90</v>
      </c>
      <c r="AU179" s="99" t="s">
        <v>95</v>
      </c>
      <c r="AY179" s="2" t="s">
        <v>88</v>
      </c>
      <c r="BE179" s="100">
        <f t="shared" ref="BE179:BE189" si="24">IF(N179="základná",J179,0)</f>
        <v>0</v>
      </c>
      <c r="BF179" s="100">
        <f t="shared" ref="BF179:BF189" si="25">IF(N179="znížená",J179,0)</f>
        <v>0</v>
      </c>
      <c r="BG179" s="100">
        <f t="shared" ref="BG179:BG189" si="26">IF(N179="zákl. prenesená",J179,0)</f>
        <v>0</v>
      </c>
      <c r="BH179" s="100">
        <f t="shared" ref="BH179:BH189" si="27">IF(N179="zníž. prenesená",J179,0)</f>
        <v>0</v>
      </c>
      <c r="BI179" s="100">
        <f t="shared" ref="BI179:BI189" si="28">IF(N179="nulová",J179,0)</f>
        <v>0</v>
      </c>
      <c r="BJ179" s="2" t="s">
        <v>95</v>
      </c>
      <c r="BK179" s="101">
        <f t="shared" ref="BK179:BK189" si="29">ROUND(I179*H179,3)</f>
        <v>0</v>
      </c>
      <c r="BL179" s="2" t="s">
        <v>94</v>
      </c>
      <c r="BM179" s="99" t="s">
        <v>258</v>
      </c>
    </row>
    <row r="180" spans="2:65" s="8" customFormat="1" ht="24.2" customHeight="1" x14ac:dyDescent="0.25">
      <c r="B180" s="9"/>
      <c r="C180" s="90" t="s">
        <v>259</v>
      </c>
      <c r="D180" s="90" t="s">
        <v>90</v>
      </c>
      <c r="E180" s="91" t="s">
        <v>260</v>
      </c>
      <c r="F180" s="92" t="s">
        <v>261</v>
      </c>
      <c r="G180" s="93" t="s">
        <v>93</v>
      </c>
      <c r="H180" s="94">
        <v>5.1989999999999998</v>
      </c>
      <c r="I180" s="94"/>
      <c r="J180" s="94">
        <f t="shared" si="20"/>
        <v>0</v>
      </c>
      <c r="K180" s="95"/>
      <c r="L180" s="9"/>
      <c r="M180" s="96" t="s">
        <v>8</v>
      </c>
      <c r="N180" s="60" t="s">
        <v>31</v>
      </c>
      <c r="O180" s="97">
        <v>4.2960000000000003</v>
      </c>
      <c r="P180" s="97">
        <f t="shared" si="21"/>
        <v>22.334904000000002</v>
      </c>
      <c r="Q180" s="97">
        <v>1.9176</v>
      </c>
      <c r="R180" s="97">
        <f t="shared" si="22"/>
        <v>9.9696023999999994</v>
      </c>
      <c r="S180" s="97">
        <v>0</v>
      </c>
      <c r="T180" s="98">
        <f t="shared" si="23"/>
        <v>0</v>
      </c>
      <c r="AR180" s="99" t="s">
        <v>94</v>
      </c>
      <c r="AT180" s="99" t="s">
        <v>90</v>
      </c>
      <c r="AU180" s="99" t="s">
        <v>95</v>
      </c>
      <c r="AY180" s="2" t="s">
        <v>88</v>
      </c>
      <c r="BE180" s="100">
        <f t="shared" si="24"/>
        <v>0</v>
      </c>
      <c r="BF180" s="100">
        <f t="shared" si="25"/>
        <v>0</v>
      </c>
      <c r="BG180" s="100">
        <f t="shared" si="26"/>
        <v>0</v>
      </c>
      <c r="BH180" s="100">
        <f t="shared" si="27"/>
        <v>0</v>
      </c>
      <c r="BI180" s="100">
        <f t="shared" si="28"/>
        <v>0</v>
      </c>
      <c r="BJ180" s="2" t="s">
        <v>95</v>
      </c>
      <c r="BK180" s="101">
        <f t="shared" si="29"/>
        <v>0</v>
      </c>
      <c r="BL180" s="2" t="s">
        <v>94</v>
      </c>
      <c r="BM180" s="99" t="s">
        <v>262</v>
      </c>
    </row>
    <row r="181" spans="2:65" s="8" customFormat="1" ht="24.2" customHeight="1" x14ac:dyDescent="0.25">
      <c r="B181" s="9"/>
      <c r="C181" s="90" t="s">
        <v>263</v>
      </c>
      <c r="D181" s="90" t="s">
        <v>90</v>
      </c>
      <c r="E181" s="91" t="s">
        <v>264</v>
      </c>
      <c r="F181" s="92" t="s">
        <v>265</v>
      </c>
      <c r="G181" s="93" t="s">
        <v>93</v>
      </c>
      <c r="H181" s="94">
        <v>11</v>
      </c>
      <c r="I181" s="94"/>
      <c r="J181" s="94">
        <f t="shared" si="20"/>
        <v>0</v>
      </c>
      <c r="K181" s="95"/>
      <c r="L181" s="9"/>
      <c r="M181" s="96" t="s">
        <v>8</v>
      </c>
      <c r="N181" s="60" t="s">
        <v>31</v>
      </c>
      <c r="O181" s="97">
        <v>4.2960000000000003</v>
      </c>
      <c r="P181" s="97">
        <f t="shared" si="21"/>
        <v>47.256</v>
      </c>
      <c r="Q181" s="97">
        <v>1.9176</v>
      </c>
      <c r="R181" s="97">
        <f t="shared" si="22"/>
        <v>21.093599999999999</v>
      </c>
      <c r="S181" s="97">
        <v>0</v>
      </c>
      <c r="T181" s="98">
        <f t="shared" si="23"/>
        <v>0</v>
      </c>
      <c r="AR181" s="99" t="s">
        <v>94</v>
      </c>
      <c r="AT181" s="99" t="s">
        <v>90</v>
      </c>
      <c r="AU181" s="99" t="s">
        <v>95</v>
      </c>
      <c r="AY181" s="2" t="s">
        <v>88</v>
      </c>
      <c r="BE181" s="100">
        <f t="shared" si="24"/>
        <v>0</v>
      </c>
      <c r="BF181" s="100">
        <f t="shared" si="25"/>
        <v>0</v>
      </c>
      <c r="BG181" s="100">
        <f t="shared" si="26"/>
        <v>0</v>
      </c>
      <c r="BH181" s="100">
        <f t="shared" si="27"/>
        <v>0</v>
      </c>
      <c r="BI181" s="100">
        <f t="shared" si="28"/>
        <v>0</v>
      </c>
      <c r="BJ181" s="2" t="s">
        <v>95</v>
      </c>
      <c r="BK181" s="101">
        <f t="shared" si="29"/>
        <v>0</v>
      </c>
      <c r="BL181" s="2" t="s">
        <v>94</v>
      </c>
      <c r="BM181" s="99" t="s">
        <v>266</v>
      </c>
    </row>
    <row r="182" spans="2:65" s="8" customFormat="1" ht="24.2" customHeight="1" x14ac:dyDescent="0.25">
      <c r="B182" s="9"/>
      <c r="C182" s="90" t="s">
        <v>267</v>
      </c>
      <c r="D182" s="90" t="s">
        <v>90</v>
      </c>
      <c r="E182" s="91" t="s">
        <v>268</v>
      </c>
      <c r="F182" s="92" t="s">
        <v>269</v>
      </c>
      <c r="G182" s="93" t="s">
        <v>93</v>
      </c>
      <c r="H182" s="94">
        <v>11.88</v>
      </c>
      <c r="I182" s="94"/>
      <c r="J182" s="94">
        <f t="shared" si="20"/>
        <v>0</v>
      </c>
      <c r="K182" s="95"/>
      <c r="L182" s="9"/>
      <c r="M182" s="96" t="s">
        <v>8</v>
      </c>
      <c r="N182" s="60" t="s">
        <v>31</v>
      </c>
      <c r="O182" s="97">
        <v>4.03</v>
      </c>
      <c r="P182" s="97">
        <f t="shared" si="21"/>
        <v>47.876400000000004</v>
      </c>
      <c r="Q182" s="97">
        <v>1.8348</v>
      </c>
      <c r="R182" s="97">
        <f t="shared" si="22"/>
        <v>21.797424000000003</v>
      </c>
      <c r="S182" s="97">
        <v>0</v>
      </c>
      <c r="T182" s="98">
        <f t="shared" si="23"/>
        <v>0</v>
      </c>
      <c r="AR182" s="99" t="s">
        <v>94</v>
      </c>
      <c r="AT182" s="99" t="s">
        <v>90</v>
      </c>
      <c r="AU182" s="99" t="s">
        <v>95</v>
      </c>
      <c r="AY182" s="2" t="s">
        <v>88</v>
      </c>
      <c r="BE182" s="100">
        <f t="shared" si="24"/>
        <v>0</v>
      </c>
      <c r="BF182" s="100">
        <f t="shared" si="25"/>
        <v>0</v>
      </c>
      <c r="BG182" s="100">
        <f t="shared" si="26"/>
        <v>0</v>
      </c>
      <c r="BH182" s="100">
        <f t="shared" si="27"/>
        <v>0</v>
      </c>
      <c r="BI182" s="100">
        <f t="shared" si="28"/>
        <v>0</v>
      </c>
      <c r="BJ182" s="2" t="s">
        <v>95</v>
      </c>
      <c r="BK182" s="101">
        <f t="shared" si="29"/>
        <v>0</v>
      </c>
      <c r="BL182" s="2" t="s">
        <v>94</v>
      </c>
      <c r="BM182" s="99" t="s">
        <v>270</v>
      </c>
    </row>
    <row r="183" spans="2:65" s="8" customFormat="1" ht="37.9" customHeight="1" x14ac:dyDescent="0.25">
      <c r="B183" s="9"/>
      <c r="C183" s="90" t="s">
        <v>271</v>
      </c>
      <c r="D183" s="90" t="s">
        <v>90</v>
      </c>
      <c r="E183" s="91" t="s">
        <v>272</v>
      </c>
      <c r="F183" s="92" t="s">
        <v>273</v>
      </c>
      <c r="G183" s="93" t="s">
        <v>187</v>
      </c>
      <c r="H183" s="94">
        <v>8.4</v>
      </c>
      <c r="I183" s="94"/>
      <c r="J183" s="94">
        <f t="shared" si="20"/>
        <v>0</v>
      </c>
      <c r="K183" s="95"/>
      <c r="L183" s="9"/>
      <c r="M183" s="96" t="s">
        <v>8</v>
      </c>
      <c r="N183" s="60" t="s">
        <v>31</v>
      </c>
      <c r="O183" s="97">
        <v>0.49299999999999999</v>
      </c>
      <c r="P183" s="97">
        <f t="shared" si="21"/>
        <v>4.1412000000000004</v>
      </c>
      <c r="Q183" s="97">
        <v>0.14962</v>
      </c>
      <c r="R183" s="97">
        <f t="shared" si="22"/>
        <v>1.2568080000000001</v>
      </c>
      <c r="S183" s="97">
        <v>0</v>
      </c>
      <c r="T183" s="98">
        <f t="shared" si="23"/>
        <v>0</v>
      </c>
      <c r="AR183" s="99" t="s">
        <v>94</v>
      </c>
      <c r="AT183" s="99" t="s">
        <v>90</v>
      </c>
      <c r="AU183" s="99" t="s">
        <v>95</v>
      </c>
      <c r="AY183" s="2" t="s">
        <v>88</v>
      </c>
      <c r="BE183" s="100">
        <f t="shared" si="24"/>
        <v>0</v>
      </c>
      <c r="BF183" s="100">
        <f t="shared" si="25"/>
        <v>0</v>
      </c>
      <c r="BG183" s="100">
        <f t="shared" si="26"/>
        <v>0</v>
      </c>
      <c r="BH183" s="100">
        <f t="shared" si="27"/>
        <v>0</v>
      </c>
      <c r="BI183" s="100">
        <f t="shared" si="28"/>
        <v>0</v>
      </c>
      <c r="BJ183" s="2" t="s">
        <v>95</v>
      </c>
      <c r="BK183" s="101">
        <f t="shared" si="29"/>
        <v>0</v>
      </c>
      <c r="BL183" s="2" t="s">
        <v>94</v>
      </c>
      <c r="BM183" s="99" t="s">
        <v>274</v>
      </c>
    </row>
    <row r="184" spans="2:65" s="8" customFormat="1" ht="37.9" customHeight="1" x14ac:dyDescent="0.25">
      <c r="B184" s="9"/>
      <c r="C184" s="90" t="s">
        <v>275</v>
      </c>
      <c r="D184" s="90" t="s">
        <v>90</v>
      </c>
      <c r="E184" s="91" t="s">
        <v>276</v>
      </c>
      <c r="F184" s="92" t="s">
        <v>277</v>
      </c>
      <c r="G184" s="93" t="s">
        <v>199</v>
      </c>
      <c r="H184" s="94">
        <v>30</v>
      </c>
      <c r="I184" s="94"/>
      <c r="J184" s="94">
        <f t="shared" si="20"/>
        <v>0</v>
      </c>
      <c r="K184" s="95"/>
      <c r="L184" s="9"/>
      <c r="M184" s="96" t="s">
        <v>8</v>
      </c>
      <c r="N184" s="60" t="s">
        <v>31</v>
      </c>
      <c r="O184" s="97">
        <v>0.89300000000000002</v>
      </c>
      <c r="P184" s="97">
        <f t="shared" si="21"/>
        <v>26.79</v>
      </c>
      <c r="Q184" s="97">
        <v>9.8589999999999997E-2</v>
      </c>
      <c r="R184" s="97">
        <f t="shared" si="22"/>
        <v>2.9577</v>
      </c>
      <c r="S184" s="97">
        <v>0</v>
      </c>
      <c r="T184" s="98">
        <f t="shared" si="23"/>
        <v>0</v>
      </c>
      <c r="AR184" s="99" t="s">
        <v>151</v>
      </c>
      <c r="AT184" s="99" t="s">
        <v>90</v>
      </c>
      <c r="AU184" s="99" t="s">
        <v>95</v>
      </c>
      <c r="AY184" s="2" t="s">
        <v>88</v>
      </c>
      <c r="BE184" s="100">
        <f t="shared" si="24"/>
        <v>0</v>
      </c>
      <c r="BF184" s="100">
        <f t="shared" si="25"/>
        <v>0</v>
      </c>
      <c r="BG184" s="100">
        <f t="shared" si="26"/>
        <v>0</v>
      </c>
      <c r="BH184" s="100">
        <f t="shared" si="27"/>
        <v>0</v>
      </c>
      <c r="BI184" s="100">
        <f t="shared" si="28"/>
        <v>0</v>
      </c>
      <c r="BJ184" s="2" t="s">
        <v>95</v>
      </c>
      <c r="BK184" s="101">
        <f t="shared" si="29"/>
        <v>0</v>
      </c>
      <c r="BL184" s="2" t="s">
        <v>151</v>
      </c>
      <c r="BM184" s="99" t="s">
        <v>278</v>
      </c>
    </row>
    <row r="185" spans="2:65" s="8" customFormat="1" ht="14.45" customHeight="1" x14ac:dyDescent="0.25">
      <c r="B185" s="9"/>
      <c r="C185" s="102" t="s">
        <v>279</v>
      </c>
      <c r="D185" s="102" t="s">
        <v>190</v>
      </c>
      <c r="E185" s="103" t="s">
        <v>280</v>
      </c>
      <c r="F185" s="104" t="s">
        <v>281</v>
      </c>
      <c r="G185" s="105" t="s">
        <v>93</v>
      </c>
      <c r="H185" s="106">
        <v>1</v>
      </c>
      <c r="I185" s="106"/>
      <c r="J185" s="106">
        <f t="shared" si="20"/>
        <v>0</v>
      </c>
      <c r="K185" s="107"/>
      <c r="L185" s="108"/>
      <c r="M185" s="109" t="s">
        <v>8</v>
      </c>
      <c r="N185" s="110" t="s">
        <v>31</v>
      </c>
      <c r="O185" s="97">
        <v>0</v>
      </c>
      <c r="P185" s="97">
        <f t="shared" si="21"/>
        <v>0</v>
      </c>
      <c r="Q185" s="97">
        <v>2</v>
      </c>
      <c r="R185" s="97">
        <f t="shared" si="22"/>
        <v>2</v>
      </c>
      <c r="S185" s="97">
        <v>0</v>
      </c>
      <c r="T185" s="98">
        <f t="shared" si="23"/>
        <v>0</v>
      </c>
      <c r="AR185" s="99" t="s">
        <v>119</v>
      </c>
      <c r="AT185" s="99" t="s">
        <v>190</v>
      </c>
      <c r="AU185" s="99" t="s">
        <v>95</v>
      </c>
      <c r="AY185" s="2" t="s">
        <v>88</v>
      </c>
      <c r="BE185" s="100">
        <f t="shared" si="24"/>
        <v>0</v>
      </c>
      <c r="BF185" s="100">
        <f t="shared" si="25"/>
        <v>0</v>
      </c>
      <c r="BG185" s="100">
        <f t="shared" si="26"/>
        <v>0</v>
      </c>
      <c r="BH185" s="100">
        <f t="shared" si="27"/>
        <v>0</v>
      </c>
      <c r="BI185" s="100">
        <f t="shared" si="28"/>
        <v>0</v>
      </c>
      <c r="BJ185" s="2" t="s">
        <v>95</v>
      </c>
      <c r="BK185" s="101">
        <f t="shared" si="29"/>
        <v>0</v>
      </c>
      <c r="BL185" s="2" t="s">
        <v>94</v>
      </c>
      <c r="BM185" s="99" t="s">
        <v>282</v>
      </c>
    </row>
    <row r="186" spans="2:65" s="8" customFormat="1" ht="24.2" customHeight="1" x14ac:dyDescent="0.25">
      <c r="B186" s="9"/>
      <c r="C186" s="90" t="s">
        <v>283</v>
      </c>
      <c r="D186" s="90" t="s">
        <v>90</v>
      </c>
      <c r="E186" s="91" t="s">
        <v>284</v>
      </c>
      <c r="F186" s="92" t="s">
        <v>285</v>
      </c>
      <c r="G186" s="93" t="s">
        <v>286</v>
      </c>
      <c r="H186" s="94">
        <v>30</v>
      </c>
      <c r="I186" s="94"/>
      <c r="J186" s="94">
        <f t="shared" si="20"/>
        <v>0</v>
      </c>
      <c r="K186" s="95"/>
      <c r="L186" s="9"/>
      <c r="M186" s="96" t="s">
        <v>8</v>
      </c>
      <c r="N186" s="60" t="s">
        <v>31</v>
      </c>
      <c r="O186" s="97">
        <v>0.33300000000000002</v>
      </c>
      <c r="P186" s="97">
        <f t="shared" si="21"/>
        <v>9.99</v>
      </c>
      <c r="Q186" s="97">
        <v>6.8229999999999999E-2</v>
      </c>
      <c r="R186" s="97">
        <f t="shared" si="22"/>
        <v>2.0468999999999999</v>
      </c>
      <c r="S186" s="97">
        <v>0</v>
      </c>
      <c r="T186" s="98">
        <f t="shared" si="23"/>
        <v>0</v>
      </c>
      <c r="AR186" s="99" t="s">
        <v>94</v>
      </c>
      <c r="AT186" s="99" t="s">
        <v>90</v>
      </c>
      <c r="AU186" s="99" t="s">
        <v>95</v>
      </c>
      <c r="AY186" s="2" t="s">
        <v>88</v>
      </c>
      <c r="BE186" s="100">
        <f t="shared" si="24"/>
        <v>0</v>
      </c>
      <c r="BF186" s="100">
        <f t="shared" si="25"/>
        <v>0</v>
      </c>
      <c r="BG186" s="100">
        <f t="shared" si="26"/>
        <v>0</v>
      </c>
      <c r="BH186" s="100">
        <f t="shared" si="27"/>
        <v>0</v>
      </c>
      <c r="BI186" s="100">
        <f t="shared" si="28"/>
        <v>0</v>
      </c>
      <c r="BJ186" s="2" t="s">
        <v>95</v>
      </c>
      <c r="BK186" s="101">
        <f t="shared" si="29"/>
        <v>0</v>
      </c>
      <c r="BL186" s="2" t="s">
        <v>94</v>
      </c>
      <c r="BM186" s="99" t="s">
        <v>287</v>
      </c>
    </row>
    <row r="187" spans="2:65" s="8" customFormat="1" ht="24.2" customHeight="1" x14ac:dyDescent="0.25">
      <c r="B187" s="9"/>
      <c r="C187" s="90" t="s">
        <v>288</v>
      </c>
      <c r="D187" s="90" t="s">
        <v>90</v>
      </c>
      <c r="E187" s="91" t="s">
        <v>289</v>
      </c>
      <c r="F187" s="92" t="s">
        <v>290</v>
      </c>
      <c r="G187" s="93" t="s">
        <v>291</v>
      </c>
      <c r="H187" s="94">
        <v>0.70599999999999996</v>
      </c>
      <c r="I187" s="94"/>
      <c r="J187" s="94">
        <f t="shared" si="20"/>
        <v>0</v>
      </c>
      <c r="K187" s="95"/>
      <c r="L187" s="9"/>
      <c r="M187" s="96" t="s">
        <v>8</v>
      </c>
      <c r="N187" s="60" t="s">
        <v>31</v>
      </c>
      <c r="O187" s="97">
        <v>14.824</v>
      </c>
      <c r="P187" s="97">
        <f t="shared" si="21"/>
        <v>10.465743999999999</v>
      </c>
      <c r="Q187" s="97">
        <v>1.069E-2</v>
      </c>
      <c r="R187" s="97">
        <f t="shared" si="22"/>
        <v>7.5471399999999991E-3</v>
      </c>
      <c r="S187" s="97">
        <v>0</v>
      </c>
      <c r="T187" s="98">
        <f t="shared" si="23"/>
        <v>0</v>
      </c>
      <c r="AR187" s="99" t="s">
        <v>94</v>
      </c>
      <c r="AT187" s="99" t="s">
        <v>90</v>
      </c>
      <c r="AU187" s="99" t="s">
        <v>95</v>
      </c>
      <c r="AY187" s="2" t="s">
        <v>88</v>
      </c>
      <c r="BE187" s="100">
        <f t="shared" si="24"/>
        <v>0</v>
      </c>
      <c r="BF187" s="100">
        <f t="shared" si="25"/>
        <v>0</v>
      </c>
      <c r="BG187" s="100">
        <f t="shared" si="26"/>
        <v>0</v>
      </c>
      <c r="BH187" s="100">
        <f t="shared" si="27"/>
        <v>0</v>
      </c>
      <c r="BI187" s="100">
        <f t="shared" si="28"/>
        <v>0</v>
      </c>
      <c r="BJ187" s="2" t="s">
        <v>95</v>
      </c>
      <c r="BK187" s="101">
        <f t="shared" si="29"/>
        <v>0</v>
      </c>
      <c r="BL187" s="2" t="s">
        <v>94</v>
      </c>
      <c r="BM187" s="99" t="s">
        <v>292</v>
      </c>
    </row>
    <row r="188" spans="2:65" s="8" customFormat="1" ht="14.45" customHeight="1" x14ac:dyDescent="0.25">
      <c r="B188" s="9"/>
      <c r="C188" s="102" t="s">
        <v>293</v>
      </c>
      <c r="D188" s="102" t="s">
        <v>190</v>
      </c>
      <c r="E188" s="103" t="s">
        <v>294</v>
      </c>
      <c r="F188" s="104" t="s">
        <v>295</v>
      </c>
      <c r="G188" s="105" t="s">
        <v>291</v>
      </c>
      <c r="H188" s="106">
        <v>0.70599999999999996</v>
      </c>
      <c r="I188" s="106"/>
      <c r="J188" s="106">
        <f t="shared" si="20"/>
        <v>0</v>
      </c>
      <c r="K188" s="107"/>
      <c r="L188" s="108"/>
      <c r="M188" s="109" t="s">
        <v>8</v>
      </c>
      <c r="N188" s="110" t="s">
        <v>31</v>
      </c>
      <c r="O188" s="97">
        <v>0</v>
      </c>
      <c r="P188" s="97">
        <f t="shared" si="21"/>
        <v>0</v>
      </c>
      <c r="Q188" s="97">
        <v>1</v>
      </c>
      <c r="R188" s="97">
        <f t="shared" si="22"/>
        <v>0.70599999999999996</v>
      </c>
      <c r="S188" s="97">
        <v>0</v>
      </c>
      <c r="T188" s="98">
        <f t="shared" si="23"/>
        <v>0</v>
      </c>
      <c r="AR188" s="99" t="s">
        <v>119</v>
      </c>
      <c r="AT188" s="99" t="s">
        <v>190</v>
      </c>
      <c r="AU188" s="99" t="s">
        <v>95</v>
      </c>
      <c r="AY188" s="2" t="s">
        <v>88</v>
      </c>
      <c r="BE188" s="100">
        <f t="shared" si="24"/>
        <v>0</v>
      </c>
      <c r="BF188" s="100">
        <f t="shared" si="25"/>
        <v>0</v>
      </c>
      <c r="BG188" s="100">
        <f t="shared" si="26"/>
        <v>0</v>
      </c>
      <c r="BH188" s="100">
        <f t="shared" si="27"/>
        <v>0</v>
      </c>
      <c r="BI188" s="100">
        <f t="shared" si="28"/>
        <v>0</v>
      </c>
      <c r="BJ188" s="2" t="s">
        <v>95</v>
      </c>
      <c r="BK188" s="101">
        <f t="shared" si="29"/>
        <v>0</v>
      </c>
      <c r="BL188" s="2" t="s">
        <v>94</v>
      </c>
      <c r="BM188" s="99" t="s">
        <v>296</v>
      </c>
    </row>
    <row r="189" spans="2:65" s="8" customFormat="1" ht="14.45" customHeight="1" x14ac:dyDescent="0.25">
      <c r="B189" s="9"/>
      <c r="C189" s="90" t="s">
        <v>297</v>
      </c>
      <c r="D189" s="90" t="s">
        <v>90</v>
      </c>
      <c r="E189" s="91" t="s">
        <v>298</v>
      </c>
      <c r="F189" s="92" t="s">
        <v>299</v>
      </c>
      <c r="G189" s="93" t="s">
        <v>199</v>
      </c>
      <c r="H189" s="94">
        <v>104</v>
      </c>
      <c r="I189" s="94"/>
      <c r="J189" s="94">
        <f t="shared" si="20"/>
        <v>0</v>
      </c>
      <c r="K189" s="95"/>
      <c r="L189" s="9"/>
      <c r="M189" s="96" t="s">
        <v>8</v>
      </c>
      <c r="N189" s="60" t="s">
        <v>31</v>
      </c>
      <c r="O189" s="97">
        <v>0.79600000000000004</v>
      </c>
      <c r="P189" s="97">
        <f t="shared" si="21"/>
        <v>82.784000000000006</v>
      </c>
      <c r="Q189" s="97">
        <v>8.7120000000000003E-2</v>
      </c>
      <c r="R189" s="97">
        <f t="shared" si="22"/>
        <v>9.0604800000000001</v>
      </c>
      <c r="S189" s="97">
        <v>0</v>
      </c>
      <c r="T189" s="98">
        <f t="shared" si="23"/>
        <v>0</v>
      </c>
      <c r="AR189" s="99" t="s">
        <v>94</v>
      </c>
      <c r="AT189" s="99" t="s">
        <v>90</v>
      </c>
      <c r="AU189" s="99" t="s">
        <v>95</v>
      </c>
      <c r="AY189" s="2" t="s">
        <v>88</v>
      </c>
      <c r="BE189" s="100">
        <f t="shared" si="24"/>
        <v>0</v>
      </c>
      <c r="BF189" s="100">
        <f t="shared" si="25"/>
        <v>0</v>
      </c>
      <c r="BG189" s="100">
        <f t="shared" si="26"/>
        <v>0</v>
      </c>
      <c r="BH189" s="100">
        <f t="shared" si="27"/>
        <v>0</v>
      </c>
      <c r="BI189" s="100">
        <f t="shared" si="28"/>
        <v>0</v>
      </c>
      <c r="BJ189" s="2" t="s">
        <v>95</v>
      </c>
      <c r="BK189" s="101">
        <f t="shared" si="29"/>
        <v>0</v>
      </c>
      <c r="BL189" s="2" t="s">
        <v>94</v>
      </c>
      <c r="BM189" s="99" t="s">
        <v>300</v>
      </c>
    </row>
    <row r="190" spans="2:65" s="78" customFormat="1" ht="22.9" customHeight="1" x14ac:dyDescent="0.2">
      <c r="B190" s="79"/>
      <c r="D190" s="80" t="s">
        <v>84</v>
      </c>
      <c r="E190" s="88" t="s">
        <v>94</v>
      </c>
      <c r="F190" s="88" t="s">
        <v>301</v>
      </c>
      <c r="J190" s="89">
        <f>BK190</f>
        <v>0</v>
      </c>
      <c r="L190" s="79"/>
      <c r="M190" s="83"/>
      <c r="P190" s="84">
        <f>SUM(P191:P197)</f>
        <v>162.87113199999999</v>
      </c>
      <c r="R190" s="84">
        <f>SUM(R191:R197)</f>
        <v>133.9511996</v>
      </c>
      <c r="T190" s="85">
        <f>SUM(T191:T197)</f>
        <v>0</v>
      </c>
      <c r="AR190" s="80" t="s">
        <v>87</v>
      </c>
      <c r="AT190" s="86" t="s">
        <v>84</v>
      </c>
      <c r="AU190" s="86" t="s">
        <v>87</v>
      </c>
      <c r="AY190" s="80" t="s">
        <v>88</v>
      </c>
      <c r="BK190" s="87">
        <f>SUM(BK191:BK197)</f>
        <v>0</v>
      </c>
    </row>
    <row r="191" spans="2:65" s="8" customFormat="1" ht="14.45" customHeight="1" x14ac:dyDescent="0.25">
      <c r="B191" s="9"/>
      <c r="C191" s="90" t="s">
        <v>302</v>
      </c>
      <c r="D191" s="90" t="s">
        <v>90</v>
      </c>
      <c r="E191" s="91" t="s">
        <v>303</v>
      </c>
      <c r="F191" s="92" t="s">
        <v>304</v>
      </c>
      <c r="G191" s="93" t="s">
        <v>93</v>
      </c>
      <c r="H191" s="94">
        <v>18.04</v>
      </c>
      <c r="I191" s="94"/>
      <c r="J191" s="94">
        <f t="shared" ref="J191:J197" si="30">ROUND(I191*H191,3)</f>
        <v>0</v>
      </c>
      <c r="K191" s="95"/>
      <c r="L191" s="9"/>
      <c r="M191" s="96" t="s">
        <v>8</v>
      </c>
      <c r="N191" s="60" t="s">
        <v>31</v>
      </c>
      <c r="O191" s="97">
        <v>1.571</v>
      </c>
      <c r="P191" s="97">
        <f t="shared" ref="P191:P197" si="31">O191*H191</f>
        <v>28.340839999999996</v>
      </c>
      <c r="Q191" s="97">
        <v>2.29698</v>
      </c>
      <c r="R191" s="97">
        <f t="shared" ref="R191:R197" si="32">Q191*H191</f>
        <v>41.437519199999997</v>
      </c>
      <c r="S191" s="97">
        <v>0</v>
      </c>
      <c r="T191" s="98">
        <f t="shared" ref="T191:T197" si="33">S191*H191</f>
        <v>0</v>
      </c>
      <c r="AR191" s="99" t="s">
        <v>94</v>
      </c>
      <c r="AT191" s="99" t="s">
        <v>90</v>
      </c>
      <c r="AU191" s="99" t="s">
        <v>95</v>
      </c>
      <c r="AY191" s="2" t="s">
        <v>88</v>
      </c>
      <c r="BE191" s="100">
        <f t="shared" ref="BE191:BE197" si="34">IF(N191="základná",J191,0)</f>
        <v>0</v>
      </c>
      <c r="BF191" s="100">
        <f t="shared" ref="BF191:BF197" si="35">IF(N191="znížená",J191,0)</f>
        <v>0</v>
      </c>
      <c r="BG191" s="100">
        <f t="shared" ref="BG191:BG197" si="36">IF(N191="zákl. prenesená",J191,0)</f>
        <v>0</v>
      </c>
      <c r="BH191" s="100">
        <f t="shared" ref="BH191:BH197" si="37">IF(N191="zníž. prenesená",J191,0)</f>
        <v>0</v>
      </c>
      <c r="BI191" s="100">
        <f t="shared" ref="BI191:BI197" si="38">IF(N191="nulová",J191,0)</f>
        <v>0</v>
      </c>
      <c r="BJ191" s="2" t="s">
        <v>95</v>
      </c>
      <c r="BK191" s="101">
        <f t="shared" ref="BK191:BK197" si="39">ROUND(I191*H191,3)</f>
        <v>0</v>
      </c>
      <c r="BL191" s="2" t="s">
        <v>94</v>
      </c>
      <c r="BM191" s="99" t="s">
        <v>305</v>
      </c>
    </row>
    <row r="192" spans="2:65" s="8" customFormat="1" ht="24.2" customHeight="1" x14ac:dyDescent="0.25">
      <c r="B192" s="9"/>
      <c r="C192" s="90" t="s">
        <v>306</v>
      </c>
      <c r="D192" s="90" t="s">
        <v>90</v>
      </c>
      <c r="E192" s="91" t="s">
        <v>307</v>
      </c>
      <c r="F192" s="92" t="s">
        <v>308</v>
      </c>
      <c r="G192" s="93" t="s">
        <v>187</v>
      </c>
      <c r="H192" s="94">
        <v>56.7</v>
      </c>
      <c r="I192" s="94"/>
      <c r="J192" s="94">
        <f t="shared" si="30"/>
        <v>0</v>
      </c>
      <c r="K192" s="95"/>
      <c r="L192" s="9"/>
      <c r="M192" s="96" t="s">
        <v>8</v>
      </c>
      <c r="N192" s="60" t="s">
        <v>31</v>
      </c>
      <c r="O192" s="97">
        <v>0.48199999999999998</v>
      </c>
      <c r="P192" s="97">
        <f t="shared" si="31"/>
        <v>27.3294</v>
      </c>
      <c r="Q192" s="97">
        <v>3.4099999999999998E-3</v>
      </c>
      <c r="R192" s="97">
        <f t="shared" si="32"/>
        <v>0.19334699999999999</v>
      </c>
      <c r="S192" s="97">
        <v>0</v>
      </c>
      <c r="T192" s="98">
        <f t="shared" si="33"/>
        <v>0</v>
      </c>
      <c r="AR192" s="99" t="s">
        <v>94</v>
      </c>
      <c r="AT192" s="99" t="s">
        <v>90</v>
      </c>
      <c r="AU192" s="99" t="s">
        <v>95</v>
      </c>
      <c r="AY192" s="2" t="s">
        <v>88</v>
      </c>
      <c r="BE192" s="100">
        <f t="shared" si="34"/>
        <v>0</v>
      </c>
      <c r="BF192" s="100">
        <f t="shared" si="35"/>
        <v>0</v>
      </c>
      <c r="BG192" s="100">
        <f t="shared" si="36"/>
        <v>0</v>
      </c>
      <c r="BH192" s="100">
        <f t="shared" si="37"/>
        <v>0</v>
      </c>
      <c r="BI192" s="100">
        <f t="shared" si="38"/>
        <v>0</v>
      </c>
      <c r="BJ192" s="2" t="s">
        <v>95</v>
      </c>
      <c r="BK192" s="101">
        <f t="shared" si="39"/>
        <v>0</v>
      </c>
      <c r="BL192" s="2" t="s">
        <v>94</v>
      </c>
      <c r="BM192" s="99" t="s">
        <v>309</v>
      </c>
    </row>
    <row r="193" spans="2:65" s="8" customFormat="1" ht="37.9" customHeight="1" x14ac:dyDescent="0.25">
      <c r="B193" s="9"/>
      <c r="C193" s="90" t="s">
        <v>310</v>
      </c>
      <c r="D193" s="90" t="s">
        <v>90</v>
      </c>
      <c r="E193" s="91" t="s">
        <v>311</v>
      </c>
      <c r="F193" s="92" t="s">
        <v>312</v>
      </c>
      <c r="G193" s="93" t="s">
        <v>187</v>
      </c>
      <c r="H193" s="94">
        <v>56.7</v>
      </c>
      <c r="I193" s="94"/>
      <c r="J193" s="94">
        <f t="shared" si="30"/>
        <v>0</v>
      </c>
      <c r="K193" s="95"/>
      <c r="L193" s="9"/>
      <c r="M193" s="96" t="s">
        <v>8</v>
      </c>
      <c r="N193" s="60" t="s">
        <v>31</v>
      </c>
      <c r="O193" s="97">
        <v>0.23899999999999999</v>
      </c>
      <c r="P193" s="97">
        <f t="shared" si="31"/>
        <v>13.551299999999999</v>
      </c>
      <c r="Q193" s="97">
        <v>0</v>
      </c>
      <c r="R193" s="97">
        <f t="shared" si="32"/>
        <v>0</v>
      </c>
      <c r="S193" s="97">
        <v>0</v>
      </c>
      <c r="T193" s="98">
        <f t="shared" si="33"/>
        <v>0</v>
      </c>
      <c r="AR193" s="99" t="s">
        <v>94</v>
      </c>
      <c r="AT193" s="99" t="s">
        <v>90</v>
      </c>
      <c r="AU193" s="99" t="s">
        <v>95</v>
      </c>
      <c r="AY193" s="2" t="s">
        <v>88</v>
      </c>
      <c r="BE193" s="100">
        <f t="shared" si="34"/>
        <v>0</v>
      </c>
      <c r="BF193" s="100">
        <f t="shared" si="35"/>
        <v>0</v>
      </c>
      <c r="BG193" s="100">
        <f t="shared" si="36"/>
        <v>0</v>
      </c>
      <c r="BH193" s="100">
        <f t="shared" si="37"/>
        <v>0</v>
      </c>
      <c r="BI193" s="100">
        <f t="shared" si="38"/>
        <v>0</v>
      </c>
      <c r="BJ193" s="2" t="s">
        <v>95</v>
      </c>
      <c r="BK193" s="101">
        <f t="shared" si="39"/>
        <v>0</v>
      </c>
      <c r="BL193" s="2" t="s">
        <v>94</v>
      </c>
      <c r="BM193" s="99" t="s">
        <v>313</v>
      </c>
    </row>
    <row r="194" spans="2:65" s="8" customFormat="1" ht="24.2" customHeight="1" x14ac:dyDescent="0.25">
      <c r="B194" s="9"/>
      <c r="C194" s="90" t="s">
        <v>314</v>
      </c>
      <c r="D194" s="90" t="s">
        <v>90</v>
      </c>
      <c r="E194" s="91" t="s">
        <v>315</v>
      </c>
      <c r="F194" s="92" t="s">
        <v>316</v>
      </c>
      <c r="G194" s="93" t="s">
        <v>291</v>
      </c>
      <c r="H194" s="94">
        <v>0.92800000000000005</v>
      </c>
      <c r="I194" s="94"/>
      <c r="J194" s="94">
        <f t="shared" si="30"/>
        <v>0</v>
      </c>
      <c r="K194" s="95"/>
      <c r="L194" s="9"/>
      <c r="M194" s="96" t="s">
        <v>8</v>
      </c>
      <c r="N194" s="60" t="s">
        <v>31</v>
      </c>
      <c r="O194" s="97">
        <v>35.619</v>
      </c>
      <c r="P194" s="97">
        <f t="shared" si="31"/>
        <v>33.054431999999998</v>
      </c>
      <c r="Q194" s="97">
        <v>1.0165999999999999</v>
      </c>
      <c r="R194" s="97">
        <f t="shared" si="32"/>
        <v>0.94340480000000004</v>
      </c>
      <c r="S194" s="97">
        <v>0</v>
      </c>
      <c r="T194" s="98">
        <f t="shared" si="33"/>
        <v>0</v>
      </c>
      <c r="AR194" s="99" t="s">
        <v>94</v>
      </c>
      <c r="AT194" s="99" t="s">
        <v>90</v>
      </c>
      <c r="AU194" s="99" t="s">
        <v>95</v>
      </c>
      <c r="AY194" s="2" t="s">
        <v>88</v>
      </c>
      <c r="BE194" s="100">
        <f t="shared" si="34"/>
        <v>0</v>
      </c>
      <c r="BF194" s="100">
        <f t="shared" si="35"/>
        <v>0</v>
      </c>
      <c r="BG194" s="100">
        <f t="shared" si="36"/>
        <v>0</v>
      </c>
      <c r="BH194" s="100">
        <f t="shared" si="37"/>
        <v>0</v>
      </c>
      <c r="BI194" s="100">
        <f t="shared" si="38"/>
        <v>0</v>
      </c>
      <c r="BJ194" s="2" t="s">
        <v>95</v>
      </c>
      <c r="BK194" s="101">
        <f t="shared" si="39"/>
        <v>0</v>
      </c>
      <c r="BL194" s="2" t="s">
        <v>94</v>
      </c>
      <c r="BM194" s="99" t="s">
        <v>317</v>
      </c>
    </row>
    <row r="195" spans="2:65" s="8" customFormat="1" ht="37.9" customHeight="1" x14ac:dyDescent="0.25">
      <c r="B195" s="9"/>
      <c r="C195" s="90" t="s">
        <v>318</v>
      </c>
      <c r="D195" s="90" t="s">
        <v>90</v>
      </c>
      <c r="E195" s="91" t="s">
        <v>319</v>
      </c>
      <c r="F195" s="92" t="s">
        <v>320</v>
      </c>
      <c r="G195" s="93" t="s">
        <v>93</v>
      </c>
      <c r="H195" s="94">
        <v>3.46</v>
      </c>
      <c r="I195" s="94"/>
      <c r="J195" s="94">
        <f t="shared" si="30"/>
        <v>0</v>
      </c>
      <c r="K195" s="95"/>
      <c r="L195" s="9"/>
      <c r="M195" s="96" t="s">
        <v>8</v>
      </c>
      <c r="N195" s="60" t="s">
        <v>31</v>
      </c>
      <c r="O195" s="97">
        <v>1.232</v>
      </c>
      <c r="P195" s="97">
        <f t="shared" si="31"/>
        <v>4.2627199999999998</v>
      </c>
      <c r="Q195" s="97">
        <v>1.7034</v>
      </c>
      <c r="R195" s="97">
        <f t="shared" si="32"/>
        <v>5.893764</v>
      </c>
      <c r="S195" s="97">
        <v>0</v>
      </c>
      <c r="T195" s="98">
        <f t="shared" si="33"/>
        <v>0</v>
      </c>
      <c r="AR195" s="99" t="s">
        <v>94</v>
      </c>
      <c r="AT195" s="99" t="s">
        <v>90</v>
      </c>
      <c r="AU195" s="99" t="s">
        <v>95</v>
      </c>
      <c r="AY195" s="2" t="s">
        <v>88</v>
      </c>
      <c r="BE195" s="100">
        <f t="shared" si="34"/>
        <v>0</v>
      </c>
      <c r="BF195" s="100">
        <f t="shared" si="35"/>
        <v>0</v>
      </c>
      <c r="BG195" s="100">
        <f t="shared" si="36"/>
        <v>0</v>
      </c>
      <c r="BH195" s="100">
        <f t="shared" si="37"/>
        <v>0</v>
      </c>
      <c r="BI195" s="100">
        <f t="shared" si="38"/>
        <v>0</v>
      </c>
      <c r="BJ195" s="2" t="s">
        <v>95</v>
      </c>
      <c r="BK195" s="101">
        <f t="shared" si="39"/>
        <v>0</v>
      </c>
      <c r="BL195" s="2" t="s">
        <v>94</v>
      </c>
      <c r="BM195" s="99" t="s">
        <v>321</v>
      </c>
    </row>
    <row r="196" spans="2:65" s="8" customFormat="1" ht="24.2" customHeight="1" x14ac:dyDescent="0.25">
      <c r="B196" s="9"/>
      <c r="C196" s="90" t="s">
        <v>322</v>
      </c>
      <c r="D196" s="90" t="s">
        <v>90</v>
      </c>
      <c r="E196" s="91" t="s">
        <v>323</v>
      </c>
      <c r="F196" s="92" t="s">
        <v>324</v>
      </c>
      <c r="G196" s="93" t="s">
        <v>93</v>
      </c>
      <c r="H196" s="94">
        <v>45</v>
      </c>
      <c r="I196" s="94"/>
      <c r="J196" s="94">
        <f t="shared" si="30"/>
        <v>0</v>
      </c>
      <c r="K196" s="95"/>
      <c r="L196" s="9"/>
      <c r="M196" s="96" t="s">
        <v>8</v>
      </c>
      <c r="N196" s="60" t="s">
        <v>31</v>
      </c>
      <c r="O196" s="97">
        <v>1.246</v>
      </c>
      <c r="P196" s="97">
        <f t="shared" si="31"/>
        <v>56.07</v>
      </c>
      <c r="Q196" s="97">
        <v>1.89076</v>
      </c>
      <c r="R196" s="97">
        <f t="shared" si="32"/>
        <v>85.084199999999996</v>
      </c>
      <c r="S196" s="97">
        <v>0</v>
      </c>
      <c r="T196" s="98">
        <f t="shared" si="33"/>
        <v>0</v>
      </c>
      <c r="AR196" s="99" t="s">
        <v>94</v>
      </c>
      <c r="AT196" s="99" t="s">
        <v>90</v>
      </c>
      <c r="AU196" s="99" t="s">
        <v>95</v>
      </c>
      <c r="AY196" s="2" t="s">
        <v>88</v>
      </c>
      <c r="BE196" s="100">
        <f t="shared" si="34"/>
        <v>0</v>
      </c>
      <c r="BF196" s="100">
        <f t="shared" si="35"/>
        <v>0</v>
      </c>
      <c r="BG196" s="100">
        <f t="shared" si="36"/>
        <v>0</v>
      </c>
      <c r="BH196" s="100">
        <f t="shared" si="37"/>
        <v>0</v>
      </c>
      <c r="BI196" s="100">
        <f t="shared" si="38"/>
        <v>0</v>
      </c>
      <c r="BJ196" s="2" t="s">
        <v>95</v>
      </c>
      <c r="BK196" s="101">
        <f t="shared" si="39"/>
        <v>0</v>
      </c>
      <c r="BL196" s="2" t="s">
        <v>94</v>
      </c>
      <c r="BM196" s="99" t="s">
        <v>325</v>
      </c>
    </row>
    <row r="197" spans="2:65" s="8" customFormat="1" ht="37.9" customHeight="1" x14ac:dyDescent="0.25">
      <c r="B197" s="9"/>
      <c r="C197" s="90" t="s">
        <v>326</v>
      </c>
      <c r="D197" s="90" t="s">
        <v>90</v>
      </c>
      <c r="E197" s="91" t="s">
        <v>327</v>
      </c>
      <c r="F197" s="92" t="s">
        <v>328</v>
      </c>
      <c r="G197" s="93" t="s">
        <v>93</v>
      </c>
      <c r="H197" s="94">
        <v>0.18</v>
      </c>
      <c r="I197" s="94"/>
      <c r="J197" s="94">
        <f t="shared" si="30"/>
        <v>0</v>
      </c>
      <c r="K197" s="95"/>
      <c r="L197" s="9"/>
      <c r="M197" s="96" t="s">
        <v>8</v>
      </c>
      <c r="N197" s="60" t="s">
        <v>31</v>
      </c>
      <c r="O197" s="97">
        <v>1.458</v>
      </c>
      <c r="P197" s="97">
        <f t="shared" si="31"/>
        <v>0.26244000000000001</v>
      </c>
      <c r="Q197" s="97">
        <v>2.2164700000000002</v>
      </c>
      <c r="R197" s="97">
        <f t="shared" si="32"/>
        <v>0.3989646</v>
      </c>
      <c r="S197" s="97">
        <v>0</v>
      </c>
      <c r="T197" s="98">
        <f t="shared" si="33"/>
        <v>0</v>
      </c>
      <c r="AR197" s="99" t="s">
        <v>94</v>
      </c>
      <c r="AT197" s="99" t="s">
        <v>90</v>
      </c>
      <c r="AU197" s="99" t="s">
        <v>95</v>
      </c>
      <c r="AY197" s="2" t="s">
        <v>88</v>
      </c>
      <c r="BE197" s="100">
        <f t="shared" si="34"/>
        <v>0</v>
      </c>
      <c r="BF197" s="100">
        <f t="shared" si="35"/>
        <v>0</v>
      </c>
      <c r="BG197" s="100">
        <f t="shared" si="36"/>
        <v>0</v>
      </c>
      <c r="BH197" s="100">
        <f t="shared" si="37"/>
        <v>0</v>
      </c>
      <c r="BI197" s="100">
        <f t="shared" si="38"/>
        <v>0</v>
      </c>
      <c r="BJ197" s="2" t="s">
        <v>95</v>
      </c>
      <c r="BK197" s="101">
        <f t="shared" si="39"/>
        <v>0</v>
      </c>
      <c r="BL197" s="2" t="s">
        <v>94</v>
      </c>
      <c r="BM197" s="99" t="s">
        <v>329</v>
      </c>
    </row>
    <row r="198" spans="2:65" s="78" customFormat="1" ht="22.9" customHeight="1" x14ac:dyDescent="0.2">
      <c r="B198" s="79"/>
      <c r="D198" s="80" t="s">
        <v>84</v>
      </c>
      <c r="E198" s="88" t="s">
        <v>119</v>
      </c>
      <c r="F198" s="88" t="s">
        <v>330</v>
      </c>
      <c r="J198" s="89">
        <f>BK198</f>
        <v>0</v>
      </c>
      <c r="L198" s="79"/>
      <c r="M198" s="83"/>
      <c r="P198" s="84">
        <f>SUM(P199:P241)</f>
        <v>0</v>
      </c>
      <c r="R198" s="84">
        <f>SUM(R199:R241)</f>
        <v>0</v>
      </c>
      <c r="T198" s="85">
        <f>SUM(T199:T241)</f>
        <v>0</v>
      </c>
      <c r="AR198" s="80" t="s">
        <v>87</v>
      </c>
      <c r="AT198" s="86" t="s">
        <v>84</v>
      </c>
      <c r="AU198" s="86" t="s">
        <v>87</v>
      </c>
      <c r="AY198" s="80" t="s">
        <v>88</v>
      </c>
      <c r="BK198" s="87">
        <f>SUM(BK199:BK241)</f>
        <v>0</v>
      </c>
    </row>
    <row r="199" spans="2:65" s="8" customFormat="1" ht="24.2" customHeight="1" x14ac:dyDescent="0.25">
      <c r="B199" s="9"/>
      <c r="C199" s="90" t="s">
        <v>331</v>
      </c>
      <c r="D199" s="90" t="s">
        <v>90</v>
      </c>
      <c r="E199" s="91" t="s">
        <v>332</v>
      </c>
      <c r="F199" s="92" t="s">
        <v>333</v>
      </c>
      <c r="G199" s="93" t="s">
        <v>199</v>
      </c>
      <c r="H199" s="94"/>
      <c r="I199" s="94"/>
      <c r="J199" s="94">
        <f t="shared" ref="J199:J240" si="40">ROUND(I199*H199,3)</f>
        <v>0</v>
      </c>
      <c r="K199" s="95"/>
      <c r="L199" s="9"/>
      <c r="M199" s="96" t="s">
        <v>8</v>
      </c>
      <c r="N199" s="60" t="s">
        <v>31</v>
      </c>
      <c r="O199" s="97">
        <v>0.04</v>
      </c>
      <c r="P199" s="97">
        <f t="shared" ref="P199:P240" si="41">O199*H199</f>
        <v>0</v>
      </c>
      <c r="Q199" s="97">
        <v>1.0000000000000001E-5</v>
      </c>
      <c r="R199" s="97">
        <f t="shared" ref="R199:R240" si="42">Q199*H199</f>
        <v>0</v>
      </c>
      <c r="S199" s="97">
        <v>0</v>
      </c>
      <c r="T199" s="98">
        <f t="shared" ref="T199:T240" si="43">S199*H199</f>
        <v>0</v>
      </c>
      <c r="AR199" s="99" t="s">
        <v>94</v>
      </c>
      <c r="AT199" s="99" t="s">
        <v>90</v>
      </c>
      <c r="AU199" s="99" t="s">
        <v>95</v>
      </c>
      <c r="AY199" s="2" t="s">
        <v>88</v>
      </c>
      <c r="BE199" s="100">
        <f t="shared" ref="BE199:BE240" si="44">IF(N199="základná",J199,0)</f>
        <v>0</v>
      </c>
      <c r="BF199" s="100">
        <f t="shared" ref="BF199:BF240" si="45">IF(N199="znížená",J199,0)</f>
        <v>0</v>
      </c>
      <c r="BG199" s="100">
        <f t="shared" ref="BG199:BG240" si="46">IF(N199="zákl. prenesená",J199,0)</f>
        <v>0</v>
      </c>
      <c r="BH199" s="100">
        <f t="shared" ref="BH199:BH240" si="47">IF(N199="zníž. prenesená",J199,0)</f>
        <v>0</v>
      </c>
      <c r="BI199" s="100">
        <f t="shared" ref="BI199:BI240" si="48">IF(N199="nulová",J199,0)</f>
        <v>0</v>
      </c>
      <c r="BJ199" s="2" t="s">
        <v>95</v>
      </c>
      <c r="BK199" s="101">
        <f t="shared" ref="BK199:BK240" si="49">ROUND(I199*H199,3)</f>
        <v>0</v>
      </c>
      <c r="BL199" s="2" t="s">
        <v>94</v>
      </c>
      <c r="BM199" s="99" t="s">
        <v>334</v>
      </c>
    </row>
    <row r="200" spans="2:65" s="8" customFormat="1" ht="24.2" customHeight="1" x14ac:dyDescent="0.25">
      <c r="B200" s="9"/>
      <c r="C200" s="102" t="s">
        <v>335</v>
      </c>
      <c r="D200" s="102" t="s">
        <v>190</v>
      </c>
      <c r="E200" s="103" t="s">
        <v>336</v>
      </c>
      <c r="F200" s="104" t="s">
        <v>337</v>
      </c>
      <c r="G200" s="105" t="s">
        <v>286</v>
      </c>
      <c r="H200" s="106"/>
      <c r="I200" s="106"/>
      <c r="J200" s="106">
        <f t="shared" si="40"/>
        <v>0</v>
      </c>
      <c r="K200" s="107"/>
      <c r="L200" s="108"/>
      <c r="M200" s="109" t="s">
        <v>8</v>
      </c>
      <c r="N200" s="110" t="s">
        <v>31</v>
      </c>
      <c r="O200" s="97">
        <v>0</v>
      </c>
      <c r="P200" s="97">
        <f t="shared" si="41"/>
        <v>0</v>
      </c>
      <c r="Q200" s="97">
        <v>6.9999999999999999E-4</v>
      </c>
      <c r="R200" s="97">
        <f t="shared" si="42"/>
        <v>0</v>
      </c>
      <c r="S200" s="97">
        <v>0</v>
      </c>
      <c r="T200" s="98">
        <f t="shared" si="43"/>
        <v>0</v>
      </c>
      <c r="AR200" s="99" t="s">
        <v>119</v>
      </c>
      <c r="AT200" s="99" t="s">
        <v>190</v>
      </c>
      <c r="AU200" s="99" t="s">
        <v>95</v>
      </c>
      <c r="AY200" s="2" t="s">
        <v>88</v>
      </c>
      <c r="BE200" s="100">
        <f t="shared" si="44"/>
        <v>0</v>
      </c>
      <c r="BF200" s="100">
        <f t="shared" si="45"/>
        <v>0</v>
      </c>
      <c r="BG200" s="100">
        <f t="shared" si="46"/>
        <v>0</v>
      </c>
      <c r="BH200" s="100">
        <f t="shared" si="47"/>
        <v>0</v>
      </c>
      <c r="BI200" s="100">
        <f t="shared" si="48"/>
        <v>0</v>
      </c>
      <c r="BJ200" s="2" t="s">
        <v>95</v>
      </c>
      <c r="BK200" s="101">
        <f t="shared" si="49"/>
        <v>0</v>
      </c>
      <c r="BL200" s="2" t="s">
        <v>94</v>
      </c>
      <c r="BM200" s="99" t="s">
        <v>338</v>
      </c>
    </row>
    <row r="201" spans="2:65" s="8" customFormat="1" ht="24.2" customHeight="1" x14ac:dyDescent="0.25">
      <c r="B201" s="9"/>
      <c r="C201" s="102" t="s">
        <v>339</v>
      </c>
      <c r="D201" s="102" t="s">
        <v>190</v>
      </c>
      <c r="E201" s="103" t="s">
        <v>340</v>
      </c>
      <c r="F201" s="104" t="s">
        <v>341</v>
      </c>
      <c r="G201" s="105" t="s">
        <v>286</v>
      </c>
      <c r="H201" s="106"/>
      <c r="I201" s="106"/>
      <c r="J201" s="106">
        <f t="shared" si="40"/>
        <v>0</v>
      </c>
      <c r="K201" s="107"/>
      <c r="L201" s="108"/>
      <c r="M201" s="109" t="s">
        <v>8</v>
      </c>
      <c r="N201" s="110" t="s">
        <v>31</v>
      </c>
      <c r="O201" s="97">
        <v>0</v>
      </c>
      <c r="P201" s="97">
        <f t="shared" si="41"/>
        <v>0</v>
      </c>
      <c r="Q201" s="97">
        <v>1.4E-3</v>
      </c>
      <c r="R201" s="97">
        <f t="shared" si="42"/>
        <v>0</v>
      </c>
      <c r="S201" s="97">
        <v>0</v>
      </c>
      <c r="T201" s="98">
        <f t="shared" si="43"/>
        <v>0</v>
      </c>
      <c r="AR201" s="99" t="s">
        <v>119</v>
      </c>
      <c r="AT201" s="99" t="s">
        <v>190</v>
      </c>
      <c r="AU201" s="99" t="s">
        <v>95</v>
      </c>
      <c r="AY201" s="2" t="s">
        <v>88</v>
      </c>
      <c r="BE201" s="100">
        <f t="shared" si="44"/>
        <v>0</v>
      </c>
      <c r="BF201" s="100">
        <f t="shared" si="45"/>
        <v>0</v>
      </c>
      <c r="BG201" s="100">
        <f t="shared" si="46"/>
        <v>0</v>
      </c>
      <c r="BH201" s="100">
        <f t="shared" si="47"/>
        <v>0</v>
      </c>
      <c r="BI201" s="100">
        <f t="shared" si="48"/>
        <v>0</v>
      </c>
      <c r="BJ201" s="2" t="s">
        <v>95</v>
      </c>
      <c r="BK201" s="101">
        <f t="shared" si="49"/>
        <v>0</v>
      </c>
      <c r="BL201" s="2" t="s">
        <v>94</v>
      </c>
      <c r="BM201" s="99" t="s">
        <v>342</v>
      </c>
    </row>
    <row r="202" spans="2:65" s="8" customFormat="1" ht="24.2" customHeight="1" x14ac:dyDescent="0.25">
      <c r="B202" s="9"/>
      <c r="C202" s="102" t="s">
        <v>343</v>
      </c>
      <c r="D202" s="102" t="s">
        <v>190</v>
      </c>
      <c r="E202" s="103" t="s">
        <v>344</v>
      </c>
      <c r="F202" s="104" t="s">
        <v>345</v>
      </c>
      <c r="G202" s="105" t="s">
        <v>286</v>
      </c>
      <c r="H202" s="106"/>
      <c r="I202" s="106"/>
      <c r="J202" s="106">
        <f t="shared" si="40"/>
        <v>0</v>
      </c>
      <c r="K202" s="107"/>
      <c r="L202" s="108"/>
      <c r="M202" s="109" t="s">
        <v>8</v>
      </c>
      <c r="N202" s="110" t="s">
        <v>31</v>
      </c>
      <c r="O202" s="97">
        <v>0</v>
      </c>
      <c r="P202" s="97">
        <f t="shared" si="41"/>
        <v>0</v>
      </c>
      <c r="Q202" s="97">
        <v>2.8E-3</v>
      </c>
      <c r="R202" s="97">
        <f t="shared" si="42"/>
        <v>0</v>
      </c>
      <c r="S202" s="97">
        <v>0</v>
      </c>
      <c r="T202" s="98">
        <f t="shared" si="43"/>
        <v>0</v>
      </c>
      <c r="AR202" s="99" t="s">
        <v>119</v>
      </c>
      <c r="AT202" s="99" t="s">
        <v>190</v>
      </c>
      <c r="AU202" s="99" t="s">
        <v>95</v>
      </c>
      <c r="AY202" s="2" t="s">
        <v>88</v>
      </c>
      <c r="BE202" s="100">
        <f t="shared" si="44"/>
        <v>0</v>
      </c>
      <c r="BF202" s="100">
        <f t="shared" si="45"/>
        <v>0</v>
      </c>
      <c r="BG202" s="100">
        <f t="shared" si="46"/>
        <v>0</v>
      </c>
      <c r="BH202" s="100">
        <f t="shared" si="47"/>
        <v>0</v>
      </c>
      <c r="BI202" s="100">
        <f t="shared" si="48"/>
        <v>0</v>
      </c>
      <c r="BJ202" s="2" t="s">
        <v>95</v>
      </c>
      <c r="BK202" s="101">
        <f t="shared" si="49"/>
        <v>0</v>
      </c>
      <c r="BL202" s="2" t="s">
        <v>94</v>
      </c>
      <c r="BM202" s="99" t="s">
        <v>346</v>
      </c>
    </row>
    <row r="203" spans="2:65" s="8" customFormat="1" ht="24.2" customHeight="1" x14ac:dyDescent="0.25">
      <c r="B203" s="9"/>
      <c r="C203" s="90" t="s">
        <v>347</v>
      </c>
      <c r="D203" s="90" t="s">
        <v>90</v>
      </c>
      <c r="E203" s="91" t="s">
        <v>348</v>
      </c>
      <c r="F203" s="92" t="s">
        <v>349</v>
      </c>
      <c r="G203" s="93" t="s">
        <v>199</v>
      </c>
      <c r="H203" s="94"/>
      <c r="I203" s="94"/>
      <c r="J203" s="94">
        <f t="shared" si="40"/>
        <v>0</v>
      </c>
      <c r="K203" s="95"/>
      <c r="L203" s="9"/>
      <c r="M203" s="96" t="s">
        <v>8</v>
      </c>
      <c r="N203" s="60" t="s">
        <v>31</v>
      </c>
      <c r="O203" s="97">
        <v>0.04</v>
      </c>
      <c r="P203" s="97">
        <f t="shared" si="41"/>
        <v>0</v>
      </c>
      <c r="Q203" s="97">
        <v>1.0000000000000001E-5</v>
      </c>
      <c r="R203" s="97">
        <f t="shared" si="42"/>
        <v>0</v>
      </c>
      <c r="S203" s="97">
        <v>0</v>
      </c>
      <c r="T203" s="98">
        <f t="shared" si="43"/>
        <v>0</v>
      </c>
      <c r="AR203" s="99" t="s">
        <v>94</v>
      </c>
      <c r="AT203" s="99" t="s">
        <v>90</v>
      </c>
      <c r="AU203" s="99" t="s">
        <v>95</v>
      </c>
      <c r="AY203" s="2" t="s">
        <v>88</v>
      </c>
      <c r="BE203" s="100">
        <f t="shared" si="44"/>
        <v>0</v>
      </c>
      <c r="BF203" s="100">
        <f t="shared" si="45"/>
        <v>0</v>
      </c>
      <c r="BG203" s="100">
        <f t="shared" si="46"/>
        <v>0</v>
      </c>
      <c r="BH203" s="100">
        <f t="shared" si="47"/>
        <v>0</v>
      </c>
      <c r="BI203" s="100">
        <f t="shared" si="48"/>
        <v>0</v>
      </c>
      <c r="BJ203" s="2" t="s">
        <v>95</v>
      </c>
      <c r="BK203" s="101">
        <f t="shared" si="49"/>
        <v>0</v>
      </c>
      <c r="BL203" s="2" t="s">
        <v>94</v>
      </c>
      <c r="BM203" s="99" t="s">
        <v>350</v>
      </c>
    </row>
    <row r="204" spans="2:65" s="8" customFormat="1" ht="24.2" customHeight="1" x14ac:dyDescent="0.25">
      <c r="B204" s="9"/>
      <c r="C204" s="102" t="s">
        <v>351</v>
      </c>
      <c r="D204" s="102" t="s">
        <v>190</v>
      </c>
      <c r="E204" s="103" t="s">
        <v>336</v>
      </c>
      <c r="F204" s="104" t="s">
        <v>337</v>
      </c>
      <c r="G204" s="105" t="s">
        <v>286</v>
      </c>
      <c r="H204" s="106"/>
      <c r="I204" s="106"/>
      <c r="J204" s="106">
        <f t="shared" si="40"/>
        <v>0</v>
      </c>
      <c r="K204" s="107"/>
      <c r="L204" s="108"/>
      <c r="M204" s="109" t="s">
        <v>8</v>
      </c>
      <c r="N204" s="110" t="s">
        <v>31</v>
      </c>
      <c r="O204" s="97">
        <v>0</v>
      </c>
      <c r="P204" s="97">
        <f t="shared" si="41"/>
        <v>0</v>
      </c>
      <c r="Q204" s="97">
        <v>6.9999999999999999E-4</v>
      </c>
      <c r="R204" s="97">
        <f t="shared" si="42"/>
        <v>0</v>
      </c>
      <c r="S204" s="97">
        <v>0</v>
      </c>
      <c r="T204" s="98">
        <f t="shared" si="43"/>
        <v>0</v>
      </c>
      <c r="AR204" s="99" t="s">
        <v>119</v>
      </c>
      <c r="AT204" s="99" t="s">
        <v>190</v>
      </c>
      <c r="AU204" s="99" t="s">
        <v>95</v>
      </c>
      <c r="AY204" s="2" t="s">
        <v>88</v>
      </c>
      <c r="BE204" s="100">
        <f t="shared" si="44"/>
        <v>0</v>
      </c>
      <c r="BF204" s="100">
        <f t="shared" si="45"/>
        <v>0</v>
      </c>
      <c r="BG204" s="100">
        <f t="shared" si="46"/>
        <v>0</v>
      </c>
      <c r="BH204" s="100">
        <f t="shared" si="47"/>
        <v>0</v>
      </c>
      <c r="BI204" s="100">
        <f t="shared" si="48"/>
        <v>0</v>
      </c>
      <c r="BJ204" s="2" t="s">
        <v>95</v>
      </c>
      <c r="BK204" s="101">
        <f t="shared" si="49"/>
        <v>0</v>
      </c>
      <c r="BL204" s="2" t="s">
        <v>94</v>
      </c>
      <c r="BM204" s="99" t="s">
        <v>352</v>
      </c>
    </row>
    <row r="205" spans="2:65" s="8" customFormat="1" ht="24.2" customHeight="1" x14ac:dyDescent="0.25">
      <c r="B205" s="9"/>
      <c r="C205" s="102" t="s">
        <v>353</v>
      </c>
      <c r="D205" s="102" t="s">
        <v>190</v>
      </c>
      <c r="E205" s="103" t="s">
        <v>340</v>
      </c>
      <c r="F205" s="104" t="s">
        <v>341</v>
      </c>
      <c r="G205" s="105" t="s">
        <v>286</v>
      </c>
      <c r="H205" s="106"/>
      <c r="I205" s="106"/>
      <c r="J205" s="106">
        <f t="shared" si="40"/>
        <v>0</v>
      </c>
      <c r="K205" s="107"/>
      <c r="L205" s="108"/>
      <c r="M205" s="109" t="s">
        <v>8</v>
      </c>
      <c r="N205" s="110" t="s">
        <v>31</v>
      </c>
      <c r="O205" s="97">
        <v>0</v>
      </c>
      <c r="P205" s="97">
        <f t="shared" si="41"/>
        <v>0</v>
      </c>
      <c r="Q205" s="97">
        <v>1.4E-3</v>
      </c>
      <c r="R205" s="97">
        <f t="shared" si="42"/>
        <v>0</v>
      </c>
      <c r="S205" s="97">
        <v>0</v>
      </c>
      <c r="T205" s="98">
        <f t="shared" si="43"/>
        <v>0</v>
      </c>
      <c r="AR205" s="99" t="s">
        <v>119</v>
      </c>
      <c r="AT205" s="99" t="s">
        <v>190</v>
      </c>
      <c r="AU205" s="99" t="s">
        <v>95</v>
      </c>
      <c r="AY205" s="2" t="s">
        <v>88</v>
      </c>
      <c r="BE205" s="100">
        <f t="shared" si="44"/>
        <v>0</v>
      </c>
      <c r="BF205" s="100">
        <f t="shared" si="45"/>
        <v>0</v>
      </c>
      <c r="BG205" s="100">
        <f t="shared" si="46"/>
        <v>0</v>
      </c>
      <c r="BH205" s="100">
        <f t="shared" si="47"/>
        <v>0</v>
      </c>
      <c r="BI205" s="100">
        <f t="shared" si="48"/>
        <v>0</v>
      </c>
      <c r="BJ205" s="2" t="s">
        <v>95</v>
      </c>
      <c r="BK205" s="101">
        <f t="shared" si="49"/>
        <v>0</v>
      </c>
      <c r="BL205" s="2" t="s">
        <v>94</v>
      </c>
      <c r="BM205" s="99" t="s">
        <v>354</v>
      </c>
    </row>
    <row r="206" spans="2:65" s="8" customFormat="1" ht="24.2" customHeight="1" x14ac:dyDescent="0.25">
      <c r="B206" s="9"/>
      <c r="C206" s="102" t="s">
        <v>355</v>
      </c>
      <c r="D206" s="102" t="s">
        <v>190</v>
      </c>
      <c r="E206" s="103" t="s">
        <v>344</v>
      </c>
      <c r="F206" s="104" t="s">
        <v>345</v>
      </c>
      <c r="G206" s="105" t="s">
        <v>286</v>
      </c>
      <c r="H206" s="106"/>
      <c r="I206" s="106"/>
      <c r="J206" s="106">
        <f t="shared" si="40"/>
        <v>0</v>
      </c>
      <c r="K206" s="107"/>
      <c r="L206" s="108"/>
      <c r="M206" s="109" t="s">
        <v>8</v>
      </c>
      <c r="N206" s="110" t="s">
        <v>31</v>
      </c>
      <c r="O206" s="97">
        <v>0</v>
      </c>
      <c r="P206" s="97">
        <f t="shared" si="41"/>
        <v>0</v>
      </c>
      <c r="Q206" s="97">
        <v>2.8E-3</v>
      </c>
      <c r="R206" s="97">
        <f t="shared" si="42"/>
        <v>0</v>
      </c>
      <c r="S206" s="97">
        <v>0</v>
      </c>
      <c r="T206" s="98">
        <f t="shared" si="43"/>
        <v>0</v>
      </c>
      <c r="AR206" s="99" t="s">
        <v>119</v>
      </c>
      <c r="AT206" s="99" t="s">
        <v>190</v>
      </c>
      <c r="AU206" s="99" t="s">
        <v>95</v>
      </c>
      <c r="AY206" s="2" t="s">
        <v>88</v>
      </c>
      <c r="BE206" s="100">
        <f t="shared" si="44"/>
        <v>0</v>
      </c>
      <c r="BF206" s="100">
        <f t="shared" si="45"/>
        <v>0</v>
      </c>
      <c r="BG206" s="100">
        <f t="shared" si="46"/>
        <v>0</v>
      </c>
      <c r="BH206" s="100">
        <f t="shared" si="47"/>
        <v>0</v>
      </c>
      <c r="BI206" s="100">
        <f t="shared" si="48"/>
        <v>0</v>
      </c>
      <c r="BJ206" s="2" t="s">
        <v>95</v>
      </c>
      <c r="BK206" s="101">
        <f t="shared" si="49"/>
        <v>0</v>
      </c>
      <c r="BL206" s="2" t="s">
        <v>94</v>
      </c>
      <c r="BM206" s="99" t="s">
        <v>356</v>
      </c>
    </row>
    <row r="207" spans="2:65" s="8" customFormat="1" ht="24.2" customHeight="1" x14ac:dyDescent="0.25">
      <c r="B207" s="9"/>
      <c r="C207" s="102" t="s">
        <v>357</v>
      </c>
      <c r="D207" s="102" t="s">
        <v>190</v>
      </c>
      <c r="E207" s="103" t="s">
        <v>358</v>
      </c>
      <c r="F207" s="104" t="s">
        <v>359</v>
      </c>
      <c r="G207" s="105" t="s">
        <v>286</v>
      </c>
      <c r="H207" s="106"/>
      <c r="I207" s="106"/>
      <c r="J207" s="106">
        <f t="shared" si="40"/>
        <v>0</v>
      </c>
      <c r="K207" s="107"/>
      <c r="L207" s="108"/>
      <c r="M207" s="109" t="s">
        <v>8</v>
      </c>
      <c r="N207" s="110" t="s">
        <v>31</v>
      </c>
      <c r="O207" s="97">
        <v>0</v>
      </c>
      <c r="P207" s="97">
        <f t="shared" si="41"/>
        <v>0</v>
      </c>
      <c r="Q207" s="97">
        <v>4.1999999999999997E-3</v>
      </c>
      <c r="R207" s="97">
        <f t="shared" si="42"/>
        <v>0</v>
      </c>
      <c r="S207" s="97">
        <v>0</v>
      </c>
      <c r="T207" s="98">
        <f t="shared" si="43"/>
        <v>0</v>
      </c>
      <c r="AR207" s="99" t="s">
        <v>119</v>
      </c>
      <c r="AT207" s="99" t="s">
        <v>190</v>
      </c>
      <c r="AU207" s="99" t="s">
        <v>95</v>
      </c>
      <c r="AY207" s="2" t="s">
        <v>88</v>
      </c>
      <c r="BE207" s="100">
        <f t="shared" si="44"/>
        <v>0</v>
      </c>
      <c r="BF207" s="100">
        <f t="shared" si="45"/>
        <v>0</v>
      </c>
      <c r="BG207" s="100">
        <f t="shared" si="46"/>
        <v>0</v>
      </c>
      <c r="BH207" s="100">
        <f t="shared" si="47"/>
        <v>0</v>
      </c>
      <c r="BI207" s="100">
        <f t="shared" si="48"/>
        <v>0</v>
      </c>
      <c r="BJ207" s="2" t="s">
        <v>95</v>
      </c>
      <c r="BK207" s="101">
        <f t="shared" si="49"/>
        <v>0</v>
      </c>
      <c r="BL207" s="2" t="s">
        <v>94</v>
      </c>
      <c r="BM207" s="99" t="s">
        <v>360</v>
      </c>
    </row>
    <row r="208" spans="2:65" s="8" customFormat="1" ht="24.2" customHeight="1" x14ac:dyDescent="0.25">
      <c r="B208" s="9"/>
      <c r="C208" s="102" t="s">
        <v>361</v>
      </c>
      <c r="D208" s="102" t="s">
        <v>190</v>
      </c>
      <c r="E208" s="103" t="s">
        <v>362</v>
      </c>
      <c r="F208" s="104" t="s">
        <v>363</v>
      </c>
      <c r="G208" s="105" t="s">
        <v>286</v>
      </c>
      <c r="H208" s="106"/>
      <c r="I208" s="106"/>
      <c r="J208" s="106">
        <f t="shared" si="40"/>
        <v>0</v>
      </c>
      <c r="K208" s="107"/>
      <c r="L208" s="108"/>
      <c r="M208" s="109" t="s">
        <v>8</v>
      </c>
      <c r="N208" s="110" t="s">
        <v>31</v>
      </c>
      <c r="O208" s="97">
        <v>0</v>
      </c>
      <c r="P208" s="97">
        <f t="shared" si="41"/>
        <v>0</v>
      </c>
      <c r="Q208" s="97">
        <v>7.0000000000000001E-3</v>
      </c>
      <c r="R208" s="97">
        <f t="shared" si="42"/>
        <v>0</v>
      </c>
      <c r="S208" s="97">
        <v>0</v>
      </c>
      <c r="T208" s="98">
        <f t="shared" si="43"/>
        <v>0</v>
      </c>
      <c r="AR208" s="99" t="s">
        <v>119</v>
      </c>
      <c r="AT208" s="99" t="s">
        <v>190</v>
      </c>
      <c r="AU208" s="99" t="s">
        <v>95</v>
      </c>
      <c r="AY208" s="2" t="s">
        <v>88</v>
      </c>
      <c r="BE208" s="100">
        <f t="shared" si="44"/>
        <v>0</v>
      </c>
      <c r="BF208" s="100">
        <f t="shared" si="45"/>
        <v>0</v>
      </c>
      <c r="BG208" s="100">
        <f t="shared" si="46"/>
        <v>0</v>
      </c>
      <c r="BH208" s="100">
        <f t="shared" si="47"/>
        <v>0</v>
      </c>
      <c r="BI208" s="100">
        <f t="shared" si="48"/>
        <v>0</v>
      </c>
      <c r="BJ208" s="2" t="s">
        <v>95</v>
      </c>
      <c r="BK208" s="101">
        <f t="shared" si="49"/>
        <v>0</v>
      </c>
      <c r="BL208" s="2" t="s">
        <v>94</v>
      </c>
      <c r="BM208" s="99" t="s">
        <v>364</v>
      </c>
    </row>
    <row r="209" spans="2:65" s="8" customFormat="1" ht="24.2" customHeight="1" x14ac:dyDescent="0.25">
      <c r="B209" s="9"/>
      <c r="C209" s="90" t="s">
        <v>365</v>
      </c>
      <c r="D209" s="90" t="s">
        <v>90</v>
      </c>
      <c r="E209" s="91" t="s">
        <v>366</v>
      </c>
      <c r="F209" s="92" t="s">
        <v>367</v>
      </c>
      <c r="G209" s="93" t="s">
        <v>199</v>
      </c>
      <c r="H209" s="94"/>
      <c r="I209" s="94"/>
      <c r="J209" s="94">
        <f t="shared" si="40"/>
        <v>0</v>
      </c>
      <c r="K209" s="95"/>
      <c r="L209" s="9"/>
      <c r="M209" s="96" t="s">
        <v>8</v>
      </c>
      <c r="N209" s="60" t="s">
        <v>31</v>
      </c>
      <c r="O209" s="97">
        <v>4.2999999999999997E-2</v>
      </c>
      <c r="P209" s="97">
        <f t="shared" si="41"/>
        <v>0</v>
      </c>
      <c r="Q209" s="97">
        <v>1.0000000000000001E-5</v>
      </c>
      <c r="R209" s="97">
        <f t="shared" si="42"/>
        <v>0</v>
      </c>
      <c r="S209" s="97">
        <v>0</v>
      </c>
      <c r="T209" s="98">
        <f t="shared" si="43"/>
        <v>0</v>
      </c>
      <c r="AR209" s="99" t="s">
        <v>94</v>
      </c>
      <c r="AT209" s="99" t="s">
        <v>90</v>
      </c>
      <c r="AU209" s="99" t="s">
        <v>95</v>
      </c>
      <c r="AY209" s="2" t="s">
        <v>88</v>
      </c>
      <c r="BE209" s="100">
        <f t="shared" si="44"/>
        <v>0</v>
      </c>
      <c r="BF209" s="100">
        <f t="shared" si="45"/>
        <v>0</v>
      </c>
      <c r="BG209" s="100">
        <f t="shared" si="46"/>
        <v>0</v>
      </c>
      <c r="BH209" s="100">
        <f t="shared" si="47"/>
        <v>0</v>
      </c>
      <c r="BI209" s="100">
        <f t="shared" si="48"/>
        <v>0</v>
      </c>
      <c r="BJ209" s="2" t="s">
        <v>95</v>
      </c>
      <c r="BK209" s="101">
        <f t="shared" si="49"/>
        <v>0</v>
      </c>
      <c r="BL209" s="2" t="s">
        <v>94</v>
      </c>
      <c r="BM209" s="99" t="s">
        <v>368</v>
      </c>
    </row>
    <row r="210" spans="2:65" s="8" customFormat="1" ht="24.2" customHeight="1" x14ac:dyDescent="0.25">
      <c r="B210" s="9"/>
      <c r="C210" s="102" t="s">
        <v>369</v>
      </c>
      <c r="D210" s="102" t="s">
        <v>190</v>
      </c>
      <c r="E210" s="103" t="s">
        <v>370</v>
      </c>
      <c r="F210" s="104" t="s">
        <v>371</v>
      </c>
      <c r="G210" s="105" t="s">
        <v>286</v>
      </c>
      <c r="H210" s="106"/>
      <c r="I210" s="106"/>
      <c r="J210" s="106">
        <f t="shared" si="40"/>
        <v>0</v>
      </c>
      <c r="K210" s="107"/>
      <c r="L210" s="108"/>
      <c r="M210" s="109" t="s">
        <v>8</v>
      </c>
      <c r="N210" s="110" t="s">
        <v>31</v>
      </c>
      <c r="O210" s="97">
        <v>0</v>
      </c>
      <c r="P210" s="97">
        <f t="shared" si="41"/>
        <v>0</v>
      </c>
      <c r="Q210" s="97">
        <v>1.1000000000000001E-3</v>
      </c>
      <c r="R210" s="97">
        <f t="shared" si="42"/>
        <v>0</v>
      </c>
      <c r="S210" s="97">
        <v>0</v>
      </c>
      <c r="T210" s="98">
        <f t="shared" si="43"/>
        <v>0</v>
      </c>
      <c r="AR210" s="99" t="s">
        <v>119</v>
      </c>
      <c r="AT210" s="99" t="s">
        <v>190</v>
      </c>
      <c r="AU210" s="99" t="s">
        <v>95</v>
      </c>
      <c r="AY210" s="2" t="s">
        <v>88</v>
      </c>
      <c r="BE210" s="100">
        <f t="shared" si="44"/>
        <v>0</v>
      </c>
      <c r="BF210" s="100">
        <f t="shared" si="45"/>
        <v>0</v>
      </c>
      <c r="BG210" s="100">
        <f t="shared" si="46"/>
        <v>0</v>
      </c>
      <c r="BH210" s="100">
        <f t="shared" si="47"/>
        <v>0</v>
      </c>
      <c r="BI210" s="100">
        <f t="shared" si="48"/>
        <v>0</v>
      </c>
      <c r="BJ210" s="2" t="s">
        <v>95</v>
      </c>
      <c r="BK210" s="101">
        <f t="shared" si="49"/>
        <v>0</v>
      </c>
      <c r="BL210" s="2" t="s">
        <v>94</v>
      </c>
      <c r="BM210" s="99" t="s">
        <v>372</v>
      </c>
    </row>
    <row r="211" spans="2:65" s="8" customFormat="1" ht="24.2" customHeight="1" x14ac:dyDescent="0.25">
      <c r="B211" s="9"/>
      <c r="C211" s="102" t="s">
        <v>373</v>
      </c>
      <c r="D211" s="102" t="s">
        <v>190</v>
      </c>
      <c r="E211" s="103" t="s">
        <v>374</v>
      </c>
      <c r="F211" s="104" t="s">
        <v>375</v>
      </c>
      <c r="G211" s="105" t="s">
        <v>286</v>
      </c>
      <c r="H211" s="106"/>
      <c r="I211" s="106"/>
      <c r="J211" s="106">
        <f t="shared" si="40"/>
        <v>0</v>
      </c>
      <c r="K211" s="107"/>
      <c r="L211" s="108"/>
      <c r="M211" s="109" t="s">
        <v>8</v>
      </c>
      <c r="N211" s="110" t="s">
        <v>31</v>
      </c>
      <c r="O211" s="97">
        <v>0</v>
      </c>
      <c r="P211" s="97">
        <f t="shared" si="41"/>
        <v>0</v>
      </c>
      <c r="Q211" s="97">
        <v>2.2000000000000001E-3</v>
      </c>
      <c r="R211" s="97">
        <f t="shared" si="42"/>
        <v>0</v>
      </c>
      <c r="S211" s="97">
        <v>0</v>
      </c>
      <c r="T211" s="98">
        <f t="shared" si="43"/>
        <v>0</v>
      </c>
      <c r="AR211" s="99" t="s">
        <v>119</v>
      </c>
      <c r="AT211" s="99" t="s">
        <v>190</v>
      </c>
      <c r="AU211" s="99" t="s">
        <v>95</v>
      </c>
      <c r="AY211" s="2" t="s">
        <v>88</v>
      </c>
      <c r="BE211" s="100">
        <f t="shared" si="44"/>
        <v>0</v>
      </c>
      <c r="BF211" s="100">
        <f t="shared" si="45"/>
        <v>0</v>
      </c>
      <c r="BG211" s="100">
        <f t="shared" si="46"/>
        <v>0</v>
      </c>
      <c r="BH211" s="100">
        <f t="shared" si="47"/>
        <v>0</v>
      </c>
      <c r="BI211" s="100">
        <f t="shared" si="48"/>
        <v>0</v>
      </c>
      <c r="BJ211" s="2" t="s">
        <v>95</v>
      </c>
      <c r="BK211" s="101">
        <f t="shared" si="49"/>
        <v>0</v>
      </c>
      <c r="BL211" s="2" t="s">
        <v>94</v>
      </c>
      <c r="BM211" s="99" t="s">
        <v>376</v>
      </c>
    </row>
    <row r="212" spans="2:65" s="8" customFormat="1" ht="24.2" customHeight="1" x14ac:dyDescent="0.25">
      <c r="B212" s="9"/>
      <c r="C212" s="102" t="s">
        <v>377</v>
      </c>
      <c r="D212" s="102" t="s">
        <v>190</v>
      </c>
      <c r="E212" s="103" t="s">
        <v>378</v>
      </c>
      <c r="F212" s="104" t="s">
        <v>379</v>
      </c>
      <c r="G212" s="105" t="s">
        <v>286</v>
      </c>
      <c r="H212" s="106"/>
      <c r="I212" s="106"/>
      <c r="J212" s="106">
        <f t="shared" si="40"/>
        <v>0</v>
      </c>
      <c r="K212" s="107"/>
      <c r="L212" s="108"/>
      <c r="M212" s="109" t="s">
        <v>8</v>
      </c>
      <c r="N212" s="110" t="s">
        <v>31</v>
      </c>
      <c r="O212" s="97">
        <v>0</v>
      </c>
      <c r="P212" s="97">
        <f t="shared" si="41"/>
        <v>0</v>
      </c>
      <c r="Q212" s="97">
        <v>4.4000000000000003E-3</v>
      </c>
      <c r="R212" s="97">
        <f t="shared" si="42"/>
        <v>0</v>
      </c>
      <c r="S212" s="97">
        <v>0</v>
      </c>
      <c r="T212" s="98">
        <f t="shared" si="43"/>
        <v>0</v>
      </c>
      <c r="AR212" s="99" t="s">
        <v>119</v>
      </c>
      <c r="AT212" s="99" t="s">
        <v>190</v>
      </c>
      <c r="AU212" s="99" t="s">
        <v>95</v>
      </c>
      <c r="AY212" s="2" t="s">
        <v>88</v>
      </c>
      <c r="BE212" s="100">
        <f t="shared" si="44"/>
        <v>0</v>
      </c>
      <c r="BF212" s="100">
        <f t="shared" si="45"/>
        <v>0</v>
      </c>
      <c r="BG212" s="100">
        <f t="shared" si="46"/>
        <v>0</v>
      </c>
      <c r="BH212" s="100">
        <f t="shared" si="47"/>
        <v>0</v>
      </c>
      <c r="BI212" s="100">
        <f t="shared" si="48"/>
        <v>0</v>
      </c>
      <c r="BJ212" s="2" t="s">
        <v>95</v>
      </c>
      <c r="BK212" s="101">
        <f t="shared" si="49"/>
        <v>0</v>
      </c>
      <c r="BL212" s="2" t="s">
        <v>94</v>
      </c>
      <c r="BM212" s="99" t="s">
        <v>380</v>
      </c>
    </row>
    <row r="213" spans="2:65" s="8" customFormat="1" ht="24.2" customHeight="1" x14ac:dyDescent="0.25">
      <c r="B213" s="9"/>
      <c r="C213" s="102" t="s">
        <v>381</v>
      </c>
      <c r="D213" s="102" t="s">
        <v>190</v>
      </c>
      <c r="E213" s="103" t="s">
        <v>382</v>
      </c>
      <c r="F213" s="104" t="s">
        <v>383</v>
      </c>
      <c r="G213" s="105" t="s">
        <v>286</v>
      </c>
      <c r="H213" s="106"/>
      <c r="I213" s="106"/>
      <c r="J213" s="106">
        <f t="shared" si="40"/>
        <v>0</v>
      </c>
      <c r="K213" s="107"/>
      <c r="L213" s="108"/>
      <c r="M213" s="109" t="s">
        <v>8</v>
      </c>
      <c r="N213" s="110" t="s">
        <v>31</v>
      </c>
      <c r="O213" s="97">
        <v>0</v>
      </c>
      <c r="P213" s="97">
        <f t="shared" si="41"/>
        <v>0</v>
      </c>
      <c r="Q213" s="97">
        <v>6.6E-3</v>
      </c>
      <c r="R213" s="97">
        <f t="shared" si="42"/>
        <v>0</v>
      </c>
      <c r="S213" s="97">
        <v>0</v>
      </c>
      <c r="T213" s="98">
        <f t="shared" si="43"/>
        <v>0</v>
      </c>
      <c r="AR213" s="99" t="s">
        <v>119</v>
      </c>
      <c r="AT213" s="99" t="s">
        <v>190</v>
      </c>
      <c r="AU213" s="99" t="s">
        <v>95</v>
      </c>
      <c r="AY213" s="2" t="s">
        <v>88</v>
      </c>
      <c r="BE213" s="100">
        <f t="shared" si="44"/>
        <v>0</v>
      </c>
      <c r="BF213" s="100">
        <f t="shared" si="45"/>
        <v>0</v>
      </c>
      <c r="BG213" s="100">
        <f t="shared" si="46"/>
        <v>0</v>
      </c>
      <c r="BH213" s="100">
        <f t="shared" si="47"/>
        <v>0</v>
      </c>
      <c r="BI213" s="100">
        <f t="shared" si="48"/>
        <v>0</v>
      </c>
      <c r="BJ213" s="2" t="s">
        <v>95</v>
      </c>
      <c r="BK213" s="101">
        <f t="shared" si="49"/>
        <v>0</v>
      </c>
      <c r="BL213" s="2" t="s">
        <v>94</v>
      </c>
      <c r="BM213" s="99" t="s">
        <v>384</v>
      </c>
    </row>
    <row r="214" spans="2:65" s="8" customFormat="1" ht="24.2" customHeight="1" x14ac:dyDescent="0.25">
      <c r="B214" s="9"/>
      <c r="C214" s="102" t="s">
        <v>385</v>
      </c>
      <c r="D214" s="102" t="s">
        <v>190</v>
      </c>
      <c r="E214" s="103" t="s">
        <v>386</v>
      </c>
      <c r="F214" s="104" t="s">
        <v>387</v>
      </c>
      <c r="G214" s="105" t="s">
        <v>286</v>
      </c>
      <c r="H214" s="106"/>
      <c r="I214" s="106"/>
      <c r="J214" s="106">
        <f t="shared" si="40"/>
        <v>0</v>
      </c>
      <c r="K214" s="107"/>
      <c r="L214" s="108"/>
      <c r="M214" s="109" t="s">
        <v>8</v>
      </c>
      <c r="N214" s="110" t="s">
        <v>31</v>
      </c>
      <c r="O214" s="97">
        <v>0</v>
      </c>
      <c r="P214" s="97">
        <f t="shared" si="41"/>
        <v>0</v>
      </c>
      <c r="Q214" s="97">
        <v>1.0999999999999999E-2</v>
      </c>
      <c r="R214" s="97">
        <f t="shared" si="42"/>
        <v>0</v>
      </c>
      <c r="S214" s="97">
        <v>0</v>
      </c>
      <c r="T214" s="98">
        <f t="shared" si="43"/>
        <v>0</v>
      </c>
      <c r="AR214" s="99" t="s">
        <v>119</v>
      </c>
      <c r="AT214" s="99" t="s">
        <v>190</v>
      </c>
      <c r="AU214" s="99" t="s">
        <v>95</v>
      </c>
      <c r="AY214" s="2" t="s">
        <v>88</v>
      </c>
      <c r="BE214" s="100">
        <f t="shared" si="44"/>
        <v>0</v>
      </c>
      <c r="BF214" s="100">
        <f t="shared" si="45"/>
        <v>0</v>
      </c>
      <c r="BG214" s="100">
        <f t="shared" si="46"/>
        <v>0</v>
      </c>
      <c r="BH214" s="100">
        <f t="shared" si="47"/>
        <v>0</v>
      </c>
      <c r="BI214" s="100">
        <f t="shared" si="48"/>
        <v>0</v>
      </c>
      <c r="BJ214" s="2" t="s">
        <v>95</v>
      </c>
      <c r="BK214" s="101">
        <f t="shared" si="49"/>
        <v>0</v>
      </c>
      <c r="BL214" s="2" t="s">
        <v>94</v>
      </c>
      <c r="BM214" s="99" t="s">
        <v>388</v>
      </c>
    </row>
    <row r="215" spans="2:65" s="8" customFormat="1" ht="14.45" customHeight="1" x14ac:dyDescent="0.25">
      <c r="B215" s="9"/>
      <c r="C215" s="90" t="s">
        <v>389</v>
      </c>
      <c r="D215" s="90" t="s">
        <v>90</v>
      </c>
      <c r="E215" s="91" t="s">
        <v>390</v>
      </c>
      <c r="F215" s="92" t="s">
        <v>391</v>
      </c>
      <c r="G215" s="93" t="s">
        <v>286</v>
      </c>
      <c r="H215" s="94"/>
      <c r="I215" s="94"/>
      <c r="J215" s="94">
        <f t="shared" si="40"/>
        <v>0</v>
      </c>
      <c r="K215" s="95"/>
      <c r="L215" s="9"/>
      <c r="M215" s="96" t="s">
        <v>8</v>
      </c>
      <c r="N215" s="60" t="s">
        <v>31</v>
      </c>
      <c r="O215" s="97">
        <v>0.2</v>
      </c>
      <c r="P215" s="97">
        <f t="shared" si="41"/>
        <v>0</v>
      </c>
      <c r="Q215" s="97">
        <v>4.0000000000000003E-5</v>
      </c>
      <c r="R215" s="97">
        <f t="shared" si="42"/>
        <v>0</v>
      </c>
      <c r="S215" s="97">
        <v>0</v>
      </c>
      <c r="T215" s="98">
        <f t="shared" si="43"/>
        <v>0</v>
      </c>
      <c r="AR215" s="99" t="s">
        <v>94</v>
      </c>
      <c r="AT215" s="99" t="s">
        <v>90</v>
      </c>
      <c r="AU215" s="99" t="s">
        <v>95</v>
      </c>
      <c r="AY215" s="2" t="s">
        <v>88</v>
      </c>
      <c r="BE215" s="100">
        <f t="shared" si="44"/>
        <v>0</v>
      </c>
      <c r="BF215" s="100">
        <f t="shared" si="45"/>
        <v>0</v>
      </c>
      <c r="BG215" s="100">
        <f t="shared" si="46"/>
        <v>0</v>
      </c>
      <c r="BH215" s="100">
        <f t="shared" si="47"/>
        <v>0</v>
      </c>
      <c r="BI215" s="100">
        <f t="shared" si="48"/>
        <v>0</v>
      </c>
      <c r="BJ215" s="2" t="s">
        <v>95</v>
      </c>
      <c r="BK215" s="101">
        <f t="shared" si="49"/>
        <v>0</v>
      </c>
      <c r="BL215" s="2" t="s">
        <v>94</v>
      </c>
      <c r="BM215" s="99" t="s">
        <v>392</v>
      </c>
    </row>
    <row r="216" spans="2:65" s="8" customFormat="1" ht="24.2" customHeight="1" x14ac:dyDescent="0.25">
      <c r="B216" s="9"/>
      <c r="C216" s="102" t="s">
        <v>393</v>
      </c>
      <c r="D216" s="102" t="s">
        <v>190</v>
      </c>
      <c r="E216" s="103" t="s">
        <v>394</v>
      </c>
      <c r="F216" s="104" t="s">
        <v>395</v>
      </c>
      <c r="G216" s="105" t="s">
        <v>286</v>
      </c>
      <c r="H216" s="106"/>
      <c r="I216" s="106"/>
      <c r="J216" s="106">
        <f t="shared" si="40"/>
        <v>0</v>
      </c>
      <c r="K216" s="107"/>
      <c r="L216" s="108"/>
      <c r="M216" s="109" t="s">
        <v>8</v>
      </c>
      <c r="N216" s="110" t="s">
        <v>31</v>
      </c>
      <c r="O216" s="97">
        <v>0</v>
      </c>
      <c r="P216" s="97">
        <f t="shared" si="41"/>
        <v>0</v>
      </c>
      <c r="Q216" s="97">
        <v>4.0000000000000002E-4</v>
      </c>
      <c r="R216" s="97">
        <f t="shared" si="42"/>
        <v>0</v>
      </c>
      <c r="S216" s="97">
        <v>0</v>
      </c>
      <c r="T216" s="98">
        <f t="shared" si="43"/>
        <v>0</v>
      </c>
      <c r="AR216" s="99" t="s">
        <v>119</v>
      </c>
      <c r="AT216" s="99" t="s">
        <v>190</v>
      </c>
      <c r="AU216" s="99" t="s">
        <v>95</v>
      </c>
      <c r="AY216" s="2" t="s">
        <v>88</v>
      </c>
      <c r="BE216" s="100">
        <f t="shared" si="44"/>
        <v>0</v>
      </c>
      <c r="BF216" s="100">
        <f t="shared" si="45"/>
        <v>0</v>
      </c>
      <c r="BG216" s="100">
        <f t="shared" si="46"/>
        <v>0</v>
      </c>
      <c r="BH216" s="100">
        <f t="shared" si="47"/>
        <v>0</v>
      </c>
      <c r="BI216" s="100">
        <f t="shared" si="48"/>
        <v>0</v>
      </c>
      <c r="BJ216" s="2" t="s">
        <v>95</v>
      </c>
      <c r="BK216" s="101">
        <f t="shared" si="49"/>
        <v>0</v>
      </c>
      <c r="BL216" s="2" t="s">
        <v>94</v>
      </c>
      <c r="BM216" s="99" t="s">
        <v>396</v>
      </c>
    </row>
    <row r="217" spans="2:65" s="8" customFormat="1" ht="14.45" customHeight="1" x14ac:dyDescent="0.25">
      <c r="B217" s="9"/>
      <c r="C217" s="90" t="s">
        <v>397</v>
      </c>
      <c r="D217" s="90" t="s">
        <v>90</v>
      </c>
      <c r="E217" s="91" t="s">
        <v>398</v>
      </c>
      <c r="F217" s="92" t="s">
        <v>399</v>
      </c>
      <c r="G217" s="93" t="s">
        <v>286</v>
      </c>
      <c r="H217" s="94"/>
      <c r="I217" s="94"/>
      <c r="J217" s="94">
        <f t="shared" si="40"/>
        <v>0</v>
      </c>
      <c r="K217" s="95"/>
      <c r="L217" s="9"/>
      <c r="M217" s="96" t="s">
        <v>8</v>
      </c>
      <c r="N217" s="60" t="s">
        <v>31</v>
      </c>
      <c r="O217" s="97">
        <v>0.2</v>
      </c>
      <c r="P217" s="97">
        <f t="shared" si="41"/>
        <v>0</v>
      </c>
      <c r="Q217" s="97">
        <v>4.0000000000000003E-5</v>
      </c>
      <c r="R217" s="97">
        <f t="shared" si="42"/>
        <v>0</v>
      </c>
      <c r="S217" s="97">
        <v>0</v>
      </c>
      <c r="T217" s="98">
        <f t="shared" si="43"/>
        <v>0</v>
      </c>
      <c r="AR217" s="99" t="s">
        <v>94</v>
      </c>
      <c r="AT217" s="99" t="s">
        <v>90</v>
      </c>
      <c r="AU217" s="99" t="s">
        <v>95</v>
      </c>
      <c r="AY217" s="2" t="s">
        <v>88</v>
      </c>
      <c r="BE217" s="100">
        <f t="shared" si="44"/>
        <v>0</v>
      </c>
      <c r="BF217" s="100">
        <f t="shared" si="45"/>
        <v>0</v>
      </c>
      <c r="BG217" s="100">
        <f t="shared" si="46"/>
        <v>0</v>
      </c>
      <c r="BH217" s="100">
        <f t="shared" si="47"/>
        <v>0</v>
      </c>
      <c r="BI217" s="100">
        <f t="shared" si="48"/>
        <v>0</v>
      </c>
      <c r="BJ217" s="2" t="s">
        <v>95</v>
      </c>
      <c r="BK217" s="101">
        <f t="shared" si="49"/>
        <v>0</v>
      </c>
      <c r="BL217" s="2" t="s">
        <v>94</v>
      </c>
      <c r="BM217" s="99" t="s">
        <v>400</v>
      </c>
    </row>
    <row r="218" spans="2:65" s="8" customFormat="1" ht="24.2" customHeight="1" x14ac:dyDescent="0.25">
      <c r="B218" s="9"/>
      <c r="C218" s="102" t="s">
        <v>401</v>
      </c>
      <c r="D218" s="102" t="s">
        <v>190</v>
      </c>
      <c r="E218" s="103" t="s">
        <v>402</v>
      </c>
      <c r="F218" s="104" t="s">
        <v>403</v>
      </c>
      <c r="G218" s="105" t="s">
        <v>286</v>
      </c>
      <c r="H218" s="106"/>
      <c r="I218" s="106"/>
      <c r="J218" s="106">
        <f t="shared" si="40"/>
        <v>0</v>
      </c>
      <c r="K218" s="107"/>
      <c r="L218" s="108"/>
      <c r="M218" s="109" t="s">
        <v>8</v>
      </c>
      <c r="N218" s="110" t="s">
        <v>31</v>
      </c>
      <c r="O218" s="97">
        <v>0</v>
      </c>
      <c r="P218" s="97">
        <f t="shared" si="41"/>
        <v>0</v>
      </c>
      <c r="Q218" s="97">
        <v>8.0999999999999996E-4</v>
      </c>
      <c r="R218" s="97">
        <f t="shared" si="42"/>
        <v>0</v>
      </c>
      <c r="S218" s="97">
        <v>0</v>
      </c>
      <c r="T218" s="98">
        <f t="shared" si="43"/>
        <v>0</v>
      </c>
      <c r="AR218" s="99" t="s">
        <v>119</v>
      </c>
      <c r="AT218" s="99" t="s">
        <v>190</v>
      </c>
      <c r="AU218" s="99" t="s">
        <v>95</v>
      </c>
      <c r="AY218" s="2" t="s">
        <v>88</v>
      </c>
      <c r="BE218" s="100">
        <f t="shared" si="44"/>
        <v>0</v>
      </c>
      <c r="BF218" s="100">
        <f t="shared" si="45"/>
        <v>0</v>
      </c>
      <c r="BG218" s="100">
        <f t="shared" si="46"/>
        <v>0</v>
      </c>
      <c r="BH218" s="100">
        <f t="shared" si="47"/>
        <v>0</v>
      </c>
      <c r="BI218" s="100">
        <f t="shared" si="48"/>
        <v>0</v>
      </c>
      <c r="BJ218" s="2" t="s">
        <v>95</v>
      </c>
      <c r="BK218" s="101">
        <f t="shared" si="49"/>
        <v>0</v>
      </c>
      <c r="BL218" s="2" t="s">
        <v>94</v>
      </c>
      <c r="BM218" s="99" t="s">
        <v>404</v>
      </c>
    </row>
    <row r="219" spans="2:65" s="8" customFormat="1" ht="14.45" customHeight="1" x14ac:dyDescent="0.25">
      <c r="B219" s="9"/>
      <c r="C219" s="90" t="s">
        <v>405</v>
      </c>
      <c r="D219" s="90" t="s">
        <v>90</v>
      </c>
      <c r="E219" s="91" t="s">
        <v>406</v>
      </c>
      <c r="F219" s="92" t="s">
        <v>407</v>
      </c>
      <c r="G219" s="93" t="s">
        <v>286</v>
      </c>
      <c r="H219" s="94"/>
      <c r="I219" s="94"/>
      <c r="J219" s="94">
        <f t="shared" si="40"/>
        <v>0</v>
      </c>
      <c r="K219" s="95"/>
      <c r="L219" s="9"/>
      <c r="M219" s="96" t="s">
        <v>8</v>
      </c>
      <c r="N219" s="60" t="s">
        <v>31</v>
      </c>
      <c r="O219" s="97">
        <v>0.215</v>
      </c>
      <c r="P219" s="97">
        <f t="shared" si="41"/>
        <v>0</v>
      </c>
      <c r="Q219" s="97">
        <v>5.0000000000000002E-5</v>
      </c>
      <c r="R219" s="97">
        <f t="shared" si="42"/>
        <v>0</v>
      </c>
      <c r="S219" s="97">
        <v>0</v>
      </c>
      <c r="T219" s="98">
        <f t="shared" si="43"/>
        <v>0</v>
      </c>
      <c r="AR219" s="99" t="s">
        <v>94</v>
      </c>
      <c r="AT219" s="99" t="s">
        <v>90</v>
      </c>
      <c r="AU219" s="99" t="s">
        <v>95</v>
      </c>
      <c r="AY219" s="2" t="s">
        <v>88</v>
      </c>
      <c r="BE219" s="100">
        <f t="shared" si="44"/>
        <v>0</v>
      </c>
      <c r="BF219" s="100">
        <f t="shared" si="45"/>
        <v>0</v>
      </c>
      <c r="BG219" s="100">
        <f t="shared" si="46"/>
        <v>0</v>
      </c>
      <c r="BH219" s="100">
        <f t="shared" si="47"/>
        <v>0</v>
      </c>
      <c r="BI219" s="100">
        <f t="shared" si="48"/>
        <v>0</v>
      </c>
      <c r="BJ219" s="2" t="s">
        <v>95</v>
      </c>
      <c r="BK219" s="101">
        <f t="shared" si="49"/>
        <v>0</v>
      </c>
      <c r="BL219" s="2" t="s">
        <v>94</v>
      </c>
      <c r="BM219" s="99" t="s">
        <v>408</v>
      </c>
    </row>
    <row r="220" spans="2:65" s="8" customFormat="1" ht="24.2" customHeight="1" x14ac:dyDescent="0.25">
      <c r="B220" s="9"/>
      <c r="C220" s="102" t="s">
        <v>409</v>
      </c>
      <c r="D220" s="102" t="s">
        <v>190</v>
      </c>
      <c r="E220" s="103" t="s">
        <v>410</v>
      </c>
      <c r="F220" s="104" t="s">
        <v>411</v>
      </c>
      <c r="G220" s="105" t="s">
        <v>286</v>
      </c>
      <c r="H220" s="106"/>
      <c r="I220" s="106"/>
      <c r="J220" s="106">
        <f t="shared" si="40"/>
        <v>0</v>
      </c>
      <c r="K220" s="107"/>
      <c r="L220" s="108"/>
      <c r="M220" s="109" t="s">
        <v>8</v>
      </c>
      <c r="N220" s="110" t="s">
        <v>31</v>
      </c>
      <c r="O220" s="97">
        <v>0</v>
      </c>
      <c r="P220" s="97">
        <f t="shared" si="41"/>
        <v>0</v>
      </c>
      <c r="Q220" s="97">
        <v>1.23E-3</v>
      </c>
      <c r="R220" s="97">
        <f t="shared" si="42"/>
        <v>0</v>
      </c>
      <c r="S220" s="97">
        <v>0</v>
      </c>
      <c r="T220" s="98">
        <f t="shared" si="43"/>
        <v>0</v>
      </c>
      <c r="AR220" s="99" t="s">
        <v>119</v>
      </c>
      <c r="AT220" s="99" t="s">
        <v>190</v>
      </c>
      <c r="AU220" s="99" t="s">
        <v>95</v>
      </c>
      <c r="AY220" s="2" t="s">
        <v>88</v>
      </c>
      <c r="BE220" s="100">
        <f t="shared" si="44"/>
        <v>0</v>
      </c>
      <c r="BF220" s="100">
        <f t="shared" si="45"/>
        <v>0</v>
      </c>
      <c r="BG220" s="100">
        <f t="shared" si="46"/>
        <v>0</v>
      </c>
      <c r="BH220" s="100">
        <f t="shared" si="47"/>
        <v>0</v>
      </c>
      <c r="BI220" s="100">
        <f t="shared" si="48"/>
        <v>0</v>
      </c>
      <c r="BJ220" s="2" t="s">
        <v>95</v>
      </c>
      <c r="BK220" s="101">
        <f t="shared" si="49"/>
        <v>0</v>
      </c>
      <c r="BL220" s="2" t="s">
        <v>94</v>
      </c>
      <c r="BM220" s="99" t="s">
        <v>412</v>
      </c>
    </row>
    <row r="221" spans="2:65" s="8" customFormat="1" ht="14.45" customHeight="1" x14ac:dyDescent="0.25">
      <c r="B221" s="9"/>
      <c r="C221" s="90" t="s">
        <v>413</v>
      </c>
      <c r="D221" s="90" t="s">
        <v>90</v>
      </c>
      <c r="E221" s="91" t="s">
        <v>414</v>
      </c>
      <c r="F221" s="92" t="s">
        <v>415</v>
      </c>
      <c r="G221" s="93" t="s">
        <v>286</v>
      </c>
      <c r="H221" s="94"/>
      <c r="I221" s="94"/>
      <c r="J221" s="94">
        <f t="shared" si="40"/>
        <v>0</v>
      </c>
      <c r="K221" s="95"/>
      <c r="L221" s="9"/>
      <c r="M221" s="96" t="s">
        <v>8</v>
      </c>
      <c r="N221" s="60" t="s">
        <v>31</v>
      </c>
      <c r="O221" s="97">
        <v>0.215</v>
      </c>
      <c r="P221" s="97">
        <f t="shared" si="41"/>
        <v>0</v>
      </c>
      <c r="Q221" s="97">
        <v>5.0000000000000002E-5</v>
      </c>
      <c r="R221" s="97">
        <f t="shared" si="42"/>
        <v>0</v>
      </c>
      <c r="S221" s="97">
        <v>0</v>
      </c>
      <c r="T221" s="98">
        <f t="shared" si="43"/>
        <v>0</v>
      </c>
      <c r="AR221" s="99" t="s">
        <v>94</v>
      </c>
      <c r="AT221" s="99" t="s">
        <v>90</v>
      </c>
      <c r="AU221" s="99" t="s">
        <v>95</v>
      </c>
      <c r="AY221" s="2" t="s">
        <v>88</v>
      </c>
      <c r="BE221" s="100">
        <f t="shared" si="44"/>
        <v>0</v>
      </c>
      <c r="BF221" s="100">
        <f t="shared" si="45"/>
        <v>0</v>
      </c>
      <c r="BG221" s="100">
        <f t="shared" si="46"/>
        <v>0</v>
      </c>
      <c r="BH221" s="100">
        <f t="shared" si="47"/>
        <v>0</v>
      </c>
      <c r="BI221" s="100">
        <f t="shared" si="48"/>
        <v>0</v>
      </c>
      <c r="BJ221" s="2" t="s">
        <v>95</v>
      </c>
      <c r="BK221" s="101">
        <f t="shared" si="49"/>
        <v>0</v>
      </c>
      <c r="BL221" s="2" t="s">
        <v>94</v>
      </c>
      <c r="BM221" s="99" t="s">
        <v>416</v>
      </c>
    </row>
    <row r="222" spans="2:65" s="8" customFormat="1" ht="24.2" customHeight="1" x14ac:dyDescent="0.25">
      <c r="B222" s="9"/>
      <c r="C222" s="102" t="s">
        <v>417</v>
      </c>
      <c r="D222" s="102" t="s">
        <v>190</v>
      </c>
      <c r="E222" s="103" t="s">
        <v>418</v>
      </c>
      <c r="F222" s="104" t="s">
        <v>419</v>
      </c>
      <c r="G222" s="105" t="s">
        <v>286</v>
      </c>
      <c r="H222" s="106"/>
      <c r="I222" s="106"/>
      <c r="J222" s="106">
        <f t="shared" si="40"/>
        <v>0</v>
      </c>
      <c r="K222" s="107"/>
      <c r="L222" s="108"/>
      <c r="M222" s="109" t="s">
        <v>8</v>
      </c>
      <c r="N222" s="110" t="s">
        <v>31</v>
      </c>
      <c r="O222" s="97">
        <v>0</v>
      </c>
      <c r="P222" s="97">
        <f t="shared" si="41"/>
        <v>0</v>
      </c>
      <c r="Q222" s="97">
        <v>5.5000000000000003E-4</v>
      </c>
      <c r="R222" s="97">
        <f t="shared" si="42"/>
        <v>0</v>
      </c>
      <c r="S222" s="97">
        <v>0</v>
      </c>
      <c r="T222" s="98">
        <f t="shared" si="43"/>
        <v>0</v>
      </c>
      <c r="AR222" s="99" t="s">
        <v>119</v>
      </c>
      <c r="AT222" s="99" t="s">
        <v>190</v>
      </c>
      <c r="AU222" s="99" t="s">
        <v>95</v>
      </c>
      <c r="AY222" s="2" t="s">
        <v>88</v>
      </c>
      <c r="BE222" s="100">
        <f t="shared" si="44"/>
        <v>0</v>
      </c>
      <c r="BF222" s="100">
        <f t="shared" si="45"/>
        <v>0</v>
      </c>
      <c r="BG222" s="100">
        <f t="shared" si="46"/>
        <v>0</v>
      </c>
      <c r="BH222" s="100">
        <f t="shared" si="47"/>
        <v>0</v>
      </c>
      <c r="BI222" s="100">
        <f t="shared" si="48"/>
        <v>0</v>
      </c>
      <c r="BJ222" s="2" t="s">
        <v>95</v>
      </c>
      <c r="BK222" s="101">
        <f t="shared" si="49"/>
        <v>0</v>
      </c>
      <c r="BL222" s="2" t="s">
        <v>94</v>
      </c>
      <c r="BM222" s="99" t="s">
        <v>420</v>
      </c>
    </row>
    <row r="223" spans="2:65" s="8" customFormat="1" ht="14.45" customHeight="1" x14ac:dyDescent="0.25">
      <c r="B223" s="9"/>
      <c r="C223" s="90" t="s">
        <v>421</v>
      </c>
      <c r="D223" s="90" t="s">
        <v>90</v>
      </c>
      <c r="E223" s="91" t="s">
        <v>422</v>
      </c>
      <c r="F223" s="92" t="s">
        <v>423</v>
      </c>
      <c r="G223" s="93" t="s">
        <v>286</v>
      </c>
      <c r="H223" s="94"/>
      <c r="I223" s="94"/>
      <c r="J223" s="94">
        <f t="shared" si="40"/>
        <v>0</v>
      </c>
      <c r="K223" s="95"/>
      <c r="L223" s="9"/>
      <c r="M223" s="96" t="s">
        <v>8</v>
      </c>
      <c r="N223" s="60" t="s">
        <v>31</v>
      </c>
      <c r="O223" s="97">
        <v>0.45</v>
      </c>
      <c r="P223" s="97">
        <f t="shared" si="41"/>
        <v>0</v>
      </c>
      <c r="Q223" s="97">
        <v>0</v>
      </c>
      <c r="R223" s="97">
        <f t="shared" si="42"/>
        <v>0</v>
      </c>
      <c r="S223" s="97">
        <v>0</v>
      </c>
      <c r="T223" s="98">
        <f t="shared" si="43"/>
        <v>0</v>
      </c>
      <c r="AR223" s="99" t="s">
        <v>94</v>
      </c>
      <c r="AT223" s="99" t="s">
        <v>90</v>
      </c>
      <c r="AU223" s="99" t="s">
        <v>95</v>
      </c>
      <c r="AY223" s="2" t="s">
        <v>88</v>
      </c>
      <c r="BE223" s="100">
        <f t="shared" si="44"/>
        <v>0</v>
      </c>
      <c r="BF223" s="100">
        <f t="shared" si="45"/>
        <v>0</v>
      </c>
      <c r="BG223" s="100">
        <f t="shared" si="46"/>
        <v>0</v>
      </c>
      <c r="BH223" s="100">
        <f t="shared" si="47"/>
        <v>0</v>
      </c>
      <c r="BI223" s="100">
        <f t="shared" si="48"/>
        <v>0</v>
      </c>
      <c r="BJ223" s="2" t="s">
        <v>95</v>
      </c>
      <c r="BK223" s="101">
        <f t="shared" si="49"/>
        <v>0</v>
      </c>
      <c r="BL223" s="2" t="s">
        <v>94</v>
      </c>
      <c r="BM223" s="99" t="s">
        <v>424</v>
      </c>
    </row>
    <row r="224" spans="2:65" s="8" customFormat="1" ht="24.2" customHeight="1" x14ac:dyDescent="0.25">
      <c r="B224" s="9"/>
      <c r="C224" s="102" t="s">
        <v>425</v>
      </c>
      <c r="D224" s="102" t="s">
        <v>190</v>
      </c>
      <c r="E224" s="103" t="s">
        <v>426</v>
      </c>
      <c r="F224" s="104" t="s">
        <v>427</v>
      </c>
      <c r="G224" s="105" t="s">
        <v>286</v>
      </c>
      <c r="H224" s="106"/>
      <c r="I224" s="106"/>
      <c r="J224" s="106">
        <f t="shared" si="40"/>
        <v>0</v>
      </c>
      <c r="K224" s="107"/>
      <c r="L224" s="108"/>
      <c r="M224" s="109" t="s">
        <v>8</v>
      </c>
      <c r="N224" s="110" t="s">
        <v>31</v>
      </c>
      <c r="O224" s="97">
        <v>0</v>
      </c>
      <c r="P224" s="97">
        <f t="shared" si="41"/>
        <v>0</v>
      </c>
      <c r="Q224" s="97">
        <v>2.9999999999999997E-4</v>
      </c>
      <c r="R224" s="97">
        <f t="shared" si="42"/>
        <v>0</v>
      </c>
      <c r="S224" s="97">
        <v>0</v>
      </c>
      <c r="T224" s="98">
        <f t="shared" si="43"/>
        <v>0</v>
      </c>
      <c r="AR224" s="99" t="s">
        <v>119</v>
      </c>
      <c r="AT224" s="99" t="s">
        <v>190</v>
      </c>
      <c r="AU224" s="99" t="s">
        <v>95</v>
      </c>
      <c r="AY224" s="2" t="s">
        <v>88</v>
      </c>
      <c r="BE224" s="100">
        <f t="shared" si="44"/>
        <v>0</v>
      </c>
      <c r="BF224" s="100">
        <f t="shared" si="45"/>
        <v>0</v>
      </c>
      <c r="BG224" s="100">
        <f t="shared" si="46"/>
        <v>0</v>
      </c>
      <c r="BH224" s="100">
        <f t="shared" si="47"/>
        <v>0</v>
      </c>
      <c r="BI224" s="100">
        <f t="shared" si="48"/>
        <v>0</v>
      </c>
      <c r="BJ224" s="2" t="s">
        <v>95</v>
      </c>
      <c r="BK224" s="101">
        <f t="shared" si="49"/>
        <v>0</v>
      </c>
      <c r="BL224" s="2" t="s">
        <v>94</v>
      </c>
      <c r="BM224" s="99" t="s">
        <v>428</v>
      </c>
    </row>
    <row r="225" spans="2:65" s="8" customFormat="1" ht="14.45" customHeight="1" x14ac:dyDescent="0.25">
      <c r="B225" s="9"/>
      <c r="C225" s="90" t="s">
        <v>429</v>
      </c>
      <c r="D225" s="90" t="s">
        <v>90</v>
      </c>
      <c r="E225" s="91" t="s">
        <v>430</v>
      </c>
      <c r="F225" s="92" t="s">
        <v>431</v>
      </c>
      <c r="G225" s="93" t="s">
        <v>199</v>
      </c>
      <c r="H225" s="94"/>
      <c r="I225" s="94"/>
      <c r="J225" s="94">
        <f t="shared" si="40"/>
        <v>0</v>
      </c>
      <c r="K225" s="95"/>
      <c r="L225" s="9"/>
      <c r="M225" s="96" t="s">
        <v>8</v>
      </c>
      <c r="N225" s="60" t="s">
        <v>31</v>
      </c>
      <c r="O225" s="97">
        <v>5.7000000000000002E-2</v>
      </c>
      <c r="P225" s="97">
        <f t="shared" si="41"/>
        <v>0</v>
      </c>
      <c r="Q225" s="97">
        <v>0</v>
      </c>
      <c r="R225" s="97">
        <f t="shared" si="42"/>
        <v>0</v>
      </c>
      <c r="S225" s="97">
        <v>0</v>
      </c>
      <c r="T225" s="98">
        <f t="shared" si="43"/>
        <v>0</v>
      </c>
      <c r="AR225" s="99" t="s">
        <v>94</v>
      </c>
      <c r="AT225" s="99" t="s">
        <v>90</v>
      </c>
      <c r="AU225" s="99" t="s">
        <v>95</v>
      </c>
      <c r="AY225" s="2" t="s">
        <v>88</v>
      </c>
      <c r="BE225" s="100">
        <f t="shared" si="44"/>
        <v>0</v>
      </c>
      <c r="BF225" s="100">
        <f t="shared" si="45"/>
        <v>0</v>
      </c>
      <c r="BG225" s="100">
        <f t="shared" si="46"/>
        <v>0</v>
      </c>
      <c r="BH225" s="100">
        <f t="shared" si="47"/>
        <v>0</v>
      </c>
      <c r="BI225" s="100">
        <f t="shared" si="48"/>
        <v>0</v>
      </c>
      <c r="BJ225" s="2" t="s">
        <v>95</v>
      </c>
      <c r="BK225" s="101">
        <f t="shared" si="49"/>
        <v>0</v>
      </c>
      <c r="BL225" s="2" t="s">
        <v>94</v>
      </c>
      <c r="BM225" s="99" t="s">
        <v>432</v>
      </c>
    </row>
    <row r="226" spans="2:65" s="8" customFormat="1" ht="24.2" customHeight="1" x14ac:dyDescent="0.25">
      <c r="B226" s="9"/>
      <c r="C226" s="90" t="s">
        <v>433</v>
      </c>
      <c r="D226" s="90" t="s">
        <v>90</v>
      </c>
      <c r="E226" s="91" t="s">
        <v>434</v>
      </c>
      <c r="F226" s="92" t="s">
        <v>435</v>
      </c>
      <c r="G226" s="93" t="s">
        <v>286</v>
      </c>
      <c r="H226" s="94"/>
      <c r="I226" s="94"/>
      <c r="J226" s="94">
        <f t="shared" si="40"/>
        <v>0</v>
      </c>
      <c r="K226" s="95"/>
      <c r="L226" s="9"/>
      <c r="M226" s="96" t="s">
        <v>8</v>
      </c>
      <c r="N226" s="60" t="s">
        <v>31</v>
      </c>
      <c r="O226" s="97">
        <v>6.5650000000000004</v>
      </c>
      <c r="P226" s="97">
        <f t="shared" si="41"/>
        <v>0</v>
      </c>
      <c r="Q226" s="97">
        <v>0</v>
      </c>
      <c r="R226" s="97">
        <f t="shared" si="42"/>
        <v>0</v>
      </c>
      <c r="S226" s="97">
        <v>0</v>
      </c>
      <c r="T226" s="98">
        <f t="shared" si="43"/>
        <v>0</v>
      </c>
      <c r="AR226" s="99" t="s">
        <v>94</v>
      </c>
      <c r="AT226" s="99" t="s">
        <v>90</v>
      </c>
      <c r="AU226" s="99" t="s">
        <v>95</v>
      </c>
      <c r="AY226" s="2" t="s">
        <v>88</v>
      </c>
      <c r="BE226" s="100">
        <f t="shared" si="44"/>
        <v>0</v>
      </c>
      <c r="BF226" s="100">
        <f t="shared" si="45"/>
        <v>0</v>
      </c>
      <c r="BG226" s="100">
        <f t="shared" si="46"/>
        <v>0</v>
      </c>
      <c r="BH226" s="100">
        <f t="shared" si="47"/>
        <v>0</v>
      </c>
      <c r="BI226" s="100">
        <f t="shared" si="48"/>
        <v>0</v>
      </c>
      <c r="BJ226" s="2" t="s">
        <v>95</v>
      </c>
      <c r="BK226" s="101">
        <f t="shared" si="49"/>
        <v>0</v>
      </c>
      <c r="BL226" s="2" t="s">
        <v>94</v>
      </c>
      <c r="BM226" s="99" t="s">
        <v>436</v>
      </c>
    </row>
    <row r="227" spans="2:65" s="8" customFormat="1" ht="37.9" customHeight="1" x14ac:dyDescent="0.25">
      <c r="B227" s="9"/>
      <c r="C227" s="102" t="s">
        <v>437</v>
      </c>
      <c r="D227" s="102" t="s">
        <v>190</v>
      </c>
      <c r="E227" s="103" t="s">
        <v>438</v>
      </c>
      <c r="F227" s="104" t="s">
        <v>439</v>
      </c>
      <c r="G227" s="105" t="s">
        <v>286</v>
      </c>
      <c r="H227" s="106"/>
      <c r="I227" s="106"/>
      <c r="J227" s="106">
        <f t="shared" si="40"/>
        <v>0</v>
      </c>
      <c r="K227" s="107"/>
      <c r="L227" s="108"/>
      <c r="M227" s="109" t="s">
        <v>8</v>
      </c>
      <c r="N227" s="110" t="s">
        <v>31</v>
      </c>
      <c r="O227" s="97">
        <v>0</v>
      </c>
      <c r="P227" s="97">
        <f t="shared" si="41"/>
        <v>0</v>
      </c>
      <c r="Q227" s="97">
        <v>14.5</v>
      </c>
      <c r="R227" s="97">
        <f t="shared" si="42"/>
        <v>0</v>
      </c>
      <c r="S227" s="97">
        <v>0</v>
      </c>
      <c r="T227" s="98">
        <f t="shared" si="43"/>
        <v>0</v>
      </c>
      <c r="AR227" s="99" t="s">
        <v>119</v>
      </c>
      <c r="AT227" s="99" t="s">
        <v>190</v>
      </c>
      <c r="AU227" s="99" t="s">
        <v>95</v>
      </c>
      <c r="AY227" s="2" t="s">
        <v>88</v>
      </c>
      <c r="BE227" s="100">
        <f t="shared" si="44"/>
        <v>0</v>
      </c>
      <c r="BF227" s="100">
        <f t="shared" si="45"/>
        <v>0</v>
      </c>
      <c r="BG227" s="100">
        <f t="shared" si="46"/>
        <v>0</v>
      </c>
      <c r="BH227" s="100">
        <f t="shared" si="47"/>
        <v>0</v>
      </c>
      <c r="BI227" s="100">
        <f t="shared" si="48"/>
        <v>0</v>
      </c>
      <c r="BJ227" s="2" t="s">
        <v>95</v>
      </c>
      <c r="BK227" s="101">
        <f t="shared" si="49"/>
        <v>0</v>
      </c>
      <c r="BL227" s="2" t="s">
        <v>94</v>
      </c>
      <c r="BM227" s="99" t="s">
        <v>440</v>
      </c>
    </row>
    <row r="228" spans="2:65" s="8" customFormat="1" ht="24.2" customHeight="1" x14ac:dyDescent="0.25">
      <c r="B228" s="9"/>
      <c r="C228" s="90" t="s">
        <v>441</v>
      </c>
      <c r="D228" s="90" t="s">
        <v>90</v>
      </c>
      <c r="E228" s="91" t="s">
        <v>442</v>
      </c>
      <c r="F228" s="92" t="s">
        <v>443</v>
      </c>
      <c r="G228" s="93" t="s">
        <v>286</v>
      </c>
      <c r="H228" s="94"/>
      <c r="I228" s="94"/>
      <c r="J228" s="94">
        <f t="shared" si="40"/>
        <v>0</v>
      </c>
      <c r="K228" s="95"/>
      <c r="L228" s="9"/>
      <c r="M228" s="96" t="s">
        <v>8</v>
      </c>
      <c r="N228" s="60" t="s">
        <v>31</v>
      </c>
      <c r="O228" s="97">
        <v>2.0209999999999999</v>
      </c>
      <c r="P228" s="97">
        <f t="shared" si="41"/>
        <v>0</v>
      </c>
      <c r="Q228" s="97">
        <v>1.042E-2</v>
      </c>
      <c r="R228" s="97">
        <f t="shared" si="42"/>
        <v>0</v>
      </c>
      <c r="S228" s="97">
        <v>0</v>
      </c>
      <c r="T228" s="98">
        <f t="shared" si="43"/>
        <v>0</v>
      </c>
      <c r="AR228" s="99" t="s">
        <v>94</v>
      </c>
      <c r="AT228" s="99" t="s">
        <v>90</v>
      </c>
      <c r="AU228" s="99" t="s">
        <v>95</v>
      </c>
      <c r="AY228" s="2" t="s">
        <v>88</v>
      </c>
      <c r="BE228" s="100">
        <f t="shared" si="44"/>
        <v>0</v>
      </c>
      <c r="BF228" s="100">
        <f t="shared" si="45"/>
        <v>0</v>
      </c>
      <c r="BG228" s="100">
        <f t="shared" si="46"/>
        <v>0</v>
      </c>
      <c r="BH228" s="100">
        <f t="shared" si="47"/>
        <v>0</v>
      </c>
      <c r="BI228" s="100">
        <f t="shared" si="48"/>
        <v>0</v>
      </c>
      <c r="BJ228" s="2" t="s">
        <v>95</v>
      </c>
      <c r="BK228" s="101">
        <f t="shared" si="49"/>
        <v>0</v>
      </c>
      <c r="BL228" s="2" t="s">
        <v>94</v>
      </c>
      <c r="BM228" s="99" t="s">
        <v>444</v>
      </c>
    </row>
    <row r="229" spans="2:65" s="8" customFormat="1" ht="24.2" customHeight="1" x14ac:dyDescent="0.25">
      <c r="B229" s="9"/>
      <c r="C229" s="102" t="s">
        <v>445</v>
      </c>
      <c r="D229" s="102" t="s">
        <v>190</v>
      </c>
      <c r="E229" s="103" t="s">
        <v>446</v>
      </c>
      <c r="F229" s="104" t="s">
        <v>447</v>
      </c>
      <c r="G229" s="105" t="s">
        <v>286</v>
      </c>
      <c r="H229" s="106"/>
      <c r="I229" s="106"/>
      <c r="J229" s="106">
        <f t="shared" si="40"/>
        <v>0</v>
      </c>
      <c r="K229" s="107"/>
      <c r="L229" s="108"/>
      <c r="M229" s="109" t="s">
        <v>8</v>
      </c>
      <c r="N229" s="110" t="s">
        <v>31</v>
      </c>
      <c r="O229" s="97">
        <v>0</v>
      </c>
      <c r="P229" s="97">
        <f t="shared" si="41"/>
        <v>0</v>
      </c>
      <c r="Q229" s="97">
        <v>0.49</v>
      </c>
      <c r="R229" s="97">
        <f t="shared" si="42"/>
        <v>0</v>
      </c>
      <c r="S229" s="97">
        <v>0</v>
      </c>
      <c r="T229" s="98">
        <f t="shared" si="43"/>
        <v>0</v>
      </c>
      <c r="AR229" s="99" t="s">
        <v>119</v>
      </c>
      <c r="AT229" s="99" t="s">
        <v>190</v>
      </c>
      <c r="AU229" s="99" t="s">
        <v>95</v>
      </c>
      <c r="AY229" s="2" t="s">
        <v>88</v>
      </c>
      <c r="BE229" s="100">
        <f t="shared" si="44"/>
        <v>0</v>
      </c>
      <c r="BF229" s="100">
        <f t="shared" si="45"/>
        <v>0</v>
      </c>
      <c r="BG229" s="100">
        <f t="shared" si="46"/>
        <v>0</v>
      </c>
      <c r="BH229" s="100">
        <f t="shared" si="47"/>
        <v>0</v>
      </c>
      <c r="BI229" s="100">
        <f t="shared" si="48"/>
        <v>0</v>
      </c>
      <c r="BJ229" s="2" t="s">
        <v>95</v>
      </c>
      <c r="BK229" s="101">
        <f t="shared" si="49"/>
        <v>0</v>
      </c>
      <c r="BL229" s="2" t="s">
        <v>94</v>
      </c>
      <c r="BM229" s="99" t="s">
        <v>448</v>
      </c>
    </row>
    <row r="230" spans="2:65" s="8" customFormat="1" ht="24.2" customHeight="1" x14ac:dyDescent="0.25">
      <c r="B230" s="9"/>
      <c r="C230" s="102" t="s">
        <v>449</v>
      </c>
      <c r="D230" s="102" t="s">
        <v>190</v>
      </c>
      <c r="E230" s="103" t="s">
        <v>450</v>
      </c>
      <c r="F230" s="104" t="s">
        <v>451</v>
      </c>
      <c r="G230" s="105" t="s">
        <v>286</v>
      </c>
      <c r="H230" s="106"/>
      <c r="I230" s="106"/>
      <c r="J230" s="106">
        <f t="shared" si="40"/>
        <v>0</v>
      </c>
      <c r="K230" s="107"/>
      <c r="L230" s="108"/>
      <c r="M230" s="109" t="s">
        <v>8</v>
      </c>
      <c r="N230" s="110" t="s">
        <v>31</v>
      </c>
      <c r="O230" s="97">
        <v>0</v>
      </c>
      <c r="P230" s="97">
        <f t="shared" si="41"/>
        <v>0</v>
      </c>
      <c r="Q230" s="97">
        <v>0.185</v>
      </c>
      <c r="R230" s="97">
        <f t="shared" si="42"/>
        <v>0</v>
      </c>
      <c r="S230" s="97">
        <v>0</v>
      </c>
      <c r="T230" s="98">
        <f t="shared" si="43"/>
        <v>0</v>
      </c>
      <c r="AR230" s="99" t="s">
        <v>119</v>
      </c>
      <c r="AT230" s="99" t="s">
        <v>190</v>
      </c>
      <c r="AU230" s="99" t="s">
        <v>95</v>
      </c>
      <c r="AY230" s="2" t="s">
        <v>88</v>
      </c>
      <c r="BE230" s="100">
        <f t="shared" si="44"/>
        <v>0</v>
      </c>
      <c r="BF230" s="100">
        <f t="shared" si="45"/>
        <v>0</v>
      </c>
      <c r="BG230" s="100">
        <f t="shared" si="46"/>
        <v>0</v>
      </c>
      <c r="BH230" s="100">
        <f t="shared" si="47"/>
        <v>0</v>
      </c>
      <c r="BI230" s="100">
        <f t="shared" si="48"/>
        <v>0</v>
      </c>
      <c r="BJ230" s="2" t="s">
        <v>95</v>
      </c>
      <c r="BK230" s="101">
        <f t="shared" si="49"/>
        <v>0</v>
      </c>
      <c r="BL230" s="2" t="s">
        <v>94</v>
      </c>
      <c r="BM230" s="99" t="s">
        <v>452</v>
      </c>
    </row>
    <row r="231" spans="2:65" s="8" customFormat="1" ht="24.2" customHeight="1" x14ac:dyDescent="0.25">
      <c r="B231" s="9"/>
      <c r="C231" s="102" t="s">
        <v>453</v>
      </c>
      <c r="D231" s="102" t="s">
        <v>190</v>
      </c>
      <c r="E231" s="103" t="s">
        <v>454</v>
      </c>
      <c r="F231" s="104" t="s">
        <v>455</v>
      </c>
      <c r="G231" s="105" t="s">
        <v>286</v>
      </c>
      <c r="H231" s="106"/>
      <c r="I231" s="106"/>
      <c r="J231" s="106">
        <f t="shared" si="40"/>
        <v>0</v>
      </c>
      <c r="K231" s="107"/>
      <c r="L231" s="108"/>
      <c r="M231" s="109" t="s">
        <v>8</v>
      </c>
      <c r="N231" s="110" t="s">
        <v>31</v>
      </c>
      <c r="O231" s="97">
        <v>0</v>
      </c>
      <c r="P231" s="97">
        <f t="shared" si="41"/>
        <v>0</v>
      </c>
      <c r="Q231" s="97">
        <v>5.2999999999999999E-2</v>
      </c>
      <c r="R231" s="97">
        <f t="shared" si="42"/>
        <v>0</v>
      </c>
      <c r="S231" s="97">
        <v>0</v>
      </c>
      <c r="T231" s="98">
        <f t="shared" si="43"/>
        <v>0</v>
      </c>
      <c r="AR231" s="99" t="s">
        <v>119</v>
      </c>
      <c r="AT231" s="99" t="s">
        <v>190</v>
      </c>
      <c r="AU231" s="99" t="s">
        <v>95</v>
      </c>
      <c r="AY231" s="2" t="s">
        <v>88</v>
      </c>
      <c r="BE231" s="100">
        <f t="shared" si="44"/>
        <v>0</v>
      </c>
      <c r="BF231" s="100">
        <f t="shared" si="45"/>
        <v>0</v>
      </c>
      <c r="BG231" s="100">
        <f t="shared" si="46"/>
        <v>0</v>
      </c>
      <c r="BH231" s="100">
        <f t="shared" si="47"/>
        <v>0</v>
      </c>
      <c r="BI231" s="100">
        <f t="shared" si="48"/>
        <v>0</v>
      </c>
      <c r="BJ231" s="2" t="s">
        <v>95</v>
      </c>
      <c r="BK231" s="101">
        <f t="shared" si="49"/>
        <v>0</v>
      </c>
      <c r="BL231" s="2" t="s">
        <v>94</v>
      </c>
      <c r="BM231" s="99" t="s">
        <v>456</v>
      </c>
    </row>
    <row r="232" spans="2:65" s="8" customFormat="1" ht="24.2" customHeight="1" x14ac:dyDescent="0.25">
      <c r="B232" s="9"/>
      <c r="C232" s="102" t="s">
        <v>457</v>
      </c>
      <c r="D232" s="102" t="s">
        <v>190</v>
      </c>
      <c r="E232" s="103" t="s">
        <v>458</v>
      </c>
      <c r="F232" s="104" t="s">
        <v>459</v>
      </c>
      <c r="G232" s="105" t="s">
        <v>286</v>
      </c>
      <c r="H232" s="106"/>
      <c r="I232" s="106"/>
      <c r="J232" s="106">
        <f t="shared" si="40"/>
        <v>0</v>
      </c>
      <c r="K232" s="107"/>
      <c r="L232" s="108"/>
      <c r="M232" s="109" t="s">
        <v>8</v>
      </c>
      <c r="N232" s="110" t="s">
        <v>31</v>
      </c>
      <c r="O232" s="97">
        <v>0</v>
      </c>
      <c r="P232" s="97">
        <f t="shared" si="41"/>
        <v>0</v>
      </c>
      <c r="Q232" s="97">
        <v>2E-3</v>
      </c>
      <c r="R232" s="97">
        <f t="shared" si="42"/>
        <v>0</v>
      </c>
      <c r="S232" s="97">
        <v>0</v>
      </c>
      <c r="T232" s="98">
        <f t="shared" si="43"/>
        <v>0</v>
      </c>
      <c r="AR232" s="99" t="s">
        <v>119</v>
      </c>
      <c r="AT232" s="99" t="s">
        <v>190</v>
      </c>
      <c r="AU232" s="99" t="s">
        <v>95</v>
      </c>
      <c r="AY232" s="2" t="s">
        <v>88</v>
      </c>
      <c r="BE232" s="100">
        <f t="shared" si="44"/>
        <v>0</v>
      </c>
      <c r="BF232" s="100">
        <f t="shared" si="45"/>
        <v>0</v>
      </c>
      <c r="BG232" s="100">
        <f t="shared" si="46"/>
        <v>0</v>
      </c>
      <c r="BH232" s="100">
        <f t="shared" si="47"/>
        <v>0</v>
      </c>
      <c r="BI232" s="100">
        <f t="shared" si="48"/>
        <v>0</v>
      </c>
      <c r="BJ232" s="2" t="s">
        <v>95</v>
      </c>
      <c r="BK232" s="101">
        <f t="shared" si="49"/>
        <v>0</v>
      </c>
      <c r="BL232" s="2" t="s">
        <v>94</v>
      </c>
      <c r="BM232" s="99" t="s">
        <v>460</v>
      </c>
    </row>
    <row r="233" spans="2:65" s="8" customFormat="1" ht="24.2" customHeight="1" x14ac:dyDescent="0.25">
      <c r="B233" s="9"/>
      <c r="C233" s="90" t="s">
        <v>461</v>
      </c>
      <c r="D233" s="90" t="s">
        <v>90</v>
      </c>
      <c r="E233" s="91" t="s">
        <v>462</v>
      </c>
      <c r="F233" s="92" t="s">
        <v>463</v>
      </c>
      <c r="G233" s="93" t="s">
        <v>286</v>
      </c>
      <c r="H233" s="94"/>
      <c r="I233" s="94"/>
      <c r="J233" s="94">
        <f t="shared" si="40"/>
        <v>0</v>
      </c>
      <c r="K233" s="95"/>
      <c r="L233" s="9"/>
      <c r="M233" s="96" t="s">
        <v>8</v>
      </c>
      <c r="N233" s="60" t="s">
        <v>31</v>
      </c>
      <c r="O233" s="97">
        <v>2.9039999999999999</v>
      </c>
      <c r="P233" s="97">
        <f t="shared" si="41"/>
        <v>0</v>
      </c>
      <c r="Q233" s="97">
        <v>2.6440000000000002E-2</v>
      </c>
      <c r="R233" s="97">
        <f t="shared" si="42"/>
        <v>0</v>
      </c>
      <c r="S233" s="97">
        <v>0</v>
      </c>
      <c r="T233" s="98">
        <f t="shared" si="43"/>
        <v>0</v>
      </c>
      <c r="AR233" s="99" t="s">
        <v>94</v>
      </c>
      <c r="AT233" s="99" t="s">
        <v>90</v>
      </c>
      <c r="AU233" s="99" t="s">
        <v>95</v>
      </c>
      <c r="AY233" s="2" t="s">
        <v>88</v>
      </c>
      <c r="BE233" s="100">
        <f t="shared" si="44"/>
        <v>0</v>
      </c>
      <c r="BF233" s="100">
        <f t="shared" si="45"/>
        <v>0</v>
      </c>
      <c r="BG233" s="100">
        <f t="shared" si="46"/>
        <v>0</v>
      </c>
      <c r="BH233" s="100">
        <f t="shared" si="47"/>
        <v>0</v>
      </c>
      <c r="BI233" s="100">
        <f t="shared" si="48"/>
        <v>0</v>
      </c>
      <c r="BJ233" s="2" t="s">
        <v>95</v>
      </c>
      <c r="BK233" s="101">
        <f t="shared" si="49"/>
        <v>0</v>
      </c>
      <c r="BL233" s="2" t="s">
        <v>94</v>
      </c>
      <c r="BM233" s="99" t="s">
        <v>464</v>
      </c>
    </row>
    <row r="234" spans="2:65" s="8" customFormat="1" ht="24.2" customHeight="1" x14ac:dyDescent="0.25">
      <c r="B234" s="9"/>
      <c r="C234" s="102" t="s">
        <v>465</v>
      </c>
      <c r="D234" s="102" t="s">
        <v>190</v>
      </c>
      <c r="E234" s="103" t="s">
        <v>466</v>
      </c>
      <c r="F234" s="104" t="s">
        <v>467</v>
      </c>
      <c r="G234" s="105" t="s">
        <v>286</v>
      </c>
      <c r="H234" s="106"/>
      <c r="I234" s="106"/>
      <c r="J234" s="106">
        <f t="shared" si="40"/>
        <v>0</v>
      </c>
      <c r="K234" s="107"/>
      <c r="L234" s="108"/>
      <c r="M234" s="109" t="s">
        <v>8</v>
      </c>
      <c r="N234" s="110" t="s">
        <v>31</v>
      </c>
      <c r="O234" s="97">
        <v>0</v>
      </c>
      <c r="P234" s="97">
        <f t="shared" si="41"/>
        <v>0</v>
      </c>
      <c r="Q234" s="97">
        <v>1.6</v>
      </c>
      <c r="R234" s="97">
        <f t="shared" si="42"/>
        <v>0</v>
      </c>
      <c r="S234" s="97">
        <v>0</v>
      </c>
      <c r="T234" s="98">
        <f t="shared" si="43"/>
        <v>0</v>
      </c>
      <c r="AR234" s="99" t="s">
        <v>119</v>
      </c>
      <c r="AT234" s="99" t="s">
        <v>190</v>
      </c>
      <c r="AU234" s="99" t="s">
        <v>95</v>
      </c>
      <c r="AY234" s="2" t="s">
        <v>88</v>
      </c>
      <c r="BE234" s="100">
        <f t="shared" si="44"/>
        <v>0</v>
      </c>
      <c r="BF234" s="100">
        <f t="shared" si="45"/>
        <v>0</v>
      </c>
      <c r="BG234" s="100">
        <f t="shared" si="46"/>
        <v>0</v>
      </c>
      <c r="BH234" s="100">
        <f t="shared" si="47"/>
        <v>0</v>
      </c>
      <c r="BI234" s="100">
        <f t="shared" si="48"/>
        <v>0</v>
      </c>
      <c r="BJ234" s="2" t="s">
        <v>95</v>
      </c>
      <c r="BK234" s="101">
        <f t="shared" si="49"/>
        <v>0</v>
      </c>
      <c r="BL234" s="2" t="s">
        <v>94</v>
      </c>
      <c r="BM234" s="99" t="s">
        <v>468</v>
      </c>
    </row>
    <row r="235" spans="2:65" s="8" customFormat="1" ht="24.2" customHeight="1" x14ac:dyDescent="0.25">
      <c r="B235" s="9"/>
      <c r="C235" s="90" t="s">
        <v>469</v>
      </c>
      <c r="D235" s="90" t="s">
        <v>90</v>
      </c>
      <c r="E235" s="91" t="s">
        <v>470</v>
      </c>
      <c r="F235" s="92" t="s">
        <v>471</v>
      </c>
      <c r="G235" s="93" t="s">
        <v>286</v>
      </c>
      <c r="H235" s="94"/>
      <c r="I235" s="94"/>
      <c r="J235" s="94">
        <f t="shared" si="40"/>
        <v>0</v>
      </c>
      <c r="K235" s="95"/>
      <c r="L235" s="9"/>
      <c r="M235" s="96" t="s">
        <v>8</v>
      </c>
      <c r="N235" s="60" t="s">
        <v>31</v>
      </c>
      <c r="O235" s="97">
        <v>1.21</v>
      </c>
      <c r="P235" s="97">
        <f t="shared" si="41"/>
        <v>0</v>
      </c>
      <c r="Q235" s="97">
        <v>6.3E-3</v>
      </c>
      <c r="R235" s="97">
        <f t="shared" si="42"/>
        <v>0</v>
      </c>
      <c r="S235" s="97">
        <v>0</v>
      </c>
      <c r="T235" s="98">
        <f t="shared" si="43"/>
        <v>0</v>
      </c>
      <c r="AR235" s="99" t="s">
        <v>94</v>
      </c>
      <c r="AT235" s="99" t="s">
        <v>90</v>
      </c>
      <c r="AU235" s="99" t="s">
        <v>95</v>
      </c>
      <c r="AY235" s="2" t="s">
        <v>88</v>
      </c>
      <c r="BE235" s="100">
        <f t="shared" si="44"/>
        <v>0</v>
      </c>
      <c r="BF235" s="100">
        <f t="shared" si="45"/>
        <v>0</v>
      </c>
      <c r="BG235" s="100">
        <f t="shared" si="46"/>
        <v>0</v>
      </c>
      <c r="BH235" s="100">
        <f t="shared" si="47"/>
        <v>0</v>
      </c>
      <c r="BI235" s="100">
        <f t="shared" si="48"/>
        <v>0</v>
      </c>
      <c r="BJ235" s="2" t="s">
        <v>95</v>
      </c>
      <c r="BK235" s="101">
        <f t="shared" si="49"/>
        <v>0</v>
      </c>
      <c r="BL235" s="2" t="s">
        <v>94</v>
      </c>
      <c r="BM235" s="99" t="s">
        <v>472</v>
      </c>
    </row>
    <row r="236" spans="2:65" s="8" customFormat="1" ht="24.2" customHeight="1" x14ac:dyDescent="0.25">
      <c r="B236" s="9"/>
      <c r="C236" s="102" t="s">
        <v>473</v>
      </c>
      <c r="D236" s="102" t="s">
        <v>190</v>
      </c>
      <c r="E236" s="103" t="s">
        <v>474</v>
      </c>
      <c r="F236" s="104" t="s">
        <v>475</v>
      </c>
      <c r="G236" s="105" t="s">
        <v>286</v>
      </c>
      <c r="H236" s="106"/>
      <c r="I236" s="106"/>
      <c r="J236" s="106">
        <f t="shared" si="40"/>
        <v>0</v>
      </c>
      <c r="K236" s="107"/>
      <c r="L236" s="108"/>
      <c r="M236" s="109" t="s">
        <v>8</v>
      </c>
      <c r="N236" s="110" t="s">
        <v>31</v>
      </c>
      <c r="O236" s="97">
        <v>0</v>
      </c>
      <c r="P236" s="97">
        <f t="shared" si="41"/>
        <v>0</v>
      </c>
      <c r="Q236" s="97">
        <v>0.15</v>
      </c>
      <c r="R236" s="97">
        <f t="shared" si="42"/>
        <v>0</v>
      </c>
      <c r="S236" s="97">
        <v>0</v>
      </c>
      <c r="T236" s="98">
        <f t="shared" si="43"/>
        <v>0</v>
      </c>
      <c r="AR236" s="99" t="s">
        <v>119</v>
      </c>
      <c r="AT236" s="99" t="s">
        <v>190</v>
      </c>
      <c r="AU236" s="99" t="s">
        <v>95</v>
      </c>
      <c r="AY236" s="2" t="s">
        <v>88</v>
      </c>
      <c r="BE236" s="100">
        <f t="shared" si="44"/>
        <v>0</v>
      </c>
      <c r="BF236" s="100">
        <f t="shared" si="45"/>
        <v>0</v>
      </c>
      <c r="BG236" s="100">
        <f t="shared" si="46"/>
        <v>0</v>
      </c>
      <c r="BH236" s="100">
        <f t="shared" si="47"/>
        <v>0</v>
      </c>
      <c r="BI236" s="100">
        <f t="shared" si="48"/>
        <v>0</v>
      </c>
      <c r="BJ236" s="2" t="s">
        <v>95</v>
      </c>
      <c r="BK236" s="101">
        <f t="shared" si="49"/>
        <v>0</v>
      </c>
      <c r="BL236" s="2" t="s">
        <v>94</v>
      </c>
      <c r="BM236" s="99" t="s">
        <v>476</v>
      </c>
    </row>
    <row r="237" spans="2:65" s="8" customFormat="1" ht="24.2" customHeight="1" x14ac:dyDescent="0.25">
      <c r="B237" s="9"/>
      <c r="C237" s="90" t="s">
        <v>477</v>
      </c>
      <c r="D237" s="90" t="s">
        <v>90</v>
      </c>
      <c r="E237" s="91" t="s">
        <v>478</v>
      </c>
      <c r="F237" s="92" t="s">
        <v>479</v>
      </c>
      <c r="G237" s="93" t="s">
        <v>286</v>
      </c>
      <c r="H237" s="94"/>
      <c r="I237" s="94"/>
      <c r="J237" s="94">
        <f t="shared" si="40"/>
        <v>0</v>
      </c>
      <c r="K237" s="95"/>
      <c r="L237" s="9"/>
      <c r="M237" s="96" t="s">
        <v>8</v>
      </c>
      <c r="N237" s="60" t="s">
        <v>31</v>
      </c>
      <c r="O237" s="97">
        <v>0.157</v>
      </c>
      <c r="P237" s="97">
        <f t="shared" si="41"/>
        <v>0</v>
      </c>
      <c r="Q237" s="97">
        <v>4.5199999999999997E-2</v>
      </c>
      <c r="R237" s="97">
        <f t="shared" si="42"/>
        <v>0</v>
      </c>
      <c r="S237" s="97">
        <v>0</v>
      </c>
      <c r="T237" s="98">
        <f t="shared" si="43"/>
        <v>0</v>
      </c>
      <c r="AR237" s="99" t="s">
        <v>94</v>
      </c>
      <c r="AT237" s="99" t="s">
        <v>90</v>
      </c>
      <c r="AU237" s="99" t="s">
        <v>95</v>
      </c>
      <c r="AY237" s="2" t="s">
        <v>88</v>
      </c>
      <c r="BE237" s="100">
        <f t="shared" si="44"/>
        <v>0</v>
      </c>
      <c r="BF237" s="100">
        <f t="shared" si="45"/>
        <v>0</v>
      </c>
      <c r="BG237" s="100">
        <f t="shared" si="46"/>
        <v>0</v>
      </c>
      <c r="BH237" s="100">
        <f t="shared" si="47"/>
        <v>0</v>
      </c>
      <c r="BI237" s="100">
        <f t="shared" si="48"/>
        <v>0</v>
      </c>
      <c r="BJ237" s="2" t="s">
        <v>95</v>
      </c>
      <c r="BK237" s="101">
        <f t="shared" si="49"/>
        <v>0</v>
      </c>
      <c r="BL237" s="2" t="s">
        <v>94</v>
      </c>
      <c r="BM237" s="99" t="s">
        <v>480</v>
      </c>
    </row>
    <row r="238" spans="2:65" s="8" customFormat="1" ht="14.45" customHeight="1" x14ac:dyDescent="0.25">
      <c r="B238" s="9"/>
      <c r="C238" s="102" t="s">
        <v>481</v>
      </c>
      <c r="D238" s="102" t="s">
        <v>190</v>
      </c>
      <c r="E238" s="103" t="s">
        <v>482</v>
      </c>
      <c r="F238" s="104" t="s">
        <v>483</v>
      </c>
      <c r="G238" s="105" t="s">
        <v>286</v>
      </c>
      <c r="H238" s="106"/>
      <c r="I238" s="106"/>
      <c r="J238" s="106">
        <f t="shared" si="40"/>
        <v>0</v>
      </c>
      <c r="K238" s="107"/>
      <c r="L238" s="108"/>
      <c r="M238" s="109" t="s">
        <v>8</v>
      </c>
      <c r="N238" s="110" t="s">
        <v>31</v>
      </c>
      <c r="O238" s="97">
        <v>0</v>
      </c>
      <c r="P238" s="97">
        <f t="shared" si="41"/>
        <v>0</v>
      </c>
      <c r="Q238" s="97">
        <v>6.4999999999999997E-3</v>
      </c>
      <c r="R238" s="97">
        <f t="shared" si="42"/>
        <v>0</v>
      </c>
      <c r="S238" s="97">
        <v>0</v>
      </c>
      <c r="T238" s="98">
        <f t="shared" si="43"/>
        <v>0</v>
      </c>
      <c r="AR238" s="99" t="s">
        <v>119</v>
      </c>
      <c r="AT238" s="99" t="s">
        <v>190</v>
      </c>
      <c r="AU238" s="99" t="s">
        <v>95</v>
      </c>
      <c r="AY238" s="2" t="s">
        <v>88</v>
      </c>
      <c r="BE238" s="100">
        <f t="shared" si="44"/>
        <v>0</v>
      </c>
      <c r="BF238" s="100">
        <f t="shared" si="45"/>
        <v>0</v>
      </c>
      <c r="BG238" s="100">
        <f t="shared" si="46"/>
        <v>0</v>
      </c>
      <c r="BH238" s="100">
        <f t="shared" si="47"/>
        <v>0</v>
      </c>
      <c r="BI238" s="100">
        <f t="shared" si="48"/>
        <v>0</v>
      </c>
      <c r="BJ238" s="2" t="s">
        <v>95</v>
      </c>
      <c r="BK238" s="101">
        <f t="shared" si="49"/>
        <v>0</v>
      </c>
      <c r="BL238" s="2" t="s">
        <v>94</v>
      </c>
      <c r="BM238" s="99" t="s">
        <v>484</v>
      </c>
    </row>
    <row r="239" spans="2:65" s="8" customFormat="1" ht="24.2" customHeight="1" x14ac:dyDescent="0.25">
      <c r="B239" s="9"/>
      <c r="C239" s="90" t="s">
        <v>485</v>
      </c>
      <c r="D239" s="90" t="s">
        <v>90</v>
      </c>
      <c r="E239" s="91" t="s">
        <v>486</v>
      </c>
      <c r="F239" s="92" t="s">
        <v>487</v>
      </c>
      <c r="G239" s="93" t="s">
        <v>199</v>
      </c>
      <c r="H239" s="94"/>
      <c r="I239" s="94"/>
      <c r="J239" s="94">
        <f t="shared" si="40"/>
        <v>0</v>
      </c>
      <c r="K239" s="95"/>
      <c r="L239" s="9"/>
      <c r="M239" s="96" t="s">
        <v>8</v>
      </c>
      <c r="N239" s="60" t="s">
        <v>31</v>
      </c>
      <c r="O239" s="97">
        <v>5.2999999999999999E-2</v>
      </c>
      <c r="P239" s="97">
        <f t="shared" si="41"/>
        <v>0</v>
      </c>
      <c r="Q239" s="97">
        <v>1E-4</v>
      </c>
      <c r="R239" s="97">
        <f t="shared" si="42"/>
        <v>0</v>
      </c>
      <c r="S239" s="97">
        <v>0</v>
      </c>
      <c r="T239" s="98">
        <f t="shared" si="43"/>
        <v>0</v>
      </c>
      <c r="AR239" s="99" t="s">
        <v>94</v>
      </c>
      <c r="AT239" s="99" t="s">
        <v>90</v>
      </c>
      <c r="AU239" s="99" t="s">
        <v>95</v>
      </c>
      <c r="AY239" s="2" t="s">
        <v>88</v>
      </c>
      <c r="BE239" s="100">
        <f t="shared" si="44"/>
        <v>0</v>
      </c>
      <c r="BF239" s="100">
        <f t="shared" si="45"/>
        <v>0</v>
      </c>
      <c r="BG239" s="100">
        <f t="shared" si="46"/>
        <v>0</v>
      </c>
      <c r="BH239" s="100">
        <f t="shared" si="47"/>
        <v>0</v>
      </c>
      <c r="BI239" s="100">
        <f t="shared" si="48"/>
        <v>0</v>
      </c>
      <c r="BJ239" s="2" t="s">
        <v>95</v>
      </c>
      <c r="BK239" s="101">
        <f t="shared" si="49"/>
        <v>0</v>
      </c>
      <c r="BL239" s="2" t="s">
        <v>94</v>
      </c>
      <c r="BM239" s="99" t="s">
        <v>488</v>
      </c>
    </row>
    <row r="240" spans="2:65" s="8" customFormat="1" ht="24.2" customHeight="1" x14ac:dyDescent="0.25">
      <c r="B240" s="9"/>
      <c r="C240" s="102" t="s">
        <v>489</v>
      </c>
      <c r="D240" s="102" t="s">
        <v>190</v>
      </c>
      <c r="E240" s="103" t="s">
        <v>490</v>
      </c>
      <c r="F240" s="104" t="s">
        <v>491</v>
      </c>
      <c r="G240" s="105" t="s">
        <v>199</v>
      </c>
      <c r="H240" s="106"/>
      <c r="I240" s="106"/>
      <c r="J240" s="106">
        <f t="shared" si="40"/>
        <v>0</v>
      </c>
      <c r="K240" s="107"/>
      <c r="L240" s="108"/>
      <c r="M240" s="109" t="s">
        <v>8</v>
      </c>
      <c r="N240" s="110" t="s">
        <v>31</v>
      </c>
      <c r="O240" s="97">
        <v>0</v>
      </c>
      <c r="P240" s="97">
        <f t="shared" si="41"/>
        <v>0</v>
      </c>
      <c r="Q240" s="97">
        <v>1E-4</v>
      </c>
      <c r="R240" s="97">
        <f t="shared" si="42"/>
        <v>0</v>
      </c>
      <c r="S240" s="97">
        <v>0</v>
      </c>
      <c r="T240" s="98">
        <f t="shared" si="43"/>
        <v>0</v>
      </c>
      <c r="AR240" s="99" t="s">
        <v>119</v>
      </c>
      <c r="AT240" s="99" t="s">
        <v>190</v>
      </c>
      <c r="AU240" s="99" t="s">
        <v>95</v>
      </c>
      <c r="AY240" s="2" t="s">
        <v>88</v>
      </c>
      <c r="BE240" s="100">
        <f t="shared" si="44"/>
        <v>0</v>
      </c>
      <c r="BF240" s="100">
        <f t="shared" si="45"/>
        <v>0</v>
      </c>
      <c r="BG240" s="100">
        <f t="shared" si="46"/>
        <v>0</v>
      </c>
      <c r="BH240" s="100">
        <f t="shared" si="47"/>
        <v>0</v>
      </c>
      <c r="BI240" s="100">
        <f t="shared" si="48"/>
        <v>0</v>
      </c>
      <c r="BJ240" s="2" t="s">
        <v>95</v>
      </c>
      <c r="BK240" s="101">
        <f t="shared" si="49"/>
        <v>0</v>
      </c>
      <c r="BL240" s="2" t="s">
        <v>94</v>
      </c>
      <c r="BM240" s="99" t="s">
        <v>492</v>
      </c>
    </row>
    <row r="241" spans="2:65" s="111" customFormat="1" ht="11.25" x14ac:dyDescent="0.25">
      <c r="B241" s="112"/>
      <c r="D241" s="113" t="s">
        <v>194</v>
      </c>
      <c r="F241" s="114" t="s">
        <v>493</v>
      </c>
      <c r="H241" s="115">
        <v>144.47999999999999</v>
      </c>
      <c r="L241" s="112"/>
      <c r="M241" s="116"/>
      <c r="T241" s="117"/>
      <c r="AT241" s="118" t="s">
        <v>194</v>
      </c>
      <c r="AU241" s="118" t="s">
        <v>95</v>
      </c>
      <c r="AV241" s="111" t="s">
        <v>95</v>
      </c>
      <c r="AW241" s="111" t="s">
        <v>4</v>
      </c>
      <c r="AX241" s="111" t="s">
        <v>87</v>
      </c>
      <c r="AY241" s="118" t="s">
        <v>88</v>
      </c>
    </row>
    <row r="242" spans="2:65" s="78" customFormat="1" ht="22.9" customHeight="1" x14ac:dyDescent="0.2">
      <c r="B242" s="79"/>
      <c r="D242" s="80" t="s">
        <v>84</v>
      </c>
      <c r="E242" s="88" t="s">
        <v>123</v>
      </c>
      <c r="F242" s="88" t="s">
        <v>494</v>
      </c>
      <c r="J242" s="89">
        <f>BK242</f>
        <v>0</v>
      </c>
      <c r="L242" s="79"/>
      <c r="M242" s="83"/>
      <c r="P242" s="84">
        <f>SUM(P243:P278)</f>
        <v>1461.5504150000002</v>
      </c>
      <c r="R242" s="84">
        <f>SUM(R243:R278)</f>
        <v>1.65448</v>
      </c>
      <c r="T242" s="85">
        <f>SUM(T243:T278)</f>
        <v>293.07685600000002</v>
      </c>
      <c r="AR242" s="80" t="s">
        <v>87</v>
      </c>
      <c r="AT242" s="86" t="s">
        <v>84</v>
      </c>
      <c r="AU242" s="86" t="s">
        <v>87</v>
      </c>
      <c r="AY242" s="80" t="s">
        <v>88</v>
      </c>
      <c r="BK242" s="87">
        <f>SUM(BK243:BK278)</f>
        <v>0</v>
      </c>
    </row>
    <row r="243" spans="2:65" s="8" customFormat="1" ht="24.2" customHeight="1" x14ac:dyDescent="0.25">
      <c r="B243" s="9"/>
      <c r="C243" s="90" t="s">
        <v>495</v>
      </c>
      <c r="D243" s="90" t="s">
        <v>90</v>
      </c>
      <c r="E243" s="91" t="s">
        <v>496</v>
      </c>
      <c r="F243" s="92" t="s">
        <v>497</v>
      </c>
      <c r="G243" s="93" t="s">
        <v>199</v>
      </c>
      <c r="H243" s="94">
        <v>1074.0999999999999</v>
      </c>
      <c r="I243" s="94"/>
      <c r="J243" s="94">
        <f t="shared" ref="J243:J278" si="50">ROUND(I243*H243,3)</f>
        <v>0</v>
      </c>
      <c r="K243" s="95"/>
      <c r="L243" s="9"/>
      <c r="M243" s="96" t="s">
        <v>8</v>
      </c>
      <c r="N243" s="60" t="s">
        <v>31</v>
      </c>
      <c r="O243" s="97">
        <v>0.121</v>
      </c>
      <c r="P243" s="97">
        <f t="shared" ref="P243:P278" si="51">O243*H243</f>
        <v>129.96609999999998</v>
      </c>
      <c r="Q243" s="97">
        <v>0</v>
      </c>
      <c r="R243" s="97">
        <f t="shared" ref="R243:R278" si="52">Q243*H243</f>
        <v>0</v>
      </c>
      <c r="S243" s="97">
        <v>1.4E-2</v>
      </c>
      <c r="T243" s="98">
        <f t="shared" ref="T243:T278" si="53">S243*H243</f>
        <v>15.0374</v>
      </c>
      <c r="AR243" s="99" t="s">
        <v>151</v>
      </c>
      <c r="AT243" s="99" t="s">
        <v>90</v>
      </c>
      <c r="AU243" s="99" t="s">
        <v>95</v>
      </c>
      <c r="AY243" s="2" t="s">
        <v>88</v>
      </c>
      <c r="BE243" s="100">
        <f t="shared" ref="BE243:BE278" si="54">IF(N243="základná",J243,0)</f>
        <v>0</v>
      </c>
      <c r="BF243" s="100">
        <f t="shared" ref="BF243:BF278" si="55">IF(N243="znížená",J243,0)</f>
        <v>0</v>
      </c>
      <c r="BG243" s="100">
        <f t="shared" ref="BG243:BG278" si="56">IF(N243="zákl. prenesená",J243,0)</f>
        <v>0</v>
      </c>
      <c r="BH243" s="100">
        <f t="shared" ref="BH243:BH278" si="57">IF(N243="zníž. prenesená",J243,0)</f>
        <v>0</v>
      </c>
      <c r="BI243" s="100">
        <f t="shared" ref="BI243:BI278" si="58">IF(N243="nulová",J243,0)</f>
        <v>0</v>
      </c>
      <c r="BJ243" s="2" t="s">
        <v>95</v>
      </c>
      <c r="BK243" s="101">
        <f t="shared" ref="BK243:BK278" si="59">ROUND(I243*H243,3)</f>
        <v>0</v>
      </c>
      <c r="BL243" s="2" t="s">
        <v>151</v>
      </c>
      <c r="BM243" s="99" t="s">
        <v>498</v>
      </c>
    </row>
    <row r="244" spans="2:65" s="8" customFormat="1" ht="24.2" customHeight="1" x14ac:dyDescent="0.25">
      <c r="B244" s="9"/>
      <c r="C244" s="90" t="s">
        <v>499</v>
      </c>
      <c r="D244" s="90" t="s">
        <v>90</v>
      </c>
      <c r="E244" s="91" t="s">
        <v>500</v>
      </c>
      <c r="F244" s="92" t="s">
        <v>501</v>
      </c>
      <c r="G244" s="93" t="s">
        <v>199</v>
      </c>
      <c r="H244" s="94">
        <v>213.6</v>
      </c>
      <c r="I244" s="94"/>
      <c r="J244" s="94">
        <f t="shared" si="50"/>
        <v>0</v>
      </c>
      <c r="K244" s="95"/>
      <c r="L244" s="9"/>
      <c r="M244" s="96" t="s">
        <v>8</v>
      </c>
      <c r="N244" s="60" t="s">
        <v>31</v>
      </c>
      <c r="O244" s="97">
        <v>0.14599999999999999</v>
      </c>
      <c r="P244" s="97">
        <f t="shared" si="51"/>
        <v>31.185599999999997</v>
      </c>
      <c r="Q244" s="97">
        <v>0</v>
      </c>
      <c r="R244" s="97">
        <f t="shared" si="52"/>
        <v>0</v>
      </c>
      <c r="S244" s="97">
        <v>2.4E-2</v>
      </c>
      <c r="T244" s="98">
        <f t="shared" si="53"/>
        <v>5.1264000000000003</v>
      </c>
      <c r="AR244" s="99" t="s">
        <v>151</v>
      </c>
      <c r="AT244" s="99" t="s">
        <v>90</v>
      </c>
      <c r="AU244" s="99" t="s">
        <v>95</v>
      </c>
      <c r="AY244" s="2" t="s">
        <v>88</v>
      </c>
      <c r="BE244" s="100">
        <f t="shared" si="54"/>
        <v>0</v>
      </c>
      <c r="BF244" s="100">
        <f t="shared" si="55"/>
        <v>0</v>
      </c>
      <c r="BG244" s="100">
        <f t="shared" si="56"/>
        <v>0</v>
      </c>
      <c r="BH244" s="100">
        <f t="shared" si="57"/>
        <v>0</v>
      </c>
      <c r="BI244" s="100">
        <f t="shared" si="58"/>
        <v>0</v>
      </c>
      <c r="BJ244" s="2" t="s">
        <v>95</v>
      </c>
      <c r="BK244" s="101">
        <f t="shared" si="59"/>
        <v>0</v>
      </c>
      <c r="BL244" s="2" t="s">
        <v>151</v>
      </c>
      <c r="BM244" s="99" t="s">
        <v>502</v>
      </c>
    </row>
    <row r="245" spans="2:65" s="8" customFormat="1" ht="24.2" customHeight="1" x14ac:dyDescent="0.25">
      <c r="B245" s="9"/>
      <c r="C245" s="90" t="s">
        <v>503</v>
      </c>
      <c r="D245" s="90" t="s">
        <v>90</v>
      </c>
      <c r="E245" s="91" t="s">
        <v>504</v>
      </c>
      <c r="F245" s="92" t="s">
        <v>505</v>
      </c>
      <c r="G245" s="93" t="s">
        <v>199</v>
      </c>
      <c r="H245" s="94">
        <v>33.799999999999997</v>
      </c>
      <c r="I245" s="94"/>
      <c r="J245" s="94">
        <f t="shared" si="50"/>
        <v>0</v>
      </c>
      <c r="K245" s="95"/>
      <c r="L245" s="9"/>
      <c r="M245" s="96" t="s">
        <v>8</v>
      </c>
      <c r="N245" s="60" t="s">
        <v>31</v>
      </c>
      <c r="O245" s="97">
        <v>0.17</v>
      </c>
      <c r="P245" s="97">
        <f t="shared" si="51"/>
        <v>5.7459999999999996</v>
      </c>
      <c r="Q245" s="97">
        <v>0</v>
      </c>
      <c r="R245" s="97">
        <f t="shared" si="52"/>
        <v>0</v>
      </c>
      <c r="S245" s="97">
        <v>3.2000000000000001E-2</v>
      </c>
      <c r="T245" s="98">
        <f t="shared" si="53"/>
        <v>1.0815999999999999</v>
      </c>
      <c r="AR245" s="99" t="s">
        <v>151</v>
      </c>
      <c r="AT245" s="99" t="s">
        <v>90</v>
      </c>
      <c r="AU245" s="99" t="s">
        <v>95</v>
      </c>
      <c r="AY245" s="2" t="s">
        <v>88</v>
      </c>
      <c r="BE245" s="100">
        <f t="shared" si="54"/>
        <v>0</v>
      </c>
      <c r="BF245" s="100">
        <f t="shared" si="55"/>
        <v>0</v>
      </c>
      <c r="BG245" s="100">
        <f t="shared" si="56"/>
        <v>0</v>
      </c>
      <c r="BH245" s="100">
        <f t="shared" si="57"/>
        <v>0</v>
      </c>
      <c r="BI245" s="100">
        <f t="shared" si="58"/>
        <v>0</v>
      </c>
      <c r="BJ245" s="2" t="s">
        <v>95</v>
      </c>
      <c r="BK245" s="101">
        <f t="shared" si="59"/>
        <v>0</v>
      </c>
      <c r="BL245" s="2" t="s">
        <v>151</v>
      </c>
      <c r="BM245" s="99" t="s">
        <v>506</v>
      </c>
    </row>
    <row r="246" spans="2:65" s="8" customFormat="1" ht="24.2" customHeight="1" x14ac:dyDescent="0.25">
      <c r="B246" s="9"/>
      <c r="C246" s="90" t="s">
        <v>507</v>
      </c>
      <c r="D246" s="90" t="s">
        <v>90</v>
      </c>
      <c r="E246" s="91" t="s">
        <v>508</v>
      </c>
      <c r="F246" s="92" t="s">
        <v>509</v>
      </c>
      <c r="G246" s="93" t="s">
        <v>199</v>
      </c>
      <c r="H246" s="94">
        <v>192.6</v>
      </c>
      <c r="I246" s="94"/>
      <c r="J246" s="94">
        <f t="shared" si="50"/>
        <v>0</v>
      </c>
      <c r="K246" s="95"/>
      <c r="L246" s="9"/>
      <c r="M246" s="96" t="s">
        <v>8</v>
      </c>
      <c r="N246" s="60" t="s">
        <v>31</v>
      </c>
      <c r="O246" s="97">
        <v>0.19500000000000001</v>
      </c>
      <c r="P246" s="97">
        <f t="shared" si="51"/>
        <v>37.557000000000002</v>
      </c>
      <c r="Q246" s="97">
        <v>0</v>
      </c>
      <c r="R246" s="97">
        <f t="shared" si="52"/>
        <v>0</v>
      </c>
      <c r="S246" s="97">
        <v>0.04</v>
      </c>
      <c r="T246" s="98">
        <f t="shared" si="53"/>
        <v>7.7039999999999997</v>
      </c>
      <c r="AR246" s="99" t="s">
        <v>151</v>
      </c>
      <c r="AT246" s="99" t="s">
        <v>90</v>
      </c>
      <c r="AU246" s="99" t="s">
        <v>95</v>
      </c>
      <c r="AY246" s="2" t="s">
        <v>88</v>
      </c>
      <c r="BE246" s="100">
        <f t="shared" si="54"/>
        <v>0</v>
      </c>
      <c r="BF246" s="100">
        <f t="shared" si="55"/>
        <v>0</v>
      </c>
      <c r="BG246" s="100">
        <f t="shared" si="56"/>
        <v>0</v>
      </c>
      <c r="BH246" s="100">
        <f t="shared" si="57"/>
        <v>0</v>
      </c>
      <c r="BI246" s="100">
        <f t="shared" si="58"/>
        <v>0</v>
      </c>
      <c r="BJ246" s="2" t="s">
        <v>95</v>
      </c>
      <c r="BK246" s="101">
        <f t="shared" si="59"/>
        <v>0</v>
      </c>
      <c r="BL246" s="2" t="s">
        <v>151</v>
      </c>
      <c r="BM246" s="99" t="s">
        <v>510</v>
      </c>
    </row>
    <row r="247" spans="2:65" s="8" customFormat="1" ht="24.2" customHeight="1" x14ac:dyDescent="0.25">
      <c r="B247" s="9"/>
      <c r="C247" s="90" t="s">
        <v>511</v>
      </c>
      <c r="D247" s="90" t="s">
        <v>90</v>
      </c>
      <c r="E247" s="91" t="s">
        <v>512</v>
      </c>
      <c r="F247" s="92" t="s">
        <v>513</v>
      </c>
      <c r="G247" s="93" t="s">
        <v>187</v>
      </c>
      <c r="H247" s="94">
        <v>555</v>
      </c>
      <c r="I247" s="94"/>
      <c r="J247" s="94">
        <f t="shared" si="50"/>
        <v>0</v>
      </c>
      <c r="K247" s="95"/>
      <c r="L247" s="9"/>
      <c r="M247" s="96" t="s">
        <v>8</v>
      </c>
      <c r="N247" s="60" t="s">
        <v>31</v>
      </c>
      <c r="O247" s="97">
        <v>5.6000000000000001E-2</v>
      </c>
      <c r="P247" s="97">
        <f t="shared" si="51"/>
        <v>31.080000000000002</v>
      </c>
      <c r="Q247" s="97">
        <v>0</v>
      </c>
      <c r="R247" s="97">
        <f t="shared" si="52"/>
        <v>0</v>
      </c>
      <c r="S247" s="97">
        <v>7.0000000000000001E-3</v>
      </c>
      <c r="T247" s="98">
        <f t="shared" si="53"/>
        <v>3.8850000000000002</v>
      </c>
      <c r="AR247" s="99" t="s">
        <v>151</v>
      </c>
      <c r="AT247" s="99" t="s">
        <v>90</v>
      </c>
      <c r="AU247" s="99" t="s">
        <v>95</v>
      </c>
      <c r="AY247" s="2" t="s">
        <v>88</v>
      </c>
      <c r="BE247" s="100">
        <f t="shared" si="54"/>
        <v>0</v>
      </c>
      <c r="BF247" s="100">
        <f t="shared" si="55"/>
        <v>0</v>
      </c>
      <c r="BG247" s="100">
        <f t="shared" si="56"/>
        <v>0</v>
      </c>
      <c r="BH247" s="100">
        <f t="shared" si="57"/>
        <v>0</v>
      </c>
      <c r="BI247" s="100">
        <f t="shared" si="58"/>
        <v>0</v>
      </c>
      <c r="BJ247" s="2" t="s">
        <v>95</v>
      </c>
      <c r="BK247" s="101">
        <f t="shared" si="59"/>
        <v>0</v>
      </c>
      <c r="BL247" s="2" t="s">
        <v>151</v>
      </c>
      <c r="BM247" s="99" t="s">
        <v>514</v>
      </c>
    </row>
    <row r="248" spans="2:65" s="8" customFormat="1" ht="24.2" customHeight="1" x14ac:dyDescent="0.25">
      <c r="B248" s="9"/>
      <c r="C248" s="90" t="s">
        <v>515</v>
      </c>
      <c r="D248" s="90" t="s">
        <v>90</v>
      </c>
      <c r="E248" s="91" t="s">
        <v>516</v>
      </c>
      <c r="F248" s="92" t="s">
        <v>517</v>
      </c>
      <c r="G248" s="93" t="s">
        <v>187</v>
      </c>
      <c r="H248" s="94">
        <v>245.685</v>
      </c>
      <c r="I248" s="94"/>
      <c r="J248" s="94">
        <f t="shared" si="50"/>
        <v>0</v>
      </c>
      <c r="K248" s="95"/>
      <c r="L248" s="9"/>
      <c r="M248" s="96" t="s">
        <v>8</v>
      </c>
      <c r="N248" s="60" t="s">
        <v>31</v>
      </c>
      <c r="O248" s="97">
        <v>7.4999999999999997E-2</v>
      </c>
      <c r="P248" s="97">
        <f t="shared" si="51"/>
        <v>18.426375</v>
      </c>
      <c r="Q248" s="97">
        <v>0</v>
      </c>
      <c r="R248" s="97">
        <f t="shared" si="52"/>
        <v>0</v>
      </c>
      <c r="S248" s="97">
        <v>1.4E-2</v>
      </c>
      <c r="T248" s="98">
        <f t="shared" si="53"/>
        <v>3.4395899999999999</v>
      </c>
      <c r="AR248" s="99" t="s">
        <v>151</v>
      </c>
      <c r="AT248" s="99" t="s">
        <v>90</v>
      </c>
      <c r="AU248" s="99" t="s">
        <v>95</v>
      </c>
      <c r="AY248" s="2" t="s">
        <v>88</v>
      </c>
      <c r="BE248" s="100">
        <f t="shared" si="54"/>
        <v>0</v>
      </c>
      <c r="BF248" s="100">
        <f t="shared" si="55"/>
        <v>0</v>
      </c>
      <c r="BG248" s="100">
        <f t="shared" si="56"/>
        <v>0</v>
      </c>
      <c r="BH248" s="100">
        <f t="shared" si="57"/>
        <v>0</v>
      </c>
      <c r="BI248" s="100">
        <f t="shared" si="58"/>
        <v>0</v>
      </c>
      <c r="BJ248" s="2" t="s">
        <v>95</v>
      </c>
      <c r="BK248" s="101">
        <f t="shared" si="59"/>
        <v>0</v>
      </c>
      <c r="BL248" s="2" t="s">
        <v>151</v>
      </c>
      <c r="BM248" s="99" t="s">
        <v>518</v>
      </c>
    </row>
    <row r="249" spans="2:65" s="8" customFormat="1" ht="24.2" customHeight="1" x14ac:dyDescent="0.25">
      <c r="B249" s="9"/>
      <c r="C249" s="90" t="s">
        <v>519</v>
      </c>
      <c r="D249" s="90" t="s">
        <v>90</v>
      </c>
      <c r="E249" s="91" t="s">
        <v>520</v>
      </c>
      <c r="F249" s="92" t="s">
        <v>521</v>
      </c>
      <c r="G249" s="93" t="s">
        <v>199</v>
      </c>
      <c r="H249" s="94">
        <v>150.80000000000001</v>
      </c>
      <c r="I249" s="94"/>
      <c r="J249" s="94">
        <f t="shared" si="50"/>
        <v>0</v>
      </c>
      <c r="K249" s="95"/>
      <c r="L249" s="9"/>
      <c r="M249" s="96" t="s">
        <v>8</v>
      </c>
      <c r="N249" s="60" t="s">
        <v>31</v>
      </c>
      <c r="O249" s="97">
        <v>0.114</v>
      </c>
      <c r="P249" s="97">
        <f t="shared" si="51"/>
        <v>17.191200000000002</v>
      </c>
      <c r="Q249" s="97">
        <v>0</v>
      </c>
      <c r="R249" s="97">
        <f t="shared" si="52"/>
        <v>0</v>
      </c>
      <c r="S249" s="97">
        <v>1.7000000000000001E-2</v>
      </c>
      <c r="T249" s="98">
        <f t="shared" si="53"/>
        <v>2.5636000000000005</v>
      </c>
      <c r="AR249" s="99" t="s">
        <v>151</v>
      </c>
      <c r="AT249" s="99" t="s">
        <v>90</v>
      </c>
      <c r="AU249" s="99" t="s">
        <v>95</v>
      </c>
      <c r="AY249" s="2" t="s">
        <v>88</v>
      </c>
      <c r="BE249" s="100">
        <f t="shared" si="54"/>
        <v>0</v>
      </c>
      <c r="BF249" s="100">
        <f t="shared" si="55"/>
        <v>0</v>
      </c>
      <c r="BG249" s="100">
        <f t="shared" si="56"/>
        <v>0</v>
      </c>
      <c r="BH249" s="100">
        <f t="shared" si="57"/>
        <v>0</v>
      </c>
      <c r="BI249" s="100">
        <f t="shared" si="58"/>
        <v>0</v>
      </c>
      <c r="BJ249" s="2" t="s">
        <v>95</v>
      </c>
      <c r="BK249" s="101">
        <f t="shared" si="59"/>
        <v>0</v>
      </c>
      <c r="BL249" s="2" t="s">
        <v>151</v>
      </c>
      <c r="BM249" s="99" t="s">
        <v>522</v>
      </c>
    </row>
    <row r="250" spans="2:65" s="8" customFormat="1" ht="24.2" customHeight="1" x14ac:dyDescent="0.25">
      <c r="B250" s="9"/>
      <c r="C250" s="90" t="s">
        <v>523</v>
      </c>
      <c r="D250" s="90" t="s">
        <v>90</v>
      </c>
      <c r="E250" s="91" t="s">
        <v>524</v>
      </c>
      <c r="F250" s="92" t="s">
        <v>525</v>
      </c>
      <c r="G250" s="93" t="s">
        <v>199</v>
      </c>
      <c r="H250" s="94">
        <v>47.6</v>
      </c>
      <c r="I250" s="94"/>
      <c r="J250" s="94">
        <f t="shared" si="50"/>
        <v>0</v>
      </c>
      <c r="K250" s="95"/>
      <c r="L250" s="9"/>
      <c r="M250" s="96" t="s">
        <v>8</v>
      </c>
      <c r="N250" s="60" t="s">
        <v>31</v>
      </c>
      <c r="O250" s="97">
        <v>0.14199999999999999</v>
      </c>
      <c r="P250" s="97">
        <f t="shared" si="51"/>
        <v>6.7591999999999999</v>
      </c>
      <c r="Q250" s="97">
        <v>0</v>
      </c>
      <c r="R250" s="97">
        <f t="shared" si="52"/>
        <v>0</v>
      </c>
      <c r="S250" s="97">
        <v>2.5000000000000001E-2</v>
      </c>
      <c r="T250" s="98">
        <f t="shared" si="53"/>
        <v>1.1900000000000002</v>
      </c>
      <c r="AR250" s="99" t="s">
        <v>151</v>
      </c>
      <c r="AT250" s="99" t="s">
        <v>90</v>
      </c>
      <c r="AU250" s="99" t="s">
        <v>95</v>
      </c>
      <c r="AY250" s="2" t="s">
        <v>88</v>
      </c>
      <c r="BE250" s="100">
        <f t="shared" si="54"/>
        <v>0</v>
      </c>
      <c r="BF250" s="100">
        <f t="shared" si="55"/>
        <v>0</v>
      </c>
      <c r="BG250" s="100">
        <f t="shared" si="56"/>
        <v>0</v>
      </c>
      <c r="BH250" s="100">
        <f t="shared" si="57"/>
        <v>0</v>
      </c>
      <c r="BI250" s="100">
        <f t="shared" si="58"/>
        <v>0</v>
      </c>
      <c r="BJ250" s="2" t="s">
        <v>95</v>
      </c>
      <c r="BK250" s="101">
        <f t="shared" si="59"/>
        <v>0</v>
      </c>
      <c r="BL250" s="2" t="s">
        <v>151</v>
      </c>
      <c r="BM250" s="99" t="s">
        <v>526</v>
      </c>
    </row>
    <row r="251" spans="2:65" s="8" customFormat="1" ht="24.2" customHeight="1" x14ac:dyDescent="0.25">
      <c r="B251" s="9"/>
      <c r="C251" s="90" t="s">
        <v>527</v>
      </c>
      <c r="D251" s="90" t="s">
        <v>90</v>
      </c>
      <c r="E251" s="91" t="s">
        <v>528</v>
      </c>
      <c r="F251" s="92" t="s">
        <v>529</v>
      </c>
      <c r="G251" s="93" t="s">
        <v>199</v>
      </c>
      <c r="H251" s="94">
        <v>1151.7</v>
      </c>
      <c r="I251" s="94"/>
      <c r="J251" s="94">
        <f t="shared" si="50"/>
        <v>0</v>
      </c>
      <c r="K251" s="95"/>
      <c r="L251" s="9"/>
      <c r="M251" s="96" t="s">
        <v>8</v>
      </c>
      <c r="N251" s="60" t="s">
        <v>31</v>
      </c>
      <c r="O251" s="97">
        <v>0.17</v>
      </c>
      <c r="P251" s="97">
        <f t="shared" si="51"/>
        <v>195.78900000000002</v>
      </c>
      <c r="Q251" s="97">
        <v>0</v>
      </c>
      <c r="R251" s="97">
        <f t="shared" si="52"/>
        <v>0</v>
      </c>
      <c r="S251" s="97">
        <v>3.3000000000000002E-2</v>
      </c>
      <c r="T251" s="98">
        <f t="shared" si="53"/>
        <v>38.006100000000004</v>
      </c>
      <c r="AR251" s="99" t="s">
        <v>151</v>
      </c>
      <c r="AT251" s="99" t="s">
        <v>90</v>
      </c>
      <c r="AU251" s="99" t="s">
        <v>95</v>
      </c>
      <c r="AY251" s="2" t="s">
        <v>88</v>
      </c>
      <c r="BE251" s="100">
        <f t="shared" si="54"/>
        <v>0</v>
      </c>
      <c r="BF251" s="100">
        <f t="shared" si="55"/>
        <v>0</v>
      </c>
      <c r="BG251" s="100">
        <f t="shared" si="56"/>
        <v>0</v>
      </c>
      <c r="BH251" s="100">
        <f t="shared" si="57"/>
        <v>0</v>
      </c>
      <c r="BI251" s="100">
        <f t="shared" si="58"/>
        <v>0</v>
      </c>
      <c r="BJ251" s="2" t="s">
        <v>95</v>
      </c>
      <c r="BK251" s="101">
        <f t="shared" si="59"/>
        <v>0</v>
      </c>
      <c r="BL251" s="2" t="s">
        <v>151</v>
      </c>
      <c r="BM251" s="99" t="s">
        <v>530</v>
      </c>
    </row>
    <row r="252" spans="2:65" s="8" customFormat="1" ht="24.2" customHeight="1" x14ac:dyDescent="0.25">
      <c r="B252" s="9"/>
      <c r="C252" s="90" t="s">
        <v>531</v>
      </c>
      <c r="D252" s="90" t="s">
        <v>90</v>
      </c>
      <c r="E252" s="91" t="s">
        <v>532</v>
      </c>
      <c r="F252" s="92" t="s">
        <v>533</v>
      </c>
      <c r="G252" s="93" t="s">
        <v>187</v>
      </c>
      <c r="H252" s="94">
        <v>245.685</v>
      </c>
      <c r="I252" s="94"/>
      <c r="J252" s="94">
        <f t="shared" si="50"/>
        <v>0</v>
      </c>
      <c r="K252" s="95"/>
      <c r="L252" s="9"/>
      <c r="M252" s="96" t="s">
        <v>8</v>
      </c>
      <c r="N252" s="60" t="s">
        <v>31</v>
      </c>
      <c r="O252" s="97">
        <v>9.5000000000000001E-2</v>
      </c>
      <c r="P252" s="97">
        <f t="shared" si="51"/>
        <v>23.340074999999999</v>
      </c>
      <c r="Q252" s="97">
        <v>0</v>
      </c>
      <c r="R252" s="97">
        <f t="shared" si="52"/>
        <v>0</v>
      </c>
      <c r="S252" s="97">
        <v>1.4E-2</v>
      </c>
      <c r="T252" s="98">
        <f t="shared" si="53"/>
        <v>3.4395899999999999</v>
      </c>
      <c r="AR252" s="99" t="s">
        <v>151</v>
      </c>
      <c r="AT252" s="99" t="s">
        <v>90</v>
      </c>
      <c r="AU252" s="99" t="s">
        <v>95</v>
      </c>
      <c r="AY252" s="2" t="s">
        <v>88</v>
      </c>
      <c r="BE252" s="100">
        <f t="shared" si="54"/>
        <v>0</v>
      </c>
      <c r="BF252" s="100">
        <f t="shared" si="55"/>
        <v>0</v>
      </c>
      <c r="BG252" s="100">
        <f t="shared" si="56"/>
        <v>0</v>
      </c>
      <c r="BH252" s="100">
        <f t="shared" si="57"/>
        <v>0</v>
      </c>
      <c r="BI252" s="100">
        <f t="shared" si="58"/>
        <v>0</v>
      </c>
      <c r="BJ252" s="2" t="s">
        <v>95</v>
      </c>
      <c r="BK252" s="101">
        <f t="shared" si="59"/>
        <v>0</v>
      </c>
      <c r="BL252" s="2" t="s">
        <v>151</v>
      </c>
      <c r="BM252" s="99" t="s">
        <v>534</v>
      </c>
    </row>
    <row r="253" spans="2:65" s="8" customFormat="1" ht="37.9" customHeight="1" x14ac:dyDescent="0.25">
      <c r="B253" s="9"/>
      <c r="C253" s="90" t="s">
        <v>535</v>
      </c>
      <c r="D253" s="90" t="s">
        <v>90</v>
      </c>
      <c r="E253" s="91" t="s">
        <v>536</v>
      </c>
      <c r="F253" s="92" t="s">
        <v>537</v>
      </c>
      <c r="G253" s="93" t="s">
        <v>199</v>
      </c>
      <c r="H253" s="94">
        <v>87</v>
      </c>
      <c r="I253" s="94"/>
      <c r="J253" s="94">
        <f t="shared" si="50"/>
        <v>0</v>
      </c>
      <c r="K253" s="95"/>
      <c r="L253" s="9"/>
      <c r="M253" s="96" t="s">
        <v>8</v>
      </c>
      <c r="N253" s="60" t="s">
        <v>31</v>
      </c>
      <c r="O253" s="97">
        <v>6.6000000000000003E-2</v>
      </c>
      <c r="P253" s="97">
        <f t="shared" si="51"/>
        <v>5.742</v>
      </c>
      <c r="Q253" s="97">
        <v>0</v>
      </c>
      <c r="R253" s="97">
        <f t="shared" si="52"/>
        <v>0</v>
      </c>
      <c r="S253" s="97">
        <v>5.1999999999999998E-3</v>
      </c>
      <c r="T253" s="98">
        <f t="shared" si="53"/>
        <v>0.45239999999999997</v>
      </c>
      <c r="AR253" s="99" t="s">
        <v>151</v>
      </c>
      <c r="AT253" s="99" t="s">
        <v>90</v>
      </c>
      <c r="AU253" s="99" t="s">
        <v>95</v>
      </c>
      <c r="AY253" s="2" t="s">
        <v>88</v>
      </c>
      <c r="BE253" s="100">
        <f t="shared" si="54"/>
        <v>0</v>
      </c>
      <c r="BF253" s="100">
        <f t="shared" si="55"/>
        <v>0</v>
      </c>
      <c r="BG253" s="100">
        <f t="shared" si="56"/>
        <v>0</v>
      </c>
      <c r="BH253" s="100">
        <f t="shared" si="57"/>
        <v>0</v>
      </c>
      <c r="BI253" s="100">
        <f t="shared" si="58"/>
        <v>0</v>
      </c>
      <c r="BJ253" s="2" t="s">
        <v>95</v>
      </c>
      <c r="BK253" s="101">
        <f t="shared" si="59"/>
        <v>0</v>
      </c>
      <c r="BL253" s="2" t="s">
        <v>151</v>
      </c>
      <c r="BM253" s="99" t="s">
        <v>538</v>
      </c>
    </row>
    <row r="254" spans="2:65" s="8" customFormat="1" ht="24.2" customHeight="1" x14ac:dyDescent="0.25">
      <c r="B254" s="9"/>
      <c r="C254" s="90" t="s">
        <v>539</v>
      </c>
      <c r="D254" s="90" t="s">
        <v>90</v>
      </c>
      <c r="E254" s="91" t="s">
        <v>540</v>
      </c>
      <c r="F254" s="92" t="s">
        <v>541</v>
      </c>
      <c r="G254" s="93" t="s">
        <v>187</v>
      </c>
      <c r="H254" s="94">
        <v>21</v>
      </c>
      <c r="I254" s="94"/>
      <c r="J254" s="94">
        <f t="shared" si="50"/>
        <v>0</v>
      </c>
      <c r="K254" s="95"/>
      <c r="L254" s="9"/>
      <c r="M254" s="96" t="s">
        <v>8</v>
      </c>
      <c r="N254" s="60" t="s">
        <v>31</v>
      </c>
      <c r="O254" s="97">
        <v>0.11600000000000001</v>
      </c>
      <c r="P254" s="97">
        <f t="shared" si="51"/>
        <v>2.4359999999999999</v>
      </c>
      <c r="Q254" s="97">
        <v>0</v>
      </c>
      <c r="R254" s="97">
        <f t="shared" si="52"/>
        <v>0</v>
      </c>
      <c r="S254" s="97">
        <v>7.1999999999999998E-3</v>
      </c>
      <c r="T254" s="98">
        <f t="shared" si="53"/>
        <v>0.1512</v>
      </c>
      <c r="AR254" s="99" t="s">
        <v>151</v>
      </c>
      <c r="AT254" s="99" t="s">
        <v>90</v>
      </c>
      <c r="AU254" s="99" t="s">
        <v>95</v>
      </c>
      <c r="AY254" s="2" t="s">
        <v>88</v>
      </c>
      <c r="BE254" s="100">
        <f t="shared" si="54"/>
        <v>0</v>
      </c>
      <c r="BF254" s="100">
        <f t="shared" si="55"/>
        <v>0</v>
      </c>
      <c r="BG254" s="100">
        <f t="shared" si="56"/>
        <v>0</v>
      </c>
      <c r="BH254" s="100">
        <f t="shared" si="57"/>
        <v>0</v>
      </c>
      <c r="BI254" s="100">
        <f t="shared" si="58"/>
        <v>0</v>
      </c>
      <c r="BJ254" s="2" t="s">
        <v>95</v>
      </c>
      <c r="BK254" s="101">
        <f t="shared" si="59"/>
        <v>0</v>
      </c>
      <c r="BL254" s="2" t="s">
        <v>151</v>
      </c>
      <c r="BM254" s="99" t="s">
        <v>542</v>
      </c>
    </row>
    <row r="255" spans="2:65" s="8" customFormat="1" ht="24.2" customHeight="1" x14ac:dyDescent="0.25">
      <c r="B255" s="9"/>
      <c r="C255" s="90" t="s">
        <v>543</v>
      </c>
      <c r="D255" s="90" t="s">
        <v>90</v>
      </c>
      <c r="E255" s="91" t="s">
        <v>544</v>
      </c>
      <c r="F255" s="92" t="s">
        <v>545</v>
      </c>
      <c r="G255" s="93" t="s">
        <v>199</v>
      </c>
      <c r="H255" s="94">
        <v>87</v>
      </c>
      <c r="I255" s="94"/>
      <c r="J255" s="94">
        <f t="shared" si="50"/>
        <v>0</v>
      </c>
      <c r="K255" s="95"/>
      <c r="L255" s="9"/>
      <c r="M255" s="96" t="s">
        <v>8</v>
      </c>
      <c r="N255" s="60" t="s">
        <v>31</v>
      </c>
      <c r="O255" s="97">
        <v>9.5000000000000001E-2</v>
      </c>
      <c r="P255" s="97">
        <f t="shared" si="51"/>
        <v>8.2650000000000006</v>
      </c>
      <c r="Q255" s="97">
        <v>0</v>
      </c>
      <c r="R255" s="97">
        <f t="shared" si="52"/>
        <v>0</v>
      </c>
      <c r="S255" s="97">
        <v>4.8999999999999998E-3</v>
      </c>
      <c r="T255" s="98">
        <f t="shared" si="53"/>
        <v>0.42630000000000001</v>
      </c>
      <c r="AR255" s="99" t="s">
        <v>151</v>
      </c>
      <c r="AT255" s="99" t="s">
        <v>90</v>
      </c>
      <c r="AU255" s="99" t="s">
        <v>95</v>
      </c>
      <c r="AY255" s="2" t="s">
        <v>88</v>
      </c>
      <c r="BE255" s="100">
        <f t="shared" si="54"/>
        <v>0</v>
      </c>
      <c r="BF255" s="100">
        <f t="shared" si="55"/>
        <v>0</v>
      </c>
      <c r="BG255" s="100">
        <f t="shared" si="56"/>
        <v>0</v>
      </c>
      <c r="BH255" s="100">
        <f t="shared" si="57"/>
        <v>0</v>
      </c>
      <c r="BI255" s="100">
        <f t="shared" si="58"/>
        <v>0</v>
      </c>
      <c r="BJ255" s="2" t="s">
        <v>95</v>
      </c>
      <c r="BK255" s="101">
        <f t="shared" si="59"/>
        <v>0</v>
      </c>
      <c r="BL255" s="2" t="s">
        <v>151</v>
      </c>
      <c r="BM255" s="99" t="s">
        <v>546</v>
      </c>
    </row>
    <row r="256" spans="2:65" s="8" customFormat="1" ht="24.2" customHeight="1" x14ac:dyDescent="0.25">
      <c r="B256" s="9"/>
      <c r="C256" s="90" t="s">
        <v>547</v>
      </c>
      <c r="D256" s="90" t="s">
        <v>90</v>
      </c>
      <c r="E256" s="91" t="s">
        <v>548</v>
      </c>
      <c r="F256" s="92" t="s">
        <v>549</v>
      </c>
      <c r="G256" s="93" t="s">
        <v>286</v>
      </c>
      <c r="H256" s="94">
        <v>5</v>
      </c>
      <c r="I256" s="94"/>
      <c r="J256" s="94">
        <f t="shared" si="50"/>
        <v>0</v>
      </c>
      <c r="K256" s="95"/>
      <c r="L256" s="9"/>
      <c r="M256" s="96" t="s">
        <v>8</v>
      </c>
      <c r="N256" s="60" t="s">
        <v>31</v>
      </c>
      <c r="O256" s="97">
        <v>8.2000000000000003E-2</v>
      </c>
      <c r="P256" s="97">
        <f t="shared" si="51"/>
        <v>0.41000000000000003</v>
      </c>
      <c r="Q256" s="97">
        <v>0</v>
      </c>
      <c r="R256" s="97">
        <f t="shared" si="52"/>
        <v>0</v>
      </c>
      <c r="S256" s="97">
        <v>0.02</v>
      </c>
      <c r="T256" s="98">
        <f t="shared" si="53"/>
        <v>0.1</v>
      </c>
      <c r="AR256" s="99" t="s">
        <v>151</v>
      </c>
      <c r="AT256" s="99" t="s">
        <v>90</v>
      </c>
      <c r="AU256" s="99" t="s">
        <v>95</v>
      </c>
      <c r="AY256" s="2" t="s">
        <v>88</v>
      </c>
      <c r="BE256" s="100">
        <f t="shared" si="54"/>
        <v>0</v>
      </c>
      <c r="BF256" s="100">
        <f t="shared" si="55"/>
        <v>0</v>
      </c>
      <c r="BG256" s="100">
        <f t="shared" si="56"/>
        <v>0</v>
      </c>
      <c r="BH256" s="100">
        <f t="shared" si="57"/>
        <v>0</v>
      </c>
      <c r="BI256" s="100">
        <f t="shared" si="58"/>
        <v>0</v>
      </c>
      <c r="BJ256" s="2" t="s">
        <v>95</v>
      </c>
      <c r="BK256" s="101">
        <f t="shared" si="59"/>
        <v>0</v>
      </c>
      <c r="BL256" s="2" t="s">
        <v>151</v>
      </c>
      <c r="BM256" s="99" t="s">
        <v>550</v>
      </c>
    </row>
    <row r="257" spans="2:65" s="8" customFormat="1" ht="24.2" customHeight="1" x14ac:dyDescent="0.25">
      <c r="B257" s="9"/>
      <c r="C257" s="90" t="s">
        <v>551</v>
      </c>
      <c r="D257" s="90" t="s">
        <v>90</v>
      </c>
      <c r="E257" s="91" t="s">
        <v>552</v>
      </c>
      <c r="F257" s="92" t="s">
        <v>553</v>
      </c>
      <c r="G257" s="93" t="s">
        <v>199</v>
      </c>
      <c r="H257" s="94">
        <v>24</v>
      </c>
      <c r="I257" s="94"/>
      <c r="J257" s="94">
        <f t="shared" si="50"/>
        <v>0</v>
      </c>
      <c r="K257" s="95"/>
      <c r="L257" s="9"/>
      <c r="M257" s="96" t="s">
        <v>8</v>
      </c>
      <c r="N257" s="60" t="s">
        <v>31</v>
      </c>
      <c r="O257" s="97">
        <v>4.7E-2</v>
      </c>
      <c r="P257" s="97">
        <f t="shared" si="51"/>
        <v>1.1280000000000001</v>
      </c>
      <c r="Q257" s="97">
        <v>0</v>
      </c>
      <c r="R257" s="97">
        <f t="shared" si="52"/>
        <v>0</v>
      </c>
      <c r="S257" s="97">
        <v>1.92E-3</v>
      </c>
      <c r="T257" s="98">
        <f t="shared" si="53"/>
        <v>4.6080000000000003E-2</v>
      </c>
      <c r="AR257" s="99" t="s">
        <v>151</v>
      </c>
      <c r="AT257" s="99" t="s">
        <v>90</v>
      </c>
      <c r="AU257" s="99" t="s">
        <v>95</v>
      </c>
      <c r="AY257" s="2" t="s">
        <v>88</v>
      </c>
      <c r="BE257" s="100">
        <f t="shared" si="54"/>
        <v>0</v>
      </c>
      <c r="BF257" s="100">
        <f t="shared" si="55"/>
        <v>0</v>
      </c>
      <c r="BG257" s="100">
        <f t="shared" si="56"/>
        <v>0</v>
      </c>
      <c r="BH257" s="100">
        <f t="shared" si="57"/>
        <v>0</v>
      </c>
      <c r="BI257" s="100">
        <f t="shared" si="58"/>
        <v>0</v>
      </c>
      <c r="BJ257" s="2" t="s">
        <v>95</v>
      </c>
      <c r="BK257" s="101">
        <f t="shared" si="59"/>
        <v>0</v>
      </c>
      <c r="BL257" s="2" t="s">
        <v>151</v>
      </c>
      <c r="BM257" s="99" t="s">
        <v>554</v>
      </c>
    </row>
    <row r="258" spans="2:65" s="8" customFormat="1" ht="24.2" customHeight="1" x14ac:dyDescent="0.25">
      <c r="B258" s="9"/>
      <c r="C258" s="90" t="s">
        <v>555</v>
      </c>
      <c r="D258" s="90" t="s">
        <v>90</v>
      </c>
      <c r="E258" s="91" t="s">
        <v>556</v>
      </c>
      <c r="F258" s="92" t="s">
        <v>557</v>
      </c>
      <c r="G258" s="93" t="s">
        <v>199</v>
      </c>
      <c r="H258" s="94">
        <v>30</v>
      </c>
      <c r="I258" s="94"/>
      <c r="J258" s="94">
        <f t="shared" si="50"/>
        <v>0</v>
      </c>
      <c r="K258" s="95"/>
      <c r="L258" s="9"/>
      <c r="M258" s="96" t="s">
        <v>8</v>
      </c>
      <c r="N258" s="60" t="s">
        <v>31</v>
      </c>
      <c r="O258" s="97">
        <v>4.7E-2</v>
      </c>
      <c r="P258" s="97">
        <f t="shared" si="51"/>
        <v>1.41</v>
      </c>
      <c r="Q258" s="97">
        <v>0</v>
      </c>
      <c r="R258" s="97">
        <f t="shared" si="52"/>
        <v>0</v>
      </c>
      <c r="S258" s="97">
        <v>3.7699999999999999E-3</v>
      </c>
      <c r="T258" s="98">
        <f t="shared" si="53"/>
        <v>0.11309999999999999</v>
      </c>
      <c r="AR258" s="99" t="s">
        <v>151</v>
      </c>
      <c r="AT258" s="99" t="s">
        <v>90</v>
      </c>
      <c r="AU258" s="99" t="s">
        <v>95</v>
      </c>
      <c r="AY258" s="2" t="s">
        <v>88</v>
      </c>
      <c r="BE258" s="100">
        <f t="shared" si="54"/>
        <v>0</v>
      </c>
      <c r="BF258" s="100">
        <f t="shared" si="55"/>
        <v>0</v>
      </c>
      <c r="BG258" s="100">
        <f t="shared" si="56"/>
        <v>0</v>
      </c>
      <c r="BH258" s="100">
        <f t="shared" si="57"/>
        <v>0</v>
      </c>
      <c r="BI258" s="100">
        <f t="shared" si="58"/>
        <v>0</v>
      </c>
      <c r="BJ258" s="2" t="s">
        <v>95</v>
      </c>
      <c r="BK258" s="101">
        <f t="shared" si="59"/>
        <v>0</v>
      </c>
      <c r="BL258" s="2" t="s">
        <v>151</v>
      </c>
      <c r="BM258" s="99" t="s">
        <v>558</v>
      </c>
    </row>
    <row r="259" spans="2:65" s="8" customFormat="1" ht="24.2" customHeight="1" x14ac:dyDescent="0.25">
      <c r="B259" s="9"/>
      <c r="C259" s="90" t="s">
        <v>559</v>
      </c>
      <c r="D259" s="90" t="s">
        <v>90</v>
      </c>
      <c r="E259" s="91" t="s">
        <v>560</v>
      </c>
      <c r="F259" s="92" t="s">
        <v>561</v>
      </c>
      <c r="G259" s="93" t="s">
        <v>199</v>
      </c>
      <c r="H259" s="94">
        <v>29</v>
      </c>
      <c r="I259" s="94"/>
      <c r="J259" s="94">
        <f t="shared" si="50"/>
        <v>0</v>
      </c>
      <c r="K259" s="95"/>
      <c r="L259" s="9"/>
      <c r="M259" s="96" t="s">
        <v>8</v>
      </c>
      <c r="N259" s="60" t="s">
        <v>31</v>
      </c>
      <c r="O259" s="97">
        <v>4.7E-2</v>
      </c>
      <c r="P259" s="97">
        <f t="shared" si="51"/>
        <v>1.363</v>
      </c>
      <c r="Q259" s="97">
        <v>0</v>
      </c>
      <c r="R259" s="97">
        <f t="shared" si="52"/>
        <v>0</v>
      </c>
      <c r="S259" s="97">
        <v>2.2599999999999999E-3</v>
      </c>
      <c r="T259" s="98">
        <f t="shared" si="53"/>
        <v>6.5540000000000001E-2</v>
      </c>
      <c r="AR259" s="99" t="s">
        <v>151</v>
      </c>
      <c r="AT259" s="99" t="s">
        <v>90</v>
      </c>
      <c r="AU259" s="99" t="s">
        <v>95</v>
      </c>
      <c r="AY259" s="2" t="s">
        <v>88</v>
      </c>
      <c r="BE259" s="100">
        <f t="shared" si="54"/>
        <v>0</v>
      </c>
      <c r="BF259" s="100">
        <f t="shared" si="55"/>
        <v>0</v>
      </c>
      <c r="BG259" s="100">
        <f t="shared" si="56"/>
        <v>0</v>
      </c>
      <c r="BH259" s="100">
        <f t="shared" si="57"/>
        <v>0</v>
      </c>
      <c r="BI259" s="100">
        <f t="shared" si="58"/>
        <v>0</v>
      </c>
      <c r="BJ259" s="2" t="s">
        <v>95</v>
      </c>
      <c r="BK259" s="101">
        <f t="shared" si="59"/>
        <v>0</v>
      </c>
      <c r="BL259" s="2" t="s">
        <v>151</v>
      </c>
      <c r="BM259" s="99" t="s">
        <v>562</v>
      </c>
    </row>
    <row r="260" spans="2:65" s="8" customFormat="1" ht="37.9" customHeight="1" x14ac:dyDescent="0.25">
      <c r="B260" s="9"/>
      <c r="C260" s="90" t="s">
        <v>563</v>
      </c>
      <c r="D260" s="90" t="s">
        <v>90</v>
      </c>
      <c r="E260" s="91" t="s">
        <v>564</v>
      </c>
      <c r="F260" s="92" t="s">
        <v>565</v>
      </c>
      <c r="G260" s="93" t="s">
        <v>187</v>
      </c>
      <c r="H260" s="94">
        <v>555</v>
      </c>
      <c r="I260" s="94"/>
      <c r="J260" s="94">
        <f t="shared" si="50"/>
        <v>0</v>
      </c>
      <c r="K260" s="95"/>
      <c r="L260" s="9"/>
      <c r="M260" s="96" t="s">
        <v>8</v>
      </c>
      <c r="N260" s="60" t="s">
        <v>31</v>
      </c>
      <c r="O260" s="97">
        <v>0.26400000000000001</v>
      </c>
      <c r="P260" s="97">
        <f t="shared" si="51"/>
        <v>146.52000000000001</v>
      </c>
      <c r="Q260" s="97">
        <v>0</v>
      </c>
      <c r="R260" s="97">
        <f t="shared" si="52"/>
        <v>0</v>
      </c>
      <c r="S260" s="97">
        <v>0.08</v>
      </c>
      <c r="T260" s="98">
        <f t="shared" si="53"/>
        <v>44.4</v>
      </c>
      <c r="AR260" s="99" t="s">
        <v>151</v>
      </c>
      <c r="AT260" s="99" t="s">
        <v>90</v>
      </c>
      <c r="AU260" s="99" t="s">
        <v>95</v>
      </c>
      <c r="AY260" s="2" t="s">
        <v>88</v>
      </c>
      <c r="BE260" s="100">
        <f t="shared" si="54"/>
        <v>0</v>
      </c>
      <c r="BF260" s="100">
        <f t="shared" si="55"/>
        <v>0</v>
      </c>
      <c r="BG260" s="100">
        <f t="shared" si="56"/>
        <v>0</v>
      </c>
      <c r="BH260" s="100">
        <f t="shared" si="57"/>
        <v>0</v>
      </c>
      <c r="BI260" s="100">
        <f t="shared" si="58"/>
        <v>0</v>
      </c>
      <c r="BJ260" s="2" t="s">
        <v>95</v>
      </c>
      <c r="BK260" s="101">
        <f t="shared" si="59"/>
        <v>0</v>
      </c>
      <c r="BL260" s="2" t="s">
        <v>151</v>
      </c>
      <c r="BM260" s="99" t="s">
        <v>566</v>
      </c>
    </row>
    <row r="261" spans="2:65" s="8" customFormat="1" ht="37.9" customHeight="1" x14ac:dyDescent="0.25">
      <c r="B261" s="9"/>
      <c r="C261" s="90" t="s">
        <v>567</v>
      </c>
      <c r="D261" s="90" t="s">
        <v>90</v>
      </c>
      <c r="E261" s="91" t="s">
        <v>568</v>
      </c>
      <c r="F261" s="92" t="s">
        <v>569</v>
      </c>
      <c r="G261" s="93" t="s">
        <v>199</v>
      </c>
      <c r="H261" s="94">
        <v>76</v>
      </c>
      <c r="I261" s="94"/>
      <c r="J261" s="94">
        <f t="shared" si="50"/>
        <v>0</v>
      </c>
      <c r="K261" s="95"/>
      <c r="L261" s="9"/>
      <c r="M261" s="96" t="s">
        <v>8</v>
      </c>
      <c r="N261" s="60" t="s">
        <v>31</v>
      </c>
      <c r="O261" s="97">
        <v>0.14899999999999999</v>
      </c>
      <c r="P261" s="97">
        <f t="shared" si="51"/>
        <v>11.324</v>
      </c>
      <c r="Q261" s="97">
        <v>0</v>
      </c>
      <c r="R261" s="97">
        <f t="shared" si="52"/>
        <v>0</v>
      </c>
      <c r="S261" s="97">
        <v>1.4999999999999999E-2</v>
      </c>
      <c r="T261" s="98">
        <f t="shared" si="53"/>
        <v>1.1399999999999999</v>
      </c>
      <c r="AR261" s="99" t="s">
        <v>151</v>
      </c>
      <c r="AT261" s="99" t="s">
        <v>90</v>
      </c>
      <c r="AU261" s="99" t="s">
        <v>95</v>
      </c>
      <c r="AY261" s="2" t="s">
        <v>88</v>
      </c>
      <c r="BE261" s="100">
        <f t="shared" si="54"/>
        <v>0</v>
      </c>
      <c r="BF261" s="100">
        <f t="shared" si="55"/>
        <v>0</v>
      </c>
      <c r="BG261" s="100">
        <f t="shared" si="56"/>
        <v>0</v>
      </c>
      <c r="BH261" s="100">
        <f t="shared" si="57"/>
        <v>0</v>
      </c>
      <c r="BI261" s="100">
        <f t="shared" si="58"/>
        <v>0</v>
      </c>
      <c r="BJ261" s="2" t="s">
        <v>95</v>
      </c>
      <c r="BK261" s="101">
        <f t="shared" si="59"/>
        <v>0</v>
      </c>
      <c r="BL261" s="2" t="s">
        <v>151</v>
      </c>
      <c r="BM261" s="99" t="s">
        <v>570</v>
      </c>
    </row>
    <row r="262" spans="2:65" s="8" customFormat="1" ht="24.2" customHeight="1" x14ac:dyDescent="0.25">
      <c r="B262" s="9"/>
      <c r="C262" s="90" t="s">
        <v>571</v>
      </c>
      <c r="D262" s="90" t="s">
        <v>90</v>
      </c>
      <c r="E262" s="91" t="s">
        <v>572</v>
      </c>
      <c r="F262" s="92" t="s">
        <v>573</v>
      </c>
      <c r="G262" s="93" t="s">
        <v>199</v>
      </c>
      <c r="H262" s="94">
        <v>12</v>
      </c>
      <c r="I262" s="94"/>
      <c r="J262" s="94">
        <f t="shared" si="50"/>
        <v>0</v>
      </c>
      <c r="K262" s="95"/>
      <c r="L262" s="9"/>
      <c r="M262" s="96" t="s">
        <v>8</v>
      </c>
      <c r="N262" s="60" t="s">
        <v>31</v>
      </c>
      <c r="O262" s="97">
        <v>0.14799999999999999</v>
      </c>
      <c r="P262" s="97">
        <f t="shared" si="51"/>
        <v>1.7759999999999998</v>
      </c>
      <c r="Q262" s="97">
        <v>0</v>
      </c>
      <c r="R262" s="97">
        <f t="shared" si="52"/>
        <v>0</v>
      </c>
      <c r="S262" s="97">
        <v>0.02</v>
      </c>
      <c r="T262" s="98">
        <f t="shared" si="53"/>
        <v>0.24</v>
      </c>
      <c r="AR262" s="99" t="s">
        <v>151</v>
      </c>
      <c r="AT262" s="99" t="s">
        <v>90</v>
      </c>
      <c r="AU262" s="99" t="s">
        <v>95</v>
      </c>
      <c r="AY262" s="2" t="s">
        <v>88</v>
      </c>
      <c r="BE262" s="100">
        <f t="shared" si="54"/>
        <v>0</v>
      </c>
      <c r="BF262" s="100">
        <f t="shared" si="55"/>
        <v>0</v>
      </c>
      <c r="BG262" s="100">
        <f t="shared" si="56"/>
        <v>0</v>
      </c>
      <c r="BH262" s="100">
        <f t="shared" si="57"/>
        <v>0</v>
      </c>
      <c r="BI262" s="100">
        <f t="shared" si="58"/>
        <v>0</v>
      </c>
      <c r="BJ262" s="2" t="s">
        <v>95</v>
      </c>
      <c r="BK262" s="101">
        <f t="shared" si="59"/>
        <v>0</v>
      </c>
      <c r="BL262" s="2" t="s">
        <v>151</v>
      </c>
      <c r="BM262" s="99" t="s">
        <v>574</v>
      </c>
    </row>
    <row r="263" spans="2:65" s="8" customFormat="1" ht="24.2" customHeight="1" x14ac:dyDescent="0.25">
      <c r="B263" s="9"/>
      <c r="C263" s="90" t="s">
        <v>575</v>
      </c>
      <c r="D263" s="90" t="s">
        <v>90</v>
      </c>
      <c r="E263" s="91" t="s">
        <v>576</v>
      </c>
      <c r="F263" s="92" t="s">
        <v>577</v>
      </c>
      <c r="G263" s="93" t="s">
        <v>93</v>
      </c>
      <c r="H263" s="94">
        <v>16.8</v>
      </c>
      <c r="I263" s="94"/>
      <c r="J263" s="94">
        <f t="shared" si="50"/>
        <v>0</v>
      </c>
      <c r="K263" s="95"/>
      <c r="L263" s="9"/>
      <c r="M263" s="96" t="s">
        <v>8</v>
      </c>
      <c r="N263" s="60" t="s">
        <v>31</v>
      </c>
      <c r="O263" s="97">
        <v>1.587</v>
      </c>
      <c r="P263" s="97">
        <f t="shared" si="51"/>
        <v>26.6616</v>
      </c>
      <c r="Q263" s="97">
        <v>0</v>
      </c>
      <c r="R263" s="97">
        <f t="shared" si="52"/>
        <v>0</v>
      </c>
      <c r="S263" s="97">
        <v>2.4079999999999999</v>
      </c>
      <c r="T263" s="98">
        <f t="shared" si="53"/>
        <v>40.4544</v>
      </c>
      <c r="AR263" s="99" t="s">
        <v>94</v>
      </c>
      <c r="AT263" s="99" t="s">
        <v>90</v>
      </c>
      <c r="AU263" s="99" t="s">
        <v>95</v>
      </c>
      <c r="AY263" s="2" t="s">
        <v>88</v>
      </c>
      <c r="BE263" s="100">
        <f t="shared" si="54"/>
        <v>0</v>
      </c>
      <c r="BF263" s="100">
        <f t="shared" si="55"/>
        <v>0</v>
      </c>
      <c r="BG263" s="100">
        <f t="shared" si="56"/>
        <v>0</v>
      </c>
      <c r="BH263" s="100">
        <f t="shared" si="57"/>
        <v>0</v>
      </c>
      <c r="BI263" s="100">
        <f t="shared" si="58"/>
        <v>0</v>
      </c>
      <c r="BJ263" s="2" t="s">
        <v>95</v>
      </c>
      <c r="BK263" s="101">
        <f t="shared" si="59"/>
        <v>0</v>
      </c>
      <c r="BL263" s="2" t="s">
        <v>94</v>
      </c>
      <c r="BM263" s="99" t="s">
        <v>578</v>
      </c>
    </row>
    <row r="264" spans="2:65" s="8" customFormat="1" ht="37.9" customHeight="1" x14ac:dyDescent="0.25">
      <c r="B264" s="9"/>
      <c r="C264" s="90" t="s">
        <v>579</v>
      </c>
      <c r="D264" s="90" t="s">
        <v>90</v>
      </c>
      <c r="E264" s="91" t="s">
        <v>580</v>
      </c>
      <c r="F264" s="92" t="s">
        <v>581</v>
      </c>
      <c r="G264" s="93" t="s">
        <v>93</v>
      </c>
      <c r="H264" s="94">
        <v>11</v>
      </c>
      <c r="I264" s="94"/>
      <c r="J264" s="94">
        <f t="shared" si="50"/>
        <v>0</v>
      </c>
      <c r="K264" s="95"/>
      <c r="L264" s="9"/>
      <c r="M264" s="96" t="s">
        <v>8</v>
      </c>
      <c r="N264" s="60" t="s">
        <v>31</v>
      </c>
      <c r="O264" s="97">
        <v>1.4550000000000001</v>
      </c>
      <c r="P264" s="97">
        <f t="shared" si="51"/>
        <v>16.005000000000003</v>
      </c>
      <c r="Q264" s="97">
        <v>0</v>
      </c>
      <c r="R264" s="97">
        <f t="shared" si="52"/>
        <v>0</v>
      </c>
      <c r="S264" s="97">
        <v>1.905</v>
      </c>
      <c r="T264" s="98">
        <f t="shared" si="53"/>
        <v>20.955000000000002</v>
      </c>
      <c r="AR264" s="99" t="s">
        <v>94</v>
      </c>
      <c r="AT264" s="99" t="s">
        <v>90</v>
      </c>
      <c r="AU264" s="99" t="s">
        <v>95</v>
      </c>
      <c r="AY264" s="2" t="s">
        <v>88</v>
      </c>
      <c r="BE264" s="100">
        <f t="shared" si="54"/>
        <v>0</v>
      </c>
      <c r="BF264" s="100">
        <f t="shared" si="55"/>
        <v>0</v>
      </c>
      <c r="BG264" s="100">
        <f t="shared" si="56"/>
        <v>0</v>
      </c>
      <c r="BH264" s="100">
        <f t="shared" si="57"/>
        <v>0</v>
      </c>
      <c r="BI264" s="100">
        <f t="shared" si="58"/>
        <v>0</v>
      </c>
      <c r="BJ264" s="2" t="s">
        <v>95</v>
      </c>
      <c r="BK264" s="101">
        <f t="shared" si="59"/>
        <v>0</v>
      </c>
      <c r="BL264" s="2" t="s">
        <v>94</v>
      </c>
      <c r="BM264" s="99" t="s">
        <v>582</v>
      </c>
    </row>
    <row r="265" spans="2:65" s="8" customFormat="1" ht="37.9" customHeight="1" x14ac:dyDescent="0.25">
      <c r="B265" s="9"/>
      <c r="C265" s="90" t="s">
        <v>583</v>
      </c>
      <c r="D265" s="90" t="s">
        <v>90</v>
      </c>
      <c r="E265" s="91" t="s">
        <v>584</v>
      </c>
      <c r="F265" s="92" t="s">
        <v>585</v>
      </c>
      <c r="G265" s="93" t="s">
        <v>93</v>
      </c>
      <c r="H265" s="94">
        <v>24</v>
      </c>
      <c r="I265" s="94"/>
      <c r="J265" s="94">
        <f t="shared" si="50"/>
        <v>0</v>
      </c>
      <c r="K265" s="95"/>
      <c r="L265" s="9"/>
      <c r="M265" s="96" t="s">
        <v>8</v>
      </c>
      <c r="N265" s="60" t="s">
        <v>31</v>
      </c>
      <c r="O265" s="97">
        <v>1.4550000000000001</v>
      </c>
      <c r="P265" s="97">
        <f t="shared" si="51"/>
        <v>34.92</v>
      </c>
      <c r="Q265" s="97">
        <v>0</v>
      </c>
      <c r="R265" s="97">
        <f t="shared" si="52"/>
        <v>0</v>
      </c>
      <c r="S265" s="97">
        <v>1.905</v>
      </c>
      <c r="T265" s="98">
        <f t="shared" si="53"/>
        <v>45.72</v>
      </c>
      <c r="AR265" s="99" t="s">
        <v>94</v>
      </c>
      <c r="AT265" s="99" t="s">
        <v>90</v>
      </c>
      <c r="AU265" s="99" t="s">
        <v>95</v>
      </c>
      <c r="AY265" s="2" t="s">
        <v>88</v>
      </c>
      <c r="BE265" s="100">
        <f t="shared" si="54"/>
        <v>0</v>
      </c>
      <c r="BF265" s="100">
        <f t="shared" si="55"/>
        <v>0</v>
      </c>
      <c r="BG265" s="100">
        <f t="shared" si="56"/>
        <v>0</v>
      </c>
      <c r="BH265" s="100">
        <f t="shared" si="57"/>
        <v>0</v>
      </c>
      <c r="BI265" s="100">
        <f t="shared" si="58"/>
        <v>0</v>
      </c>
      <c r="BJ265" s="2" t="s">
        <v>95</v>
      </c>
      <c r="BK265" s="101">
        <f t="shared" si="59"/>
        <v>0</v>
      </c>
      <c r="BL265" s="2" t="s">
        <v>94</v>
      </c>
      <c r="BM265" s="99" t="s">
        <v>586</v>
      </c>
    </row>
    <row r="266" spans="2:65" s="8" customFormat="1" ht="24.2" customHeight="1" x14ac:dyDescent="0.25">
      <c r="B266" s="9"/>
      <c r="C266" s="90" t="s">
        <v>587</v>
      </c>
      <c r="D266" s="90" t="s">
        <v>90</v>
      </c>
      <c r="E266" s="91" t="s">
        <v>588</v>
      </c>
      <c r="F266" s="92" t="s">
        <v>589</v>
      </c>
      <c r="G266" s="93" t="s">
        <v>93</v>
      </c>
      <c r="H266" s="94">
        <v>11.88</v>
      </c>
      <c r="I266" s="94"/>
      <c r="J266" s="94">
        <f t="shared" si="50"/>
        <v>0</v>
      </c>
      <c r="K266" s="95"/>
      <c r="L266" s="9"/>
      <c r="M266" s="96" t="s">
        <v>8</v>
      </c>
      <c r="N266" s="60" t="s">
        <v>31</v>
      </c>
      <c r="O266" s="97">
        <v>2.464</v>
      </c>
      <c r="P266" s="97">
        <f t="shared" si="51"/>
        <v>29.272320000000001</v>
      </c>
      <c r="Q266" s="97">
        <v>0</v>
      </c>
      <c r="R266" s="97">
        <f t="shared" si="52"/>
        <v>0</v>
      </c>
      <c r="S266" s="97">
        <v>1.633</v>
      </c>
      <c r="T266" s="98">
        <f t="shared" si="53"/>
        <v>19.400040000000001</v>
      </c>
      <c r="AR266" s="99" t="s">
        <v>94</v>
      </c>
      <c r="AT266" s="99" t="s">
        <v>90</v>
      </c>
      <c r="AU266" s="99" t="s">
        <v>95</v>
      </c>
      <c r="AY266" s="2" t="s">
        <v>88</v>
      </c>
      <c r="BE266" s="100">
        <f t="shared" si="54"/>
        <v>0</v>
      </c>
      <c r="BF266" s="100">
        <f t="shared" si="55"/>
        <v>0</v>
      </c>
      <c r="BG266" s="100">
        <f t="shared" si="56"/>
        <v>0</v>
      </c>
      <c r="BH266" s="100">
        <f t="shared" si="57"/>
        <v>0</v>
      </c>
      <c r="BI266" s="100">
        <f t="shared" si="58"/>
        <v>0</v>
      </c>
      <c r="BJ266" s="2" t="s">
        <v>95</v>
      </c>
      <c r="BK266" s="101">
        <f t="shared" si="59"/>
        <v>0</v>
      </c>
      <c r="BL266" s="2" t="s">
        <v>94</v>
      </c>
      <c r="BM266" s="99" t="s">
        <v>590</v>
      </c>
    </row>
    <row r="267" spans="2:65" s="8" customFormat="1" ht="37.9" customHeight="1" x14ac:dyDescent="0.25">
      <c r="B267" s="9"/>
      <c r="C267" s="90" t="s">
        <v>591</v>
      </c>
      <c r="D267" s="90" t="s">
        <v>90</v>
      </c>
      <c r="E267" s="91" t="s">
        <v>592</v>
      </c>
      <c r="F267" s="92" t="s">
        <v>593</v>
      </c>
      <c r="G267" s="93" t="s">
        <v>291</v>
      </c>
      <c r="H267" s="94">
        <v>0.70599999999999996</v>
      </c>
      <c r="I267" s="94"/>
      <c r="J267" s="94">
        <f t="shared" si="50"/>
        <v>0</v>
      </c>
      <c r="K267" s="95"/>
      <c r="L267" s="9"/>
      <c r="M267" s="96" t="s">
        <v>8</v>
      </c>
      <c r="N267" s="60" t="s">
        <v>31</v>
      </c>
      <c r="O267" s="97">
        <v>7.125</v>
      </c>
      <c r="P267" s="97">
        <f t="shared" si="51"/>
        <v>5.0302499999999997</v>
      </c>
      <c r="Q267" s="97">
        <v>0</v>
      </c>
      <c r="R267" s="97">
        <f t="shared" si="52"/>
        <v>0</v>
      </c>
      <c r="S267" s="97">
        <v>1.25</v>
      </c>
      <c r="T267" s="98">
        <f t="shared" si="53"/>
        <v>0.88249999999999995</v>
      </c>
      <c r="AR267" s="99" t="s">
        <v>94</v>
      </c>
      <c r="AT267" s="99" t="s">
        <v>90</v>
      </c>
      <c r="AU267" s="99" t="s">
        <v>95</v>
      </c>
      <c r="AY267" s="2" t="s">
        <v>88</v>
      </c>
      <c r="BE267" s="100">
        <f t="shared" si="54"/>
        <v>0</v>
      </c>
      <c r="BF267" s="100">
        <f t="shared" si="55"/>
        <v>0</v>
      </c>
      <c r="BG267" s="100">
        <f t="shared" si="56"/>
        <v>0</v>
      </c>
      <c r="BH267" s="100">
        <f t="shared" si="57"/>
        <v>0</v>
      </c>
      <c r="BI267" s="100">
        <f t="shared" si="58"/>
        <v>0</v>
      </c>
      <c r="BJ267" s="2" t="s">
        <v>95</v>
      </c>
      <c r="BK267" s="101">
        <f t="shared" si="59"/>
        <v>0</v>
      </c>
      <c r="BL267" s="2" t="s">
        <v>94</v>
      </c>
      <c r="BM267" s="99" t="s">
        <v>594</v>
      </c>
    </row>
    <row r="268" spans="2:65" s="8" customFormat="1" ht="24.2" customHeight="1" x14ac:dyDescent="0.25">
      <c r="B268" s="9"/>
      <c r="C268" s="90" t="s">
        <v>595</v>
      </c>
      <c r="D268" s="90" t="s">
        <v>90</v>
      </c>
      <c r="E268" s="91" t="s">
        <v>596</v>
      </c>
      <c r="F268" s="92" t="s">
        <v>597</v>
      </c>
      <c r="G268" s="93" t="s">
        <v>93</v>
      </c>
      <c r="H268" s="94">
        <v>12.5</v>
      </c>
      <c r="I268" s="94"/>
      <c r="J268" s="94">
        <f t="shared" si="50"/>
        <v>0</v>
      </c>
      <c r="K268" s="95"/>
      <c r="L268" s="9"/>
      <c r="M268" s="96" t="s">
        <v>8</v>
      </c>
      <c r="N268" s="60" t="s">
        <v>31</v>
      </c>
      <c r="O268" s="97">
        <v>3.95</v>
      </c>
      <c r="P268" s="97">
        <f t="shared" si="51"/>
        <v>49.375</v>
      </c>
      <c r="Q268" s="97">
        <v>0</v>
      </c>
      <c r="R268" s="97">
        <f t="shared" si="52"/>
        <v>0</v>
      </c>
      <c r="S268" s="97">
        <v>1.4</v>
      </c>
      <c r="T268" s="98">
        <f t="shared" si="53"/>
        <v>17.5</v>
      </c>
      <c r="AR268" s="99" t="s">
        <v>94</v>
      </c>
      <c r="AT268" s="99" t="s">
        <v>90</v>
      </c>
      <c r="AU268" s="99" t="s">
        <v>95</v>
      </c>
      <c r="AY268" s="2" t="s">
        <v>88</v>
      </c>
      <c r="BE268" s="100">
        <f t="shared" si="54"/>
        <v>0</v>
      </c>
      <c r="BF268" s="100">
        <f t="shared" si="55"/>
        <v>0</v>
      </c>
      <c r="BG268" s="100">
        <f t="shared" si="56"/>
        <v>0</v>
      </c>
      <c r="BH268" s="100">
        <f t="shared" si="57"/>
        <v>0</v>
      </c>
      <c r="BI268" s="100">
        <f t="shared" si="58"/>
        <v>0</v>
      </c>
      <c r="BJ268" s="2" t="s">
        <v>95</v>
      </c>
      <c r="BK268" s="101">
        <f t="shared" si="59"/>
        <v>0</v>
      </c>
      <c r="BL268" s="2" t="s">
        <v>94</v>
      </c>
      <c r="BM268" s="99" t="s">
        <v>598</v>
      </c>
    </row>
    <row r="269" spans="2:65" s="8" customFormat="1" ht="37.9" customHeight="1" x14ac:dyDescent="0.25">
      <c r="B269" s="9"/>
      <c r="C269" s="90" t="s">
        <v>599</v>
      </c>
      <c r="D269" s="90" t="s">
        <v>90</v>
      </c>
      <c r="E269" s="91" t="s">
        <v>600</v>
      </c>
      <c r="F269" s="92" t="s">
        <v>601</v>
      </c>
      <c r="G269" s="93" t="s">
        <v>199</v>
      </c>
      <c r="H269" s="94">
        <v>2.2000000000000002</v>
      </c>
      <c r="I269" s="94"/>
      <c r="J269" s="94">
        <f t="shared" si="50"/>
        <v>0</v>
      </c>
      <c r="K269" s="95"/>
      <c r="L269" s="9"/>
      <c r="M269" s="96" t="s">
        <v>8</v>
      </c>
      <c r="N269" s="60" t="s">
        <v>31</v>
      </c>
      <c r="O269" s="97">
        <v>1.0680000000000001</v>
      </c>
      <c r="P269" s="97">
        <f t="shared" si="51"/>
        <v>2.3496000000000001</v>
      </c>
      <c r="Q269" s="97">
        <v>0</v>
      </c>
      <c r="R269" s="97">
        <f t="shared" si="52"/>
        <v>0</v>
      </c>
      <c r="S269" s="97">
        <v>0.18</v>
      </c>
      <c r="T269" s="98">
        <f t="shared" si="53"/>
        <v>0.39600000000000002</v>
      </c>
      <c r="AR269" s="99" t="s">
        <v>94</v>
      </c>
      <c r="AT269" s="99" t="s">
        <v>90</v>
      </c>
      <c r="AU269" s="99" t="s">
        <v>95</v>
      </c>
      <c r="AY269" s="2" t="s">
        <v>88</v>
      </c>
      <c r="BE269" s="100">
        <f t="shared" si="54"/>
        <v>0</v>
      </c>
      <c r="BF269" s="100">
        <f t="shared" si="55"/>
        <v>0</v>
      </c>
      <c r="BG269" s="100">
        <f t="shared" si="56"/>
        <v>0</v>
      </c>
      <c r="BH269" s="100">
        <f t="shared" si="57"/>
        <v>0</v>
      </c>
      <c r="BI269" s="100">
        <f t="shared" si="58"/>
        <v>0</v>
      </c>
      <c r="BJ269" s="2" t="s">
        <v>95</v>
      </c>
      <c r="BK269" s="101">
        <f t="shared" si="59"/>
        <v>0</v>
      </c>
      <c r="BL269" s="2" t="s">
        <v>94</v>
      </c>
      <c r="BM269" s="99" t="s">
        <v>602</v>
      </c>
    </row>
    <row r="270" spans="2:65" s="8" customFormat="1" ht="37.9" customHeight="1" x14ac:dyDescent="0.25">
      <c r="B270" s="9"/>
      <c r="C270" s="90" t="s">
        <v>603</v>
      </c>
      <c r="D270" s="90" t="s">
        <v>90</v>
      </c>
      <c r="E270" s="91" t="s">
        <v>604</v>
      </c>
      <c r="F270" s="92" t="s">
        <v>605</v>
      </c>
      <c r="G270" s="93" t="s">
        <v>199</v>
      </c>
      <c r="H270" s="94">
        <v>28</v>
      </c>
      <c r="I270" s="94"/>
      <c r="J270" s="94">
        <f t="shared" si="50"/>
        <v>0</v>
      </c>
      <c r="K270" s="95"/>
      <c r="L270" s="9"/>
      <c r="M270" s="96" t="s">
        <v>8</v>
      </c>
      <c r="N270" s="60" t="s">
        <v>31</v>
      </c>
      <c r="O270" s="97">
        <v>0.81499999999999995</v>
      </c>
      <c r="P270" s="97">
        <f t="shared" si="51"/>
        <v>22.82</v>
      </c>
      <c r="Q270" s="97">
        <v>4.3659999999999997E-2</v>
      </c>
      <c r="R270" s="97">
        <f t="shared" si="52"/>
        <v>1.22248</v>
      </c>
      <c r="S270" s="97">
        <v>0</v>
      </c>
      <c r="T270" s="98">
        <f t="shared" si="53"/>
        <v>0</v>
      </c>
      <c r="AR270" s="99" t="s">
        <v>94</v>
      </c>
      <c r="AT270" s="99" t="s">
        <v>90</v>
      </c>
      <c r="AU270" s="99" t="s">
        <v>95</v>
      </c>
      <c r="AY270" s="2" t="s">
        <v>88</v>
      </c>
      <c r="BE270" s="100">
        <f t="shared" si="54"/>
        <v>0</v>
      </c>
      <c r="BF270" s="100">
        <f t="shared" si="55"/>
        <v>0</v>
      </c>
      <c r="BG270" s="100">
        <f t="shared" si="56"/>
        <v>0</v>
      </c>
      <c r="BH270" s="100">
        <f t="shared" si="57"/>
        <v>0</v>
      </c>
      <c r="BI270" s="100">
        <f t="shared" si="58"/>
        <v>0</v>
      </c>
      <c r="BJ270" s="2" t="s">
        <v>95</v>
      </c>
      <c r="BK270" s="101">
        <f t="shared" si="59"/>
        <v>0</v>
      </c>
      <c r="BL270" s="2" t="s">
        <v>94</v>
      </c>
      <c r="BM270" s="99" t="s">
        <v>606</v>
      </c>
    </row>
    <row r="271" spans="2:65" s="8" customFormat="1" ht="37.9" customHeight="1" x14ac:dyDescent="0.25">
      <c r="B271" s="9"/>
      <c r="C271" s="90" t="s">
        <v>607</v>
      </c>
      <c r="D271" s="90" t="s">
        <v>90</v>
      </c>
      <c r="E271" s="91" t="s">
        <v>608</v>
      </c>
      <c r="F271" s="92" t="s">
        <v>609</v>
      </c>
      <c r="G271" s="93" t="s">
        <v>199</v>
      </c>
      <c r="H271" s="94">
        <v>10.4</v>
      </c>
      <c r="I271" s="94"/>
      <c r="J271" s="94">
        <f t="shared" si="50"/>
        <v>0</v>
      </c>
      <c r="K271" s="95"/>
      <c r="L271" s="9"/>
      <c r="M271" s="96" t="s">
        <v>8</v>
      </c>
      <c r="N271" s="60" t="s">
        <v>31</v>
      </c>
      <c r="O271" s="97">
        <v>0.81499999999999995</v>
      </c>
      <c r="P271" s="97">
        <f t="shared" si="51"/>
        <v>8.4759999999999991</v>
      </c>
      <c r="Q271" s="97">
        <v>0</v>
      </c>
      <c r="R271" s="97">
        <f t="shared" si="52"/>
        <v>0</v>
      </c>
      <c r="S271" s="97">
        <v>4.1540000000000001E-2</v>
      </c>
      <c r="T271" s="98">
        <f t="shared" si="53"/>
        <v>0.43201600000000001</v>
      </c>
      <c r="AR271" s="99" t="s">
        <v>94</v>
      </c>
      <c r="AT271" s="99" t="s">
        <v>90</v>
      </c>
      <c r="AU271" s="99" t="s">
        <v>95</v>
      </c>
      <c r="AY271" s="2" t="s">
        <v>88</v>
      </c>
      <c r="BE271" s="100">
        <f t="shared" si="54"/>
        <v>0</v>
      </c>
      <c r="BF271" s="100">
        <f t="shared" si="55"/>
        <v>0</v>
      </c>
      <c r="BG271" s="100">
        <f t="shared" si="56"/>
        <v>0</v>
      </c>
      <c r="BH271" s="100">
        <f t="shared" si="57"/>
        <v>0</v>
      </c>
      <c r="BI271" s="100">
        <f t="shared" si="58"/>
        <v>0</v>
      </c>
      <c r="BJ271" s="2" t="s">
        <v>95</v>
      </c>
      <c r="BK271" s="101">
        <f t="shared" si="59"/>
        <v>0</v>
      </c>
      <c r="BL271" s="2" t="s">
        <v>94</v>
      </c>
      <c r="BM271" s="99" t="s">
        <v>610</v>
      </c>
    </row>
    <row r="272" spans="2:65" s="8" customFormat="1" ht="14.45" customHeight="1" x14ac:dyDescent="0.25">
      <c r="B272" s="9"/>
      <c r="C272" s="102" t="s">
        <v>611</v>
      </c>
      <c r="D272" s="102" t="s">
        <v>190</v>
      </c>
      <c r="E272" s="103" t="s">
        <v>612</v>
      </c>
      <c r="F272" s="104" t="s">
        <v>613</v>
      </c>
      <c r="G272" s="105" t="s">
        <v>286</v>
      </c>
      <c r="H272" s="106">
        <v>4</v>
      </c>
      <c r="I272" s="106"/>
      <c r="J272" s="106">
        <f t="shared" si="50"/>
        <v>0</v>
      </c>
      <c r="K272" s="107"/>
      <c r="L272" s="108"/>
      <c r="M272" s="109" t="s">
        <v>8</v>
      </c>
      <c r="N272" s="110" t="s">
        <v>31</v>
      </c>
      <c r="O272" s="97">
        <v>0</v>
      </c>
      <c r="P272" s="97">
        <f t="shared" si="51"/>
        <v>0</v>
      </c>
      <c r="Q272" s="97">
        <v>0.108</v>
      </c>
      <c r="R272" s="97">
        <f t="shared" si="52"/>
        <v>0.432</v>
      </c>
      <c r="S272" s="97">
        <v>0</v>
      </c>
      <c r="T272" s="98">
        <f t="shared" si="53"/>
        <v>0</v>
      </c>
      <c r="AR272" s="99" t="s">
        <v>119</v>
      </c>
      <c r="AT272" s="99" t="s">
        <v>190</v>
      </c>
      <c r="AU272" s="99" t="s">
        <v>95</v>
      </c>
      <c r="AY272" s="2" t="s">
        <v>88</v>
      </c>
      <c r="BE272" s="100">
        <f t="shared" si="54"/>
        <v>0</v>
      </c>
      <c r="BF272" s="100">
        <f t="shared" si="55"/>
        <v>0</v>
      </c>
      <c r="BG272" s="100">
        <f t="shared" si="56"/>
        <v>0</v>
      </c>
      <c r="BH272" s="100">
        <f t="shared" si="57"/>
        <v>0</v>
      </c>
      <c r="BI272" s="100">
        <f t="shared" si="58"/>
        <v>0</v>
      </c>
      <c r="BJ272" s="2" t="s">
        <v>95</v>
      </c>
      <c r="BK272" s="101">
        <f t="shared" si="59"/>
        <v>0</v>
      </c>
      <c r="BL272" s="2" t="s">
        <v>94</v>
      </c>
      <c r="BM272" s="99" t="s">
        <v>614</v>
      </c>
    </row>
    <row r="273" spans="2:65" s="8" customFormat="1" ht="24.2" customHeight="1" x14ac:dyDescent="0.25">
      <c r="B273" s="9"/>
      <c r="C273" s="90" t="s">
        <v>615</v>
      </c>
      <c r="D273" s="90" t="s">
        <v>90</v>
      </c>
      <c r="E273" s="91" t="s">
        <v>616</v>
      </c>
      <c r="F273" s="92" t="s">
        <v>617</v>
      </c>
      <c r="G273" s="93" t="s">
        <v>199</v>
      </c>
      <c r="H273" s="94">
        <v>30</v>
      </c>
      <c r="I273" s="94"/>
      <c r="J273" s="94">
        <f t="shared" si="50"/>
        <v>0</v>
      </c>
      <c r="K273" s="95"/>
      <c r="L273" s="9"/>
      <c r="M273" s="96" t="s">
        <v>8</v>
      </c>
      <c r="N273" s="60" t="s">
        <v>31</v>
      </c>
      <c r="O273" s="97">
        <v>1.353</v>
      </c>
      <c r="P273" s="97">
        <f t="shared" si="51"/>
        <v>40.589999999999996</v>
      </c>
      <c r="Q273" s="97">
        <v>0</v>
      </c>
      <c r="R273" s="97">
        <f t="shared" si="52"/>
        <v>0</v>
      </c>
      <c r="S273" s="97">
        <v>0.216</v>
      </c>
      <c r="T273" s="98">
        <f t="shared" si="53"/>
        <v>6.4799999999999995</v>
      </c>
      <c r="AR273" s="99" t="s">
        <v>94</v>
      </c>
      <c r="AT273" s="99" t="s">
        <v>90</v>
      </c>
      <c r="AU273" s="99" t="s">
        <v>95</v>
      </c>
      <c r="AY273" s="2" t="s">
        <v>88</v>
      </c>
      <c r="BE273" s="100">
        <f t="shared" si="54"/>
        <v>0</v>
      </c>
      <c r="BF273" s="100">
        <f t="shared" si="55"/>
        <v>0</v>
      </c>
      <c r="BG273" s="100">
        <f t="shared" si="56"/>
        <v>0</v>
      </c>
      <c r="BH273" s="100">
        <f t="shared" si="57"/>
        <v>0</v>
      </c>
      <c r="BI273" s="100">
        <f t="shared" si="58"/>
        <v>0</v>
      </c>
      <c r="BJ273" s="2" t="s">
        <v>95</v>
      </c>
      <c r="BK273" s="101">
        <f t="shared" si="59"/>
        <v>0</v>
      </c>
      <c r="BL273" s="2" t="s">
        <v>94</v>
      </c>
      <c r="BM273" s="99" t="s">
        <v>618</v>
      </c>
    </row>
    <row r="274" spans="2:65" s="8" customFormat="1" ht="37.9" customHeight="1" x14ac:dyDescent="0.25">
      <c r="B274" s="9"/>
      <c r="C274" s="90" t="s">
        <v>619</v>
      </c>
      <c r="D274" s="90" t="s">
        <v>90</v>
      </c>
      <c r="E274" s="91" t="s">
        <v>620</v>
      </c>
      <c r="F274" s="92" t="s">
        <v>621</v>
      </c>
      <c r="G274" s="93" t="s">
        <v>187</v>
      </c>
      <c r="H274" s="94">
        <v>244.98</v>
      </c>
      <c r="I274" s="94"/>
      <c r="J274" s="94">
        <f t="shared" si="50"/>
        <v>0</v>
      </c>
      <c r="K274" s="95"/>
      <c r="L274" s="9"/>
      <c r="M274" s="96" t="s">
        <v>8</v>
      </c>
      <c r="N274" s="60" t="s">
        <v>31</v>
      </c>
      <c r="O274" s="97">
        <v>0.45100000000000001</v>
      </c>
      <c r="P274" s="97">
        <f t="shared" si="51"/>
        <v>110.48598</v>
      </c>
      <c r="Q274" s="97">
        <v>0</v>
      </c>
      <c r="R274" s="97">
        <f t="shared" si="52"/>
        <v>0</v>
      </c>
      <c r="S274" s="97">
        <v>0.05</v>
      </c>
      <c r="T274" s="98">
        <f t="shared" si="53"/>
        <v>12.249000000000001</v>
      </c>
      <c r="AR274" s="99" t="s">
        <v>94</v>
      </c>
      <c r="AT274" s="99" t="s">
        <v>90</v>
      </c>
      <c r="AU274" s="99" t="s">
        <v>95</v>
      </c>
      <c r="AY274" s="2" t="s">
        <v>88</v>
      </c>
      <c r="BE274" s="100">
        <f t="shared" si="54"/>
        <v>0</v>
      </c>
      <c r="BF274" s="100">
        <f t="shared" si="55"/>
        <v>0</v>
      </c>
      <c r="BG274" s="100">
        <f t="shared" si="56"/>
        <v>0</v>
      </c>
      <c r="BH274" s="100">
        <f t="shared" si="57"/>
        <v>0</v>
      </c>
      <c r="BI274" s="100">
        <f t="shared" si="58"/>
        <v>0</v>
      </c>
      <c r="BJ274" s="2" t="s">
        <v>95</v>
      </c>
      <c r="BK274" s="101">
        <f t="shared" si="59"/>
        <v>0</v>
      </c>
      <c r="BL274" s="2" t="s">
        <v>94</v>
      </c>
      <c r="BM274" s="99" t="s">
        <v>622</v>
      </c>
    </row>
    <row r="275" spans="2:65" s="8" customFormat="1" ht="14.45" customHeight="1" x14ac:dyDescent="0.25">
      <c r="B275" s="9"/>
      <c r="C275" s="90" t="s">
        <v>623</v>
      </c>
      <c r="D275" s="90" t="s">
        <v>90</v>
      </c>
      <c r="E275" s="91" t="s">
        <v>624</v>
      </c>
      <c r="F275" s="92" t="s">
        <v>625</v>
      </c>
      <c r="G275" s="93" t="s">
        <v>291</v>
      </c>
      <c r="H275" s="94">
        <v>293.077</v>
      </c>
      <c r="I275" s="94"/>
      <c r="J275" s="94">
        <f t="shared" si="50"/>
        <v>0</v>
      </c>
      <c r="K275" s="95"/>
      <c r="L275" s="9"/>
      <c r="M275" s="96" t="s">
        <v>8</v>
      </c>
      <c r="N275" s="60" t="s">
        <v>31</v>
      </c>
      <c r="O275" s="97">
        <v>0.59799999999999998</v>
      </c>
      <c r="P275" s="97">
        <f t="shared" si="51"/>
        <v>175.26004599999999</v>
      </c>
      <c r="Q275" s="97">
        <v>0</v>
      </c>
      <c r="R275" s="97">
        <f t="shared" si="52"/>
        <v>0</v>
      </c>
      <c r="S275" s="97">
        <v>0</v>
      </c>
      <c r="T275" s="98">
        <f t="shared" si="53"/>
        <v>0</v>
      </c>
      <c r="AR275" s="99" t="s">
        <v>94</v>
      </c>
      <c r="AT275" s="99" t="s">
        <v>90</v>
      </c>
      <c r="AU275" s="99" t="s">
        <v>95</v>
      </c>
      <c r="AY275" s="2" t="s">
        <v>88</v>
      </c>
      <c r="BE275" s="100">
        <f t="shared" si="54"/>
        <v>0</v>
      </c>
      <c r="BF275" s="100">
        <f t="shared" si="55"/>
        <v>0</v>
      </c>
      <c r="BG275" s="100">
        <f t="shared" si="56"/>
        <v>0</v>
      </c>
      <c r="BH275" s="100">
        <f t="shared" si="57"/>
        <v>0</v>
      </c>
      <c r="BI275" s="100">
        <f t="shared" si="58"/>
        <v>0</v>
      </c>
      <c r="BJ275" s="2" t="s">
        <v>95</v>
      </c>
      <c r="BK275" s="101">
        <f t="shared" si="59"/>
        <v>0</v>
      </c>
      <c r="BL275" s="2" t="s">
        <v>94</v>
      </c>
      <c r="BM275" s="99" t="s">
        <v>626</v>
      </c>
    </row>
    <row r="276" spans="2:65" s="8" customFormat="1" ht="24.2" customHeight="1" x14ac:dyDescent="0.25">
      <c r="B276" s="9"/>
      <c r="C276" s="90" t="s">
        <v>627</v>
      </c>
      <c r="D276" s="90" t="s">
        <v>90</v>
      </c>
      <c r="E276" s="91" t="s">
        <v>628</v>
      </c>
      <c r="F276" s="92" t="s">
        <v>629</v>
      </c>
      <c r="G276" s="93" t="s">
        <v>291</v>
      </c>
      <c r="H276" s="94">
        <v>293.077</v>
      </c>
      <c r="I276" s="94"/>
      <c r="J276" s="94">
        <f t="shared" si="50"/>
        <v>0</v>
      </c>
      <c r="K276" s="95"/>
      <c r="L276" s="9"/>
      <c r="M276" s="96" t="s">
        <v>8</v>
      </c>
      <c r="N276" s="60" t="s">
        <v>31</v>
      </c>
      <c r="O276" s="97">
        <v>7.0000000000000001E-3</v>
      </c>
      <c r="P276" s="97">
        <f t="shared" si="51"/>
        <v>2.051539</v>
      </c>
      <c r="Q276" s="97">
        <v>0</v>
      </c>
      <c r="R276" s="97">
        <f t="shared" si="52"/>
        <v>0</v>
      </c>
      <c r="S276" s="97">
        <v>0</v>
      </c>
      <c r="T276" s="98">
        <f t="shared" si="53"/>
        <v>0</v>
      </c>
      <c r="AR276" s="99" t="s">
        <v>94</v>
      </c>
      <c r="AT276" s="99" t="s">
        <v>90</v>
      </c>
      <c r="AU276" s="99" t="s">
        <v>95</v>
      </c>
      <c r="AY276" s="2" t="s">
        <v>88</v>
      </c>
      <c r="BE276" s="100">
        <f t="shared" si="54"/>
        <v>0</v>
      </c>
      <c r="BF276" s="100">
        <f t="shared" si="55"/>
        <v>0</v>
      </c>
      <c r="BG276" s="100">
        <f t="shared" si="56"/>
        <v>0</v>
      </c>
      <c r="BH276" s="100">
        <f t="shared" si="57"/>
        <v>0</v>
      </c>
      <c r="BI276" s="100">
        <f t="shared" si="58"/>
        <v>0</v>
      </c>
      <c r="BJ276" s="2" t="s">
        <v>95</v>
      </c>
      <c r="BK276" s="101">
        <f t="shared" si="59"/>
        <v>0</v>
      </c>
      <c r="BL276" s="2" t="s">
        <v>94</v>
      </c>
      <c r="BM276" s="99" t="s">
        <v>630</v>
      </c>
    </row>
    <row r="277" spans="2:65" s="8" customFormat="1" ht="24.2" customHeight="1" x14ac:dyDescent="0.25">
      <c r="B277" s="9"/>
      <c r="C277" s="90" t="s">
        <v>631</v>
      </c>
      <c r="D277" s="90" t="s">
        <v>90</v>
      </c>
      <c r="E277" s="91" t="s">
        <v>632</v>
      </c>
      <c r="F277" s="92" t="s">
        <v>633</v>
      </c>
      <c r="G277" s="93" t="s">
        <v>291</v>
      </c>
      <c r="H277" s="94">
        <v>293.077</v>
      </c>
      <c r="I277" s="94"/>
      <c r="J277" s="94">
        <f t="shared" si="50"/>
        <v>0</v>
      </c>
      <c r="K277" s="95"/>
      <c r="L277" s="9"/>
      <c r="M277" s="96" t="s">
        <v>8</v>
      </c>
      <c r="N277" s="60" t="s">
        <v>31</v>
      </c>
      <c r="O277" s="97">
        <v>0.89</v>
      </c>
      <c r="P277" s="97">
        <f t="shared" si="51"/>
        <v>260.83852999999999</v>
      </c>
      <c r="Q277" s="97">
        <v>0</v>
      </c>
      <c r="R277" s="97">
        <f t="shared" si="52"/>
        <v>0</v>
      </c>
      <c r="S277" s="97">
        <v>0</v>
      </c>
      <c r="T277" s="98">
        <f t="shared" si="53"/>
        <v>0</v>
      </c>
      <c r="AR277" s="99" t="s">
        <v>94</v>
      </c>
      <c r="AT277" s="99" t="s">
        <v>90</v>
      </c>
      <c r="AU277" s="99" t="s">
        <v>95</v>
      </c>
      <c r="AY277" s="2" t="s">
        <v>88</v>
      </c>
      <c r="BE277" s="100">
        <f t="shared" si="54"/>
        <v>0</v>
      </c>
      <c r="BF277" s="100">
        <f t="shared" si="55"/>
        <v>0</v>
      </c>
      <c r="BG277" s="100">
        <f t="shared" si="56"/>
        <v>0</v>
      </c>
      <c r="BH277" s="100">
        <f t="shared" si="57"/>
        <v>0</v>
      </c>
      <c r="BI277" s="100">
        <f t="shared" si="58"/>
        <v>0</v>
      </c>
      <c r="BJ277" s="2" t="s">
        <v>95</v>
      </c>
      <c r="BK277" s="101">
        <f t="shared" si="59"/>
        <v>0</v>
      </c>
      <c r="BL277" s="2" t="s">
        <v>94</v>
      </c>
      <c r="BM277" s="99" t="s">
        <v>634</v>
      </c>
    </row>
    <row r="278" spans="2:65" s="8" customFormat="1" ht="14.45" customHeight="1" x14ac:dyDescent="0.25">
      <c r="B278" s="9"/>
      <c r="C278" s="90" t="s">
        <v>635</v>
      </c>
      <c r="D278" s="90" t="s">
        <v>90</v>
      </c>
      <c r="E278" s="91" t="s">
        <v>636</v>
      </c>
      <c r="F278" s="92" t="s">
        <v>637</v>
      </c>
      <c r="G278" s="93" t="s">
        <v>291</v>
      </c>
      <c r="H278" s="94">
        <v>293.077</v>
      </c>
      <c r="I278" s="94"/>
      <c r="J278" s="94">
        <f t="shared" si="50"/>
        <v>0</v>
      </c>
      <c r="K278" s="95"/>
      <c r="L278" s="9"/>
      <c r="M278" s="96" t="s">
        <v>8</v>
      </c>
      <c r="N278" s="60" t="s">
        <v>31</v>
      </c>
      <c r="O278" s="97">
        <v>0</v>
      </c>
      <c r="P278" s="97">
        <f t="shared" si="51"/>
        <v>0</v>
      </c>
      <c r="Q278" s="97">
        <v>0</v>
      </c>
      <c r="R278" s="97">
        <f t="shared" si="52"/>
        <v>0</v>
      </c>
      <c r="S278" s="97">
        <v>0</v>
      </c>
      <c r="T278" s="98">
        <f t="shared" si="53"/>
        <v>0</v>
      </c>
      <c r="AR278" s="99" t="s">
        <v>94</v>
      </c>
      <c r="AT278" s="99" t="s">
        <v>90</v>
      </c>
      <c r="AU278" s="99" t="s">
        <v>95</v>
      </c>
      <c r="AY278" s="2" t="s">
        <v>88</v>
      </c>
      <c r="BE278" s="100">
        <f t="shared" si="54"/>
        <v>0</v>
      </c>
      <c r="BF278" s="100">
        <f t="shared" si="55"/>
        <v>0</v>
      </c>
      <c r="BG278" s="100">
        <f t="shared" si="56"/>
        <v>0</v>
      </c>
      <c r="BH278" s="100">
        <f t="shared" si="57"/>
        <v>0</v>
      </c>
      <c r="BI278" s="100">
        <f t="shared" si="58"/>
        <v>0</v>
      </c>
      <c r="BJ278" s="2" t="s">
        <v>95</v>
      </c>
      <c r="BK278" s="101">
        <f t="shared" si="59"/>
        <v>0</v>
      </c>
      <c r="BL278" s="2" t="s">
        <v>94</v>
      </c>
      <c r="BM278" s="99" t="s">
        <v>638</v>
      </c>
    </row>
    <row r="279" spans="2:65" s="78" customFormat="1" ht="25.9" customHeight="1" x14ac:dyDescent="0.2">
      <c r="B279" s="79"/>
      <c r="D279" s="80" t="s">
        <v>84</v>
      </c>
      <c r="E279" s="81" t="s">
        <v>639</v>
      </c>
      <c r="F279" s="81" t="s">
        <v>640</v>
      </c>
      <c r="J279" s="82">
        <f>BK279</f>
        <v>0</v>
      </c>
      <c r="L279" s="79"/>
      <c r="M279" s="83"/>
      <c r="P279" s="84">
        <f>P280+P288+P292+P311+P322</f>
        <v>2243.122969</v>
      </c>
      <c r="R279" s="84">
        <f>R280+R288+R292+R311+R322</f>
        <v>134.32069996000001</v>
      </c>
      <c r="T279" s="85">
        <f>T280+T288+T292+T311+T322</f>
        <v>0</v>
      </c>
      <c r="AR279" s="80" t="s">
        <v>95</v>
      </c>
      <c r="AT279" s="86" t="s">
        <v>84</v>
      </c>
      <c r="AU279" s="86" t="s">
        <v>1</v>
      </c>
      <c r="AY279" s="80" t="s">
        <v>88</v>
      </c>
      <c r="BK279" s="87">
        <f>BK280+BK288+BK292+BK311+BK322</f>
        <v>0</v>
      </c>
    </row>
    <row r="280" spans="2:65" s="78" customFormat="1" ht="22.9" customHeight="1" x14ac:dyDescent="0.2">
      <c r="B280" s="79"/>
      <c r="D280" s="80" t="s">
        <v>84</v>
      </c>
      <c r="E280" s="88" t="s">
        <v>641</v>
      </c>
      <c r="F280" s="88" t="s">
        <v>642</v>
      </c>
      <c r="J280" s="89">
        <f>BK280</f>
        <v>0</v>
      </c>
      <c r="L280" s="79"/>
      <c r="M280" s="83"/>
      <c r="P280" s="84">
        <f>SUM(P281:P287)</f>
        <v>29.060000000000002</v>
      </c>
      <c r="R280" s="84">
        <f>SUM(R281:R287)</f>
        <v>0.319658</v>
      </c>
      <c r="T280" s="85">
        <f>SUM(T281:T287)</f>
        <v>0</v>
      </c>
      <c r="AR280" s="80" t="s">
        <v>95</v>
      </c>
      <c r="AT280" s="86" t="s">
        <v>84</v>
      </c>
      <c r="AU280" s="86" t="s">
        <v>87</v>
      </c>
      <c r="AY280" s="80" t="s">
        <v>88</v>
      </c>
      <c r="BK280" s="87">
        <f>SUM(BK281:BK287)</f>
        <v>0</v>
      </c>
    </row>
    <row r="281" spans="2:65" s="8" customFormat="1" ht="24.2" customHeight="1" x14ac:dyDescent="0.25">
      <c r="B281" s="9"/>
      <c r="C281" s="90" t="s">
        <v>643</v>
      </c>
      <c r="D281" s="90" t="s">
        <v>90</v>
      </c>
      <c r="E281" s="91" t="s">
        <v>644</v>
      </c>
      <c r="F281" s="92" t="s">
        <v>645</v>
      </c>
      <c r="G281" s="93" t="s">
        <v>187</v>
      </c>
      <c r="H281" s="94">
        <v>76</v>
      </c>
      <c r="I281" s="94"/>
      <c r="J281" s="94">
        <f>ROUND(I281*H281,3)</f>
        <v>0</v>
      </c>
      <c r="K281" s="95"/>
      <c r="L281" s="9"/>
      <c r="M281" s="96" t="s">
        <v>8</v>
      </c>
      <c r="N281" s="60" t="s">
        <v>31</v>
      </c>
      <c r="O281" s="97">
        <v>0.2</v>
      </c>
      <c r="P281" s="97">
        <f>O281*H281</f>
        <v>15.200000000000001</v>
      </c>
      <c r="Q281" s="97">
        <v>0</v>
      </c>
      <c r="R281" s="97">
        <f>Q281*H281</f>
        <v>0</v>
      </c>
      <c r="S281" s="97">
        <v>0</v>
      </c>
      <c r="T281" s="98">
        <f>S281*H281</f>
        <v>0</v>
      </c>
      <c r="AR281" s="99" t="s">
        <v>151</v>
      </c>
      <c r="AT281" s="99" t="s">
        <v>90</v>
      </c>
      <c r="AU281" s="99" t="s">
        <v>95</v>
      </c>
      <c r="AY281" s="2" t="s">
        <v>88</v>
      </c>
      <c r="BE281" s="100">
        <f>IF(N281="základná",J281,0)</f>
        <v>0</v>
      </c>
      <c r="BF281" s="100">
        <f>IF(N281="znížená",J281,0)</f>
        <v>0</v>
      </c>
      <c r="BG281" s="100">
        <f>IF(N281="zákl. prenesená",J281,0)</f>
        <v>0</v>
      </c>
      <c r="BH281" s="100">
        <f>IF(N281="zníž. prenesená",J281,0)</f>
        <v>0</v>
      </c>
      <c r="BI281" s="100">
        <f>IF(N281="nulová",J281,0)</f>
        <v>0</v>
      </c>
      <c r="BJ281" s="2" t="s">
        <v>95</v>
      </c>
      <c r="BK281" s="101">
        <f>ROUND(I281*H281,3)</f>
        <v>0</v>
      </c>
      <c r="BL281" s="2" t="s">
        <v>151</v>
      </c>
      <c r="BM281" s="99" t="s">
        <v>646</v>
      </c>
    </row>
    <row r="282" spans="2:65" s="8" customFormat="1" ht="24.2" customHeight="1" x14ac:dyDescent="0.25">
      <c r="B282" s="9"/>
      <c r="C282" s="102" t="s">
        <v>647</v>
      </c>
      <c r="D282" s="102" t="s">
        <v>190</v>
      </c>
      <c r="E282" s="103" t="s">
        <v>648</v>
      </c>
      <c r="F282" s="104" t="s">
        <v>649</v>
      </c>
      <c r="G282" s="105" t="s">
        <v>187</v>
      </c>
      <c r="H282" s="106">
        <v>87.4</v>
      </c>
      <c r="I282" s="106"/>
      <c r="J282" s="106">
        <f>ROUND(I282*H282,3)</f>
        <v>0</v>
      </c>
      <c r="K282" s="107"/>
      <c r="L282" s="108"/>
      <c r="M282" s="109" t="s">
        <v>8</v>
      </c>
      <c r="N282" s="110" t="s">
        <v>31</v>
      </c>
      <c r="O282" s="97">
        <v>0</v>
      </c>
      <c r="P282" s="97">
        <f>O282*H282</f>
        <v>0</v>
      </c>
      <c r="Q282" s="97">
        <v>1.3699999999999999E-3</v>
      </c>
      <c r="R282" s="97">
        <f>Q282*H282</f>
        <v>0.119738</v>
      </c>
      <c r="S282" s="97">
        <v>0</v>
      </c>
      <c r="T282" s="98">
        <f>S282*H282</f>
        <v>0</v>
      </c>
      <c r="AR282" s="99" t="s">
        <v>222</v>
      </c>
      <c r="AT282" s="99" t="s">
        <v>190</v>
      </c>
      <c r="AU282" s="99" t="s">
        <v>95</v>
      </c>
      <c r="AY282" s="2" t="s">
        <v>88</v>
      </c>
      <c r="BE282" s="100">
        <f>IF(N282="základná",J282,0)</f>
        <v>0</v>
      </c>
      <c r="BF282" s="100">
        <f>IF(N282="znížená",J282,0)</f>
        <v>0</v>
      </c>
      <c r="BG282" s="100">
        <f>IF(N282="zákl. prenesená",J282,0)</f>
        <v>0</v>
      </c>
      <c r="BH282" s="100">
        <f>IF(N282="zníž. prenesená",J282,0)</f>
        <v>0</v>
      </c>
      <c r="BI282" s="100">
        <f>IF(N282="nulová",J282,0)</f>
        <v>0</v>
      </c>
      <c r="BJ282" s="2" t="s">
        <v>95</v>
      </c>
      <c r="BK282" s="101">
        <f>ROUND(I282*H282,3)</f>
        <v>0</v>
      </c>
      <c r="BL282" s="2" t="s">
        <v>151</v>
      </c>
      <c r="BM282" s="99" t="s">
        <v>650</v>
      </c>
    </row>
    <row r="283" spans="2:65" s="111" customFormat="1" ht="11.25" x14ac:dyDescent="0.25">
      <c r="B283" s="112"/>
      <c r="D283" s="113" t="s">
        <v>194</v>
      </c>
      <c r="F283" s="114" t="s">
        <v>651</v>
      </c>
      <c r="H283" s="115">
        <v>87.4</v>
      </c>
      <c r="L283" s="112"/>
      <c r="M283" s="116"/>
      <c r="T283" s="117"/>
      <c r="AT283" s="118" t="s">
        <v>194</v>
      </c>
      <c r="AU283" s="118" t="s">
        <v>95</v>
      </c>
      <c r="AV283" s="111" t="s">
        <v>95</v>
      </c>
      <c r="AW283" s="111" t="s">
        <v>4</v>
      </c>
      <c r="AX283" s="111" t="s">
        <v>87</v>
      </c>
      <c r="AY283" s="118" t="s">
        <v>88</v>
      </c>
    </row>
    <row r="284" spans="2:65" s="8" customFormat="1" ht="37.9" customHeight="1" x14ac:dyDescent="0.25">
      <c r="B284" s="9"/>
      <c r="C284" s="90" t="s">
        <v>652</v>
      </c>
      <c r="D284" s="90" t="s">
        <v>90</v>
      </c>
      <c r="E284" s="91" t="s">
        <v>653</v>
      </c>
      <c r="F284" s="92" t="s">
        <v>654</v>
      </c>
      <c r="G284" s="93" t="s">
        <v>187</v>
      </c>
      <c r="H284" s="94">
        <v>84</v>
      </c>
      <c r="I284" s="94"/>
      <c r="J284" s="94">
        <f>ROUND(I284*H284,3)</f>
        <v>0</v>
      </c>
      <c r="K284" s="95"/>
      <c r="L284" s="9"/>
      <c r="M284" s="96" t="s">
        <v>8</v>
      </c>
      <c r="N284" s="60" t="s">
        <v>31</v>
      </c>
      <c r="O284" s="97">
        <v>0.16500000000000001</v>
      </c>
      <c r="P284" s="97">
        <f>O284*H284</f>
        <v>13.860000000000001</v>
      </c>
      <c r="Q284" s="97">
        <v>8.0000000000000007E-5</v>
      </c>
      <c r="R284" s="97">
        <f>Q284*H284</f>
        <v>6.7200000000000003E-3</v>
      </c>
      <c r="S284" s="97">
        <v>0</v>
      </c>
      <c r="T284" s="98">
        <f>S284*H284</f>
        <v>0</v>
      </c>
      <c r="AR284" s="99" t="s">
        <v>151</v>
      </c>
      <c r="AT284" s="99" t="s">
        <v>90</v>
      </c>
      <c r="AU284" s="99" t="s">
        <v>95</v>
      </c>
      <c r="AY284" s="2" t="s">
        <v>88</v>
      </c>
      <c r="BE284" s="100">
        <f>IF(N284="základná",J284,0)</f>
        <v>0</v>
      </c>
      <c r="BF284" s="100">
        <f>IF(N284="znížená",J284,0)</f>
        <v>0</v>
      </c>
      <c r="BG284" s="100">
        <f>IF(N284="zákl. prenesená",J284,0)</f>
        <v>0</v>
      </c>
      <c r="BH284" s="100">
        <f>IF(N284="zníž. prenesená",J284,0)</f>
        <v>0</v>
      </c>
      <c r="BI284" s="100">
        <f>IF(N284="nulová",J284,0)</f>
        <v>0</v>
      </c>
      <c r="BJ284" s="2" t="s">
        <v>95</v>
      </c>
      <c r="BK284" s="101">
        <f>ROUND(I284*H284,3)</f>
        <v>0</v>
      </c>
      <c r="BL284" s="2" t="s">
        <v>151</v>
      </c>
      <c r="BM284" s="99" t="s">
        <v>655</v>
      </c>
    </row>
    <row r="285" spans="2:65" s="8" customFormat="1" ht="37.9" customHeight="1" x14ac:dyDescent="0.25">
      <c r="B285" s="9"/>
      <c r="C285" s="102" t="s">
        <v>656</v>
      </c>
      <c r="D285" s="102" t="s">
        <v>190</v>
      </c>
      <c r="E285" s="103" t="s">
        <v>657</v>
      </c>
      <c r="F285" s="104" t="s">
        <v>658</v>
      </c>
      <c r="G285" s="105" t="s">
        <v>187</v>
      </c>
      <c r="H285" s="106">
        <v>96.6</v>
      </c>
      <c r="I285" s="106"/>
      <c r="J285" s="106">
        <f>ROUND(I285*H285,3)</f>
        <v>0</v>
      </c>
      <c r="K285" s="107"/>
      <c r="L285" s="108"/>
      <c r="M285" s="109" t="s">
        <v>8</v>
      </c>
      <c r="N285" s="110" t="s">
        <v>31</v>
      </c>
      <c r="O285" s="97">
        <v>0</v>
      </c>
      <c r="P285" s="97">
        <f>O285*H285</f>
        <v>0</v>
      </c>
      <c r="Q285" s="97">
        <v>2E-3</v>
      </c>
      <c r="R285" s="97">
        <f>Q285*H285</f>
        <v>0.19319999999999998</v>
      </c>
      <c r="S285" s="97">
        <v>0</v>
      </c>
      <c r="T285" s="98">
        <f>S285*H285</f>
        <v>0</v>
      </c>
      <c r="AR285" s="99" t="s">
        <v>222</v>
      </c>
      <c r="AT285" s="99" t="s">
        <v>190</v>
      </c>
      <c r="AU285" s="99" t="s">
        <v>95</v>
      </c>
      <c r="AY285" s="2" t="s">
        <v>88</v>
      </c>
      <c r="BE285" s="100">
        <f>IF(N285="základná",J285,0)</f>
        <v>0</v>
      </c>
      <c r="BF285" s="100">
        <f>IF(N285="znížená",J285,0)</f>
        <v>0</v>
      </c>
      <c r="BG285" s="100">
        <f>IF(N285="zákl. prenesená",J285,0)</f>
        <v>0</v>
      </c>
      <c r="BH285" s="100">
        <f>IF(N285="zníž. prenesená",J285,0)</f>
        <v>0</v>
      </c>
      <c r="BI285" s="100">
        <f>IF(N285="nulová",J285,0)</f>
        <v>0</v>
      </c>
      <c r="BJ285" s="2" t="s">
        <v>95</v>
      </c>
      <c r="BK285" s="101">
        <f>ROUND(I285*H285,3)</f>
        <v>0</v>
      </c>
      <c r="BL285" s="2" t="s">
        <v>151</v>
      </c>
      <c r="BM285" s="99" t="s">
        <v>659</v>
      </c>
    </row>
    <row r="286" spans="2:65" s="111" customFormat="1" ht="11.25" x14ac:dyDescent="0.25">
      <c r="B286" s="112"/>
      <c r="D286" s="113" t="s">
        <v>194</v>
      </c>
      <c r="F286" s="114" t="s">
        <v>660</v>
      </c>
      <c r="H286" s="115">
        <v>96.6</v>
      </c>
      <c r="L286" s="112"/>
      <c r="M286" s="116"/>
      <c r="T286" s="117"/>
      <c r="AT286" s="118" t="s">
        <v>194</v>
      </c>
      <c r="AU286" s="118" t="s">
        <v>95</v>
      </c>
      <c r="AV286" s="111" t="s">
        <v>95</v>
      </c>
      <c r="AW286" s="111" t="s">
        <v>4</v>
      </c>
      <c r="AX286" s="111" t="s">
        <v>87</v>
      </c>
      <c r="AY286" s="118" t="s">
        <v>88</v>
      </c>
    </row>
    <row r="287" spans="2:65" s="8" customFormat="1" ht="24.2" customHeight="1" x14ac:dyDescent="0.25">
      <c r="B287" s="9"/>
      <c r="C287" s="90" t="s">
        <v>661</v>
      </c>
      <c r="D287" s="90" t="s">
        <v>90</v>
      </c>
      <c r="E287" s="91" t="s">
        <v>662</v>
      </c>
      <c r="F287" s="92" t="s">
        <v>663</v>
      </c>
      <c r="G287" s="93" t="s">
        <v>664</v>
      </c>
      <c r="H287" s="94">
        <v>8.6820000000000004</v>
      </c>
      <c r="I287" s="94"/>
      <c r="J287" s="94">
        <f>ROUND(I287*H287,3)</f>
        <v>0</v>
      </c>
      <c r="K287" s="95"/>
      <c r="L287" s="9"/>
      <c r="M287" s="96" t="s">
        <v>8</v>
      </c>
      <c r="N287" s="60" t="s">
        <v>31</v>
      </c>
      <c r="O287" s="97">
        <v>0</v>
      </c>
      <c r="P287" s="97">
        <f>O287*H287</f>
        <v>0</v>
      </c>
      <c r="Q287" s="97">
        <v>0</v>
      </c>
      <c r="R287" s="97">
        <f>Q287*H287</f>
        <v>0</v>
      </c>
      <c r="S287" s="97">
        <v>0</v>
      </c>
      <c r="T287" s="98">
        <f>S287*H287</f>
        <v>0</v>
      </c>
      <c r="AR287" s="99" t="s">
        <v>151</v>
      </c>
      <c r="AT287" s="99" t="s">
        <v>90</v>
      </c>
      <c r="AU287" s="99" t="s">
        <v>95</v>
      </c>
      <c r="AY287" s="2" t="s">
        <v>88</v>
      </c>
      <c r="BE287" s="100">
        <f>IF(N287="základná",J287,0)</f>
        <v>0</v>
      </c>
      <c r="BF287" s="100">
        <f>IF(N287="znížená",J287,0)</f>
        <v>0</v>
      </c>
      <c r="BG287" s="100">
        <f>IF(N287="zákl. prenesená",J287,0)</f>
        <v>0</v>
      </c>
      <c r="BH287" s="100">
        <f>IF(N287="zníž. prenesená",J287,0)</f>
        <v>0</v>
      </c>
      <c r="BI287" s="100">
        <f>IF(N287="nulová",J287,0)</f>
        <v>0</v>
      </c>
      <c r="BJ287" s="2" t="s">
        <v>95</v>
      </c>
      <c r="BK287" s="101">
        <f>ROUND(I287*H287,3)</f>
        <v>0</v>
      </c>
      <c r="BL287" s="2" t="s">
        <v>151</v>
      </c>
      <c r="BM287" s="99" t="s">
        <v>665</v>
      </c>
    </row>
    <row r="288" spans="2:65" s="78" customFormat="1" ht="22.9" customHeight="1" x14ac:dyDescent="0.2">
      <c r="B288" s="79"/>
      <c r="D288" s="80" t="s">
        <v>84</v>
      </c>
      <c r="E288" s="88" t="s">
        <v>666</v>
      </c>
      <c r="F288" s="88" t="s">
        <v>667</v>
      </c>
      <c r="J288" s="89">
        <f>BK288</f>
        <v>0</v>
      </c>
      <c r="L288" s="79"/>
      <c r="M288" s="83"/>
      <c r="P288" s="84">
        <f>SUM(P289:P291)</f>
        <v>0</v>
      </c>
      <c r="R288" s="84">
        <f>SUM(R289:R291)</f>
        <v>0</v>
      </c>
      <c r="T288" s="85">
        <f>SUM(T289:T291)</f>
        <v>0</v>
      </c>
      <c r="AR288" s="80" t="s">
        <v>95</v>
      </c>
      <c r="AT288" s="86" t="s">
        <v>84</v>
      </c>
      <c r="AU288" s="86" t="s">
        <v>87</v>
      </c>
      <c r="AY288" s="80" t="s">
        <v>88</v>
      </c>
      <c r="BK288" s="87">
        <f>SUM(BK289:BK291)</f>
        <v>0</v>
      </c>
    </row>
    <row r="289" spans="2:65" s="8" customFormat="1" ht="24.2" customHeight="1" x14ac:dyDescent="0.25">
      <c r="B289" s="9"/>
      <c r="C289" s="90" t="s">
        <v>668</v>
      </c>
      <c r="D289" s="90" t="s">
        <v>90</v>
      </c>
      <c r="E289" s="91" t="s">
        <v>669</v>
      </c>
      <c r="F289" s="92" t="s">
        <v>670</v>
      </c>
      <c r="G289" s="93" t="s">
        <v>286</v>
      </c>
      <c r="H289" s="94"/>
      <c r="I289" s="94"/>
      <c r="J289" s="94">
        <f>ROUND(I289*H289,3)</f>
        <v>0</v>
      </c>
      <c r="K289" s="95"/>
      <c r="L289" s="9"/>
      <c r="M289" s="96" t="s">
        <v>8</v>
      </c>
      <c r="N289" s="60" t="s">
        <v>31</v>
      </c>
      <c r="O289" s="97">
        <v>0.54200000000000004</v>
      </c>
      <c r="P289" s="97">
        <f>O289*H289</f>
        <v>0</v>
      </c>
      <c r="Q289" s="97">
        <v>7.0000000000000007E-2</v>
      </c>
      <c r="R289" s="97">
        <f>Q289*H289</f>
        <v>0</v>
      </c>
      <c r="S289" s="97">
        <v>0</v>
      </c>
      <c r="T289" s="98">
        <f>S289*H289</f>
        <v>0</v>
      </c>
      <c r="AR289" s="99" t="s">
        <v>151</v>
      </c>
      <c r="AT289" s="99" t="s">
        <v>90</v>
      </c>
      <c r="AU289" s="99" t="s">
        <v>95</v>
      </c>
      <c r="AY289" s="2" t="s">
        <v>88</v>
      </c>
      <c r="BE289" s="100">
        <f>IF(N289="základná",J289,0)</f>
        <v>0</v>
      </c>
      <c r="BF289" s="100">
        <f>IF(N289="znížená",J289,0)</f>
        <v>0</v>
      </c>
      <c r="BG289" s="100">
        <f>IF(N289="zákl. prenesená",J289,0)</f>
        <v>0</v>
      </c>
      <c r="BH289" s="100">
        <f>IF(N289="zníž. prenesená",J289,0)</f>
        <v>0</v>
      </c>
      <c r="BI289" s="100">
        <f>IF(N289="nulová",J289,0)</f>
        <v>0</v>
      </c>
      <c r="BJ289" s="2" t="s">
        <v>95</v>
      </c>
      <c r="BK289" s="101">
        <f>ROUND(I289*H289,3)</f>
        <v>0</v>
      </c>
      <c r="BL289" s="2" t="s">
        <v>151</v>
      </c>
      <c r="BM289" s="99" t="s">
        <v>671</v>
      </c>
    </row>
    <row r="290" spans="2:65" s="8" customFormat="1" ht="37.9" customHeight="1" x14ac:dyDescent="0.25">
      <c r="B290" s="9"/>
      <c r="C290" s="102" t="s">
        <v>672</v>
      </c>
      <c r="D290" s="102" t="s">
        <v>190</v>
      </c>
      <c r="E290" s="103" t="s">
        <v>673</v>
      </c>
      <c r="F290" s="104" t="s">
        <v>674</v>
      </c>
      <c r="G290" s="105" t="s">
        <v>286</v>
      </c>
      <c r="H290" s="106"/>
      <c r="I290" s="106"/>
      <c r="J290" s="106">
        <f>ROUND(I290*H290,3)</f>
        <v>0</v>
      </c>
      <c r="K290" s="107"/>
      <c r="L290" s="108"/>
      <c r="M290" s="109" t="s">
        <v>8</v>
      </c>
      <c r="N290" s="110" t="s">
        <v>31</v>
      </c>
      <c r="O290" s="97">
        <v>0</v>
      </c>
      <c r="P290" s="97">
        <f>O290*H290</f>
        <v>0</v>
      </c>
      <c r="Q290" s="97">
        <v>1E-3</v>
      </c>
      <c r="R290" s="97">
        <f>Q290*H290</f>
        <v>0</v>
      </c>
      <c r="S290" s="97">
        <v>0</v>
      </c>
      <c r="T290" s="98">
        <f>S290*H290</f>
        <v>0</v>
      </c>
      <c r="AR290" s="99" t="s">
        <v>222</v>
      </c>
      <c r="AT290" s="99" t="s">
        <v>190</v>
      </c>
      <c r="AU290" s="99" t="s">
        <v>95</v>
      </c>
      <c r="AY290" s="2" t="s">
        <v>88</v>
      </c>
      <c r="BE290" s="100">
        <f>IF(N290="základná",J290,0)</f>
        <v>0</v>
      </c>
      <c r="BF290" s="100">
        <f>IF(N290="znížená",J290,0)</f>
        <v>0</v>
      </c>
      <c r="BG290" s="100">
        <f>IF(N290="zákl. prenesená",J290,0)</f>
        <v>0</v>
      </c>
      <c r="BH290" s="100">
        <f>IF(N290="zníž. prenesená",J290,0)</f>
        <v>0</v>
      </c>
      <c r="BI290" s="100">
        <f>IF(N290="nulová",J290,0)</f>
        <v>0</v>
      </c>
      <c r="BJ290" s="2" t="s">
        <v>95</v>
      </c>
      <c r="BK290" s="101">
        <f>ROUND(I290*H290,3)</f>
        <v>0</v>
      </c>
      <c r="BL290" s="2" t="s">
        <v>151</v>
      </c>
      <c r="BM290" s="99" t="s">
        <v>675</v>
      </c>
    </row>
    <row r="291" spans="2:65" s="8" customFormat="1" ht="24.2" customHeight="1" x14ac:dyDescent="0.25">
      <c r="B291" s="9"/>
      <c r="C291" s="90" t="s">
        <v>676</v>
      </c>
      <c r="D291" s="90" t="s">
        <v>90</v>
      </c>
      <c r="E291" s="91" t="s">
        <v>677</v>
      </c>
      <c r="F291" s="92" t="s">
        <v>678</v>
      </c>
      <c r="G291" s="93" t="s">
        <v>664</v>
      </c>
      <c r="H291" s="94"/>
      <c r="I291" s="94"/>
      <c r="J291" s="94">
        <f>ROUND(I291*H291,3)</f>
        <v>0</v>
      </c>
      <c r="K291" s="95"/>
      <c r="L291" s="9"/>
      <c r="M291" s="96" t="s">
        <v>8</v>
      </c>
      <c r="N291" s="60" t="s">
        <v>31</v>
      </c>
      <c r="O291" s="97">
        <v>0</v>
      </c>
      <c r="P291" s="97">
        <f>O291*H291</f>
        <v>0</v>
      </c>
      <c r="Q291" s="97">
        <v>0</v>
      </c>
      <c r="R291" s="97">
        <f>Q291*H291</f>
        <v>0</v>
      </c>
      <c r="S291" s="97">
        <v>0</v>
      </c>
      <c r="T291" s="98">
        <f>S291*H291</f>
        <v>0</v>
      </c>
      <c r="AR291" s="99" t="s">
        <v>151</v>
      </c>
      <c r="AT291" s="99" t="s">
        <v>90</v>
      </c>
      <c r="AU291" s="99" t="s">
        <v>95</v>
      </c>
      <c r="AY291" s="2" t="s">
        <v>88</v>
      </c>
      <c r="BE291" s="100">
        <f>IF(N291="základná",J291,0)</f>
        <v>0</v>
      </c>
      <c r="BF291" s="100">
        <f>IF(N291="znížená",J291,0)</f>
        <v>0</v>
      </c>
      <c r="BG291" s="100">
        <f>IF(N291="zákl. prenesená",J291,0)</f>
        <v>0</v>
      </c>
      <c r="BH291" s="100">
        <f>IF(N291="zníž. prenesená",J291,0)</f>
        <v>0</v>
      </c>
      <c r="BI291" s="100">
        <f>IF(N291="nulová",J291,0)</f>
        <v>0</v>
      </c>
      <c r="BJ291" s="2" t="s">
        <v>95</v>
      </c>
      <c r="BK291" s="101">
        <f>ROUND(I291*H291,3)</f>
        <v>0</v>
      </c>
      <c r="BL291" s="2" t="s">
        <v>151</v>
      </c>
      <c r="BM291" s="99" t="s">
        <v>679</v>
      </c>
    </row>
    <row r="292" spans="2:65" s="78" customFormat="1" ht="22.9" customHeight="1" x14ac:dyDescent="0.2">
      <c r="B292" s="79"/>
      <c r="D292" s="80" t="s">
        <v>84</v>
      </c>
      <c r="E292" s="88" t="s">
        <v>680</v>
      </c>
      <c r="F292" s="88" t="s">
        <v>681</v>
      </c>
      <c r="J292" s="89">
        <f>BK292</f>
        <v>0</v>
      </c>
      <c r="L292" s="79"/>
      <c r="M292" s="83"/>
      <c r="P292" s="84">
        <f>SUM(P293:P310)</f>
        <v>1130.3739689999998</v>
      </c>
      <c r="R292" s="84">
        <f>SUM(R293:R310)</f>
        <v>92.107251959999999</v>
      </c>
      <c r="T292" s="85">
        <f>SUM(T293:T310)</f>
        <v>0</v>
      </c>
      <c r="AR292" s="80" t="s">
        <v>95</v>
      </c>
      <c r="AT292" s="86" t="s">
        <v>84</v>
      </c>
      <c r="AU292" s="86" t="s">
        <v>87</v>
      </c>
      <c r="AY292" s="80" t="s">
        <v>88</v>
      </c>
      <c r="BK292" s="87">
        <f>SUM(BK293:BK310)</f>
        <v>0</v>
      </c>
    </row>
    <row r="293" spans="2:65" s="8" customFormat="1" ht="24.2" customHeight="1" x14ac:dyDescent="0.25">
      <c r="B293" s="9"/>
      <c r="C293" s="90" t="s">
        <v>682</v>
      </c>
      <c r="D293" s="90" t="s">
        <v>90</v>
      </c>
      <c r="E293" s="91" t="s">
        <v>683</v>
      </c>
      <c r="F293" s="92" t="s">
        <v>684</v>
      </c>
      <c r="G293" s="93" t="s">
        <v>199</v>
      </c>
      <c r="H293" s="94">
        <v>1074.0999999999999</v>
      </c>
      <c r="I293" s="94"/>
      <c r="J293" s="94">
        <f t="shared" ref="J293:J306" si="60">ROUND(I293*H293,3)</f>
        <v>0</v>
      </c>
      <c r="K293" s="95"/>
      <c r="L293" s="9"/>
      <c r="M293" s="96" t="s">
        <v>8</v>
      </c>
      <c r="N293" s="60" t="s">
        <v>31</v>
      </c>
      <c r="O293" s="97">
        <v>0.307</v>
      </c>
      <c r="P293" s="97">
        <f t="shared" ref="P293:P306" si="61">O293*H293</f>
        <v>329.74869999999999</v>
      </c>
      <c r="Q293" s="97">
        <v>2.5999999999999998E-4</v>
      </c>
      <c r="R293" s="97">
        <f t="shared" ref="R293:R306" si="62">Q293*H293</f>
        <v>0.27926599999999996</v>
      </c>
      <c r="S293" s="97">
        <v>0</v>
      </c>
      <c r="T293" s="98">
        <f t="shared" ref="T293:T306" si="63">S293*H293</f>
        <v>0</v>
      </c>
      <c r="AR293" s="99" t="s">
        <v>151</v>
      </c>
      <c r="AT293" s="99" t="s">
        <v>90</v>
      </c>
      <c r="AU293" s="99" t="s">
        <v>95</v>
      </c>
      <c r="AY293" s="2" t="s">
        <v>88</v>
      </c>
      <c r="BE293" s="100">
        <f t="shared" ref="BE293:BE306" si="64">IF(N293="základná",J293,0)</f>
        <v>0</v>
      </c>
      <c r="BF293" s="100">
        <f t="shared" ref="BF293:BF306" si="65">IF(N293="znížená",J293,0)</f>
        <v>0</v>
      </c>
      <c r="BG293" s="100">
        <f t="shared" ref="BG293:BG306" si="66">IF(N293="zákl. prenesená",J293,0)</f>
        <v>0</v>
      </c>
      <c r="BH293" s="100">
        <f t="shared" ref="BH293:BH306" si="67">IF(N293="zníž. prenesená",J293,0)</f>
        <v>0</v>
      </c>
      <c r="BI293" s="100">
        <f t="shared" ref="BI293:BI306" si="68">IF(N293="nulová",J293,0)</f>
        <v>0</v>
      </c>
      <c r="BJ293" s="2" t="s">
        <v>95</v>
      </c>
      <c r="BK293" s="101">
        <f t="shared" ref="BK293:BK306" si="69">ROUND(I293*H293,3)</f>
        <v>0</v>
      </c>
      <c r="BL293" s="2" t="s">
        <v>151</v>
      </c>
      <c r="BM293" s="99" t="s">
        <v>685</v>
      </c>
    </row>
    <row r="294" spans="2:65" s="8" customFormat="1" ht="24.2" customHeight="1" x14ac:dyDescent="0.25">
      <c r="B294" s="9"/>
      <c r="C294" s="90" t="s">
        <v>686</v>
      </c>
      <c r="D294" s="90" t="s">
        <v>90</v>
      </c>
      <c r="E294" s="91" t="s">
        <v>687</v>
      </c>
      <c r="F294" s="92" t="s">
        <v>688</v>
      </c>
      <c r="G294" s="93" t="s">
        <v>199</v>
      </c>
      <c r="H294" s="94">
        <v>213.6</v>
      </c>
      <c r="I294" s="94"/>
      <c r="J294" s="94">
        <f t="shared" si="60"/>
        <v>0</v>
      </c>
      <c r="K294" s="95"/>
      <c r="L294" s="9"/>
      <c r="M294" s="96" t="s">
        <v>8</v>
      </c>
      <c r="N294" s="60" t="s">
        <v>31</v>
      </c>
      <c r="O294" s="97">
        <v>0.39700000000000002</v>
      </c>
      <c r="P294" s="97">
        <f t="shared" si="61"/>
        <v>84.799199999999999</v>
      </c>
      <c r="Q294" s="97">
        <v>2.5999999999999998E-4</v>
      </c>
      <c r="R294" s="97">
        <f t="shared" si="62"/>
        <v>5.5535999999999995E-2</v>
      </c>
      <c r="S294" s="97">
        <v>0</v>
      </c>
      <c r="T294" s="98">
        <f t="shared" si="63"/>
        <v>0</v>
      </c>
      <c r="AR294" s="99" t="s">
        <v>151</v>
      </c>
      <c r="AT294" s="99" t="s">
        <v>90</v>
      </c>
      <c r="AU294" s="99" t="s">
        <v>95</v>
      </c>
      <c r="AY294" s="2" t="s">
        <v>88</v>
      </c>
      <c r="BE294" s="100">
        <f t="shared" si="64"/>
        <v>0</v>
      </c>
      <c r="BF294" s="100">
        <f t="shared" si="65"/>
        <v>0</v>
      </c>
      <c r="BG294" s="100">
        <f t="shared" si="66"/>
        <v>0</v>
      </c>
      <c r="BH294" s="100">
        <f t="shared" si="67"/>
        <v>0</v>
      </c>
      <c r="BI294" s="100">
        <f t="shared" si="68"/>
        <v>0</v>
      </c>
      <c r="BJ294" s="2" t="s">
        <v>95</v>
      </c>
      <c r="BK294" s="101">
        <f t="shared" si="69"/>
        <v>0</v>
      </c>
      <c r="BL294" s="2" t="s">
        <v>151</v>
      </c>
      <c r="BM294" s="99" t="s">
        <v>689</v>
      </c>
    </row>
    <row r="295" spans="2:65" s="8" customFormat="1" ht="24.2" customHeight="1" x14ac:dyDescent="0.25">
      <c r="B295" s="9"/>
      <c r="C295" s="90" t="s">
        <v>690</v>
      </c>
      <c r="D295" s="90" t="s">
        <v>90</v>
      </c>
      <c r="E295" s="91" t="s">
        <v>691</v>
      </c>
      <c r="F295" s="92" t="s">
        <v>692</v>
      </c>
      <c r="G295" s="93" t="s">
        <v>199</v>
      </c>
      <c r="H295" s="94">
        <v>33.799999999999997</v>
      </c>
      <c r="I295" s="94"/>
      <c r="J295" s="94">
        <f t="shared" si="60"/>
        <v>0</v>
      </c>
      <c r="K295" s="95"/>
      <c r="L295" s="9"/>
      <c r="M295" s="96" t="s">
        <v>8</v>
      </c>
      <c r="N295" s="60" t="s">
        <v>31</v>
      </c>
      <c r="O295" s="97">
        <v>0.43099999999999999</v>
      </c>
      <c r="P295" s="97">
        <f t="shared" si="61"/>
        <v>14.567799999999998</v>
      </c>
      <c r="Q295" s="97">
        <v>2.5999999999999998E-4</v>
      </c>
      <c r="R295" s="97">
        <f t="shared" si="62"/>
        <v>8.7879999999999989E-3</v>
      </c>
      <c r="S295" s="97">
        <v>0</v>
      </c>
      <c r="T295" s="98">
        <f t="shared" si="63"/>
        <v>0</v>
      </c>
      <c r="AR295" s="99" t="s">
        <v>151</v>
      </c>
      <c r="AT295" s="99" t="s">
        <v>90</v>
      </c>
      <c r="AU295" s="99" t="s">
        <v>95</v>
      </c>
      <c r="AY295" s="2" t="s">
        <v>88</v>
      </c>
      <c r="BE295" s="100">
        <f t="shared" si="64"/>
        <v>0</v>
      </c>
      <c r="BF295" s="100">
        <f t="shared" si="65"/>
        <v>0</v>
      </c>
      <c r="BG295" s="100">
        <f t="shared" si="66"/>
        <v>0</v>
      </c>
      <c r="BH295" s="100">
        <f t="shared" si="67"/>
        <v>0</v>
      </c>
      <c r="BI295" s="100">
        <f t="shared" si="68"/>
        <v>0</v>
      </c>
      <c r="BJ295" s="2" t="s">
        <v>95</v>
      </c>
      <c r="BK295" s="101">
        <f t="shared" si="69"/>
        <v>0</v>
      </c>
      <c r="BL295" s="2" t="s">
        <v>151</v>
      </c>
      <c r="BM295" s="99" t="s">
        <v>693</v>
      </c>
    </row>
    <row r="296" spans="2:65" s="8" customFormat="1" ht="24.2" customHeight="1" x14ac:dyDescent="0.25">
      <c r="B296" s="9"/>
      <c r="C296" s="90" t="s">
        <v>694</v>
      </c>
      <c r="D296" s="90" t="s">
        <v>90</v>
      </c>
      <c r="E296" s="91" t="s">
        <v>695</v>
      </c>
      <c r="F296" s="92" t="s">
        <v>696</v>
      </c>
      <c r="G296" s="93" t="s">
        <v>199</v>
      </c>
      <c r="H296" s="94">
        <v>192.6</v>
      </c>
      <c r="I296" s="94"/>
      <c r="J296" s="94">
        <f t="shared" si="60"/>
        <v>0</v>
      </c>
      <c r="K296" s="95"/>
      <c r="L296" s="9"/>
      <c r="M296" s="96" t="s">
        <v>8</v>
      </c>
      <c r="N296" s="60" t="s">
        <v>31</v>
      </c>
      <c r="O296" s="97">
        <v>0.43099999999999999</v>
      </c>
      <c r="P296" s="97">
        <f t="shared" si="61"/>
        <v>83.010599999999997</v>
      </c>
      <c r="Q296" s="97">
        <v>3.2000000000000003E-4</v>
      </c>
      <c r="R296" s="97">
        <f t="shared" si="62"/>
        <v>6.1632000000000006E-2</v>
      </c>
      <c r="S296" s="97">
        <v>0</v>
      </c>
      <c r="T296" s="98">
        <f t="shared" si="63"/>
        <v>0</v>
      </c>
      <c r="AR296" s="99" t="s">
        <v>151</v>
      </c>
      <c r="AT296" s="99" t="s">
        <v>90</v>
      </c>
      <c r="AU296" s="99" t="s">
        <v>95</v>
      </c>
      <c r="AY296" s="2" t="s">
        <v>88</v>
      </c>
      <c r="BE296" s="100">
        <f t="shared" si="64"/>
        <v>0</v>
      </c>
      <c r="BF296" s="100">
        <f t="shared" si="65"/>
        <v>0</v>
      </c>
      <c r="BG296" s="100">
        <f t="shared" si="66"/>
        <v>0</v>
      </c>
      <c r="BH296" s="100">
        <f t="shared" si="67"/>
        <v>0</v>
      </c>
      <c r="BI296" s="100">
        <f t="shared" si="68"/>
        <v>0</v>
      </c>
      <c r="BJ296" s="2" t="s">
        <v>95</v>
      </c>
      <c r="BK296" s="101">
        <f t="shared" si="69"/>
        <v>0</v>
      </c>
      <c r="BL296" s="2" t="s">
        <v>151</v>
      </c>
      <c r="BM296" s="99" t="s">
        <v>697</v>
      </c>
    </row>
    <row r="297" spans="2:65" s="8" customFormat="1" ht="24.2" customHeight="1" x14ac:dyDescent="0.25">
      <c r="B297" s="9"/>
      <c r="C297" s="102" t="s">
        <v>698</v>
      </c>
      <c r="D297" s="102" t="s">
        <v>190</v>
      </c>
      <c r="E297" s="103" t="s">
        <v>699</v>
      </c>
      <c r="F297" s="104" t="s">
        <v>700</v>
      </c>
      <c r="G297" s="105" t="s">
        <v>93</v>
      </c>
      <c r="H297" s="106">
        <v>40.85</v>
      </c>
      <c r="I297" s="106"/>
      <c r="J297" s="106">
        <f t="shared" si="60"/>
        <v>0</v>
      </c>
      <c r="K297" s="107"/>
      <c r="L297" s="108"/>
      <c r="M297" s="109" t="s">
        <v>8</v>
      </c>
      <c r="N297" s="110" t="s">
        <v>31</v>
      </c>
      <c r="O297" s="97">
        <v>0</v>
      </c>
      <c r="P297" s="97">
        <f t="shared" si="61"/>
        <v>0</v>
      </c>
      <c r="Q297" s="97">
        <v>0.78</v>
      </c>
      <c r="R297" s="97">
        <f t="shared" si="62"/>
        <v>31.863000000000003</v>
      </c>
      <c r="S297" s="97">
        <v>0</v>
      </c>
      <c r="T297" s="98">
        <f t="shared" si="63"/>
        <v>0</v>
      </c>
      <c r="AR297" s="99" t="s">
        <v>222</v>
      </c>
      <c r="AT297" s="99" t="s">
        <v>190</v>
      </c>
      <c r="AU297" s="99" t="s">
        <v>95</v>
      </c>
      <c r="AY297" s="2" t="s">
        <v>88</v>
      </c>
      <c r="BE297" s="100">
        <f t="shared" si="64"/>
        <v>0</v>
      </c>
      <c r="BF297" s="100">
        <f t="shared" si="65"/>
        <v>0</v>
      </c>
      <c r="BG297" s="100">
        <f t="shared" si="66"/>
        <v>0</v>
      </c>
      <c r="BH297" s="100">
        <f t="shared" si="67"/>
        <v>0</v>
      </c>
      <c r="BI297" s="100">
        <f t="shared" si="68"/>
        <v>0</v>
      </c>
      <c r="BJ297" s="2" t="s">
        <v>95</v>
      </c>
      <c r="BK297" s="101">
        <f t="shared" si="69"/>
        <v>0</v>
      </c>
      <c r="BL297" s="2" t="s">
        <v>151</v>
      </c>
      <c r="BM297" s="99" t="s">
        <v>701</v>
      </c>
    </row>
    <row r="298" spans="2:65" s="8" customFormat="1" ht="24.2" customHeight="1" x14ac:dyDescent="0.25">
      <c r="B298" s="9"/>
      <c r="C298" s="90" t="s">
        <v>702</v>
      </c>
      <c r="D298" s="90" t="s">
        <v>90</v>
      </c>
      <c r="E298" s="91" t="s">
        <v>703</v>
      </c>
      <c r="F298" s="92" t="s">
        <v>704</v>
      </c>
      <c r="G298" s="93" t="s">
        <v>199</v>
      </c>
      <c r="H298" s="94">
        <v>3800</v>
      </c>
      <c r="I298" s="94"/>
      <c r="J298" s="94">
        <f t="shared" si="60"/>
        <v>0</v>
      </c>
      <c r="K298" s="95"/>
      <c r="L298" s="9"/>
      <c r="M298" s="96" t="s">
        <v>8</v>
      </c>
      <c r="N298" s="60" t="s">
        <v>31</v>
      </c>
      <c r="O298" s="97">
        <v>4.5999999999999999E-2</v>
      </c>
      <c r="P298" s="97">
        <f t="shared" si="61"/>
        <v>174.79999999999998</v>
      </c>
      <c r="Q298" s="97">
        <v>0</v>
      </c>
      <c r="R298" s="97">
        <f t="shared" si="62"/>
        <v>0</v>
      </c>
      <c r="S298" s="97">
        <v>0</v>
      </c>
      <c r="T298" s="98">
        <f t="shared" si="63"/>
        <v>0</v>
      </c>
      <c r="AR298" s="99" t="s">
        <v>151</v>
      </c>
      <c r="AT298" s="99" t="s">
        <v>90</v>
      </c>
      <c r="AU298" s="99" t="s">
        <v>95</v>
      </c>
      <c r="AY298" s="2" t="s">
        <v>88</v>
      </c>
      <c r="BE298" s="100">
        <f t="shared" si="64"/>
        <v>0</v>
      </c>
      <c r="BF298" s="100">
        <f t="shared" si="65"/>
        <v>0</v>
      </c>
      <c r="BG298" s="100">
        <f t="shared" si="66"/>
        <v>0</v>
      </c>
      <c r="BH298" s="100">
        <f t="shared" si="67"/>
        <v>0</v>
      </c>
      <c r="BI298" s="100">
        <f t="shared" si="68"/>
        <v>0</v>
      </c>
      <c r="BJ298" s="2" t="s">
        <v>95</v>
      </c>
      <c r="BK298" s="101">
        <f t="shared" si="69"/>
        <v>0</v>
      </c>
      <c r="BL298" s="2" t="s">
        <v>151</v>
      </c>
      <c r="BM298" s="99" t="s">
        <v>705</v>
      </c>
    </row>
    <row r="299" spans="2:65" s="8" customFormat="1" ht="37.9" customHeight="1" x14ac:dyDescent="0.25">
      <c r="B299" s="9"/>
      <c r="C299" s="102" t="s">
        <v>706</v>
      </c>
      <c r="D299" s="102" t="s">
        <v>190</v>
      </c>
      <c r="E299" s="103" t="s">
        <v>707</v>
      </c>
      <c r="F299" s="104" t="s">
        <v>708</v>
      </c>
      <c r="G299" s="105" t="s">
        <v>93</v>
      </c>
      <c r="H299" s="106">
        <v>6.84</v>
      </c>
      <c r="I299" s="106"/>
      <c r="J299" s="106">
        <f t="shared" si="60"/>
        <v>0</v>
      </c>
      <c r="K299" s="107"/>
      <c r="L299" s="108"/>
      <c r="M299" s="109" t="s">
        <v>8</v>
      </c>
      <c r="N299" s="110" t="s">
        <v>31</v>
      </c>
      <c r="O299" s="97">
        <v>0</v>
      </c>
      <c r="P299" s="97">
        <f t="shared" si="61"/>
        <v>0</v>
      </c>
      <c r="Q299" s="97">
        <v>0.78</v>
      </c>
      <c r="R299" s="97">
        <f t="shared" si="62"/>
        <v>5.3352000000000004</v>
      </c>
      <c r="S299" s="97">
        <v>0</v>
      </c>
      <c r="T299" s="98">
        <f t="shared" si="63"/>
        <v>0</v>
      </c>
      <c r="AR299" s="99" t="s">
        <v>222</v>
      </c>
      <c r="AT299" s="99" t="s">
        <v>190</v>
      </c>
      <c r="AU299" s="99" t="s">
        <v>95</v>
      </c>
      <c r="AY299" s="2" t="s">
        <v>88</v>
      </c>
      <c r="BE299" s="100">
        <f t="shared" si="64"/>
        <v>0</v>
      </c>
      <c r="BF299" s="100">
        <f t="shared" si="65"/>
        <v>0</v>
      </c>
      <c r="BG299" s="100">
        <f t="shared" si="66"/>
        <v>0</v>
      </c>
      <c r="BH299" s="100">
        <f t="shared" si="67"/>
        <v>0</v>
      </c>
      <c r="BI299" s="100">
        <f t="shared" si="68"/>
        <v>0</v>
      </c>
      <c r="BJ299" s="2" t="s">
        <v>95</v>
      </c>
      <c r="BK299" s="101">
        <f t="shared" si="69"/>
        <v>0</v>
      </c>
      <c r="BL299" s="2" t="s">
        <v>151</v>
      </c>
      <c r="BM299" s="99" t="s">
        <v>709</v>
      </c>
    </row>
    <row r="300" spans="2:65" s="8" customFormat="1" ht="14.45" customHeight="1" x14ac:dyDescent="0.25">
      <c r="B300" s="9"/>
      <c r="C300" s="90" t="s">
        <v>710</v>
      </c>
      <c r="D300" s="90" t="s">
        <v>90</v>
      </c>
      <c r="E300" s="91" t="s">
        <v>711</v>
      </c>
      <c r="F300" s="92" t="s">
        <v>712</v>
      </c>
      <c r="G300" s="93" t="s">
        <v>199</v>
      </c>
      <c r="H300" s="94">
        <v>700</v>
      </c>
      <c r="I300" s="94"/>
      <c r="J300" s="94">
        <f t="shared" si="60"/>
        <v>0</v>
      </c>
      <c r="K300" s="95"/>
      <c r="L300" s="9"/>
      <c r="M300" s="96" t="s">
        <v>8</v>
      </c>
      <c r="N300" s="60" t="s">
        <v>31</v>
      </c>
      <c r="O300" s="97">
        <v>0.104</v>
      </c>
      <c r="P300" s="97">
        <f t="shared" si="61"/>
        <v>72.8</v>
      </c>
      <c r="Q300" s="97">
        <v>0</v>
      </c>
      <c r="R300" s="97">
        <f t="shared" si="62"/>
        <v>0</v>
      </c>
      <c r="S300" s="97">
        <v>0</v>
      </c>
      <c r="T300" s="98">
        <f t="shared" si="63"/>
        <v>0</v>
      </c>
      <c r="AR300" s="99" t="s">
        <v>151</v>
      </c>
      <c r="AT300" s="99" t="s">
        <v>90</v>
      </c>
      <c r="AU300" s="99" t="s">
        <v>95</v>
      </c>
      <c r="AY300" s="2" t="s">
        <v>88</v>
      </c>
      <c r="BE300" s="100">
        <f t="shared" si="64"/>
        <v>0</v>
      </c>
      <c r="BF300" s="100">
        <f t="shared" si="65"/>
        <v>0</v>
      </c>
      <c r="BG300" s="100">
        <f t="shared" si="66"/>
        <v>0</v>
      </c>
      <c r="BH300" s="100">
        <f t="shared" si="67"/>
        <v>0</v>
      </c>
      <c r="BI300" s="100">
        <f t="shared" si="68"/>
        <v>0</v>
      </c>
      <c r="BJ300" s="2" t="s">
        <v>95</v>
      </c>
      <c r="BK300" s="101">
        <f t="shared" si="69"/>
        <v>0</v>
      </c>
      <c r="BL300" s="2" t="s">
        <v>151</v>
      </c>
      <c r="BM300" s="99" t="s">
        <v>713</v>
      </c>
    </row>
    <row r="301" spans="2:65" s="8" customFormat="1" ht="37.9" customHeight="1" x14ac:dyDescent="0.25">
      <c r="B301" s="9"/>
      <c r="C301" s="102" t="s">
        <v>714</v>
      </c>
      <c r="D301" s="102" t="s">
        <v>190</v>
      </c>
      <c r="E301" s="103" t="s">
        <v>715</v>
      </c>
      <c r="F301" s="104" t="s">
        <v>716</v>
      </c>
      <c r="G301" s="105" t="s">
        <v>93</v>
      </c>
      <c r="H301" s="106">
        <v>1.68</v>
      </c>
      <c r="I301" s="106"/>
      <c r="J301" s="106">
        <f t="shared" si="60"/>
        <v>0</v>
      </c>
      <c r="K301" s="107"/>
      <c r="L301" s="108"/>
      <c r="M301" s="109" t="s">
        <v>8</v>
      </c>
      <c r="N301" s="110" t="s">
        <v>31</v>
      </c>
      <c r="O301" s="97">
        <v>0</v>
      </c>
      <c r="P301" s="97">
        <f t="shared" si="61"/>
        <v>0</v>
      </c>
      <c r="Q301" s="97">
        <v>0.78</v>
      </c>
      <c r="R301" s="97">
        <f t="shared" si="62"/>
        <v>1.3104</v>
      </c>
      <c r="S301" s="97">
        <v>0</v>
      </c>
      <c r="T301" s="98">
        <f t="shared" si="63"/>
        <v>0</v>
      </c>
      <c r="AR301" s="99" t="s">
        <v>222</v>
      </c>
      <c r="AT301" s="99" t="s">
        <v>190</v>
      </c>
      <c r="AU301" s="99" t="s">
        <v>95</v>
      </c>
      <c r="AY301" s="2" t="s">
        <v>88</v>
      </c>
      <c r="BE301" s="100">
        <f t="shared" si="64"/>
        <v>0</v>
      </c>
      <c r="BF301" s="100">
        <f t="shared" si="65"/>
        <v>0</v>
      </c>
      <c r="BG301" s="100">
        <f t="shared" si="66"/>
        <v>0</v>
      </c>
      <c r="BH301" s="100">
        <f t="shared" si="67"/>
        <v>0</v>
      </c>
      <c r="BI301" s="100">
        <f t="shared" si="68"/>
        <v>0</v>
      </c>
      <c r="BJ301" s="2" t="s">
        <v>95</v>
      </c>
      <c r="BK301" s="101">
        <f t="shared" si="69"/>
        <v>0</v>
      </c>
      <c r="BL301" s="2" t="s">
        <v>151</v>
      </c>
      <c r="BM301" s="99" t="s">
        <v>717</v>
      </c>
    </row>
    <row r="302" spans="2:65" s="8" customFormat="1" ht="37.9" customHeight="1" x14ac:dyDescent="0.25">
      <c r="B302" s="9"/>
      <c r="C302" s="90" t="s">
        <v>718</v>
      </c>
      <c r="D302" s="90" t="s">
        <v>90</v>
      </c>
      <c r="E302" s="91" t="s">
        <v>719</v>
      </c>
      <c r="F302" s="92" t="s">
        <v>720</v>
      </c>
      <c r="G302" s="93" t="s">
        <v>93</v>
      </c>
      <c r="H302" s="94">
        <v>49.37</v>
      </c>
      <c r="I302" s="94"/>
      <c r="J302" s="94">
        <f t="shared" si="60"/>
        <v>0</v>
      </c>
      <c r="K302" s="95"/>
      <c r="L302" s="9"/>
      <c r="M302" s="96" t="s">
        <v>8</v>
      </c>
      <c r="N302" s="60" t="s">
        <v>31</v>
      </c>
      <c r="O302" s="97">
        <v>0.01</v>
      </c>
      <c r="P302" s="97">
        <f t="shared" si="61"/>
        <v>0.49369999999999997</v>
      </c>
      <c r="Q302" s="97">
        <v>2.3099999999999999E-2</v>
      </c>
      <c r="R302" s="97">
        <f t="shared" si="62"/>
        <v>1.140447</v>
      </c>
      <c r="S302" s="97">
        <v>0</v>
      </c>
      <c r="T302" s="98">
        <f t="shared" si="63"/>
        <v>0</v>
      </c>
      <c r="AR302" s="99" t="s">
        <v>151</v>
      </c>
      <c r="AT302" s="99" t="s">
        <v>90</v>
      </c>
      <c r="AU302" s="99" t="s">
        <v>95</v>
      </c>
      <c r="AY302" s="2" t="s">
        <v>88</v>
      </c>
      <c r="BE302" s="100">
        <f t="shared" si="64"/>
        <v>0</v>
      </c>
      <c r="BF302" s="100">
        <f t="shared" si="65"/>
        <v>0</v>
      </c>
      <c r="BG302" s="100">
        <f t="shared" si="66"/>
        <v>0</v>
      </c>
      <c r="BH302" s="100">
        <f t="shared" si="67"/>
        <v>0</v>
      </c>
      <c r="BI302" s="100">
        <f t="shared" si="68"/>
        <v>0</v>
      </c>
      <c r="BJ302" s="2" t="s">
        <v>95</v>
      </c>
      <c r="BK302" s="101">
        <f t="shared" si="69"/>
        <v>0</v>
      </c>
      <c r="BL302" s="2" t="s">
        <v>151</v>
      </c>
      <c r="BM302" s="99" t="s">
        <v>721</v>
      </c>
    </row>
    <row r="303" spans="2:65" s="8" customFormat="1" ht="24.2" customHeight="1" x14ac:dyDescent="0.25">
      <c r="B303" s="9"/>
      <c r="C303" s="90" t="s">
        <v>722</v>
      </c>
      <c r="D303" s="90" t="s">
        <v>90</v>
      </c>
      <c r="E303" s="91" t="s">
        <v>723</v>
      </c>
      <c r="F303" s="92" t="s">
        <v>724</v>
      </c>
      <c r="G303" s="93" t="s">
        <v>199</v>
      </c>
      <c r="H303" s="94">
        <v>150.80000000000001</v>
      </c>
      <c r="I303" s="94"/>
      <c r="J303" s="94">
        <f t="shared" si="60"/>
        <v>0</v>
      </c>
      <c r="K303" s="95"/>
      <c r="L303" s="9"/>
      <c r="M303" s="96" t="s">
        <v>8</v>
      </c>
      <c r="N303" s="60" t="s">
        <v>31</v>
      </c>
      <c r="O303" s="97">
        <v>0.153</v>
      </c>
      <c r="P303" s="97">
        <f t="shared" si="61"/>
        <v>23.072400000000002</v>
      </c>
      <c r="Q303" s="97">
        <v>0</v>
      </c>
      <c r="R303" s="97">
        <f t="shared" si="62"/>
        <v>0</v>
      </c>
      <c r="S303" s="97">
        <v>0</v>
      </c>
      <c r="T303" s="98">
        <f t="shared" si="63"/>
        <v>0</v>
      </c>
      <c r="AR303" s="99" t="s">
        <v>151</v>
      </c>
      <c r="AT303" s="99" t="s">
        <v>90</v>
      </c>
      <c r="AU303" s="99" t="s">
        <v>95</v>
      </c>
      <c r="AY303" s="2" t="s">
        <v>88</v>
      </c>
      <c r="BE303" s="100">
        <f t="shared" si="64"/>
        <v>0</v>
      </c>
      <c r="BF303" s="100">
        <f t="shared" si="65"/>
        <v>0</v>
      </c>
      <c r="BG303" s="100">
        <f t="shared" si="66"/>
        <v>0</v>
      </c>
      <c r="BH303" s="100">
        <f t="shared" si="67"/>
        <v>0</v>
      </c>
      <c r="BI303" s="100">
        <f t="shared" si="68"/>
        <v>0</v>
      </c>
      <c r="BJ303" s="2" t="s">
        <v>95</v>
      </c>
      <c r="BK303" s="101">
        <f t="shared" si="69"/>
        <v>0</v>
      </c>
      <c r="BL303" s="2" t="s">
        <v>151</v>
      </c>
      <c r="BM303" s="99" t="s">
        <v>725</v>
      </c>
    </row>
    <row r="304" spans="2:65" s="8" customFormat="1" ht="24.2" customHeight="1" x14ac:dyDescent="0.25">
      <c r="B304" s="9"/>
      <c r="C304" s="90" t="s">
        <v>726</v>
      </c>
      <c r="D304" s="90" t="s">
        <v>90</v>
      </c>
      <c r="E304" s="91" t="s">
        <v>727</v>
      </c>
      <c r="F304" s="92" t="s">
        <v>728</v>
      </c>
      <c r="G304" s="93" t="s">
        <v>199</v>
      </c>
      <c r="H304" s="94">
        <v>47.6</v>
      </c>
      <c r="I304" s="94"/>
      <c r="J304" s="94">
        <f t="shared" si="60"/>
        <v>0</v>
      </c>
      <c r="K304" s="95"/>
      <c r="L304" s="9"/>
      <c r="M304" s="96" t="s">
        <v>8</v>
      </c>
      <c r="N304" s="60" t="s">
        <v>31</v>
      </c>
      <c r="O304" s="97">
        <v>0.183</v>
      </c>
      <c r="P304" s="97">
        <f t="shared" si="61"/>
        <v>8.7108000000000008</v>
      </c>
      <c r="Q304" s="97">
        <v>0</v>
      </c>
      <c r="R304" s="97">
        <f t="shared" si="62"/>
        <v>0</v>
      </c>
      <c r="S304" s="97">
        <v>0</v>
      </c>
      <c r="T304" s="98">
        <f t="shared" si="63"/>
        <v>0</v>
      </c>
      <c r="AR304" s="99" t="s">
        <v>151</v>
      </c>
      <c r="AT304" s="99" t="s">
        <v>90</v>
      </c>
      <c r="AU304" s="99" t="s">
        <v>95</v>
      </c>
      <c r="AY304" s="2" t="s">
        <v>88</v>
      </c>
      <c r="BE304" s="100">
        <f t="shared" si="64"/>
        <v>0</v>
      </c>
      <c r="BF304" s="100">
        <f t="shared" si="65"/>
        <v>0</v>
      </c>
      <c r="BG304" s="100">
        <f t="shared" si="66"/>
        <v>0</v>
      </c>
      <c r="BH304" s="100">
        <f t="shared" si="67"/>
        <v>0</v>
      </c>
      <c r="BI304" s="100">
        <f t="shared" si="68"/>
        <v>0</v>
      </c>
      <c r="BJ304" s="2" t="s">
        <v>95</v>
      </c>
      <c r="BK304" s="101">
        <f t="shared" si="69"/>
        <v>0</v>
      </c>
      <c r="BL304" s="2" t="s">
        <v>151</v>
      </c>
      <c r="BM304" s="99" t="s">
        <v>729</v>
      </c>
    </row>
    <row r="305" spans="2:65" s="8" customFormat="1" ht="24.2" customHeight="1" x14ac:dyDescent="0.25">
      <c r="B305" s="9"/>
      <c r="C305" s="90" t="s">
        <v>730</v>
      </c>
      <c r="D305" s="90" t="s">
        <v>90</v>
      </c>
      <c r="E305" s="91" t="s">
        <v>731</v>
      </c>
      <c r="F305" s="92" t="s">
        <v>732</v>
      </c>
      <c r="G305" s="93" t="s">
        <v>199</v>
      </c>
      <c r="H305" s="94">
        <v>1151.7</v>
      </c>
      <c r="I305" s="94"/>
      <c r="J305" s="94">
        <f t="shared" si="60"/>
        <v>0</v>
      </c>
      <c r="K305" s="95"/>
      <c r="L305" s="9"/>
      <c r="M305" s="96" t="s">
        <v>8</v>
      </c>
      <c r="N305" s="60" t="s">
        <v>31</v>
      </c>
      <c r="O305" s="97">
        <v>0.221</v>
      </c>
      <c r="P305" s="97">
        <f t="shared" si="61"/>
        <v>254.5257</v>
      </c>
      <c r="Q305" s="97">
        <v>0</v>
      </c>
      <c r="R305" s="97">
        <f t="shared" si="62"/>
        <v>0</v>
      </c>
      <c r="S305" s="97">
        <v>0</v>
      </c>
      <c r="T305" s="98">
        <f t="shared" si="63"/>
        <v>0</v>
      </c>
      <c r="AR305" s="99" t="s">
        <v>151</v>
      </c>
      <c r="AT305" s="99" t="s">
        <v>90</v>
      </c>
      <c r="AU305" s="99" t="s">
        <v>95</v>
      </c>
      <c r="AY305" s="2" t="s">
        <v>88</v>
      </c>
      <c r="BE305" s="100">
        <f t="shared" si="64"/>
        <v>0</v>
      </c>
      <c r="BF305" s="100">
        <f t="shared" si="65"/>
        <v>0</v>
      </c>
      <c r="BG305" s="100">
        <f t="shared" si="66"/>
        <v>0</v>
      </c>
      <c r="BH305" s="100">
        <f t="shared" si="67"/>
        <v>0</v>
      </c>
      <c r="BI305" s="100">
        <f t="shared" si="68"/>
        <v>0</v>
      </c>
      <c r="BJ305" s="2" t="s">
        <v>95</v>
      </c>
      <c r="BK305" s="101">
        <f t="shared" si="69"/>
        <v>0</v>
      </c>
      <c r="BL305" s="2" t="s">
        <v>151</v>
      </c>
      <c r="BM305" s="99" t="s">
        <v>733</v>
      </c>
    </row>
    <row r="306" spans="2:65" s="8" customFormat="1" ht="37.9" customHeight="1" x14ac:dyDescent="0.25">
      <c r="B306" s="9"/>
      <c r="C306" s="102" t="s">
        <v>734</v>
      </c>
      <c r="D306" s="102" t="s">
        <v>190</v>
      </c>
      <c r="E306" s="103" t="s">
        <v>735</v>
      </c>
      <c r="F306" s="104" t="s">
        <v>736</v>
      </c>
      <c r="G306" s="105" t="s">
        <v>93</v>
      </c>
      <c r="H306" s="106">
        <v>66.483999999999995</v>
      </c>
      <c r="I306" s="106"/>
      <c r="J306" s="106">
        <f t="shared" si="60"/>
        <v>0</v>
      </c>
      <c r="K306" s="107"/>
      <c r="L306" s="108"/>
      <c r="M306" s="109" t="s">
        <v>8</v>
      </c>
      <c r="N306" s="110" t="s">
        <v>31</v>
      </c>
      <c r="O306" s="97">
        <v>0</v>
      </c>
      <c r="P306" s="97">
        <f t="shared" si="61"/>
        <v>0</v>
      </c>
      <c r="Q306" s="97">
        <v>0.78</v>
      </c>
      <c r="R306" s="97">
        <f t="shared" si="62"/>
        <v>51.857520000000001</v>
      </c>
      <c r="S306" s="97">
        <v>0</v>
      </c>
      <c r="T306" s="98">
        <f t="shared" si="63"/>
        <v>0</v>
      </c>
      <c r="AR306" s="99" t="s">
        <v>222</v>
      </c>
      <c r="AT306" s="99" t="s">
        <v>190</v>
      </c>
      <c r="AU306" s="99" t="s">
        <v>95</v>
      </c>
      <c r="AY306" s="2" t="s">
        <v>88</v>
      </c>
      <c r="BE306" s="100">
        <f t="shared" si="64"/>
        <v>0</v>
      </c>
      <c r="BF306" s="100">
        <f t="shared" si="65"/>
        <v>0</v>
      </c>
      <c r="BG306" s="100">
        <f t="shared" si="66"/>
        <v>0</v>
      </c>
      <c r="BH306" s="100">
        <f t="shared" si="67"/>
        <v>0</v>
      </c>
      <c r="BI306" s="100">
        <f t="shared" si="68"/>
        <v>0</v>
      </c>
      <c r="BJ306" s="2" t="s">
        <v>95</v>
      </c>
      <c r="BK306" s="101">
        <f t="shared" si="69"/>
        <v>0</v>
      </c>
      <c r="BL306" s="2" t="s">
        <v>151</v>
      </c>
      <c r="BM306" s="99" t="s">
        <v>737</v>
      </c>
    </row>
    <row r="307" spans="2:65" s="111" customFormat="1" ht="11.25" x14ac:dyDescent="0.25">
      <c r="B307" s="112"/>
      <c r="D307" s="113" t="s">
        <v>194</v>
      </c>
      <c r="F307" s="114" t="s">
        <v>738</v>
      </c>
      <c r="H307" s="115">
        <v>66.483999999999995</v>
      </c>
      <c r="L307" s="112"/>
      <c r="M307" s="116"/>
      <c r="T307" s="117"/>
      <c r="AT307" s="118" t="s">
        <v>194</v>
      </c>
      <c r="AU307" s="118" t="s">
        <v>95</v>
      </c>
      <c r="AV307" s="111" t="s">
        <v>95</v>
      </c>
      <c r="AW307" s="111" t="s">
        <v>4</v>
      </c>
      <c r="AX307" s="111" t="s">
        <v>87</v>
      </c>
      <c r="AY307" s="118" t="s">
        <v>88</v>
      </c>
    </row>
    <row r="308" spans="2:65" s="8" customFormat="1" ht="14.45" customHeight="1" x14ac:dyDescent="0.25">
      <c r="B308" s="9"/>
      <c r="C308" s="90" t="s">
        <v>739</v>
      </c>
      <c r="D308" s="90" t="s">
        <v>90</v>
      </c>
      <c r="E308" s="91" t="s">
        <v>740</v>
      </c>
      <c r="F308" s="92" t="s">
        <v>741</v>
      </c>
      <c r="G308" s="93" t="s">
        <v>187</v>
      </c>
      <c r="H308" s="94">
        <v>245.685</v>
      </c>
      <c r="I308" s="94"/>
      <c r="J308" s="94">
        <f>ROUND(I308*H308,3)</f>
        <v>0</v>
      </c>
      <c r="K308" s="95"/>
      <c r="L308" s="9"/>
      <c r="M308" s="96" t="s">
        <v>8</v>
      </c>
      <c r="N308" s="60" t="s">
        <v>31</v>
      </c>
      <c r="O308" s="97">
        <v>0.34100000000000003</v>
      </c>
      <c r="P308" s="97">
        <f>O308*H308</f>
        <v>83.778585000000007</v>
      </c>
      <c r="Q308" s="97">
        <v>0</v>
      </c>
      <c r="R308" s="97">
        <f>Q308*H308</f>
        <v>0</v>
      </c>
      <c r="S308" s="97">
        <v>0</v>
      </c>
      <c r="T308" s="98">
        <f>S308*H308</f>
        <v>0</v>
      </c>
      <c r="AR308" s="99" t="s">
        <v>151</v>
      </c>
      <c r="AT308" s="99" t="s">
        <v>90</v>
      </c>
      <c r="AU308" s="99" t="s">
        <v>95</v>
      </c>
      <c r="AY308" s="2" t="s">
        <v>88</v>
      </c>
      <c r="BE308" s="100">
        <f>IF(N308="základná",J308,0)</f>
        <v>0</v>
      </c>
      <c r="BF308" s="100">
        <f>IF(N308="znížená",J308,0)</f>
        <v>0</v>
      </c>
      <c r="BG308" s="100">
        <f>IF(N308="zákl. prenesená",J308,0)</f>
        <v>0</v>
      </c>
      <c r="BH308" s="100">
        <f>IF(N308="zníž. prenesená",J308,0)</f>
        <v>0</v>
      </c>
      <c r="BI308" s="100">
        <f>IF(N308="nulová",J308,0)</f>
        <v>0</v>
      </c>
      <c r="BJ308" s="2" t="s">
        <v>95</v>
      </c>
      <c r="BK308" s="101">
        <f>ROUND(I308*H308,3)</f>
        <v>0</v>
      </c>
      <c r="BL308" s="2" t="s">
        <v>151</v>
      </c>
      <c r="BM308" s="99" t="s">
        <v>742</v>
      </c>
    </row>
    <row r="309" spans="2:65" s="8" customFormat="1" ht="24.2" customHeight="1" x14ac:dyDescent="0.25">
      <c r="B309" s="9"/>
      <c r="C309" s="90" t="s">
        <v>743</v>
      </c>
      <c r="D309" s="90" t="s">
        <v>90</v>
      </c>
      <c r="E309" s="91" t="s">
        <v>744</v>
      </c>
      <c r="F309" s="92" t="s">
        <v>745</v>
      </c>
      <c r="G309" s="93" t="s">
        <v>93</v>
      </c>
      <c r="H309" s="94">
        <v>66.483999999999995</v>
      </c>
      <c r="I309" s="94"/>
      <c r="J309" s="94">
        <f>ROUND(I309*H309,3)</f>
        <v>0</v>
      </c>
      <c r="K309" s="95"/>
      <c r="L309" s="9"/>
      <c r="M309" s="96" t="s">
        <v>8</v>
      </c>
      <c r="N309" s="60" t="s">
        <v>31</v>
      </c>
      <c r="O309" s="97">
        <v>1E-3</v>
      </c>
      <c r="P309" s="97">
        <f>O309*H309</f>
        <v>6.6484000000000001E-2</v>
      </c>
      <c r="Q309" s="97">
        <v>2.9399999999999999E-3</v>
      </c>
      <c r="R309" s="97">
        <f>Q309*H309</f>
        <v>0.19546295999999999</v>
      </c>
      <c r="S309" s="97">
        <v>0</v>
      </c>
      <c r="T309" s="98">
        <f>S309*H309</f>
        <v>0</v>
      </c>
      <c r="AR309" s="99" t="s">
        <v>151</v>
      </c>
      <c r="AT309" s="99" t="s">
        <v>90</v>
      </c>
      <c r="AU309" s="99" t="s">
        <v>95</v>
      </c>
      <c r="AY309" s="2" t="s">
        <v>88</v>
      </c>
      <c r="BE309" s="100">
        <f>IF(N309="základná",J309,0)</f>
        <v>0</v>
      </c>
      <c r="BF309" s="100">
        <f>IF(N309="znížená",J309,0)</f>
        <v>0</v>
      </c>
      <c r="BG309" s="100">
        <f>IF(N309="zákl. prenesená",J309,0)</f>
        <v>0</v>
      </c>
      <c r="BH309" s="100">
        <f>IF(N309="zníž. prenesená",J309,0)</f>
        <v>0</v>
      </c>
      <c r="BI309" s="100">
        <f>IF(N309="nulová",J309,0)</f>
        <v>0</v>
      </c>
      <c r="BJ309" s="2" t="s">
        <v>95</v>
      </c>
      <c r="BK309" s="101">
        <f>ROUND(I309*H309,3)</f>
        <v>0</v>
      </c>
      <c r="BL309" s="2" t="s">
        <v>151</v>
      </c>
      <c r="BM309" s="99" t="s">
        <v>746</v>
      </c>
    </row>
    <row r="310" spans="2:65" s="8" customFormat="1" ht="24.2" customHeight="1" x14ac:dyDescent="0.25">
      <c r="B310" s="9"/>
      <c r="C310" s="90" t="s">
        <v>747</v>
      </c>
      <c r="D310" s="90" t="s">
        <v>90</v>
      </c>
      <c r="E310" s="91" t="s">
        <v>748</v>
      </c>
      <c r="F310" s="92" t="s">
        <v>749</v>
      </c>
      <c r="G310" s="93" t="s">
        <v>664</v>
      </c>
      <c r="H310" s="94">
        <v>597.03899999999999</v>
      </c>
      <c r="I310" s="94"/>
      <c r="J310" s="94">
        <f>ROUND(I310*H310,3)</f>
        <v>0</v>
      </c>
      <c r="K310" s="95"/>
      <c r="L310" s="9"/>
      <c r="M310" s="96" t="s">
        <v>8</v>
      </c>
      <c r="N310" s="60" t="s">
        <v>31</v>
      </c>
      <c r="O310" s="97">
        <v>0</v>
      </c>
      <c r="P310" s="97">
        <f>O310*H310</f>
        <v>0</v>
      </c>
      <c r="Q310" s="97">
        <v>0</v>
      </c>
      <c r="R310" s="97">
        <f>Q310*H310</f>
        <v>0</v>
      </c>
      <c r="S310" s="97">
        <v>0</v>
      </c>
      <c r="T310" s="98">
        <f>S310*H310</f>
        <v>0</v>
      </c>
      <c r="AR310" s="99" t="s">
        <v>151</v>
      </c>
      <c r="AT310" s="99" t="s">
        <v>90</v>
      </c>
      <c r="AU310" s="99" t="s">
        <v>95</v>
      </c>
      <c r="AY310" s="2" t="s">
        <v>88</v>
      </c>
      <c r="BE310" s="100">
        <f>IF(N310="základná",J310,0)</f>
        <v>0</v>
      </c>
      <c r="BF310" s="100">
        <f>IF(N310="znížená",J310,0)</f>
        <v>0</v>
      </c>
      <c r="BG310" s="100">
        <f>IF(N310="zákl. prenesená",J310,0)</f>
        <v>0</v>
      </c>
      <c r="BH310" s="100">
        <f>IF(N310="zníž. prenesená",J310,0)</f>
        <v>0</v>
      </c>
      <c r="BI310" s="100">
        <f>IF(N310="nulová",J310,0)</f>
        <v>0</v>
      </c>
      <c r="BJ310" s="2" t="s">
        <v>95</v>
      </c>
      <c r="BK310" s="101">
        <f>ROUND(I310*H310,3)</f>
        <v>0</v>
      </c>
      <c r="BL310" s="2" t="s">
        <v>151</v>
      </c>
      <c r="BM310" s="99" t="s">
        <v>750</v>
      </c>
    </row>
    <row r="311" spans="2:65" s="78" customFormat="1" ht="22.9" customHeight="1" x14ac:dyDescent="0.2">
      <c r="B311" s="79"/>
      <c r="D311" s="80" t="s">
        <v>84</v>
      </c>
      <c r="E311" s="88" t="s">
        <v>751</v>
      </c>
      <c r="F311" s="88" t="s">
        <v>752</v>
      </c>
      <c r="J311" s="89">
        <f>BK311</f>
        <v>0</v>
      </c>
      <c r="L311" s="79"/>
      <c r="M311" s="83"/>
      <c r="P311" s="84">
        <f>SUM(P312:P321)</f>
        <v>346.20799999999997</v>
      </c>
      <c r="R311" s="84">
        <f>SUM(R312:R321)</f>
        <v>1.2082900000000001</v>
      </c>
      <c r="T311" s="85">
        <f>SUM(T312:T321)</f>
        <v>0</v>
      </c>
      <c r="AR311" s="80" t="s">
        <v>95</v>
      </c>
      <c r="AT311" s="86" t="s">
        <v>84</v>
      </c>
      <c r="AU311" s="86" t="s">
        <v>87</v>
      </c>
      <c r="AY311" s="80" t="s">
        <v>88</v>
      </c>
      <c r="BK311" s="87">
        <f>SUM(BK312:BK321)</f>
        <v>0</v>
      </c>
    </row>
    <row r="312" spans="2:65" s="8" customFormat="1" ht="37.9" customHeight="1" x14ac:dyDescent="0.25">
      <c r="B312" s="9"/>
      <c r="C312" s="90" t="s">
        <v>753</v>
      </c>
      <c r="D312" s="90" t="s">
        <v>90</v>
      </c>
      <c r="E312" s="91" t="s">
        <v>754</v>
      </c>
      <c r="F312" s="92" t="s">
        <v>755</v>
      </c>
      <c r="G312" s="93" t="s">
        <v>199</v>
      </c>
      <c r="H312" s="94">
        <v>87</v>
      </c>
      <c r="I312" s="94"/>
      <c r="J312" s="94">
        <f t="shared" ref="J312:J321" si="70">ROUND(I312*H312,3)</f>
        <v>0</v>
      </c>
      <c r="K312" s="95"/>
      <c r="L312" s="9"/>
      <c r="M312" s="96" t="s">
        <v>8</v>
      </c>
      <c r="N312" s="60" t="s">
        <v>31</v>
      </c>
      <c r="O312" s="97">
        <v>0.99399999999999999</v>
      </c>
      <c r="P312" s="97">
        <f t="shared" ref="P312:P321" si="71">O312*H312</f>
        <v>86.477999999999994</v>
      </c>
      <c r="Q312" s="97">
        <v>4.0600000000000002E-3</v>
      </c>
      <c r="R312" s="97">
        <f t="shared" ref="R312:R321" si="72">Q312*H312</f>
        <v>0.35322000000000003</v>
      </c>
      <c r="S312" s="97">
        <v>0</v>
      </c>
      <c r="T312" s="98">
        <f t="shared" ref="T312:T321" si="73">S312*H312</f>
        <v>0</v>
      </c>
      <c r="AR312" s="99" t="s">
        <v>151</v>
      </c>
      <c r="AT312" s="99" t="s">
        <v>90</v>
      </c>
      <c r="AU312" s="99" t="s">
        <v>95</v>
      </c>
      <c r="AY312" s="2" t="s">
        <v>88</v>
      </c>
      <c r="BE312" s="100">
        <f t="shared" ref="BE312:BE321" si="74">IF(N312="základná",J312,0)</f>
        <v>0</v>
      </c>
      <c r="BF312" s="100">
        <f t="shared" ref="BF312:BF321" si="75">IF(N312="znížená",J312,0)</f>
        <v>0</v>
      </c>
      <c r="BG312" s="100">
        <f t="shared" ref="BG312:BG321" si="76">IF(N312="zákl. prenesená",J312,0)</f>
        <v>0</v>
      </c>
      <c r="BH312" s="100">
        <f t="shared" ref="BH312:BH321" si="77">IF(N312="zníž. prenesená",J312,0)</f>
        <v>0</v>
      </c>
      <c r="BI312" s="100">
        <f t="shared" ref="BI312:BI321" si="78">IF(N312="nulová",J312,0)</f>
        <v>0</v>
      </c>
      <c r="BJ312" s="2" t="s">
        <v>95</v>
      </c>
      <c r="BK312" s="101">
        <f t="shared" ref="BK312:BK321" si="79">ROUND(I312*H312,3)</f>
        <v>0</v>
      </c>
      <c r="BL312" s="2" t="s">
        <v>151</v>
      </c>
      <c r="BM312" s="99" t="s">
        <v>756</v>
      </c>
    </row>
    <row r="313" spans="2:65" s="8" customFormat="1" ht="24.2" customHeight="1" x14ac:dyDescent="0.25">
      <c r="B313" s="9"/>
      <c r="C313" s="90" t="s">
        <v>757</v>
      </c>
      <c r="D313" s="90" t="s">
        <v>90</v>
      </c>
      <c r="E313" s="91" t="s">
        <v>758</v>
      </c>
      <c r="F313" s="92" t="s">
        <v>759</v>
      </c>
      <c r="G313" s="93" t="s">
        <v>199</v>
      </c>
      <c r="H313" s="94">
        <v>21</v>
      </c>
      <c r="I313" s="94"/>
      <c r="J313" s="94">
        <f t="shared" si="70"/>
        <v>0</v>
      </c>
      <c r="K313" s="95"/>
      <c r="L313" s="9"/>
      <c r="M313" s="96" t="s">
        <v>8</v>
      </c>
      <c r="N313" s="60" t="s">
        <v>31</v>
      </c>
      <c r="O313" s="97">
        <v>3.319</v>
      </c>
      <c r="P313" s="97">
        <f t="shared" si="71"/>
        <v>69.698999999999998</v>
      </c>
      <c r="Q313" s="97">
        <v>5.3E-3</v>
      </c>
      <c r="R313" s="97">
        <f t="shared" si="72"/>
        <v>0.1113</v>
      </c>
      <c r="S313" s="97">
        <v>0</v>
      </c>
      <c r="T313" s="98">
        <f t="shared" si="73"/>
        <v>0</v>
      </c>
      <c r="AR313" s="99" t="s">
        <v>151</v>
      </c>
      <c r="AT313" s="99" t="s">
        <v>90</v>
      </c>
      <c r="AU313" s="99" t="s">
        <v>95</v>
      </c>
      <c r="AY313" s="2" t="s">
        <v>88</v>
      </c>
      <c r="BE313" s="100">
        <f t="shared" si="74"/>
        <v>0</v>
      </c>
      <c r="BF313" s="100">
        <f t="shared" si="75"/>
        <v>0</v>
      </c>
      <c r="BG313" s="100">
        <f t="shared" si="76"/>
        <v>0</v>
      </c>
      <c r="BH313" s="100">
        <f t="shared" si="77"/>
        <v>0</v>
      </c>
      <c r="BI313" s="100">
        <f t="shared" si="78"/>
        <v>0</v>
      </c>
      <c r="BJ313" s="2" t="s">
        <v>95</v>
      </c>
      <c r="BK313" s="101">
        <f t="shared" si="79"/>
        <v>0</v>
      </c>
      <c r="BL313" s="2" t="s">
        <v>151</v>
      </c>
      <c r="BM313" s="99" t="s">
        <v>760</v>
      </c>
    </row>
    <row r="314" spans="2:65" s="8" customFormat="1" ht="24.2" customHeight="1" x14ac:dyDescent="0.25">
      <c r="B314" s="9"/>
      <c r="C314" s="90" t="s">
        <v>761</v>
      </c>
      <c r="D314" s="90" t="s">
        <v>90</v>
      </c>
      <c r="E314" s="91" t="s">
        <v>762</v>
      </c>
      <c r="F314" s="92" t="s">
        <v>763</v>
      </c>
      <c r="G314" s="93" t="s">
        <v>199</v>
      </c>
      <c r="H314" s="94">
        <v>87</v>
      </c>
      <c r="I314" s="94"/>
      <c r="J314" s="94">
        <f t="shared" si="70"/>
        <v>0</v>
      </c>
      <c r="K314" s="95"/>
      <c r="L314" s="9"/>
      <c r="M314" s="96" t="s">
        <v>8</v>
      </c>
      <c r="N314" s="60" t="s">
        <v>31</v>
      </c>
      <c r="O314" s="97">
        <v>0.85899999999999999</v>
      </c>
      <c r="P314" s="97">
        <f t="shared" si="71"/>
        <v>74.733000000000004</v>
      </c>
      <c r="Q314" s="97">
        <v>3.8999999999999998E-3</v>
      </c>
      <c r="R314" s="97">
        <f t="shared" si="72"/>
        <v>0.33929999999999999</v>
      </c>
      <c r="S314" s="97">
        <v>0</v>
      </c>
      <c r="T314" s="98">
        <f t="shared" si="73"/>
        <v>0</v>
      </c>
      <c r="AR314" s="99" t="s">
        <v>151</v>
      </c>
      <c r="AT314" s="99" t="s">
        <v>90</v>
      </c>
      <c r="AU314" s="99" t="s">
        <v>95</v>
      </c>
      <c r="AY314" s="2" t="s">
        <v>88</v>
      </c>
      <c r="BE314" s="100">
        <f t="shared" si="74"/>
        <v>0</v>
      </c>
      <c r="BF314" s="100">
        <f t="shared" si="75"/>
        <v>0</v>
      </c>
      <c r="BG314" s="100">
        <f t="shared" si="76"/>
        <v>0</v>
      </c>
      <c r="BH314" s="100">
        <f t="shared" si="77"/>
        <v>0</v>
      </c>
      <c r="BI314" s="100">
        <f t="shared" si="78"/>
        <v>0</v>
      </c>
      <c r="BJ314" s="2" t="s">
        <v>95</v>
      </c>
      <c r="BK314" s="101">
        <f t="shared" si="79"/>
        <v>0</v>
      </c>
      <c r="BL314" s="2" t="s">
        <v>151</v>
      </c>
      <c r="BM314" s="99" t="s">
        <v>764</v>
      </c>
    </row>
    <row r="315" spans="2:65" s="8" customFormat="1" ht="24.2" customHeight="1" x14ac:dyDescent="0.25">
      <c r="B315" s="9"/>
      <c r="C315" s="90" t="s">
        <v>765</v>
      </c>
      <c r="D315" s="90" t="s">
        <v>90</v>
      </c>
      <c r="E315" s="91" t="s">
        <v>766</v>
      </c>
      <c r="F315" s="92" t="s">
        <v>767</v>
      </c>
      <c r="G315" s="93" t="s">
        <v>286</v>
      </c>
      <c r="H315" s="94">
        <v>5</v>
      </c>
      <c r="I315" s="94"/>
      <c r="J315" s="94">
        <f t="shared" si="70"/>
        <v>0</v>
      </c>
      <c r="K315" s="95"/>
      <c r="L315" s="9"/>
      <c r="M315" s="96" t="s">
        <v>8</v>
      </c>
      <c r="N315" s="60" t="s">
        <v>31</v>
      </c>
      <c r="O315" s="97">
        <v>1.246</v>
      </c>
      <c r="P315" s="97">
        <f t="shared" si="71"/>
        <v>6.23</v>
      </c>
      <c r="Q315" s="97">
        <v>4.8500000000000001E-3</v>
      </c>
      <c r="R315" s="97">
        <f t="shared" si="72"/>
        <v>2.4250000000000001E-2</v>
      </c>
      <c r="S315" s="97">
        <v>0</v>
      </c>
      <c r="T315" s="98">
        <f t="shared" si="73"/>
        <v>0</v>
      </c>
      <c r="AR315" s="99" t="s">
        <v>151</v>
      </c>
      <c r="AT315" s="99" t="s">
        <v>90</v>
      </c>
      <c r="AU315" s="99" t="s">
        <v>95</v>
      </c>
      <c r="AY315" s="2" t="s">
        <v>88</v>
      </c>
      <c r="BE315" s="100">
        <f t="shared" si="74"/>
        <v>0</v>
      </c>
      <c r="BF315" s="100">
        <f t="shared" si="75"/>
        <v>0</v>
      </c>
      <c r="BG315" s="100">
        <f t="shared" si="76"/>
        <v>0</v>
      </c>
      <c r="BH315" s="100">
        <f t="shared" si="77"/>
        <v>0</v>
      </c>
      <c r="BI315" s="100">
        <f t="shared" si="78"/>
        <v>0</v>
      </c>
      <c r="BJ315" s="2" t="s">
        <v>95</v>
      </c>
      <c r="BK315" s="101">
        <f t="shared" si="79"/>
        <v>0</v>
      </c>
      <c r="BL315" s="2" t="s">
        <v>151</v>
      </c>
      <c r="BM315" s="99" t="s">
        <v>768</v>
      </c>
    </row>
    <row r="316" spans="2:65" s="8" customFormat="1" ht="24.2" customHeight="1" x14ac:dyDescent="0.25">
      <c r="B316" s="9"/>
      <c r="C316" s="90" t="s">
        <v>769</v>
      </c>
      <c r="D316" s="90" t="s">
        <v>90</v>
      </c>
      <c r="E316" s="91" t="s">
        <v>770</v>
      </c>
      <c r="F316" s="92" t="s">
        <v>771</v>
      </c>
      <c r="G316" s="93" t="s">
        <v>187</v>
      </c>
      <c r="H316" s="94">
        <v>8</v>
      </c>
      <c r="I316" s="94"/>
      <c r="J316" s="94">
        <f t="shared" si="70"/>
        <v>0</v>
      </c>
      <c r="K316" s="95"/>
      <c r="L316" s="9"/>
      <c r="M316" s="96" t="s">
        <v>8</v>
      </c>
      <c r="N316" s="60" t="s">
        <v>31</v>
      </c>
      <c r="O316" s="97">
        <v>2.2669999999999999</v>
      </c>
      <c r="P316" s="97">
        <f t="shared" si="71"/>
        <v>18.135999999999999</v>
      </c>
      <c r="Q316" s="97">
        <v>7.2399999999999999E-3</v>
      </c>
      <c r="R316" s="97">
        <f t="shared" si="72"/>
        <v>5.7919999999999999E-2</v>
      </c>
      <c r="S316" s="97">
        <v>0</v>
      </c>
      <c r="T316" s="98">
        <f t="shared" si="73"/>
        <v>0</v>
      </c>
      <c r="AR316" s="99" t="s">
        <v>151</v>
      </c>
      <c r="AT316" s="99" t="s">
        <v>90</v>
      </c>
      <c r="AU316" s="99" t="s">
        <v>95</v>
      </c>
      <c r="AY316" s="2" t="s">
        <v>88</v>
      </c>
      <c r="BE316" s="100">
        <f t="shared" si="74"/>
        <v>0</v>
      </c>
      <c r="BF316" s="100">
        <f t="shared" si="75"/>
        <v>0</v>
      </c>
      <c r="BG316" s="100">
        <f t="shared" si="76"/>
        <v>0</v>
      </c>
      <c r="BH316" s="100">
        <f t="shared" si="77"/>
        <v>0</v>
      </c>
      <c r="BI316" s="100">
        <f t="shared" si="78"/>
        <v>0</v>
      </c>
      <c r="BJ316" s="2" t="s">
        <v>95</v>
      </c>
      <c r="BK316" s="101">
        <f t="shared" si="79"/>
        <v>0</v>
      </c>
      <c r="BL316" s="2" t="s">
        <v>151</v>
      </c>
      <c r="BM316" s="99" t="s">
        <v>772</v>
      </c>
    </row>
    <row r="317" spans="2:65" s="8" customFormat="1" ht="24.2" customHeight="1" x14ac:dyDescent="0.25">
      <c r="B317" s="9"/>
      <c r="C317" s="90" t="s">
        <v>773</v>
      </c>
      <c r="D317" s="90" t="s">
        <v>90</v>
      </c>
      <c r="E317" s="91" t="s">
        <v>774</v>
      </c>
      <c r="F317" s="92" t="s">
        <v>775</v>
      </c>
      <c r="G317" s="93" t="s">
        <v>286</v>
      </c>
      <c r="H317" s="94">
        <v>5</v>
      </c>
      <c r="I317" s="94"/>
      <c r="J317" s="94">
        <f t="shared" si="70"/>
        <v>0</v>
      </c>
      <c r="K317" s="95"/>
      <c r="L317" s="9"/>
      <c r="M317" s="96" t="s">
        <v>8</v>
      </c>
      <c r="N317" s="60" t="s">
        <v>31</v>
      </c>
      <c r="O317" s="97">
        <v>2.2669999999999999</v>
      </c>
      <c r="P317" s="97">
        <f t="shared" si="71"/>
        <v>11.334999999999999</v>
      </c>
      <c r="Q317" s="97">
        <v>7.2399999999999999E-3</v>
      </c>
      <c r="R317" s="97">
        <f t="shared" si="72"/>
        <v>3.6199999999999996E-2</v>
      </c>
      <c r="S317" s="97">
        <v>0</v>
      </c>
      <c r="T317" s="98">
        <f t="shared" si="73"/>
        <v>0</v>
      </c>
      <c r="AR317" s="99" t="s">
        <v>151</v>
      </c>
      <c r="AT317" s="99" t="s">
        <v>90</v>
      </c>
      <c r="AU317" s="99" t="s">
        <v>95</v>
      </c>
      <c r="AY317" s="2" t="s">
        <v>88</v>
      </c>
      <c r="BE317" s="100">
        <f t="shared" si="74"/>
        <v>0</v>
      </c>
      <c r="BF317" s="100">
        <f t="shared" si="75"/>
        <v>0</v>
      </c>
      <c r="BG317" s="100">
        <f t="shared" si="76"/>
        <v>0</v>
      </c>
      <c r="BH317" s="100">
        <f t="shared" si="77"/>
        <v>0</v>
      </c>
      <c r="BI317" s="100">
        <f t="shared" si="78"/>
        <v>0</v>
      </c>
      <c r="BJ317" s="2" t="s">
        <v>95</v>
      </c>
      <c r="BK317" s="101">
        <f t="shared" si="79"/>
        <v>0</v>
      </c>
      <c r="BL317" s="2" t="s">
        <v>151</v>
      </c>
      <c r="BM317" s="99" t="s">
        <v>776</v>
      </c>
    </row>
    <row r="318" spans="2:65" s="8" customFormat="1" ht="14.45" customHeight="1" x14ac:dyDescent="0.25">
      <c r="B318" s="9"/>
      <c r="C318" s="90" t="s">
        <v>777</v>
      </c>
      <c r="D318" s="90" t="s">
        <v>90</v>
      </c>
      <c r="E318" s="91" t="s">
        <v>778</v>
      </c>
      <c r="F318" s="92" t="s">
        <v>779</v>
      </c>
      <c r="G318" s="93" t="s">
        <v>199</v>
      </c>
      <c r="H318" s="94">
        <v>24</v>
      </c>
      <c r="I318" s="94"/>
      <c r="J318" s="94">
        <f t="shared" si="70"/>
        <v>0</v>
      </c>
      <c r="K318" s="95"/>
      <c r="L318" s="9"/>
      <c r="M318" s="96" t="s">
        <v>8</v>
      </c>
      <c r="N318" s="60" t="s">
        <v>31</v>
      </c>
      <c r="O318" s="97">
        <v>0.70399999999999996</v>
      </c>
      <c r="P318" s="97">
        <f t="shared" si="71"/>
        <v>16.896000000000001</v>
      </c>
      <c r="Q318" s="97">
        <v>2.5300000000000001E-3</v>
      </c>
      <c r="R318" s="97">
        <f t="shared" si="72"/>
        <v>6.0720000000000003E-2</v>
      </c>
      <c r="S318" s="97">
        <v>0</v>
      </c>
      <c r="T318" s="98">
        <f t="shared" si="73"/>
        <v>0</v>
      </c>
      <c r="AR318" s="99" t="s">
        <v>151</v>
      </c>
      <c r="AT318" s="99" t="s">
        <v>90</v>
      </c>
      <c r="AU318" s="99" t="s">
        <v>95</v>
      </c>
      <c r="AY318" s="2" t="s">
        <v>88</v>
      </c>
      <c r="BE318" s="100">
        <f t="shared" si="74"/>
        <v>0</v>
      </c>
      <c r="BF318" s="100">
        <f t="shared" si="75"/>
        <v>0</v>
      </c>
      <c r="BG318" s="100">
        <f t="shared" si="76"/>
        <v>0</v>
      </c>
      <c r="BH318" s="100">
        <f t="shared" si="77"/>
        <v>0</v>
      </c>
      <c r="BI318" s="100">
        <f t="shared" si="78"/>
        <v>0</v>
      </c>
      <c r="BJ318" s="2" t="s">
        <v>95</v>
      </c>
      <c r="BK318" s="101">
        <f t="shared" si="79"/>
        <v>0</v>
      </c>
      <c r="BL318" s="2" t="s">
        <v>151</v>
      </c>
      <c r="BM318" s="99" t="s">
        <v>780</v>
      </c>
    </row>
    <row r="319" spans="2:65" s="8" customFormat="1" ht="14.45" customHeight="1" x14ac:dyDescent="0.25">
      <c r="B319" s="9"/>
      <c r="C319" s="90" t="s">
        <v>781</v>
      </c>
      <c r="D319" s="90" t="s">
        <v>90</v>
      </c>
      <c r="E319" s="91" t="s">
        <v>782</v>
      </c>
      <c r="F319" s="92" t="s">
        <v>783</v>
      </c>
      <c r="G319" s="93" t="s">
        <v>199</v>
      </c>
      <c r="H319" s="94">
        <v>30</v>
      </c>
      <c r="I319" s="94"/>
      <c r="J319" s="94">
        <f t="shared" si="70"/>
        <v>0</v>
      </c>
      <c r="K319" s="95"/>
      <c r="L319" s="9"/>
      <c r="M319" s="96" t="s">
        <v>8</v>
      </c>
      <c r="N319" s="60" t="s">
        <v>31</v>
      </c>
      <c r="O319" s="97">
        <v>1.4530000000000001</v>
      </c>
      <c r="P319" s="97">
        <f t="shared" si="71"/>
        <v>43.59</v>
      </c>
      <c r="Q319" s="97">
        <v>5.5599999999999998E-3</v>
      </c>
      <c r="R319" s="97">
        <f t="shared" si="72"/>
        <v>0.1668</v>
      </c>
      <c r="S319" s="97">
        <v>0</v>
      </c>
      <c r="T319" s="98">
        <f t="shared" si="73"/>
        <v>0</v>
      </c>
      <c r="AR319" s="99" t="s">
        <v>151</v>
      </c>
      <c r="AT319" s="99" t="s">
        <v>90</v>
      </c>
      <c r="AU319" s="99" t="s">
        <v>95</v>
      </c>
      <c r="AY319" s="2" t="s">
        <v>88</v>
      </c>
      <c r="BE319" s="100">
        <f t="shared" si="74"/>
        <v>0</v>
      </c>
      <c r="BF319" s="100">
        <f t="shared" si="75"/>
        <v>0</v>
      </c>
      <c r="BG319" s="100">
        <f t="shared" si="76"/>
        <v>0</v>
      </c>
      <c r="BH319" s="100">
        <f t="shared" si="77"/>
        <v>0</v>
      </c>
      <c r="BI319" s="100">
        <f t="shared" si="78"/>
        <v>0</v>
      </c>
      <c r="BJ319" s="2" t="s">
        <v>95</v>
      </c>
      <c r="BK319" s="101">
        <f t="shared" si="79"/>
        <v>0</v>
      </c>
      <c r="BL319" s="2" t="s">
        <v>151</v>
      </c>
      <c r="BM319" s="99" t="s">
        <v>784</v>
      </c>
    </row>
    <row r="320" spans="2:65" s="8" customFormat="1" ht="24.2" customHeight="1" x14ac:dyDescent="0.25">
      <c r="B320" s="9"/>
      <c r="C320" s="90" t="s">
        <v>785</v>
      </c>
      <c r="D320" s="90" t="s">
        <v>90</v>
      </c>
      <c r="E320" s="91" t="s">
        <v>786</v>
      </c>
      <c r="F320" s="92" t="s">
        <v>787</v>
      </c>
      <c r="G320" s="93" t="s">
        <v>199</v>
      </c>
      <c r="H320" s="94">
        <v>29</v>
      </c>
      <c r="I320" s="94"/>
      <c r="J320" s="94">
        <f t="shared" si="70"/>
        <v>0</v>
      </c>
      <c r="K320" s="95"/>
      <c r="L320" s="9"/>
      <c r="M320" s="96" t="s">
        <v>8</v>
      </c>
      <c r="N320" s="60" t="s">
        <v>31</v>
      </c>
      <c r="O320" s="97">
        <v>0.65900000000000003</v>
      </c>
      <c r="P320" s="97">
        <f t="shared" si="71"/>
        <v>19.111000000000001</v>
      </c>
      <c r="Q320" s="97">
        <v>2.0200000000000001E-3</v>
      </c>
      <c r="R320" s="97">
        <f t="shared" si="72"/>
        <v>5.858E-2</v>
      </c>
      <c r="S320" s="97">
        <v>0</v>
      </c>
      <c r="T320" s="98">
        <f t="shared" si="73"/>
        <v>0</v>
      </c>
      <c r="AR320" s="99" t="s">
        <v>151</v>
      </c>
      <c r="AT320" s="99" t="s">
        <v>90</v>
      </c>
      <c r="AU320" s="99" t="s">
        <v>95</v>
      </c>
      <c r="AY320" s="2" t="s">
        <v>88</v>
      </c>
      <c r="BE320" s="100">
        <f t="shared" si="74"/>
        <v>0</v>
      </c>
      <c r="BF320" s="100">
        <f t="shared" si="75"/>
        <v>0</v>
      </c>
      <c r="BG320" s="100">
        <f t="shared" si="76"/>
        <v>0</v>
      </c>
      <c r="BH320" s="100">
        <f t="shared" si="77"/>
        <v>0</v>
      </c>
      <c r="BI320" s="100">
        <f t="shared" si="78"/>
        <v>0</v>
      </c>
      <c r="BJ320" s="2" t="s">
        <v>95</v>
      </c>
      <c r="BK320" s="101">
        <f t="shared" si="79"/>
        <v>0</v>
      </c>
      <c r="BL320" s="2" t="s">
        <v>151</v>
      </c>
      <c r="BM320" s="99" t="s">
        <v>788</v>
      </c>
    </row>
    <row r="321" spans="2:65" s="8" customFormat="1" ht="24.2" customHeight="1" x14ac:dyDescent="0.25">
      <c r="B321" s="9"/>
      <c r="C321" s="90" t="s">
        <v>789</v>
      </c>
      <c r="D321" s="90" t="s">
        <v>90</v>
      </c>
      <c r="E321" s="91" t="s">
        <v>790</v>
      </c>
      <c r="F321" s="92" t="s">
        <v>791</v>
      </c>
      <c r="G321" s="93" t="s">
        <v>664</v>
      </c>
      <c r="H321" s="94">
        <v>164.61600000000001</v>
      </c>
      <c r="I321" s="94"/>
      <c r="J321" s="94">
        <f t="shared" si="70"/>
        <v>0</v>
      </c>
      <c r="K321" s="95"/>
      <c r="L321" s="9"/>
      <c r="M321" s="96" t="s">
        <v>8</v>
      </c>
      <c r="N321" s="60" t="s">
        <v>31</v>
      </c>
      <c r="O321" s="97">
        <v>0</v>
      </c>
      <c r="P321" s="97">
        <f t="shared" si="71"/>
        <v>0</v>
      </c>
      <c r="Q321" s="97">
        <v>0</v>
      </c>
      <c r="R321" s="97">
        <f t="shared" si="72"/>
        <v>0</v>
      </c>
      <c r="S321" s="97">
        <v>0</v>
      </c>
      <c r="T321" s="98">
        <f t="shared" si="73"/>
        <v>0</v>
      </c>
      <c r="AR321" s="99" t="s">
        <v>151</v>
      </c>
      <c r="AT321" s="99" t="s">
        <v>90</v>
      </c>
      <c r="AU321" s="99" t="s">
        <v>95</v>
      </c>
      <c r="AY321" s="2" t="s">
        <v>88</v>
      </c>
      <c r="BE321" s="100">
        <f t="shared" si="74"/>
        <v>0</v>
      </c>
      <c r="BF321" s="100">
        <f t="shared" si="75"/>
        <v>0</v>
      </c>
      <c r="BG321" s="100">
        <f t="shared" si="76"/>
        <v>0</v>
      </c>
      <c r="BH321" s="100">
        <f t="shared" si="77"/>
        <v>0</v>
      </c>
      <c r="BI321" s="100">
        <f t="shared" si="78"/>
        <v>0</v>
      </c>
      <c r="BJ321" s="2" t="s">
        <v>95</v>
      </c>
      <c r="BK321" s="101">
        <f t="shared" si="79"/>
        <v>0</v>
      </c>
      <c r="BL321" s="2" t="s">
        <v>151</v>
      </c>
      <c r="BM321" s="99" t="s">
        <v>792</v>
      </c>
    </row>
    <row r="322" spans="2:65" s="78" customFormat="1" ht="22.9" customHeight="1" x14ac:dyDescent="0.2">
      <c r="B322" s="79"/>
      <c r="D322" s="80" t="s">
        <v>84</v>
      </c>
      <c r="E322" s="88" t="s">
        <v>793</v>
      </c>
      <c r="F322" s="88" t="s">
        <v>794</v>
      </c>
      <c r="J322" s="89">
        <f>BK322</f>
        <v>0</v>
      </c>
      <c r="L322" s="79"/>
      <c r="M322" s="83"/>
      <c r="P322" s="84">
        <f>SUM(P323:P332)</f>
        <v>737.48099999999999</v>
      </c>
      <c r="R322" s="84">
        <f>SUM(R323:R332)</f>
        <v>40.685499999999998</v>
      </c>
      <c r="T322" s="85">
        <f>SUM(T323:T332)</f>
        <v>0</v>
      </c>
      <c r="AR322" s="80" t="s">
        <v>95</v>
      </c>
      <c r="AT322" s="86" t="s">
        <v>84</v>
      </c>
      <c r="AU322" s="86" t="s">
        <v>87</v>
      </c>
      <c r="AY322" s="80" t="s">
        <v>88</v>
      </c>
      <c r="BK322" s="87">
        <f>SUM(BK323:BK332)</f>
        <v>0</v>
      </c>
    </row>
    <row r="323" spans="2:65" s="8" customFormat="1" ht="24.2" customHeight="1" x14ac:dyDescent="0.25">
      <c r="B323" s="9"/>
      <c r="C323" s="90" t="s">
        <v>795</v>
      </c>
      <c r="D323" s="90" t="s">
        <v>90</v>
      </c>
      <c r="E323" s="91" t="s">
        <v>796</v>
      </c>
      <c r="F323" s="92" t="s">
        <v>797</v>
      </c>
      <c r="G323" s="93" t="s">
        <v>187</v>
      </c>
      <c r="H323" s="94">
        <v>555</v>
      </c>
      <c r="I323" s="94"/>
      <c r="J323" s="94">
        <f t="shared" ref="J323:J332" si="80">ROUND(I323*H323,3)</f>
        <v>0</v>
      </c>
      <c r="K323" s="95"/>
      <c r="L323" s="9"/>
      <c r="M323" s="96" t="s">
        <v>8</v>
      </c>
      <c r="N323" s="60" t="s">
        <v>31</v>
      </c>
      <c r="O323" s="97">
        <v>0.90400000000000003</v>
      </c>
      <c r="P323" s="97">
        <f t="shared" ref="P323:P332" si="81">O323*H323</f>
        <v>501.72</v>
      </c>
      <c r="Q323" s="97">
        <v>6.9419999999999996E-2</v>
      </c>
      <c r="R323" s="97">
        <f t="shared" ref="R323:R332" si="82">Q323*H323</f>
        <v>38.528099999999995</v>
      </c>
      <c r="S323" s="97">
        <v>0</v>
      </c>
      <c r="T323" s="98">
        <f t="shared" ref="T323:T332" si="83">S323*H323</f>
        <v>0</v>
      </c>
      <c r="AR323" s="99" t="s">
        <v>151</v>
      </c>
      <c r="AT323" s="99" t="s">
        <v>90</v>
      </c>
      <c r="AU323" s="99" t="s">
        <v>95</v>
      </c>
      <c r="AY323" s="2" t="s">
        <v>88</v>
      </c>
      <c r="BE323" s="100">
        <f t="shared" ref="BE323:BE332" si="84">IF(N323="základná",J323,0)</f>
        <v>0</v>
      </c>
      <c r="BF323" s="100">
        <f t="shared" ref="BF323:BF332" si="85">IF(N323="znížená",J323,0)</f>
        <v>0</v>
      </c>
      <c r="BG323" s="100">
        <f t="shared" ref="BG323:BG332" si="86">IF(N323="zákl. prenesená",J323,0)</f>
        <v>0</v>
      </c>
      <c r="BH323" s="100">
        <f t="shared" ref="BH323:BH332" si="87">IF(N323="zníž. prenesená",J323,0)</f>
        <v>0</v>
      </c>
      <c r="BI323" s="100">
        <f t="shared" ref="BI323:BI332" si="88">IF(N323="nulová",J323,0)</f>
        <v>0</v>
      </c>
      <c r="BJ323" s="2" t="s">
        <v>95</v>
      </c>
      <c r="BK323" s="101">
        <f t="shared" ref="BK323:BK332" si="89">ROUND(I323*H323,3)</f>
        <v>0</v>
      </c>
      <c r="BL323" s="2" t="s">
        <v>151</v>
      </c>
      <c r="BM323" s="99" t="s">
        <v>798</v>
      </c>
    </row>
    <row r="324" spans="2:65" s="8" customFormat="1" ht="24.2" customHeight="1" x14ac:dyDescent="0.25">
      <c r="B324" s="9"/>
      <c r="C324" s="102" t="s">
        <v>799</v>
      </c>
      <c r="D324" s="102" t="s">
        <v>190</v>
      </c>
      <c r="E324" s="103" t="s">
        <v>800</v>
      </c>
      <c r="F324" s="104" t="s">
        <v>801</v>
      </c>
      <c r="G324" s="105" t="s">
        <v>286</v>
      </c>
      <c r="H324" s="106">
        <v>56</v>
      </c>
      <c r="I324" s="106"/>
      <c r="J324" s="106">
        <f t="shared" si="80"/>
        <v>0</v>
      </c>
      <c r="K324" s="107"/>
      <c r="L324" s="108"/>
      <c r="M324" s="109" t="s">
        <v>8</v>
      </c>
      <c r="N324" s="110" t="s">
        <v>31</v>
      </c>
      <c r="O324" s="97">
        <v>0</v>
      </c>
      <c r="P324" s="97">
        <f t="shared" si="81"/>
        <v>0</v>
      </c>
      <c r="Q324" s="97">
        <v>2.5000000000000001E-3</v>
      </c>
      <c r="R324" s="97">
        <f t="shared" si="82"/>
        <v>0.14000000000000001</v>
      </c>
      <c r="S324" s="97">
        <v>0</v>
      </c>
      <c r="T324" s="98">
        <f t="shared" si="83"/>
        <v>0</v>
      </c>
      <c r="AR324" s="99" t="s">
        <v>222</v>
      </c>
      <c r="AT324" s="99" t="s">
        <v>190</v>
      </c>
      <c r="AU324" s="99" t="s">
        <v>95</v>
      </c>
      <c r="AY324" s="2" t="s">
        <v>88</v>
      </c>
      <c r="BE324" s="100">
        <f t="shared" si="84"/>
        <v>0</v>
      </c>
      <c r="BF324" s="100">
        <f t="shared" si="85"/>
        <v>0</v>
      </c>
      <c r="BG324" s="100">
        <f t="shared" si="86"/>
        <v>0</v>
      </c>
      <c r="BH324" s="100">
        <f t="shared" si="87"/>
        <v>0</v>
      </c>
      <c r="BI324" s="100">
        <f t="shared" si="88"/>
        <v>0</v>
      </c>
      <c r="BJ324" s="2" t="s">
        <v>95</v>
      </c>
      <c r="BK324" s="101">
        <f t="shared" si="89"/>
        <v>0</v>
      </c>
      <c r="BL324" s="2" t="s">
        <v>151</v>
      </c>
      <c r="BM324" s="99" t="s">
        <v>802</v>
      </c>
    </row>
    <row r="325" spans="2:65" s="8" customFormat="1" ht="37.9" customHeight="1" x14ac:dyDescent="0.25">
      <c r="B325" s="9"/>
      <c r="C325" s="102" t="s">
        <v>803</v>
      </c>
      <c r="D325" s="102" t="s">
        <v>190</v>
      </c>
      <c r="E325" s="103" t="s">
        <v>804</v>
      </c>
      <c r="F325" s="104" t="s">
        <v>805</v>
      </c>
      <c r="G325" s="105" t="s">
        <v>286</v>
      </c>
      <c r="H325" s="106">
        <v>2</v>
      </c>
      <c r="I325" s="106"/>
      <c r="J325" s="106">
        <f t="shared" si="80"/>
        <v>0</v>
      </c>
      <c r="K325" s="107"/>
      <c r="L325" s="108"/>
      <c r="M325" s="109" t="s">
        <v>8</v>
      </c>
      <c r="N325" s="110" t="s">
        <v>31</v>
      </c>
      <c r="O325" s="97">
        <v>0</v>
      </c>
      <c r="P325" s="97">
        <f t="shared" si="81"/>
        <v>0</v>
      </c>
      <c r="Q325" s="97">
        <v>2.0999999999999999E-3</v>
      </c>
      <c r="R325" s="97">
        <f t="shared" si="82"/>
        <v>4.1999999999999997E-3</v>
      </c>
      <c r="S325" s="97">
        <v>0</v>
      </c>
      <c r="T325" s="98">
        <f t="shared" si="83"/>
        <v>0</v>
      </c>
      <c r="AR325" s="99" t="s">
        <v>222</v>
      </c>
      <c r="AT325" s="99" t="s">
        <v>190</v>
      </c>
      <c r="AU325" s="99" t="s">
        <v>95</v>
      </c>
      <c r="AY325" s="2" t="s">
        <v>88</v>
      </c>
      <c r="BE325" s="100">
        <f t="shared" si="84"/>
        <v>0</v>
      </c>
      <c r="BF325" s="100">
        <f t="shared" si="85"/>
        <v>0</v>
      </c>
      <c r="BG325" s="100">
        <f t="shared" si="86"/>
        <v>0</v>
      </c>
      <c r="BH325" s="100">
        <f t="shared" si="87"/>
        <v>0</v>
      </c>
      <c r="BI325" s="100">
        <f t="shared" si="88"/>
        <v>0</v>
      </c>
      <c r="BJ325" s="2" t="s">
        <v>95</v>
      </c>
      <c r="BK325" s="101">
        <f t="shared" si="89"/>
        <v>0</v>
      </c>
      <c r="BL325" s="2" t="s">
        <v>151</v>
      </c>
      <c r="BM325" s="99" t="s">
        <v>806</v>
      </c>
    </row>
    <row r="326" spans="2:65" s="8" customFormat="1" ht="37.9" customHeight="1" x14ac:dyDescent="0.25">
      <c r="B326" s="9"/>
      <c r="C326" s="102" t="s">
        <v>807</v>
      </c>
      <c r="D326" s="102" t="s">
        <v>190</v>
      </c>
      <c r="E326" s="103" t="s">
        <v>808</v>
      </c>
      <c r="F326" s="104" t="s">
        <v>809</v>
      </c>
      <c r="G326" s="105" t="s">
        <v>286</v>
      </c>
      <c r="H326" s="106">
        <v>1</v>
      </c>
      <c r="I326" s="106"/>
      <c r="J326" s="106">
        <f t="shared" si="80"/>
        <v>0</v>
      </c>
      <c r="K326" s="107"/>
      <c r="L326" s="108"/>
      <c r="M326" s="109" t="s">
        <v>8</v>
      </c>
      <c r="N326" s="110" t="s">
        <v>31</v>
      </c>
      <c r="O326" s="97">
        <v>0</v>
      </c>
      <c r="P326" s="97">
        <f t="shared" si="81"/>
        <v>0</v>
      </c>
      <c r="Q326" s="97">
        <v>2.0999999999999999E-3</v>
      </c>
      <c r="R326" s="97">
        <f t="shared" si="82"/>
        <v>2.0999999999999999E-3</v>
      </c>
      <c r="S326" s="97">
        <v>0</v>
      </c>
      <c r="T326" s="98">
        <f t="shared" si="83"/>
        <v>0</v>
      </c>
      <c r="AR326" s="99" t="s">
        <v>222</v>
      </c>
      <c r="AT326" s="99" t="s">
        <v>190</v>
      </c>
      <c r="AU326" s="99" t="s">
        <v>95</v>
      </c>
      <c r="AY326" s="2" t="s">
        <v>88</v>
      </c>
      <c r="BE326" s="100">
        <f t="shared" si="84"/>
        <v>0</v>
      </c>
      <c r="BF326" s="100">
        <f t="shared" si="85"/>
        <v>0</v>
      </c>
      <c r="BG326" s="100">
        <f t="shared" si="86"/>
        <v>0</v>
      </c>
      <c r="BH326" s="100">
        <f t="shared" si="87"/>
        <v>0</v>
      </c>
      <c r="BI326" s="100">
        <f t="shared" si="88"/>
        <v>0</v>
      </c>
      <c r="BJ326" s="2" t="s">
        <v>95</v>
      </c>
      <c r="BK326" s="101">
        <f t="shared" si="89"/>
        <v>0</v>
      </c>
      <c r="BL326" s="2" t="s">
        <v>151</v>
      </c>
      <c r="BM326" s="99" t="s">
        <v>810</v>
      </c>
    </row>
    <row r="327" spans="2:65" s="8" customFormat="1" ht="24.2" customHeight="1" x14ac:dyDescent="0.25">
      <c r="B327" s="9"/>
      <c r="C327" s="90" t="s">
        <v>811</v>
      </c>
      <c r="D327" s="90" t="s">
        <v>90</v>
      </c>
      <c r="E327" s="91" t="s">
        <v>812</v>
      </c>
      <c r="F327" s="92" t="s">
        <v>813</v>
      </c>
      <c r="G327" s="93" t="s">
        <v>199</v>
      </c>
      <c r="H327" s="94">
        <v>136</v>
      </c>
      <c r="I327" s="94"/>
      <c r="J327" s="94">
        <f t="shared" si="80"/>
        <v>0</v>
      </c>
      <c r="K327" s="95"/>
      <c r="L327" s="9"/>
      <c r="M327" s="96" t="s">
        <v>8</v>
      </c>
      <c r="N327" s="60" t="s">
        <v>31</v>
      </c>
      <c r="O327" s="97">
        <v>0.7</v>
      </c>
      <c r="P327" s="97">
        <f t="shared" si="81"/>
        <v>95.199999999999989</v>
      </c>
      <c r="Q327" s="97">
        <v>3.8999999999999999E-4</v>
      </c>
      <c r="R327" s="97">
        <f t="shared" si="82"/>
        <v>5.3039999999999997E-2</v>
      </c>
      <c r="S327" s="97">
        <v>0</v>
      </c>
      <c r="T327" s="98">
        <f t="shared" si="83"/>
        <v>0</v>
      </c>
      <c r="AR327" s="99" t="s">
        <v>151</v>
      </c>
      <c r="AT327" s="99" t="s">
        <v>90</v>
      </c>
      <c r="AU327" s="99" t="s">
        <v>95</v>
      </c>
      <c r="AY327" s="2" t="s">
        <v>88</v>
      </c>
      <c r="BE327" s="100">
        <f t="shared" si="84"/>
        <v>0</v>
      </c>
      <c r="BF327" s="100">
        <f t="shared" si="85"/>
        <v>0</v>
      </c>
      <c r="BG327" s="100">
        <f t="shared" si="86"/>
        <v>0</v>
      </c>
      <c r="BH327" s="100">
        <f t="shared" si="87"/>
        <v>0</v>
      </c>
      <c r="BI327" s="100">
        <f t="shared" si="88"/>
        <v>0</v>
      </c>
      <c r="BJ327" s="2" t="s">
        <v>95</v>
      </c>
      <c r="BK327" s="101">
        <f t="shared" si="89"/>
        <v>0</v>
      </c>
      <c r="BL327" s="2" t="s">
        <v>151</v>
      </c>
      <c r="BM327" s="99" t="s">
        <v>814</v>
      </c>
    </row>
    <row r="328" spans="2:65" s="8" customFormat="1" ht="24.2" customHeight="1" x14ac:dyDescent="0.25">
      <c r="B328" s="9"/>
      <c r="C328" s="90" t="s">
        <v>815</v>
      </c>
      <c r="D328" s="90" t="s">
        <v>90</v>
      </c>
      <c r="E328" s="91" t="s">
        <v>816</v>
      </c>
      <c r="F328" s="92" t="s">
        <v>817</v>
      </c>
      <c r="G328" s="93" t="s">
        <v>199</v>
      </c>
      <c r="H328" s="94">
        <v>38</v>
      </c>
      <c r="I328" s="94"/>
      <c r="J328" s="94">
        <f t="shared" si="80"/>
        <v>0</v>
      </c>
      <c r="K328" s="95"/>
      <c r="L328" s="9"/>
      <c r="M328" s="96" t="s">
        <v>8</v>
      </c>
      <c r="N328" s="60" t="s">
        <v>31</v>
      </c>
      <c r="O328" s="97">
        <v>0.92500000000000004</v>
      </c>
      <c r="P328" s="97">
        <f t="shared" si="81"/>
        <v>35.15</v>
      </c>
      <c r="Q328" s="97">
        <v>0.02</v>
      </c>
      <c r="R328" s="97">
        <f t="shared" si="82"/>
        <v>0.76</v>
      </c>
      <c r="S328" s="97">
        <v>0</v>
      </c>
      <c r="T328" s="98">
        <f t="shared" si="83"/>
        <v>0</v>
      </c>
      <c r="AR328" s="99" t="s">
        <v>151</v>
      </c>
      <c r="AT328" s="99" t="s">
        <v>90</v>
      </c>
      <c r="AU328" s="99" t="s">
        <v>95</v>
      </c>
      <c r="AY328" s="2" t="s">
        <v>88</v>
      </c>
      <c r="BE328" s="100">
        <f t="shared" si="84"/>
        <v>0</v>
      </c>
      <c r="BF328" s="100">
        <f t="shared" si="85"/>
        <v>0</v>
      </c>
      <c r="BG328" s="100">
        <f t="shared" si="86"/>
        <v>0</v>
      </c>
      <c r="BH328" s="100">
        <f t="shared" si="87"/>
        <v>0</v>
      </c>
      <c r="BI328" s="100">
        <f t="shared" si="88"/>
        <v>0</v>
      </c>
      <c r="BJ328" s="2" t="s">
        <v>95</v>
      </c>
      <c r="BK328" s="101">
        <f t="shared" si="89"/>
        <v>0</v>
      </c>
      <c r="BL328" s="2" t="s">
        <v>151</v>
      </c>
      <c r="BM328" s="99" t="s">
        <v>818</v>
      </c>
    </row>
    <row r="329" spans="2:65" s="8" customFormat="1" ht="24.2" customHeight="1" x14ac:dyDescent="0.25">
      <c r="B329" s="9"/>
      <c r="C329" s="90" t="s">
        <v>819</v>
      </c>
      <c r="D329" s="90" t="s">
        <v>90</v>
      </c>
      <c r="E329" s="91" t="s">
        <v>820</v>
      </c>
      <c r="F329" s="92" t="s">
        <v>821</v>
      </c>
      <c r="G329" s="93" t="s">
        <v>199</v>
      </c>
      <c r="H329" s="94">
        <v>38</v>
      </c>
      <c r="I329" s="94"/>
      <c r="J329" s="94">
        <f t="shared" si="80"/>
        <v>0</v>
      </c>
      <c r="K329" s="95"/>
      <c r="L329" s="9"/>
      <c r="M329" s="96" t="s">
        <v>8</v>
      </c>
      <c r="N329" s="60" t="s">
        <v>31</v>
      </c>
      <c r="O329" s="97">
        <v>0.90500000000000003</v>
      </c>
      <c r="P329" s="97">
        <f t="shared" si="81"/>
        <v>34.39</v>
      </c>
      <c r="Q329" s="97">
        <v>2.3E-2</v>
      </c>
      <c r="R329" s="97">
        <f t="shared" si="82"/>
        <v>0.874</v>
      </c>
      <c r="S329" s="97">
        <v>0</v>
      </c>
      <c r="T329" s="98">
        <f t="shared" si="83"/>
        <v>0</v>
      </c>
      <c r="AR329" s="99" t="s">
        <v>151</v>
      </c>
      <c r="AT329" s="99" t="s">
        <v>90</v>
      </c>
      <c r="AU329" s="99" t="s">
        <v>95</v>
      </c>
      <c r="AY329" s="2" t="s">
        <v>88</v>
      </c>
      <c r="BE329" s="100">
        <f t="shared" si="84"/>
        <v>0</v>
      </c>
      <c r="BF329" s="100">
        <f t="shared" si="85"/>
        <v>0</v>
      </c>
      <c r="BG329" s="100">
        <f t="shared" si="86"/>
        <v>0</v>
      </c>
      <c r="BH329" s="100">
        <f t="shared" si="87"/>
        <v>0</v>
      </c>
      <c r="BI329" s="100">
        <f t="shared" si="88"/>
        <v>0</v>
      </c>
      <c r="BJ329" s="2" t="s">
        <v>95</v>
      </c>
      <c r="BK329" s="101">
        <f t="shared" si="89"/>
        <v>0</v>
      </c>
      <c r="BL329" s="2" t="s">
        <v>151</v>
      </c>
      <c r="BM329" s="99" t="s">
        <v>822</v>
      </c>
    </row>
    <row r="330" spans="2:65" s="8" customFormat="1" ht="14.45" customHeight="1" x14ac:dyDescent="0.25">
      <c r="B330" s="9"/>
      <c r="C330" s="90" t="s">
        <v>823</v>
      </c>
      <c r="D330" s="90" t="s">
        <v>90</v>
      </c>
      <c r="E330" s="91" t="s">
        <v>824</v>
      </c>
      <c r="F330" s="92" t="s">
        <v>825</v>
      </c>
      <c r="G330" s="93" t="s">
        <v>199</v>
      </c>
      <c r="H330" s="94">
        <v>87</v>
      </c>
      <c r="I330" s="94"/>
      <c r="J330" s="94">
        <f t="shared" si="80"/>
        <v>0</v>
      </c>
      <c r="K330" s="95"/>
      <c r="L330" s="9"/>
      <c r="M330" s="96" t="s">
        <v>8</v>
      </c>
      <c r="N330" s="60" t="s">
        <v>31</v>
      </c>
      <c r="O330" s="97">
        <v>9.2999999999999999E-2</v>
      </c>
      <c r="P330" s="97">
        <f t="shared" si="81"/>
        <v>8.0909999999999993</v>
      </c>
      <c r="Q330" s="97">
        <v>1.48E-3</v>
      </c>
      <c r="R330" s="97">
        <f t="shared" si="82"/>
        <v>0.12875999999999999</v>
      </c>
      <c r="S330" s="97">
        <v>0</v>
      </c>
      <c r="T330" s="98">
        <f t="shared" si="83"/>
        <v>0</v>
      </c>
      <c r="AR330" s="99" t="s">
        <v>151</v>
      </c>
      <c r="AT330" s="99" t="s">
        <v>90</v>
      </c>
      <c r="AU330" s="99" t="s">
        <v>95</v>
      </c>
      <c r="AY330" s="2" t="s">
        <v>88</v>
      </c>
      <c r="BE330" s="100">
        <f t="shared" si="84"/>
        <v>0</v>
      </c>
      <c r="BF330" s="100">
        <f t="shared" si="85"/>
        <v>0</v>
      </c>
      <c r="BG330" s="100">
        <f t="shared" si="86"/>
        <v>0</v>
      </c>
      <c r="BH330" s="100">
        <f t="shared" si="87"/>
        <v>0</v>
      </c>
      <c r="BI330" s="100">
        <f t="shared" si="88"/>
        <v>0</v>
      </c>
      <c r="BJ330" s="2" t="s">
        <v>95</v>
      </c>
      <c r="BK330" s="101">
        <f t="shared" si="89"/>
        <v>0</v>
      </c>
      <c r="BL330" s="2" t="s">
        <v>151</v>
      </c>
      <c r="BM330" s="99" t="s">
        <v>826</v>
      </c>
    </row>
    <row r="331" spans="2:65" s="8" customFormat="1" ht="24.2" customHeight="1" x14ac:dyDescent="0.25">
      <c r="B331" s="9"/>
      <c r="C331" s="90" t="s">
        <v>827</v>
      </c>
      <c r="D331" s="90" t="s">
        <v>90</v>
      </c>
      <c r="E331" s="91" t="s">
        <v>828</v>
      </c>
      <c r="F331" s="92" t="s">
        <v>829</v>
      </c>
      <c r="G331" s="93" t="s">
        <v>187</v>
      </c>
      <c r="H331" s="94">
        <v>542.5</v>
      </c>
      <c r="I331" s="94"/>
      <c r="J331" s="94">
        <f t="shared" si="80"/>
        <v>0</v>
      </c>
      <c r="K331" s="95"/>
      <c r="L331" s="9"/>
      <c r="M331" s="96" t="s">
        <v>8</v>
      </c>
      <c r="N331" s="60" t="s">
        <v>31</v>
      </c>
      <c r="O331" s="97">
        <v>0.11600000000000001</v>
      </c>
      <c r="P331" s="97">
        <f t="shared" si="81"/>
        <v>62.93</v>
      </c>
      <c r="Q331" s="97">
        <v>3.6000000000000002E-4</v>
      </c>
      <c r="R331" s="97">
        <f t="shared" si="82"/>
        <v>0.1953</v>
      </c>
      <c r="S331" s="97">
        <v>0</v>
      </c>
      <c r="T331" s="98">
        <f t="shared" si="83"/>
        <v>0</v>
      </c>
      <c r="AR331" s="99" t="s">
        <v>151</v>
      </c>
      <c r="AT331" s="99" t="s">
        <v>90</v>
      </c>
      <c r="AU331" s="99" t="s">
        <v>95</v>
      </c>
      <c r="AY331" s="2" t="s">
        <v>88</v>
      </c>
      <c r="BE331" s="100">
        <f t="shared" si="84"/>
        <v>0</v>
      </c>
      <c r="BF331" s="100">
        <f t="shared" si="85"/>
        <v>0</v>
      </c>
      <c r="BG331" s="100">
        <f t="shared" si="86"/>
        <v>0</v>
      </c>
      <c r="BH331" s="100">
        <f t="shared" si="87"/>
        <v>0</v>
      </c>
      <c r="BI331" s="100">
        <f t="shared" si="88"/>
        <v>0</v>
      </c>
      <c r="BJ331" s="2" t="s">
        <v>95</v>
      </c>
      <c r="BK331" s="101">
        <f t="shared" si="89"/>
        <v>0</v>
      </c>
      <c r="BL331" s="2" t="s">
        <v>151</v>
      </c>
      <c r="BM331" s="99" t="s">
        <v>830</v>
      </c>
    </row>
    <row r="332" spans="2:65" s="8" customFormat="1" ht="14.45" customHeight="1" x14ac:dyDescent="0.25">
      <c r="B332" s="9"/>
      <c r="C332" s="90" t="s">
        <v>831</v>
      </c>
      <c r="D332" s="90" t="s">
        <v>90</v>
      </c>
      <c r="E332" s="91" t="s">
        <v>832</v>
      </c>
      <c r="F332" s="92" t="s">
        <v>833</v>
      </c>
      <c r="G332" s="93" t="s">
        <v>664</v>
      </c>
      <c r="H332" s="94">
        <v>407.56099999999998</v>
      </c>
      <c r="I332" s="94"/>
      <c r="J332" s="94">
        <f t="shared" si="80"/>
        <v>0</v>
      </c>
      <c r="K332" s="95"/>
      <c r="L332" s="9"/>
      <c r="M332" s="96" t="s">
        <v>8</v>
      </c>
      <c r="N332" s="60" t="s">
        <v>31</v>
      </c>
      <c r="O332" s="97">
        <v>0</v>
      </c>
      <c r="P332" s="97">
        <f t="shared" si="81"/>
        <v>0</v>
      </c>
      <c r="Q332" s="97">
        <v>0</v>
      </c>
      <c r="R332" s="97">
        <f t="shared" si="82"/>
        <v>0</v>
      </c>
      <c r="S332" s="97">
        <v>0</v>
      </c>
      <c r="T332" s="98">
        <f t="shared" si="83"/>
        <v>0</v>
      </c>
      <c r="AR332" s="99" t="s">
        <v>151</v>
      </c>
      <c r="AT332" s="99" t="s">
        <v>90</v>
      </c>
      <c r="AU332" s="99" t="s">
        <v>95</v>
      </c>
      <c r="AY332" s="2" t="s">
        <v>88</v>
      </c>
      <c r="BE332" s="100">
        <f t="shared" si="84"/>
        <v>0</v>
      </c>
      <c r="BF332" s="100">
        <f t="shared" si="85"/>
        <v>0</v>
      </c>
      <c r="BG332" s="100">
        <f t="shared" si="86"/>
        <v>0</v>
      </c>
      <c r="BH332" s="100">
        <f t="shared" si="87"/>
        <v>0</v>
      </c>
      <c r="BI332" s="100">
        <f t="shared" si="88"/>
        <v>0</v>
      </c>
      <c r="BJ332" s="2" t="s">
        <v>95</v>
      </c>
      <c r="BK332" s="101">
        <f t="shared" si="89"/>
        <v>0</v>
      </c>
      <c r="BL332" s="2" t="s">
        <v>151</v>
      </c>
      <c r="BM332" s="99" t="s">
        <v>834</v>
      </c>
    </row>
    <row r="333" spans="2:65" s="78" customFormat="1" ht="25.9" customHeight="1" x14ac:dyDescent="0.2">
      <c r="B333" s="79"/>
      <c r="D333" s="80" t="s">
        <v>84</v>
      </c>
      <c r="E333" s="81" t="s">
        <v>190</v>
      </c>
      <c r="F333" s="81" t="s">
        <v>835</v>
      </c>
      <c r="J333" s="82">
        <f>BK333</f>
        <v>0</v>
      </c>
      <c r="L333" s="79"/>
      <c r="M333" s="83"/>
      <c r="P333" s="84">
        <f>P334+P379</f>
        <v>26.861999999999998</v>
      </c>
      <c r="R333" s="84">
        <f>R334+R379</f>
        <v>0</v>
      </c>
      <c r="T333" s="85">
        <f>T334+T379</f>
        <v>0</v>
      </c>
      <c r="AR333" s="80" t="s">
        <v>100</v>
      </c>
      <c r="AT333" s="86" t="s">
        <v>84</v>
      </c>
      <c r="AU333" s="86" t="s">
        <v>1</v>
      </c>
      <c r="AY333" s="80" t="s">
        <v>88</v>
      </c>
      <c r="BK333" s="87">
        <f>BK334+BK379</f>
        <v>0</v>
      </c>
    </row>
    <row r="334" spans="2:65" s="78" customFormat="1" ht="22.9" customHeight="1" x14ac:dyDescent="0.2">
      <c r="B334" s="79"/>
      <c r="D334" s="80" t="s">
        <v>84</v>
      </c>
      <c r="E334" s="88" t="s">
        <v>836</v>
      </c>
      <c r="F334" s="88" t="s">
        <v>837</v>
      </c>
      <c r="J334" s="89">
        <f>BK334</f>
        <v>0</v>
      </c>
      <c r="L334" s="79"/>
      <c r="M334" s="83"/>
      <c r="P334" s="84">
        <f>SUM(P335:P378)</f>
        <v>0</v>
      </c>
      <c r="R334" s="84">
        <f>SUM(R335:R378)</f>
        <v>0</v>
      </c>
      <c r="T334" s="85">
        <f>SUM(T335:T378)</f>
        <v>0</v>
      </c>
      <c r="AR334" s="80" t="s">
        <v>100</v>
      </c>
      <c r="AT334" s="86" t="s">
        <v>84</v>
      </c>
      <c r="AU334" s="86" t="s">
        <v>87</v>
      </c>
      <c r="AY334" s="80" t="s">
        <v>88</v>
      </c>
      <c r="BK334" s="87">
        <f>SUM(BK335:BK378)</f>
        <v>0</v>
      </c>
    </row>
    <row r="335" spans="2:65" s="8" customFormat="1" ht="14.45" customHeight="1" x14ac:dyDescent="0.25">
      <c r="B335" s="9"/>
      <c r="C335" s="90" t="s">
        <v>838</v>
      </c>
      <c r="D335" s="90" t="s">
        <v>90</v>
      </c>
      <c r="E335" s="91" t="s">
        <v>839</v>
      </c>
      <c r="F335" s="92" t="s">
        <v>840</v>
      </c>
      <c r="G335" s="93" t="s">
        <v>841</v>
      </c>
      <c r="H335" s="94"/>
      <c r="I335" s="94"/>
      <c r="J335" s="94">
        <f>ROUND(I335*H335,3)</f>
        <v>0</v>
      </c>
      <c r="K335" s="95"/>
      <c r="L335" s="9"/>
      <c r="M335" s="96" t="s">
        <v>8</v>
      </c>
      <c r="N335" s="60" t="s">
        <v>31</v>
      </c>
      <c r="O335" s="97">
        <v>7.6999999999999999E-2</v>
      </c>
      <c r="P335" s="97">
        <f>O335*H335</f>
        <v>0</v>
      </c>
      <c r="Q335" s="97">
        <v>0</v>
      </c>
      <c r="R335" s="97">
        <f>Q335*H335</f>
        <v>0</v>
      </c>
      <c r="S335" s="97">
        <v>0</v>
      </c>
      <c r="T335" s="98">
        <f>S335*H335</f>
        <v>0</v>
      </c>
      <c r="AR335" s="99" t="s">
        <v>353</v>
      </c>
      <c r="AT335" s="99" t="s">
        <v>90</v>
      </c>
      <c r="AU335" s="99" t="s">
        <v>95</v>
      </c>
      <c r="AY335" s="2" t="s">
        <v>88</v>
      </c>
      <c r="BE335" s="100">
        <f>IF(N335="základná",J335,0)</f>
        <v>0</v>
      </c>
      <c r="BF335" s="100">
        <f>IF(N335="znížená",J335,0)</f>
        <v>0</v>
      </c>
      <c r="BG335" s="100">
        <f>IF(N335="zákl. prenesená",J335,0)</f>
        <v>0</v>
      </c>
      <c r="BH335" s="100">
        <f>IF(N335="zníž. prenesená",J335,0)</f>
        <v>0</v>
      </c>
      <c r="BI335" s="100">
        <f>IF(N335="nulová",J335,0)</f>
        <v>0</v>
      </c>
      <c r="BJ335" s="2" t="s">
        <v>95</v>
      </c>
      <c r="BK335" s="101">
        <f>ROUND(I335*H335,3)</f>
        <v>0</v>
      </c>
      <c r="BL335" s="2" t="s">
        <v>353</v>
      </c>
      <c r="BM335" s="99" t="s">
        <v>842</v>
      </c>
    </row>
    <row r="336" spans="2:65" s="8" customFormat="1" ht="24.2" customHeight="1" x14ac:dyDescent="0.25">
      <c r="B336" s="9"/>
      <c r="C336" s="90" t="s">
        <v>843</v>
      </c>
      <c r="D336" s="90" t="s">
        <v>90</v>
      </c>
      <c r="E336" s="91" t="s">
        <v>844</v>
      </c>
      <c r="F336" s="92" t="s">
        <v>845</v>
      </c>
      <c r="G336" s="93" t="s">
        <v>286</v>
      </c>
      <c r="H336" s="94"/>
      <c r="I336" s="94"/>
      <c r="J336" s="94">
        <f>ROUND(I336*H336,3)</f>
        <v>0</v>
      </c>
      <c r="K336" s="95"/>
      <c r="L336" s="9"/>
      <c r="M336" s="96" t="s">
        <v>8</v>
      </c>
      <c r="N336" s="60" t="s">
        <v>31</v>
      </c>
      <c r="O336" s="97">
        <v>0.23799999999999999</v>
      </c>
      <c r="P336" s="97">
        <f>O336*H336</f>
        <v>0</v>
      </c>
      <c r="Q336" s="97">
        <v>0</v>
      </c>
      <c r="R336" s="97">
        <f>Q336*H336</f>
        <v>0</v>
      </c>
      <c r="S336" s="97">
        <v>0</v>
      </c>
      <c r="T336" s="98">
        <f>S336*H336</f>
        <v>0</v>
      </c>
      <c r="AR336" s="99" t="s">
        <v>353</v>
      </c>
      <c r="AT336" s="99" t="s">
        <v>90</v>
      </c>
      <c r="AU336" s="99" t="s">
        <v>95</v>
      </c>
      <c r="AY336" s="2" t="s">
        <v>88</v>
      </c>
      <c r="BE336" s="100">
        <f>IF(N336="základná",J336,0)</f>
        <v>0</v>
      </c>
      <c r="BF336" s="100">
        <f>IF(N336="znížená",J336,0)</f>
        <v>0</v>
      </c>
      <c r="BG336" s="100">
        <f>IF(N336="zákl. prenesená",J336,0)</f>
        <v>0</v>
      </c>
      <c r="BH336" s="100">
        <f>IF(N336="zníž. prenesená",J336,0)</f>
        <v>0</v>
      </c>
      <c r="BI336" s="100">
        <f>IF(N336="nulová",J336,0)</f>
        <v>0</v>
      </c>
      <c r="BJ336" s="2" t="s">
        <v>95</v>
      </c>
      <c r="BK336" s="101">
        <f>ROUND(I336*H336,3)</f>
        <v>0</v>
      </c>
      <c r="BL336" s="2" t="s">
        <v>353</v>
      </c>
      <c r="BM336" s="99" t="s">
        <v>846</v>
      </c>
    </row>
    <row r="337" spans="2:65" s="8" customFormat="1" ht="24.2" customHeight="1" x14ac:dyDescent="0.25">
      <c r="B337" s="9"/>
      <c r="C337" s="102" t="s">
        <v>847</v>
      </c>
      <c r="D337" s="102" t="s">
        <v>190</v>
      </c>
      <c r="E337" s="103" t="s">
        <v>848</v>
      </c>
      <c r="F337" s="104" t="s">
        <v>849</v>
      </c>
      <c r="G337" s="105" t="s">
        <v>286</v>
      </c>
      <c r="H337" s="106"/>
      <c r="I337" s="106"/>
      <c r="J337" s="106">
        <f>ROUND(I337*H337,3)</f>
        <v>0</v>
      </c>
      <c r="K337" s="107"/>
      <c r="L337" s="108"/>
      <c r="M337" s="109" t="s">
        <v>8</v>
      </c>
      <c r="N337" s="110" t="s">
        <v>31</v>
      </c>
      <c r="O337" s="97">
        <v>0</v>
      </c>
      <c r="P337" s="97">
        <f>O337*H337</f>
        <v>0</v>
      </c>
      <c r="Q337" s="97">
        <v>2.7E-4</v>
      </c>
      <c r="R337" s="97">
        <f>Q337*H337</f>
        <v>0</v>
      </c>
      <c r="S337" s="97">
        <v>0</v>
      </c>
      <c r="T337" s="98">
        <f>S337*H337</f>
        <v>0</v>
      </c>
      <c r="AR337" s="99" t="s">
        <v>607</v>
      </c>
      <c r="AT337" s="99" t="s">
        <v>190</v>
      </c>
      <c r="AU337" s="99" t="s">
        <v>95</v>
      </c>
      <c r="AY337" s="2" t="s">
        <v>88</v>
      </c>
      <c r="BE337" s="100">
        <f>IF(N337="základná",J337,0)</f>
        <v>0</v>
      </c>
      <c r="BF337" s="100">
        <f>IF(N337="znížená",J337,0)</f>
        <v>0</v>
      </c>
      <c r="BG337" s="100">
        <f>IF(N337="zákl. prenesená",J337,0)</f>
        <v>0</v>
      </c>
      <c r="BH337" s="100">
        <f>IF(N337="zníž. prenesená",J337,0)</f>
        <v>0</v>
      </c>
      <c r="BI337" s="100">
        <f>IF(N337="nulová",J337,0)</f>
        <v>0</v>
      </c>
      <c r="BJ337" s="2" t="s">
        <v>95</v>
      </c>
      <c r="BK337" s="101">
        <f>ROUND(I337*H337,3)</f>
        <v>0</v>
      </c>
      <c r="BL337" s="2" t="s">
        <v>607</v>
      </c>
      <c r="BM337" s="99" t="s">
        <v>850</v>
      </c>
    </row>
    <row r="338" spans="2:65" s="8" customFormat="1" ht="14.45" customHeight="1" x14ac:dyDescent="0.25">
      <c r="B338" s="9"/>
      <c r="C338" s="90" t="s">
        <v>851</v>
      </c>
      <c r="D338" s="90" t="s">
        <v>90</v>
      </c>
      <c r="E338" s="91" t="s">
        <v>852</v>
      </c>
      <c r="F338" s="92" t="s">
        <v>853</v>
      </c>
      <c r="G338" s="93" t="s">
        <v>199</v>
      </c>
      <c r="H338" s="94"/>
      <c r="I338" s="94"/>
      <c r="J338" s="94">
        <f>ROUND(I338*H338,3)</f>
        <v>0</v>
      </c>
      <c r="K338" s="95"/>
      <c r="L338" s="9"/>
      <c r="M338" s="96" t="s">
        <v>8</v>
      </c>
      <c r="N338" s="60" t="s">
        <v>31</v>
      </c>
      <c r="O338" s="97">
        <v>0.15</v>
      </c>
      <c r="P338" s="97">
        <f>O338*H338</f>
        <v>0</v>
      </c>
      <c r="Q338" s="97">
        <v>0</v>
      </c>
      <c r="R338" s="97">
        <f>Q338*H338</f>
        <v>0</v>
      </c>
      <c r="S338" s="97">
        <v>0</v>
      </c>
      <c r="T338" s="98">
        <f>S338*H338</f>
        <v>0</v>
      </c>
      <c r="AR338" s="99" t="s">
        <v>353</v>
      </c>
      <c r="AT338" s="99" t="s">
        <v>90</v>
      </c>
      <c r="AU338" s="99" t="s">
        <v>95</v>
      </c>
      <c r="AY338" s="2" t="s">
        <v>88</v>
      </c>
      <c r="BE338" s="100">
        <f>IF(N338="základná",J338,0)</f>
        <v>0</v>
      </c>
      <c r="BF338" s="100">
        <f>IF(N338="znížená",J338,0)</f>
        <v>0</v>
      </c>
      <c r="BG338" s="100">
        <f>IF(N338="zákl. prenesená",J338,0)</f>
        <v>0</v>
      </c>
      <c r="BH338" s="100">
        <f>IF(N338="zníž. prenesená",J338,0)</f>
        <v>0</v>
      </c>
      <c r="BI338" s="100">
        <f>IF(N338="nulová",J338,0)</f>
        <v>0</v>
      </c>
      <c r="BJ338" s="2" t="s">
        <v>95</v>
      </c>
      <c r="BK338" s="101">
        <f>ROUND(I338*H338,3)</f>
        <v>0</v>
      </c>
      <c r="BL338" s="2" t="s">
        <v>353</v>
      </c>
      <c r="BM338" s="99" t="s">
        <v>854</v>
      </c>
    </row>
    <row r="339" spans="2:65" s="8" customFormat="1" ht="14.45" customHeight="1" x14ac:dyDescent="0.25">
      <c r="B339" s="9"/>
      <c r="C339" s="102" t="s">
        <v>855</v>
      </c>
      <c r="D339" s="102" t="s">
        <v>190</v>
      </c>
      <c r="E339" s="103" t="s">
        <v>856</v>
      </c>
      <c r="F339" s="104" t="s">
        <v>857</v>
      </c>
      <c r="G339" s="105" t="s">
        <v>858</v>
      </c>
      <c r="H339" s="106"/>
      <c r="I339" s="106"/>
      <c r="J339" s="106">
        <f>ROUND(I339*H339,3)</f>
        <v>0</v>
      </c>
      <c r="K339" s="107"/>
      <c r="L339" s="108"/>
      <c r="M339" s="109" t="s">
        <v>8</v>
      </c>
      <c r="N339" s="110" t="s">
        <v>31</v>
      </c>
      <c r="O339" s="97">
        <v>0</v>
      </c>
      <c r="P339" s="97">
        <f>O339*H339</f>
        <v>0</v>
      </c>
      <c r="Q339" s="97">
        <v>1E-3</v>
      </c>
      <c r="R339" s="97">
        <f>Q339*H339</f>
        <v>0</v>
      </c>
      <c r="S339" s="97">
        <v>0</v>
      </c>
      <c r="T339" s="98">
        <f>S339*H339</f>
        <v>0</v>
      </c>
      <c r="AR339" s="99" t="s">
        <v>607</v>
      </c>
      <c r="AT339" s="99" t="s">
        <v>190</v>
      </c>
      <c r="AU339" s="99" t="s">
        <v>95</v>
      </c>
      <c r="AY339" s="2" t="s">
        <v>88</v>
      </c>
      <c r="BE339" s="100">
        <f>IF(N339="základná",J339,0)</f>
        <v>0</v>
      </c>
      <c r="BF339" s="100">
        <f>IF(N339="znížená",J339,0)</f>
        <v>0</v>
      </c>
      <c r="BG339" s="100">
        <f>IF(N339="zákl. prenesená",J339,0)</f>
        <v>0</v>
      </c>
      <c r="BH339" s="100">
        <f>IF(N339="zníž. prenesená",J339,0)</f>
        <v>0</v>
      </c>
      <c r="BI339" s="100">
        <f>IF(N339="nulová",J339,0)</f>
        <v>0</v>
      </c>
      <c r="BJ339" s="2" t="s">
        <v>95</v>
      </c>
      <c r="BK339" s="101">
        <f>ROUND(I339*H339,3)</f>
        <v>0</v>
      </c>
      <c r="BL339" s="2" t="s">
        <v>607</v>
      </c>
      <c r="BM339" s="99" t="s">
        <v>859</v>
      </c>
    </row>
    <row r="340" spans="2:65" s="111" customFormat="1" ht="11.25" x14ac:dyDescent="0.25">
      <c r="B340" s="112"/>
      <c r="D340" s="113" t="s">
        <v>194</v>
      </c>
      <c r="F340" s="114" t="s">
        <v>860</v>
      </c>
      <c r="H340" s="115"/>
      <c r="L340" s="112"/>
      <c r="M340" s="116"/>
      <c r="T340" s="117"/>
      <c r="AT340" s="118" t="s">
        <v>194</v>
      </c>
      <c r="AU340" s="118" t="s">
        <v>95</v>
      </c>
      <c r="AV340" s="111" t="s">
        <v>95</v>
      </c>
      <c r="AW340" s="111" t="s">
        <v>4</v>
      </c>
      <c r="AX340" s="111" t="s">
        <v>87</v>
      </c>
      <c r="AY340" s="118" t="s">
        <v>88</v>
      </c>
    </row>
    <row r="341" spans="2:65" s="8" customFormat="1" ht="14.45" customHeight="1" x14ac:dyDescent="0.25">
      <c r="B341" s="9"/>
      <c r="C341" s="90" t="s">
        <v>861</v>
      </c>
      <c r="D341" s="90" t="s">
        <v>90</v>
      </c>
      <c r="E341" s="91" t="s">
        <v>862</v>
      </c>
      <c r="F341" s="92" t="s">
        <v>863</v>
      </c>
      <c r="G341" s="93" t="s">
        <v>199</v>
      </c>
      <c r="H341" s="94"/>
      <c r="I341" s="94"/>
      <c r="J341" s="94">
        <f>ROUND(I341*H341,3)</f>
        <v>0</v>
      </c>
      <c r="K341" s="95"/>
      <c r="L341" s="9"/>
      <c r="M341" s="96" t="s">
        <v>8</v>
      </c>
      <c r="N341" s="60" t="s">
        <v>31</v>
      </c>
      <c r="O341" s="97">
        <v>1.35</v>
      </c>
      <c r="P341" s="97">
        <f>O341*H341</f>
        <v>0</v>
      </c>
      <c r="Q341" s="97">
        <v>0</v>
      </c>
      <c r="R341" s="97">
        <f>Q341*H341</f>
        <v>0</v>
      </c>
      <c r="S341" s="97">
        <v>0</v>
      </c>
      <c r="T341" s="98">
        <f>S341*H341</f>
        <v>0</v>
      </c>
      <c r="AR341" s="99" t="s">
        <v>353</v>
      </c>
      <c r="AT341" s="99" t="s">
        <v>90</v>
      </c>
      <c r="AU341" s="99" t="s">
        <v>95</v>
      </c>
      <c r="AY341" s="2" t="s">
        <v>88</v>
      </c>
      <c r="BE341" s="100">
        <f>IF(N341="základná",J341,0)</f>
        <v>0</v>
      </c>
      <c r="BF341" s="100">
        <f>IF(N341="znížená",J341,0)</f>
        <v>0</v>
      </c>
      <c r="BG341" s="100">
        <f>IF(N341="zákl. prenesená",J341,0)</f>
        <v>0</v>
      </c>
      <c r="BH341" s="100">
        <f>IF(N341="zníž. prenesená",J341,0)</f>
        <v>0</v>
      </c>
      <c r="BI341" s="100">
        <f>IF(N341="nulová",J341,0)</f>
        <v>0</v>
      </c>
      <c r="BJ341" s="2" t="s">
        <v>95</v>
      </c>
      <c r="BK341" s="101">
        <f>ROUND(I341*H341,3)</f>
        <v>0</v>
      </c>
      <c r="BL341" s="2" t="s">
        <v>353</v>
      </c>
      <c r="BM341" s="99" t="s">
        <v>864</v>
      </c>
    </row>
    <row r="342" spans="2:65" s="8" customFormat="1" ht="24.2" customHeight="1" x14ac:dyDescent="0.25">
      <c r="B342" s="9"/>
      <c r="C342" s="102" t="s">
        <v>865</v>
      </c>
      <c r="D342" s="102" t="s">
        <v>190</v>
      </c>
      <c r="E342" s="103" t="s">
        <v>866</v>
      </c>
      <c r="F342" s="104" t="s">
        <v>867</v>
      </c>
      <c r="G342" s="105" t="s">
        <v>199</v>
      </c>
      <c r="H342" s="106"/>
      <c r="I342" s="106"/>
      <c r="J342" s="106">
        <f>ROUND(I342*H342,3)</f>
        <v>0</v>
      </c>
      <c r="K342" s="107"/>
      <c r="L342" s="108"/>
      <c r="M342" s="109" t="s">
        <v>8</v>
      </c>
      <c r="N342" s="110" t="s">
        <v>31</v>
      </c>
      <c r="O342" s="97">
        <v>0</v>
      </c>
      <c r="P342" s="97">
        <f>O342*H342</f>
        <v>0</v>
      </c>
      <c r="Q342" s="97">
        <v>1.7000000000000001E-4</v>
      </c>
      <c r="R342" s="97">
        <f>Q342*H342</f>
        <v>0</v>
      </c>
      <c r="S342" s="97">
        <v>0</v>
      </c>
      <c r="T342" s="98">
        <f>S342*H342</f>
        <v>0</v>
      </c>
      <c r="AR342" s="99" t="s">
        <v>607</v>
      </c>
      <c r="AT342" s="99" t="s">
        <v>190</v>
      </c>
      <c r="AU342" s="99" t="s">
        <v>95</v>
      </c>
      <c r="AY342" s="2" t="s">
        <v>88</v>
      </c>
      <c r="BE342" s="100">
        <f>IF(N342="základná",J342,0)</f>
        <v>0</v>
      </c>
      <c r="BF342" s="100">
        <f>IF(N342="znížená",J342,0)</f>
        <v>0</v>
      </c>
      <c r="BG342" s="100">
        <f>IF(N342="zákl. prenesená",J342,0)</f>
        <v>0</v>
      </c>
      <c r="BH342" s="100">
        <f>IF(N342="zníž. prenesená",J342,0)</f>
        <v>0</v>
      </c>
      <c r="BI342" s="100">
        <f>IF(N342="nulová",J342,0)</f>
        <v>0</v>
      </c>
      <c r="BJ342" s="2" t="s">
        <v>95</v>
      </c>
      <c r="BK342" s="101">
        <f>ROUND(I342*H342,3)</f>
        <v>0</v>
      </c>
      <c r="BL342" s="2" t="s">
        <v>607</v>
      </c>
      <c r="BM342" s="99" t="s">
        <v>868</v>
      </c>
    </row>
    <row r="343" spans="2:65" s="8" customFormat="1" ht="14.45" customHeight="1" x14ac:dyDescent="0.25">
      <c r="B343" s="9"/>
      <c r="C343" s="102" t="s">
        <v>869</v>
      </c>
      <c r="D343" s="102" t="s">
        <v>190</v>
      </c>
      <c r="E343" s="103" t="s">
        <v>870</v>
      </c>
      <c r="F343" s="104" t="s">
        <v>871</v>
      </c>
      <c r="G343" s="105" t="s">
        <v>286</v>
      </c>
      <c r="H343" s="106"/>
      <c r="I343" s="106"/>
      <c r="J343" s="106">
        <f>ROUND(I343*H343,3)</f>
        <v>0</v>
      </c>
      <c r="K343" s="107"/>
      <c r="L343" s="108"/>
      <c r="M343" s="109" t="s">
        <v>8</v>
      </c>
      <c r="N343" s="110" t="s">
        <v>31</v>
      </c>
      <c r="O343" s="97">
        <v>0</v>
      </c>
      <c r="P343" s="97">
        <f>O343*H343</f>
        <v>0</v>
      </c>
      <c r="Q343" s="97">
        <v>1.0000000000000001E-5</v>
      </c>
      <c r="R343" s="97">
        <f>Q343*H343</f>
        <v>0</v>
      </c>
      <c r="S343" s="97">
        <v>0</v>
      </c>
      <c r="T343" s="98">
        <f>S343*H343</f>
        <v>0</v>
      </c>
      <c r="AR343" s="99" t="s">
        <v>607</v>
      </c>
      <c r="AT343" s="99" t="s">
        <v>190</v>
      </c>
      <c r="AU343" s="99" t="s">
        <v>95</v>
      </c>
      <c r="AY343" s="2" t="s">
        <v>88</v>
      </c>
      <c r="BE343" s="100">
        <f>IF(N343="základná",J343,0)</f>
        <v>0</v>
      </c>
      <c r="BF343" s="100">
        <f>IF(N343="znížená",J343,0)</f>
        <v>0</v>
      </c>
      <c r="BG343" s="100">
        <f>IF(N343="zákl. prenesená",J343,0)</f>
        <v>0</v>
      </c>
      <c r="BH343" s="100">
        <f>IF(N343="zníž. prenesená",J343,0)</f>
        <v>0</v>
      </c>
      <c r="BI343" s="100">
        <f>IF(N343="nulová",J343,0)</f>
        <v>0</v>
      </c>
      <c r="BJ343" s="2" t="s">
        <v>95</v>
      </c>
      <c r="BK343" s="101">
        <f>ROUND(I343*H343,3)</f>
        <v>0</v>
      </c>
      <c r="BL343" s="2" t="s">
        <v>607</v>
      </c>
      <c r="BM343" s="99" t="s">
        <v>872</v>
      </c>
    </row>
    <row r="344" spans="2:65" s="8" customFormat="1" ht="14.45" customHeight="1" x14ac:dyDescent="0.25">
      <c r="B344" s="9"/>
      <c r="C344" s="102" t="s">
        <v>873</v>
      </c>
      <c r="D344" s="102" t="s">
        <v>190</v>
      </c>
      <c r="E344" s="103" t="s">
        <v>856</v>
      </c>
      <c r="F344" s="104" t="s">
        <v>857</v>
      </c>
      <c r="G344" s="105" t="s">
        <v>858</v>
      </c>
      <c r="H344" s="106"/>
      <c r="I344" s="106"/>
      <c r="J344" s="106">
        <f>ROUND(I344*H344,3)</f>
        <v>0</v>
      </c>
      <c r="K344" s="107"/>
      <c r="L344" s="108"/>
      <c r="M344" s="109" t="s">
        <v>8</v>
      </c>
      <c r="N344" s="110" t="s">
        <v>31</v>
      </c>
      <c r="O344" s="97">
        <v>0</v>
      </c>
      <c r="P344" s="97">
        <f>O344*H344</f>
        <v>0</v>
      </c>
      <c r="Q344" s="97">
        <v>1E-3</v>
      </c>
      <c r="R344" s="97">
        <f>Q344*H344</f>
        <v>0</v>
      </c>
      <c r="S344" s="97">
        <v>0</v>
      </c>
      <c r="T344" s="98">
        <f>S344*H344</f>
        <v>0</v>
      </c>
      <c r="AR344" s="99" t="s">
        <v>607</v>
      </c>
      <c r="AT344" s="99" t="s">
        <v>190</v>
      </c>
      <c r="AU344" s="99" t="s">
        <v>95</v>
      </c>
      <c r="AY344" s="2" t="s">
        <v>88</v>
      </c>
      <c r="BE344" s="100">
        <f>IF(N344="základná",J344,0)</f>
        <v>0</v>
      </c>
      <c r="BF344" s="100">
        <f>IF(N344="znížená",J344,0)</f>
        <v>0</v>
      </c>
      <c r="BG344" s="100">
        <f>IF(N344="zákl. prenesená",J344,0)</f>
        <v>0</v>
      </c>
      <c r="BH344" s="100">
        <f>IF(N344="zníž. prenesená",J344,0)</f>
        <v>0</v>
      </c>
      <c r="BI344" s="100">
        <f>IF(N344="nulová",J344,0)</f>
        <v>0</v>
      </c>
      <c r="BJ344" s="2" t="s">
        <v>95</v>
      </c>
      <c r="BK344" s="101">
        <f>ROUND(I344*H344,3)</f>
        <v>0</v>
      </c>
      <c r="BL344" s="2" t="s">
        <v>607</v>
      </c>
      <c r="BM344" s="99" t="s">
        <v>874</v>
      </c>
    </row>
    <row r="345" spans="2:65" s="111" customFormat="1" ht="11.25" x14ac:dyDescent="0.25">
      <c r="B345" s="112"/>
      <c r="D345" s="113" t="s">
        <v>194</v>
      </c>
      <c r="F345" s="114" t="s">
        <v>875</v>
      </c>
      <c r="H345" s="115"/>
      <c r="L345" s="112"/>
      <c r="M345" s="116"/>
      <c r="T345" s="117"/>
      <c r="AT345" s="118" t="s">
        <v>194</v>
      </c>
      <c r="AU345" s="118" t="s">
        <v>95</v>
      </c>
      <c r="AV345" s="111" t="s">
        <v>95</v>
      </c>
      <c r="AW345" s="111" t="s">
        <v>4</v>
      </c>
      <c r="AX345" s="111" t="s">
        <v>87</v>
      </c>
      <c r="AY345" s="118" t="s">
        <v>88</v>
      </c>
    </row>
    <row r="346" spans="2:65" s="8" customFormat="1" ht="24.2" customHeight="1" x14ac:dyDescent="0.25">
      <c r="B346" s="9"/>
      <c r="C346" s="90" t="s">
        <v>876</v>
      </c>
      <c r="D346" s="90" t="s">
        <v>90</v>
      </c>
      <c r="E346" s="91" t="s">
        <v>877</v>
      </c>
      <c r="F346" s="92" t="s">
        <v>878</v>
      </c>
      <c r="G346" s="93" t="s">
        <v>199</v>
      </c>
      <c r="H346" s="94"/>
      <c r="I346" s="94"/>
      <c r="J346" s="94">
        <f>ROUND(I346*H346,3)</f>
        <v>0</v>
      </c>
      <c r="K346" s="95"/>
      <c r="L346" s="9"/>
      <c r="M346" s="96" t="s">
        <v>8</v>
      </c>
      <c r="N346" s="60" t="s">
        <v>31</v>
      </c>
      <c r="O346" s="97">
        <v>7.4999999999999997E-2</v>
      </c>
      <c r="P346" s="97">
        <f>O346*H346</f>
        <v>0</v>
      </c>
      <c r="Q346" s="97">
        <v>0</v>
      </c>
      <c r="R346" s="97">
        <f>Q346*H346</f>
        <v>0</v>
      </c>
      <c r="S346" s="97">
        <v>0</v>
      </c>
      <c r="T346" s="98">
        <f>S346*H346</f>
        <v>0</v>
      </c>
      <c r="AR346" s="99" t="s">
        <v>353</v>
      </c>
      <c r="AT346" s="99" t="s">
        <v>90</v>
      </c>
      <c r="AU346" s="99" t="s">
        <v>95</v>
      </c>
      <c r="AY346" s="2" t="s">
        <v>88</v>
      </c>
      <c r="BE346" s="100">
        <f>IF(N346="základná",J346,0)</f>
        <v>0</v>
      </c>
      <c r="BF346" s="100">
        <f>IF(N346="znížená",J346,0)</f>
        <v>0</v>
      </c>
      <c r="BG346" s="100">
        <f>IF(N346="zákl. prenesená",J346,0)</f>
        <v>0</v>
      </c>
      <c r="BH346" s="100">
        <f>IF(N346="zníž. prenesená",J346,0)</f>
        <v>0</v>
      </c>
      <c r="BI346" s="100">
        <f>IF(N346="nulová",J346,0)</f>
        <v>0</v>
      </c>
      <c r="BJ346" s="2" t="s">
        <v>95</v>
      </c>
      <c r="BK346" s="101">
        <f>ROUND(I346*H346,3)</f>
        <v>0</v>
      </c>
      <c r="BL346" s="2" t="s">
        <v>353</v>
      </c>
      <c r="BM346" s="99" t="s">
        <v>879</v>
      </c>
    </row>
    <row r="347" spans="2:65" s="8" customFormat="1" ht="14.45" customHeight="1" x14ac:dyDescent="0.25">
      <c r="B347" s="9"/>
      <c r="C347" s="102" t="s">
        <v>880</v>
      </c>
      <c r="D347" s="102" t="s">
        <v>190</v>
      </c>
      <c r="E347" s="103" t="s">
        <v>881</v>
      </c>
      <c r="F347" s="104" t="s">
        <v>882</v>
      </c>
      <c r="G347" s="105" t="s">
        <v>858</v>
      </c>
      <c r="H347" s="106"/>
      <c r="I347" s="106"/>
      <c r="J347" s="106">
        <f>ROUND(I347*H347,3)</f>
        <v>0</v>
      </c>
      <c r="K347" s="107"/>
      <c r="L347" s="108"/>
      <c r="M347" s="109" t="s">
        <v>8</v>
      </c>
      <c r="N347" s="110" t="s">
        <v>31</v>
      </c>
      <c r="O347" s="97">
        <v>0</v>
      </c>
      <c r="P347" s="97">
        <f>O347*H347</f>
        <v>0</v>
      </c>
      <c r="Q347" s="97">
        <v>1E-3</v>
      </c>
      <c r="R347" s="97">
        <f>Q347*H347</f>
        <v>0</v>
      </c>
      <c r="S347" s="97">
        <v>0</v>
      </c>
      <c r="T347" s="98">
        <f>S347*H347</f>
        <v>0</v>
      </c>
      <c r="AR347" s="99" t="s">
        <v>607</v>
      </c>
      <c r="AT347" s="99" t="s">
        <v>190</v>
      </c>
      <c r="AU347" s="99" t="s">
        <v>95</v>
      </c>
      <c r="AY347" s="2" t="s">
        <v>88</v>
      </c>
      <c r="BE347" s="100">
        <f>IF(N347="základná",J347,0)</f>
        <v>0</v>
      </c>
      <c r="BF347" s="100">
        <f>IF(N347="znížená",J347,0)</f>
        <v>0</v>
      </c>
      <c r="BG347" s="100">
        <f>IF(N347="zákl. prenesená",J347,0)</f>
        <v>0</v>
      </c>
      <c r="BH347" s="100">
        <f>IF(N347="zníž. prenesená",J347,0)</f>
        <v>0</v>
      </c>
      <c r="BI347" s="100">
        <f>IF(N347="nulová",J347,0)</f>
        <v>0</v>
      </c>
      <c r="BJ347" s="2" t="s">
        <v>95</v>
      </c>
      <c r="BK347" s="101">
        <f>ROUND(I347*H347,3)</f>
        <v>0</v>
      </c>
      <c r="BL347" s="2" t="s">
        <v>607</v>
      </c>
      <c r="BM347" s="99" t="s">
        <v>883</v>
      </c>
    </row>
    <row r="348" spans="2:65" s="111" customFormat="1" ht="11.25" x14ac:dyDescent="0.25">
      <c r="B348" s="112"/>
      <c r="D348" s="113" t="s">
        <v>194</v>
      </c>
      <c r="F348" s="114" t="s">
        <v>884</v>
      </c>
      <c r="H348" s="115"/>
      <c r="L348" s="112"/>
      <c r="M348" s="116"/>
      <c r="T348" s="117"/>
      <c r="AT348" s="118" t="s">
        <v>194</v>
      </c>
      <c r="AU348" s="118" t="s">
        <v>95</v>
      </c>
      <c r="AV348" s="111" t="s">
        <v>95</v>
      </c>
      <c r="AW348" s="111" t="s">
        <v>4</v>
      </c>
      <c r="AX348" s="111" t="s">
        <v>87</v>
      </c>
      <c r="AY348" s="118" t="s">
        <v>88</v>
      </c>
    </row>
    <row r="349" spans="2:65" s="8" customFormat="1" ht="24.2" customHeight="1" x14ac:dyDescent="0.25">
      <c r="B349" s="9"/>
      <c r="C349" s="90" t="s">
        <v>885</v>
      </c>
      <c r="D349" s="90" t="s">
        <v>90</v>
      </c>
      <c r="E349" s="91" t="s">
        <v>886</v>
      </c>
      <c r="F349" s="92" t="s">
        <v>887</v>
      </c>
      <c r="G349" s="93" t="s">
        <v>199</v>
      </c>
      <c r="H349" s="94"/>
      <c r="I349" s="94"/>
      <c r="J349" s="94">
        <f>ROUND(I349*H349,3)</f>
        <v>0</v>
      </c>
      <c r="K349" s="95"/>
      <c r="L349" s="9"/>
      <c r="M349" s="96" t="s">
        <v>8</v>
      </c>
      <c r="N349" s="60" t="s">
        <v>31</v>
      </c>
      <c r="O349" s="97">
        <v>9.5000000000000001E-2</v>
      </c>
      <c r="P349" s="97">
        <f>O349*H349</f>
        <v>0</v>
      </c>
      <c r="Q349" s="97">
        <v>0</v>
      </c>
      <c r="R349" s="97">
        <f>Q349*H349</f>
        <v>0</v>
      </c>
      <c r="S349" s="97">
        <v>0</v>
      </c>
      <c r="T349" s="98">
        <f>S349*H349</f>
        <v>0</v>
      </c>
      <c r="AR349" s="99" t="s">
        <v>353</v>
      </c>
      <c r="AT349" s="99" t="s">
        <v>90</v>
      </c>
      <c r="AU349" s="99" t="s">
        <v>95</v>
      </c>
      <c r="AY349" s="2" t="s">
        <v>88</v>
      </c>
      <c r="BE349" s="100">
        <f>IF(N349="základná",J349,0)</f>
        <v>0</v>
      </c>
      <c r="BF349" s="100">
        <f>IF(N349="znížená",J349,0)</f>
        <v>0</v>
      </c>
      <c r="BG349" s="100">
        <f>IF(N349="zákl. prenesená",J349,0)</f>
        <v>0</v>
      </c>
      <c r="BH349" s="100">
        <f>IF(N349="zníž. prenesená",J349,0)</f>
        <v>0</v>
      </c>
      <c r="BI349" s="100">
        <f>IF(N349="nulová",J349,0)</f>
        <v>0</v>
      </c>
      <c r="BJ349" s="2" t="s">
        <v>95</v>
      </c>
      <c r="BK349" s="101">
        <f>ROUND(I349*H349,3)</f>
        <v>0</v>
      </c>
      <c r="BL349" s="2" t="s">
        <v>353</v>
      </c>
      <c r="BM349" s="99" t="s">
        <v>888</v>
      </c>
    </row>
    <row r="350" spans="2:65" s="8" customFormat="1" ht="14.45" customHeight="1" x14ac:dyDescent="0.25">
      <c r="B350" s="9"/>
      <c r="C350" s="102" t="s">
        <v>889</v>
      </c>
      <c r="D350" s="102" t="s">
        <v>190</v>
      </c>
      <c r="E350" s="103" t="s">
        <v>890</v>
      </c>
      <c r="F350" s="104" t="s">
        <v>891</v>
      </c>
      <c r="G350" s="105" t="s">
        <v>858</v>
      </c>
      <c r="H350" s="106"/>
      <c r="I350" s="106"/>
      <c r="J350" s="106">
        <f>ROUND(I350*H350,3)</f>
        <v>0</v>
      </c>
      <c r="K350" s="107"/>
      <c r="L350" s="108"/>
      <c r="M350" s="109" t="s">
        <v>8</v>
      </c>
      <c r="N350" s="110" t="s">
        <v>31</v>
      </c>
      <c r="O350" s="97">
        <v>0</v>
      </c>
      <c r="P350" s="97">
        <f>O350*H350</f>
        <v>0</v>
      </c>
      <c r="Q350" s="97">
        <v>1E-3</v>
      </c>
      <c r="R350" s="97">
        <f>Q350*H350</f>
        <v>0</v>
      </c>
      <c r="S350" s="97">
        <v>0</v>
      </c>
      <c r="T350" s="98">
        <f>S350*H350</f>
        <v>0</v>
      </c>
      <c r="AR350" s="99" t="s">
        <v>607</v>
      </c>
      <c r="AT350" s="99" t="s">
        <v>190</v>
      </c>
      <c r="AU350" s="99" t="s">
        <v>95</v>
      </c>
      <c r="AY350" s="2" t="s">
        <v>88</v>
      </c>
      <c r="BE350" s="100">
        <f>IF(N350="základná",J350,0)</f>
        <v>0</v>
      </c>
      <c r="BF350" s="100">
        <f>IF(N350="znížená",J350,0)</f>
        <v>0</v>
      </c>
      <c r="BG350" s="100">
        <f>IF(N350="zákl. prenesená",J350,0)</f>
        <v>0</v>
      </c>
      <c r="BH350" s="100">
        <f>IF(N350="zníž. prenesená",J350,0)</f>
        <v>0</v>
      </c>
      <c r="BI350" s="100">
        <f>IF(N350="nulová",J350,0)</f>
        <v>0</v>
      </c>
      <c r="BJ350" s="2" t="s">
        <v>95</v>
      </c>
      <c r="BK350" s="101">
        <f>ROUND(I350*H350,3)</f>
        <v>0</v>
      </c>
      <c r="BL350" s="2" t="s">
        <v>607</v>
      </c>
      <c r="BM350" s="99" t="s">
        <v>892</v>
      </c>
    </row>
    <row r="351" spans="2:65" s="111" customFormat="1" ht="11.25" x14ac:dyDescent="0.25">
      <c r="B351" s="112"/>
      <c r="D351" s="113" t="s">
        <v>194</v>
      </c>
      <c r="F351" s="114" t="s">
        <v>893</v>
      </c>
      <c r="H351" s="115"/>
      <c r="L351" s="112"/>
      <c r="M351" s="116"/>
      <c r="T351" s="117"/>
      <c r="AT351" s="118" t="s">
        <v>194</v>
      </c>
      <c r="AU351" s="118" t="s">
        <v>95</v>
      </c>
      <c r="AV351" s="111" t="s">
        <v>95</v>
      </c>
      <c r="AW351" s="111" t="s">
        <v>4</v>
      </c>
      <c r="AX351" s="111" t="s">
        <v>87</v>
      </c>
      <c r="AY351" s="118" t="s">
        <v>88</v>
      </c>
    </row>
    <row r="352" spans="2:65" s="8" customFormat="1" ht="14.45" customHeight="1" x14ac:dyDescent="0.25">
      <c r="B352" s="9"/>
      <c r="C352" s="90" t="s">
        <v>894</v>
      </c>
      <c r="D352" s="90" t="s">
        <v>90</v>
      </c>
      <c r="E352" s="91" t="s">
        <v>895</v>
      </c>
      <c r="F352" s="92" t="s">
        <v>896</v>
      </c>
      <c r="G352" s="93" t="s">
        <v>286</v>
      </c>
      <c r="H352" s="94"/>
      <c r="I352" s="94"/>
      <c r="J352" s="94">
        <f t="shared" ref="J352:J378" si="90">ROUND(I352*H352,3)</f>
        <v>0</v>
      </c>
      <c r="K352" s="95"/>
      <c r="L352" s="9"/>
      <c r="M352" s="96" t="s">
        <v>8</v>
      </c>
      <c r="N352" s="60" t="s">
        <v>31</v>
      </c>
      <c r="O352" s="97">
        <v>0.183</v>
      </c>
      <c r="P352" s="97">
        <f t="shared" ref="P352:P378" si="91">O352*H352</f>
        <v>0</v>
      </c>
      <c r="Q352" s="97">
        <v>0</v>
      </c>
      <c r="R352" s="97">
        <f t="shared" ref="R352:R378" si="92">Q352*H352</f>
        <v>0</v>
      </c>
      <c r="S352" s="97">
        <v>0</v>
      </c>
      <c r="T352" s="98">
        <f t="shared" ref="T352:T378" si="93">S352*H352</f>
        <v>0</v>
      </c>
      <c r="AR352" s="99" t="s">
        <v>353</v>
      </c>
      <c r="AT352" s="99" t="s">
        <v>90</v>
      </c>
      <c r="AU352" s="99" t="s">
        <v>95</v>
      </c>
      <c r="AY352" s="2" t="s">
        <v>88</v>
      </c>
      <c r="BE352" s="100">
        <f t="shared" ref="BE352:BE378" si="94">IF(N352="základná",J352,0)</f>
        <v>0</v>
      </c>
      <c r="BF352" s="100">
        <f t="shared" ref="BF352:BF378" si="95">IF(N352="znížená",J352,0)</f>
        <v>0</v>
      </c>
      <c r="BG352" s="100">
        <f t="shared" ref="BG352:BG378" si="96">IF(N352="zákl. prenesená",J352,0)</f>
        <v>0</v>
      </c>
      <c r="BH352" s="100">
        <f t="shared" ref="BH352:BH378" si="97">IF(N352="zníž. prenesená",J352,0)</f>
        <v>0</v>
      </c>
      <c r="BI352" s="100">
        <f t="shared" ref="BI352:BI378" si="98">IF(N352="nulová",J352,0)</f>
        <v>0</v>
      </c>
      <c r="BJ352" s="2" t="s">
        <v>95</v>
      </c>
      <c r="BK352" s="101">
        <f t="shared" ref="BK352:BK378" si="99">ROUND(I352*H352,3)</f>
        <v>0</v>
      </c>
      <c r="BL352" s="2" t="s">
        <v>353</v>
      </c>
      <c r="BM352" s="99" t="s">
        <v>897</v>
      </c>
    </row>
    <row r="353" spans="2:65" s="8" customFormat="1" ht="14.45" customHeight="1" x14ac:dyDescent="0.25">
      <c r="B353" s="9"/>
      <c r="C353" s="102" t="s">
        <v>898</v>
      </c>
      <c r="D353" s="102" t="s">
        <v>190</v>
      </c>
      <c r="E353" s="103" t="s">
        <v>899</v>
      </c>
      <c r="F353" s="104" t="s">
        <v>900</v>
      </c>
      <c r="G353" s="105" t="s">
        <v>286</v>
      </c>
      <c r="H353" s="106"/>
      <c r="I353" s="106"/>
      <c r="J353" s="106">
        <f t="shared" si="90"/>
        <v>0</v>
      </c>
      <c r="K353" s="107"/>
      <c r="L353" s="108"/>
      <c r="M353" s="109" t="s">
        <v>8</v>
      </c>
      <c r="N353" s="110" t="s">
        <v>31</v>
      </c>
      <c r="O353" s="97">
        <v>0</v>
      </c>
      <c r="P353" s="97">
        <f t="shared" si="91"/>
        <v>0</v>
      </c>
      <c r="Q353" s="97">
        <v>3.0000000000000001E-5</v>
      </c>
      <c r="R353" s="97">
        <f t="shared" si="92"/>
        <v>0</v>
      </c>
      <c r="S353" s="97">
        <v>0</v>
      </c>
      <c r="T353" s="98">
        <f t="shared" si="93"/>
        <v>0</v>
      </c>
      <c r="AR353" s="99" t="s">
        <v>607</v>
      </c>
      <c r="AT353" s="99" t="s">
        <v>190</v>
      </c>
      <c r="AU353" s="99" t="s">
        <v>95</v>
      </c>
      <c r="AY353" s="2" t="s">
        <v>88</v>
      </c>
      <c r="BE353" s="100">
        <f t="shared" si="94"/>
        <v>0</v>
      </c>
      <c r="BF353" s="100">
        <f t="shared" si="95"/>
        <v>0</v>
      </c>
      <c r="BG353" s="100">
        <f t="shared" si="96"/>
        <v>0</v>
      </c>
      <c r="BH353" s="100">
        <f t="shared" si="97"/>
        <v>0</v>
      </c>
      <c r="BI353" s="100">
        <f t="shared" si="98"/>
        <v>0</v>
      </c>
      <c r="BJ353" s="2" t="s">
        <v>95</v>
      </c>
      <c r="BK353" s="101">
        <f t="shared" si="99"/>
        <v>0</v>
      </c>
      <c r="BL353" s="2" t="s">
        <v>607</v>
      </c>
      <c r="BM353" s="99" t="s">
        <v>901</v>
      </c>
    </row>
    <row r="354" spans="2:65" s="8" customFormat="1" ht="14.45" customHeight="1" x14ac:dyDescent="0.25">
      <c r="B354" s="9"/>
      <c r="C354" s="90" t="s">
        <v>902</v>
      </c>
      <c r="D354" s="90" t="s">
        <v>90</v>
      </c>
      <c r="E354" s="91" t="s">
        <v>903</v>
      </c>
      <c r="F354" s="92" t="s">
        <v>904</v>
      </c>
      <c r="G354" s="93" t="s">
        <v>286</v>
      </c>
      <c r="H354" s="94"/>
      <c r="I354" s="94"/>
      <c r="J354" s="94">
        <f t="shared" si="90"/>
        <v>0</v>
      </c>
      <c r="K354" s="95"/>
      <c r="L354" s="9"/>
      <c r="M354" s="96" t="s">
        <v>8</v>
      </c>
      <c r="N354" s="60" t="s">
        <v>31</v>
      </c>
      <c r="O354" s="97">
        <v>0.1</v>
      </c>
      <c r="P354" s="97">
        <f t="shared" si="91"/>
        <v>0</v>
      </c>
      <c r="Q354" s="97">
        <v>0</v>
      </c>
      <c r="R354" s="97">
        <f t="shared" si="92"/>
        <v>0</v>
      </c>
      <c r="S354" s="97">
        <v>0</v>
      </c>
      <c r="T354" s="98">
        <f t="shared" si="93"/>
        <v>0</v>
      </c>
      <c r="AR354" s="99" t="s">
        <v>353</v>
      </c>
      <c r="AT354" s="99" t="s">
        <v>90</v>
      </c>
      <c r="AU354" s="99" t="s">
        <v>95</v>
      </c>
      <c r="AY354" s="2" t="s">
        <v>88</v>
      </c>
      <c r="BE354" s="100">
        <f t="shared" si="94"/>
        <v>0</v>
      </c>
      <c r="BF354" s="100">
        <f t="shared" si="95"/>
        <v>0</v>
      </c>
      <c r="BG354" s="100">
        <f t="shared" si="96"/>
        <v>0</v>
      </c>
      <c r="BH354" s="100">
        <f t="shared" si="97"/>
        <v>0</v>
      </c>
      <c r="BI354" s="100">
        <f t="shared" si="98"/>
        <v>0</v>
      </c>
      <c r="BJ354" s="2" t="s">
        <v>95</v>
      </c>
      <c r="BK354" s="101">
        <f t="shared" si="99"/>
        <v>0</v>
      </c>
      <c r="BL354" s="2" t="s">
        <v>353</v>
      </c>
      <c r="BM354" s="99" t="s">
        <v>905</v>
      </c>
    </row>
    <row r="355" spans="2:65" s="8" customFormat="1" ht="24.2" customHeight="1" x14ac:dyDescent="0.25">
      <c r="B355" s="9"/>
      <c r="C355" s="102" t="s">
        <v>906</v>
      </c>
      <c r="D355" s="102" t="s">
        <v>190</v>
      </c>
      <c r="E355" s="103" t="s">
        <v>907</v>
      </c>
      <c r="F355" s="104" t="s">
        <v>908</v>
      </c>
      <c r="G355" s="105" t="s">
        <v>286</v>
      </c>
      <c r="H355" s="106"/>
      <c r="I355" s="106"/>
      <c r="J355" s="106">
        <f t="shared" si="90"/>
        <v>0</v>
      </c>
      <c r="K355" s="107"/>
      <c r="L355" s="108"/>
      <c r="M355" s="109" t="s">
        <v>8</v>
      </c>
      <c r="N355" s="110" t="s">
        <v>31</v>
      </c>
      <c r="O355" s="97">
        <v>0</v>
      </c>
      <c r="P355" s="97">
        <f t="shared" si="91"/>
        <v>0</v>
      </c>
      <c r="Q355" s="97">
        <v>2.4000000000000001E-4</v>
      </c>
      <c r="R355" s="97">
        <f t="shared" si="92"/>
        <v>0</v>
      </c>
      <c r="S355" s="97">
        <v>0</v>
      </c>
      <c r="T355" s="98">
        <f t="shared" si="93"/>
        <v>0</v>
      </c>
      <c r="AR355" s="99" t="s">
        <v>607</v>
      </c>
      <c r="AT355" s="99" t="s">
        <v>190</v>
      </c>
      <c r="AU355" s="99" t="s">
        <v>95</v>
      </c>
      <c r="AY355" s="2" t="s">
        <v>88</v>
      </c>
      <c r="BE355" s="100">
        <f t="shared" si="94"/>
        <v>0</v>
      </c>
      <c r="BF355" s="100">
        <f t="shared" si="95"/>
        <v>0</v>
      </c>
      <c r="BG355" s="100">
        <f t="shared" si="96"/>
        <v>0</v>
      </c>
      <c r="BH355" s="100">
        <f t="shared" si="97"/>
        <v>0</v>
      </c>
      <c r="BI355" s="100">
        <f t="shared" si="98"/>
        <v>0</v>
      </c>
      <c r="BJ355" s="2" t="s">
        <v>95</v>
      </c>
      <c r="BK355" s="101">
        <f t="shared" si="99"/>
        <v>0</v>
      </c>
      <c r="BL355" s="2" t="s">
        <v>607</v>
      </c>
      <c r="BM355" s="99" t="s">
        <v>909</v>
      </c>
    </row>
    <row r="356" spans="2:65" s="8" customFormat="1" ht="14.45" customHeight="1" x14ac:dyDescent="0.25">
      <c r="B356" s="9"/>
      <c r="C356" s="90" t="s">
        <v>910</v>
      </c>
      <c r="D356" s="90" t="s">
        <v>90</v>
      </c>
      <c r="E356" s="91" t="s">
        <v>911</v>
      </c>
      <c r="F356" s="92" t="s">
        <v>912</v>
      </c>
      <c r="G356" s="93" t="s">
        <v>286</v>
      </c>
      <c r="H356" s="94"/>
      <c r="I356" s="94"/>
      <c r="J356" s="94">
        <f t="shared" si="90"/>
        <v>0</v>
      </c>
      <c r="K356" s="95"/>
      <c r="L356" s="9"/>
      <c r="M356" s="96" t="s">
        <v>8</v>
      </c>
      <c r="N356" s="60" t="s">
        <v>31</v>
      </c>
      <c r="O356" s="97">
        <v>0.11700000000000001</v>
      </c>
      <c r="P356" s="97">
        <f t="shared" si="91"/>
        <v>0</v>
      </c>
      <c r="Q356" s="97">
        <v>0</v>
      </c>
      <c r="R356" s="97">
        <f t="shared" si="92"/>
        <v>0</v>
      </c>
      <c r="S356" s="97">
        <v>0</v>
      </c>
      <c r="T356" s="98">
        <f t="shared" si="93"/>
        <v>0</v>
      </c>
      <c r="AR356" s="99" t="s">
        <v>353</v>
      </c>
      <c r="AT356" s="99" t="s">
        <v>90</v>
      </c>
      <c r="AU356" s="99" t="s">
        <v>95</v>
      </c>
      <c r="AY356" s="2" t="s">
        <v>88</v>
      </c>
      <c r="BE356" s="100">
        <f t="shared" si="94"/>
        <v>0</v>
      </c>
      <c r="BF356" s="100">
        <f t="shared" si="95"/>
        <v>0</v>
      </c>
      <c r="BG356" s="100">
        <f t="shared" si="96"/>
        <v>0</v>
      </c>
      <c r="BH356" s="100">
        <f t="shared" si="97"/>
        <v>0</v>
      </c>
      <c r="BI356" s="100">
        <f t="shared" si="98"/>
        <v>0</v>
      </c>
      <c r="BJ356" s="2" t="s">
        <v>95</v>
      </c>
      <c r="BK356" s="101">
        <f t="shared" si="99"/>
        <v>0</v>
      </c>
      <c r="BL356" s="2" t="s">
        <v>353</v>
      </c>
      <c r="BM356" s="99" t="s">
        <v>913</v>
      </c>
    </row>
    <row r="357" spans="2:65" s="8" customFormat="1" ht="24.2" customHeight="1" x14ac:dyDescent="0.25">
      <c r="B357" s="9"/>
      <c r="C357" s="102" t="s">
        <v>914</v>
      </c>
      <c r="D357" s="102" t="s">
        <v>190</v>
      </c>
      <c r="E357" s="103" t="s">
        <v>915</v>
      </c>
      <c r="F357" s="104" t="s">
        <v>916</v>
      </c>
      <c r="G357" s="105" t="s">
        <v>286</v>
      </c>
      <c r="H357" s="106"/>
      <c r="I357" s="106"/>
      <c r="J357" s="106">
        <f t="shared" si="90"/>
        <v>0</v>
      </c>
      <c r="K357" s="107"/>
      <c r="L357" s="108"/>
      <c r="M357" s="109" t="s">
        <v>8</v>
      </c>
      <c r="N357" s="110" t="s">
        <v>31</v>
      </c>
      <c r="O357" s="97">
        <v>0</v>
      </c>
      <c r="P357" s="97">
        <f t="shared" si="91"/>
        <v>0</v>
      </c>
      <c r="Q357" s="97">
        <v>2.9E-4</v>
      </c>
      <c r="R357" s="97">
        <f t="shared" si="92"/>
        <v>0</v>
      </c>
      <c r="S357" s="97">
        <v>0</v>
      </c>
      <c r="T357" s="98">
        <f t="shared" si="93"/>
        <v>0</v>
      </c>
      <c r="AR357" s="99" t="s">
        <v>607</v>
      </c>
      <c r="AT357" s="99" t="s">
        <v>190</v>
      </c>
      <c r="AU357" s="99" t="s">
        <v>95</v>
      </c>
      <c r="AY357" s="2" t="s">
        <v>88</v>
      </c>
      <c r="BE357" s="100">
        <f t="shared" si="94"/>
        <v>0</v>
      </c>
      <c r="BF357" s="100">
        <f t="shared" si="95"/>
        <v>0</v>
      </c>
      <c r="BG357" s="100">
        <f t="shared" si="96"/>
        <v>0</v>
      </c>
      <c r="BH357" s="100">
        <f t="shared" si="97"/>
        <v>0</v>
      </c>
      <c r="BI357" s="100">
        <f t="shared" si="98"/>
        <v>0</v>
      </c>
      <c r="BJ357" s="2" t="s">
        <v>95</v>
      </c>
      <c r="BK357" s="101">
        <f t="shared" si="99"/>
        <v>0</v>
      </c>
      <c r="BL357" s="2" t="s">
        <v>607</v>
      </c>
      <c r="BM357" s="99" t="s">
        <v>917</v>
      </c>
    </row>
    <row r="358" spans="2:65" s="8" customFormat="1" ht="14.45" customHeight="1" x14ac:dyDescent="0.25">
      <c r="B358" s="9"/>
      <c r="C358" s="90" t="s">
        <v>918</v>
      </c>
      <c r="D358" s="90" t="s">
        <v>90</v>
      </c>
      <c r="E358" s="91" t="s">
        <v>919</v>
      </c>
      <c r="F358" s="92" t="s">
        <v>920</v>
      </c>
      <c r="G358" s="93" t="s">
        <v>286</v>
      </c>
      <c r="H358" s="94"/>
      <c r="I358" s="94"/>
      <c r="J358" s="94">
        <f t="shared" si="90"/>
        <v>0</v>
      </c>
      <c r="K358" s="95"/>
      <c r="L358" s="9"/>
      <c r="M358" s="96" t="s">
        <v>8</v>
      </c>
      <c r="N358" s="60" t="s">
        <v>31</v>
      </c>
      <c r="O358" s="97">
        <v>0.41799999999999998</v>
      </c>
      <c r="P358" s="97">
        <f t="shared" si="91"/>
        <v>0</v>
      </c>
      <c r="Q358" s="97">
        <v>0</v>
      </c>
      <c r="R358" s="97">
        <f t="shared" si="92"/>
        <v>0</v>
      </c>
      <c r="S358" s="97">
        <v>0</v>
      </c>
      <c r="T358" s="98">
        <f t="shared" si="93"/>
        <v>0</v>
      </c>
      <c r="AR358" s="99" t="s">
        <v>353</v>
      </c>
      <c r="AT358" s="99" t="s">
        <v>90</v>
      </c>
      <c r="AU358" s="99" t="s">
        <v>95</v>
      </c>
      <c r="AY358" s="2" t="s">
        <v>88</v>
      </c>
      <c r="BE358" s="100">
        <f t="shared" si="94"/>
        <v>0</v>
      </c>
      <c r="BF358" s="100">
        <f t="shared" si="95"/>
        <v>0</v>
      </c>
      <c r="BG358" s="100">
        <f t="shared" si="96"/>
        <v>0</v>
      </c>
      <c r="BH358" s="100">
        <f t="shared" si="97"/>
        <v>0</v>
      </c>
      <c r="BI358" s="100">
        <f t="shared" si="98"/>
        <v>0</v>
      </c>
      <c r="BJ358" s="2" t="s">
        <v>95</v>
      </c>
      <c r="BK358" s="101">
        <f t="shared" si="99"/>
        <v>0</v>
      </c>
      <c r="BL358" s="2" t="s">
        <v>353</v>
      </c>
      <c r="BM358" s="99" t="s">
        <v>921</v>
      </c>
    </row>
    <row r="359" spans="2:65" s="8" customFormat="1" ht="24.2" customHeight="1" x14ac:dyDescent="0.25">
      <c r="B359" s="9"/>
      <c r="C359" s="102" t="s">
        <v>922</v>
      </c>
      <c r="D359" s="102" t="s">
        <v>190</v>
      </c>
      <c r="E359" s="103" t="s">
        <v>923</v>
      </c>
      <c r="F359" s="104" t="s">
        <v>924</v>
      </c>
      <c r="G359" s="105" t="s">
        <v>286</v>
      </c>
      <c r="H359" s="106"/>
      <c r="I359" s="106"/>
      <c r="J359" s="106">
        <f t="shared" si="90"/>
        <v>0</v>
      </c>
      <c r="K359" s="107"/>
      <c r="L359" s="108"/>
      <c r="M359" s="109" t="s">
        <v>8</v>
      </c>
      <c r="N359" s="110" t="s">
        <v>31</v>
      </c>
      <c r="O359" s="97">
        <v>0</v>
      </c>
      <c r="P359" s="97">
        <f t="shared" si="91"/>
        <v>0</v>
      </c>
      <c r="Q359" s="97">
        <v>2.2799999999999999E-3</v>
      </c>
      <c r="R359" s="97">
        <f t="shared" si="92"/>
        <v>0</v>
      </c>
      <c r="S359" s="97">
        <v>0</v>
      </c>
      <c r="T359" s="98">
        <f t="shared" si="93"/>
        <v>0</v>
      </c>
      <c r="AR359" s="99" t="s">
        <v>607</v>
      </c>
      <c r="AT359" s="99" t="s">
        <v>190</v>
      </c>
      <c r="AU359" s="99" t="s">
        <v>95</v>
      </c>
      <c r="AY359" s="2" t="s">
        <v>88</v>
      </c>
      <c r="BE359" s="100">
        <f t="shared" si="94"/>
        <v>0</v>
      </c>
      <c r="BF359" s="100">
        <f t="shared" si="95"/>
        <v>0</v>
      </c>
      <c r="BG359" s="100">
        <f t="shared" si="96"/>
        <v>0</v>
      </c>
      <c r="BH359" s="100">
        <f t="shared" si="97"/>
        <v>0</v>
      </c>
      <c r="BI359" s="100">
        <f t="shared" si="98"/>
        <v>0</v>
      </c>
      <c r="BJ359" s="2" t="s">
        <v>95</v>
      </c>
      <c r="BK359" s="101">
        <f t="shared" si="99"/>
        <v>0</v>
      </c>
      <c r="BL359" s="2" t="s">
        <v>607</v>
      </c>
      <c r="BM359" s="99" t="s">
        <v>925</v>
      </c>
    </row>
    <row r="360" spans="2:65" s="8" customFormat="1" ht="14.45" customHeight="1" x14ac:dyDescent="0.25">
      <c r="B360" s="9"/>
      <c r="C360" s="90" t="s">
        <v>926</v>
      </c>
      <c r="D360" s="90" t="s">
        <v>90</v>
      </c>
      <c r="E360" s="91" t="s">
        <v>927</v>
      </c>
      <c r="F360" s="92" t="s">
        <v>928</v>
      </c>
      <c r="G360" s="93" t="s">
        <v>286</v>
      </c>
      <c r="H360" s="94"/>
      <c r="I360" s="94"/>
      <c r="J360" s="94">
        <f t="shared" si="90"/>
        <v>0</v>
      </c>
      <c r="K360" s="95"/>
      <c r="L360" s="9"/>
      <c r="M360" s="96" t="s">
        <v>8</v>
      </c>
      <c r="N360" s="60" t="s">
        <v>31</v>
      </c>
      <c r="O360" s="97">
        <v>0.48</v>
      </c>
      <c r="P360" s="97">
        <f t="shared" si="91"/>
        <v>0</v>
      </c>
      <c r="Q360" s="97">
        <v>0</v>
      </c>
      <c r="R360" s="97">
        <f t="shared" si="92"/>
        <v>0</v>
      </c>
      <c r="S360" s="97">
        <v>0</v>
      </c>
      <c r="T360" s="98">
        <f t="shared" si="93"/>
        <v>0</v>
      </c>
      <c r="AR360" s="99" t="s">
        <v>353</v>
      </c>
      <c r="AT360" s="99" t="s">
        <v>90</v>
      </c>
      <c r="AU360" s="99" t="s">
        <v>95</v>
      </c>
      <c r="AY360" s="2" t="s">
        <v>88</v>
      </c>
      <c r="BE360" s="100">
        <f t="shared" si="94"/>
        <v>0</v>
      </c>
      <c r="BF360" s="100">
        <f t="shared" si="95"/>
        <v>0</v>
      </c>
      <c r="BG360" s="100">
        <f t="shared" si="96"/>
        <v>0</v>
      </c>
      <c r="BH360" s="100">
        <f t="shared" si="97"/>
        <v>0</v>
      </c>
      <c r="BI360" s="100">
        <f t="shared" si="98"/>
        <v>0</v>
      </c>
      <c r="BJ360" s="2" t="s">
        <v>95</v>
      </c>
      <c r="BK360" s="101">
        <f t="shared" si="99"/>
        <v>0</v>
      </c>
      <c r="BL360" s="2" t="s">
        <v>353</v>
      </c>
      <c r="BM360" s="99" t="s">
        <v>929</v>
      </c>
    </row>
    <row r="361" spans="2:65" s="8" customFormat="1" ht="24.2" customHeight="1" x14ac:dyDescent="0.25">
      <c r="B361" s="9"/>
      <c r="C361" s="102" t="s">
        <v>930</v>
      </c>
      <c r="D361" s="102" t="s">
        <v>190</v>
      </c>
      <c r="E361" s="103" t="s">
        <v>931</v>
      </c>
      <c r="F361" s="104" t="s">
        <v>932</v>
      </c>
      <c r="G361" s="105" t="s">
        <v>286</v>
      </c>
      <c r="H361" s="106"/>
      <c r="I361" s="106"/>
      <c r="J361" s="106">
        <f t="shared" si="90"/>
        <v>0</v>
      </c>
      <c r="K361" s="107"/>
      <c r="L361" s="108"/>
      <c r="M361" s="109" t="s">
        <v>8</v>
      </c>
      <c r="N361" s="110" t="s">
        <v>31</v>
      </c>
      <c r="O361" s="97">
        <v>0</v>
      </c>
      <c r="P361" s="97">
        <f t="shared" si="91"/>
        <v>0</v>
      </c>
      <c r="Q361" s="97">
        <v>2.2599999999999999E-3</v>
      </c>
      <c r="R361" s="97">
        <f t="shared" si="92"/>
        <v>0</v>
      </c>
      <c r="S361" s="97">
        <v>0</v>
      </c>
      <c r="T361" s="98">
        <f t="shared" si="93"/>
        <v>0</v>
      </c>
      <c r="AR361" s="99" t="s">
        <v>607</v>
      </c>
      <c r="AT361" s="99" t="s">
        <v>190</v>
      </c>
      <c r="AU361" s="99" t="s">
        <v>95</v>
      </c>
      <c r="AY361" s="2" t="s">
        <v>88</v>
      </c>
      <c r="BE361" s="100">
        <f t="shared" si="94"/>
        <v>0</v>
      </c>
      <c r="BF361" s="100">
        <f t="shared" si="95"/>
        <v>0</v>
      </c>
      <c r="BG361" s="100">
        <f t="shared" si="96"/>
        <v>0</v>
      </c>
      <c r="BH361" s="100">
        <f t="shared" si="97"/>
        <v>0</v>
      </c>
      <c r="BI361" s="100">
        <f t="shared" si="98"/>
        <v>0</v>
      </c>
      <c r="BJ361" s="2" t="s">
        <v>95</v>
      </c>
      <c r="BK361" s="101">
        <f t="shared" si="99"/>
        <v>0</v>
      </c>
      <c r="BL361" s="2" t="s">
        <v>607</v>
      </c>
      <c r="BM361" s="99" t="s">
        <v>933</v>
      </c>
    </row>
    <row r="362" spans="2:65" s="8" customFormat="1" ht="24.2" customHeight="1" x14ac:dyDescent="0.25">
      <c r="B362" s="9"/>
      <c r="C362" s="102" t="s">
        <v>934</v>
      </c>
      <c r="D362" s="102" t="s">
        <v>190</v>
      </c>
      <c r="E362" s="103" t="s">
        <v>935</v>
      </c>
      <c r="F362" s="104" t="s">
        <v>936</v>
      </c>
      <c r="G362" s="105" t="s">
        <v>286</v>
      </c>
      <c r="H362" s="106"/>
      <c r="I362" s="106"/>
      <c r="J362" s="106">
        <f t="shared" si="90"/>
        <v>0</v>
      </c>
      <c r="K362" s="107"/>
      <c r="L362" s="108"/>
      <c r="M362" s="109" t="s">
        <v>8</v>
      </c>
      <c r="N362" s="110" t="s">
        <v>31</v>
      </c>
      <c r="O362" s="97">
        <v>0</v>
      </c>
      <c r="P362" s="97">
        <f t="shared" si="91"/>
        <v>0</v>
      </c>
      <c r="Q362" s="97">
        <v>1.23E-3</v>
      </c>
      <c r="R362" s="97">
        <f t="shared" si="92"/>
        <v>0</v>
      </c>
      <c r="S362" s="97">
        <v>0</v>
      </c>
      <c r="T362" s="98">
        <f t="shared" si="93"/>
        <v>0</v>
      </c>
      <c r="AR362" s="99" t="s">
        <v>607</v>
      </c>
      <c r="AT362" s="99" t="s">
        <v>190</v>
      </c>
      <c r="AU362" s="99" t="s">
        <v>95</v>
      </c>
      <c r="AY362" s="2" t="s">
        <v>88</v>
      </c>
      <c r="BE362" s="100">
        <f t="shared" si="94"/>
        <v>0</v>
      </c>
      <c r="BF362" s="100">
        <f t="shared" si="95"/>
        <v>0</v>
      </c>
      <c r="BG362" s="100">
        <f t="shared" si="96"/>
        <v>0</v>
      </c>
      <c r="BH362" s="100">
        <f t="shared" si="97"/>
        <v>0</v>
      </c>
      <c r="BI362" s="100">
        <f t="shared" si="98"/>
        <v>0</v>
      </c>
      <c r="BJ362" s="2" t="s">
        <v>95</v>
      </c>
      <c r="BK362" s="101">
        <f t="shared" si="99"/>
        <v>0</v>
      </c>
      <c r="BL362" s="2" t="s">
        <v>607</v>
      </c>
      <c r="BM362" s="99" t="s">
        <v>937</v>
      </c>
    </row>
    <row r="363" spans="2:65" s="8" customFormat="1" ht="14.45" customHeight="1" x14ac:dyDescent="0.25">
      <c r="B363" s="9"/>
      <c r="C363" s="90" t="s">
        <v>938</v>
      </c>
      <c r="D363" s="90" t="s">
        <v>90</v>
      </c>
      <c r="E363" s="91" t="s">
        <v>939</v>
      </c>
      <c r="F363" s="92" t="s">
        <v>940</v>
      </c>
      <c r="G363" s="93" t="s">
        <v>286</v>
      </c>
      <c r="H363" s="94"/>
      <c r="I363" s="94"/>
      <c r="J363" s="94">
        <f t="shared" si="90"/>
        <v>0</v>
      </c>
      <c r="K363" s="95"/>
      <c r="L363" s="9"/>
      <c r="M363" s="96" t="s">
        <v>8</v>
      </c>
      <c r="N363" s="60" t="s">
        <v>31</v>
      </c>
      <c r="O363" s="97">
        <v>0.1</v>
      </c>
      <c r="P363" s="97">
        <f t="shared" si="91"/>
        <v>0</v>
      </c>
      <c r="Q363" s="97">
        <v>0</v>
      </c>
      <c r="R363" s="97">
        <f t="shared" si="92"/>
        <v>0</v>
      </c>
      <c r="S363" s="97">
        <v>0</v>
      </c>
      <c r="T363" s="98">
        <f t="shared" si="93"/>
        <v>0</v>
      </c>
      <c r="AR363" s="99" t="s">
        <v>353</v>
      </c>
      <c r="AT363" s="99" t="s">
        <v>90</v>
      </c>
      <c r="AU363" s="99" t="s">
        <v>95</v>
      </c>
      <c r="AY363" s="2" t="s">
        <v>88</v>
      </c>
      <c r="BE363" s="100">
        <f t="shared" si="94"/>
        <v>0</v>
      </c>
      <c r="BF363" s="100">
        <f t="shared" si="95"/>
        <v>0</v>
      </c>
      <c r="BG363" s="100">
        <f t="shared" si="96"/>
        <v>0</v>
      </c>
      <c r="BH363" s="100">
        <f t="shared" si="97"/>
        <v>0</v>
      </c>
      <c r="BI363" s="100">
        <f t="shared" si="98"/>
        <v>0</v>
      </c>
      <c r="BJ363" s="2" t="s">
        <v>95</v>
      </c>
      <c r="BK363" s="101">
        <f t="shared" si="99"/>
        <v>0</v>
      </c>
      <c r="BL363" s="2" t="s">
        <v>353</v>
      </c>
      <c r="BM363" s="99" t="s">
        <v>941</v>
      </c>
    </row>
    <row r="364" spans="2:65" s="8" customFormat="1" ht="14.45" customHeight="1" x14ac:dyDescent="0.25">
      <c r="B364" s="9"/>
      <c r="C364" s="102" t="s">
        <v>942</v>
      </c>
      <c r="D364" s="102" t="s">
        <v>190</v>
      </c>
      <c r="E364" s="103" t="s">
        <v>943</v>
      </c>
      <c r="F364" s="104" t="s">
        <v>944</v>
      </c>
      <c r="G364" s="105" t="s">
        <v>286</v>
      </c>
      <c r="H364" s="106"/>
      <c r="I364" s="106"/>
      <c r="J364" s="106">
        <f t="shared" si="90"/>
        <v>0</v>
      </c>
      <c r="K364" s="107"/>
      <c r="L364" s="108"/>
      <c r="M364" s="109" t="s">
        <v>8</v>
      </c>
      <c r="N364" s="110" t="s">
        <v>31</v>
      </c>
      <c r="O364" s="97">
        <v>0</v>
      </c>
      <c r="P364" s="97">
        <f t="shared" si="91"/>
        <v>0</v>
      </c>
      <c r="Q364" s="97">
        <v>1.7000000000000001E-4</v>
      </c>
      <c r="R364" s="97">
        <f t="shared" si="92"/>
        <v>0</v>
      </c>
      <c r="S364" s="97">
        <v>0</v>
      </c>
      <c r="T364" s="98">
        <f t="shared" si="93"/>
        <v>0</v>
      </c>
      <c r="AR364" s="99" t="s">
        <v>607</v>
      </c>
      <c r="AT364" s="99" t="s">
        <v>190</v>
      </c>
      <c r="AU364" s="99" t="s">
        <v>95</v>
      </c>
      <c r="AY364" s="2" t="s">
        <v>88</v>
      </c>
      <c r="BE364" s="100">
        <f t="shared" si="94"/>
        <v>0</v>
      </c>
      <c r="BF364" s="100">
        <f t="shared" si="95"/>
        <v>0</v>
      </c>
      <c r="BG364" s="100">
        <f t="shared" si="96"/>
        <v>0</v>
      </c>
      <c r="BH364" s="100">
        <f t="shared" si="97"/>
        <v>0</v>
      </c>
      <c r="BI364" s="100">
        <f t="shared" si="98"/>
        <v>0</v>
      </c>
      <c r="BJ364" s="2" t="s">
        <v>95</v>
      </c>
      <c r="BK364" s="101">
        <f t="shared" si="99"/>
        <v>0</v>
      </c>
      <c r="BL364" s="2" t="s">
        <v>607</v>
      </c>
      <c r="BM364" s="99" t="s">
        <v>945</v>
      </c>
    </row>
    <row r="365" spans="2:65" s="8" customFormat="1" ht="14.45" customHeight="1" x14ac:dyDescent="0.25">
      <c r="B365" s="9"/>
      <c r="C365" s="90" t="s">
        <v>946</v>
      </c>
      <c r="D365" s="90" t="s">
        <v>90</v>
      </c>
      <c r="E365" s="91" t="s">
        <v>947</v>
      </c>
      <c r="F365" s="92" t="s">
        <v>948</v>
      </c>
      <c r="G365" s="93" t="s">
        <v>286</v>
      </c>
      <c r="H365" s="94"/>
      <c r="I365" s="94"/>
      <c r="J365" s="94">
        <f t="shared" si="90"/>
        <v>0</v>
      </c>
      <c r="K365" s="95"/>
      <c r="L365" s="9"/>
      <c r="M365" s="96" t="s">
        <v>8</v>
      </c>
      <c r="N365" s="60" t="s">
        <v>31</v>
      </c>
      <c r="O365" s="97">
        <v>0.16700000000000001</v>
      </c>
      <c r="P365" s="97">
        <f t="shared" si="91"/>
        <v>0</v>
      </c>
      <c r="Q365" s="97">
        <v>0</v>
      </c>
      <c r="R365" s="97">
        <f t="shared" si="92"/>
        <v>0</v>
      </c>
      <c r="S365" s="97">
        <v>0</v>
      </c>
      <c r="T365" s="98">
        <f t="shared" si="93"/>
        <v>0</v>
      </c>
      <c r="AR365" s="99" t="s">
        <v>353</v>
      </c>
      <c r="AT365" s="99" t="s">
        <v>90</v>
      </c>
      <c r="AU365" s="99" t="s">
        <v>95</v>
      </c>
      <c r="AY365" s="2" t="s">
        <v>88</v>
      </c>
      <c r="BE365" s="100">
        <f t="shared" si="94"/>
        <v>0</v>
      </c>
      <c r="BF365" s="100">
        <f t="shared" si="95"/>
        <v>0</v>
      </c>
      <c r="BG365" s="100">
        <f t="shared" si="96"/>
        <v>0</v>
      </c>
      <c r="BH365" s="100">
        <f t="shared" si="97"/>
        <v>0</v>
      </c>
      <c r="BI365" s="100">
        <f t="shared" si="98"/>
        <v>0</v>
      </c>
      <c r="BJ365" s="2" t="s">
        <v>95</v>
      </c>
      <c r="BK365" s="101">
        <f t="shared" si="99"/>
        <v>0</v>
      </c>
      <c r="BL365" s="2" t="s">
        <v>353</v>
      </c>
      <c r="BM365" s="99" t="s">
        <v>949</v>
      </c>
    </row>
    <row r="366" spans="2:65" s="8" customFormat="1" ht="14.45" customHeight="1" x14ac:dyDescent="0.25">
      <c r="B366" s="9"/>
      <c r="C366" s="102" t="s">
        <v>950</v>
      </c>
      <c r="D366" s="102" t="s">
        <v>190</v>
      </c>
      <c r="E366" s="103" t="s">
        <v>951</v>
      </c>
      <c r="F366" s="104" t="s">
        <v>952</v>
      </c>
      <c r="G366" s="105" t="s">
        <v>286</v>
      </c>
      <c r="H366" s="106"/>
      <c r="I366" s="106"/>
      <c r="J366" s="106">
        <f t="shared" si="90"/>
        <v>0</v>
      </c>
      <c r="K366" s="107"/>
      <c r="L366" s="108"/>
      <c r="M366" s="109" t="s">
        <v>8</v>
      </c>
      <c r="N366" s="110" t="s">
        <v>31</v>
      </c>
      <c r="O366" s="97">
        <v>0</v>
      </c>
      <c r="P366" s="97">
        <f t="shared" si="91"/>
        <v>0</v>
      </c>
      <c r="Q366" s="97">
        <v>4.0000000000000002E-4</v>
      </c>
      <c r="R366" s="97">
        <f t="shared" si="92"/>
        <v>0</v>
      </c>
      <c r="S366" s="97">
        <v>0</v>
      </c>
      <c r="T366" s="98">
        <f t="shared" si="93"/>
        <v>0</v>
      </c>
      <c r="AR366" s="99" t="s">
        <v>607</v>
      </c>
      <c r="AT366" s="99" t="s">
        <v>190</v>
      </c>
      <c r="AU366" s="99" t="s">
        <v>95</v>
      </c>
      <c r="AY366" s="2" t="s">
        <v>88</v>
      </c>
      <c r="BE366" s="100">
        <f t="shared" si="94"/>
        <v>0</v>
      </c>
      <c r="BF366" s="100">
        <f t="shared" si="95"/>
        <v>0</v>
      </c>
      <c r="BG366" s="100">
        <f t="shared" si="96"/>
        <v>0</v>
      </c>
      <c r="BH366" s="100">
        <f t="shared" si="97"/>
        <v>0</v>
      </c>
      <c r="BI366" s="100">
        <f t="shared" si="98"/>
        <v>0</v>
      </c>
      <c r="BJ366" s="2" t="s">
        <v>95</v>
      </c>
      <c r="BK366" s="101">
        <f t="shared" si="99"/>
        <v>0</v>
      </c>
      <c r="BL366" s="2" t="s">
        <v>607</v>
      </c>
      <c r="BM366" s="99" t="s">
        <v>953</v>
      </c>
    </row>
    <row r="367" spans="2:65" s="8" customFormat="1" ht="14.45" customHeight="1" x14ac:dyDescent="0.25">
      <c r="B367" s="9"/>
      <c r="C367" s="90" t="s">
        <v>954</v>
      </c>
      <c r="D367" s="90" t="s">
        <v>90</v>
      </c>
      <c r="E367" s="91" t="s">
        <v>947</v>
      </c>
      <c r="F367" s="92" t="s">
        <v>948</v>
      </c>
      <c r="G367" s="93" t="s">
        <v>286</v>
      </c>
      <c r="H367" s="94"/>
      <c r="I367" s="94"/>
      <c r="J367" s="94">
        <f t="shared" si="90"/>
        <v>0</v>
      </c>
      <c r="K367" s="95"/>
      <c r="L367" s="9"/>
      <c r="M367" s="96" t="s">
        <v>8</v>
      </c>
      <c r="N367" s="60" t="s">
        <v>31</v>
      </c>
      <c r="O367" s="97">
        <v>0.16700000000000001</v>
      </c>
      <c r="P367" s="97">
        <f t="shared" si="91"/>
        <v>0</v>
      </c>
      <c r="Q367" s="97">
        <v>0</v>
      </c>
      <c r="R367" s="97">
        <f t="shared" si="92"/>
        <v>0</v>
      </c>
      <c r="S367" s="97">
        <v>0</v>
      </c>
      <c r="T367" s="98">
        <f t="shared" si="93"/>
        <v>0</v>
      </c>
      <c r="AR367" s="99" t="s">
        <v>353</v>
      </c>
      <c r="AT367" s="99" t="s">
        <v>90</v>
      </c>
      <c r="AU367" s="99" t="s">
        <v>95</v>
      </c>
      <c r="AY367" s="2" t="s">
        <v>88</v>
      </c>
      <c r="BE367" s="100">
        <f t="shared" si="94"/>
        <v>0</v>
      </c>
      <c r="BF367" s="100">
        <f t="shared" si="95"/>
        <v>0</v>
      </c>
      <c r="BG367" s="100">
        <f t="shared" si="96"/>
        <v>0</v>
      </c>
      <c r="BH367" s="100">
        <f t="shared" si="97"/>
        <v>0</v>
      </c>
      <c r="BI367" s="100">
        <f t="shared" si="98"/>
        <v>0</v>
      </c>
      <c r="BJ367" s="2" t="s">
        <v>95</v>
      </c>
      <c r="BK367" s="101">
        <f t="shared" si="99"/>
        <v>0</v>
      </c>
      <c r="BL367" s="2" t="s">
        <v>353</v>
      </c>
      <c r="BM367" s="99" t="s">
        <v>955</v>
      </c>
    </row>
    <row r="368" spans="2:65" s="8" customFormat="1" ht="14.45" customHeight="1" x14ac:dyDescent="0.25">
      <c r="B368" s="9"/>
      <c r="C368" s="102" t="s">
        <v>956</v>
      </c>
      <c r="D368" s="102" t="s">
        <v>190</v>
      </c>
      <c r="E368" s="103" t="s">
        <v>957</v>
      </c>
      <c r="F368" s="104" t="s">
        <v>958</v>
      </c>
      <c r="G368" s="105" t="s">
        <v>286</v>
      </c>
      <c r="H368" s="106"/>
      <c r="I368" s="106"/>
      <c r="J368" s="106">
        <f t="shared" si="90"/>
        <v>0</v>
      </c>
      <c r="K368" s="107"/>
      <c r="L368" s="108"/>
      <c r="M368" s="109" t="s">
        <v>8</v>
      </c>
      <c r="N368" s="110" t="s">
        <v>31</v>
      </c>
      <c r="O368" s="97">
        <v>0</v>
      </c>
      <c r="P368" s="97">
        <f t="shared" si="91"/>
        <v>0</v>
      </c>
      <c r="Q368" s="97">
        <v>4.0000000000000002E-4</v>
      </c>
      <c r="R368" s="97">
        <f t="shared" si="92"/>
        <v>0</v>
      </c>
      <c r="S368" s="97">
        <v>0</v>
      </c>
      <c r="T368" s="98">
        <f t="shared" si="93"/>
        <v>0</v>
      </c>
      <c r="AR368" s="99" t="s">
        <v>607</v>
      </c>
      <c r="AT368" s="99" t="s">
        <v>190</v>
      </c>
      <c r="AU368" s="99" t="s">
        <v>95</v>
      </c>
      <c r="AY368" s="2" t="s">
        <v>88</v>
      </c>
      <c r="BE368" s="100">
        <f t="shared" si="94"/>
        <v>0</v>
      </c>
      <c r="BF368" s="100">
        <f t="shared" si="95"/>
        <v>0</v>
      </c>
      <c r="BG368" s="100">
        <f t="shared" si="96"/>
        <v>0</v>
      </c>
      <c r="BH368" s="100">
        <f t="shared" si="97"/>
        <v>0</v>
      </c>
      <c r="BI368" s="100">
        <f t="shared" si="98"/>
        <v>0</v>
      </c>
      <c r="BJ368" s="2" t="s">
        <v>95</v>
      </c>
      <c r="BK368" s="101">
        <f t="shared" si="99"/>
        <v>0</v>
      </c>
      <c r="BL368" s="2" t="s">
        <v>607</v>
      </c>
      <c r="BM368" s="99" t="s">
        <v>959</v>
      </c>
    </row>
    <row r="369" spans="2:65" s="8" customFormat="1" ht="14.45" customHeight="1" x14ac:dyDescent="0.25">
      <c r="B369" s="9"/>
      <c r="C369" s="90" t="s">
        <v>960</v>
      </c>
      <c r="D369" s="90" t="s">
        <v>90</v>
      </c>
      <c r="E369" s="91" t="s">
        <v>961</v>
      </c>
      <c r="F369" s="92" t="s">
        <v>962</v>
      </c>
      <c r="G369" s="93" t="s">
        <v>286</v>
      </c>
      <c r="H369" s="94"/>
      <c r="I369" s="94"/>
      <c r="J369" s="94">
        <f t="shared" si="90"/>
        <v>0</v>
      </c>
      <c r="K369" s="95"/>
      <c r="L369" s="9"/>
      <c r="M369" s="96" t="s">
        <v>8</v>
      </c>
      <c r="N369" s="60" t="s">
        <v>31</v>
      </c>
      <c r="O369" s="97">
        <v>0.11700000000000001</v>
      </c>
      <c r="P369" s="97">
        <f t="shared" si="91"/>
        <v>0</v>
      </c>
      <c r="Q369" s="97">
        <v>0</v>
      </c>
      <c r="R369" s="97">
        <f t="shared" si="92"/>
        <v>0</v>
      </c>
      <c r="S369" s="97">
        <v>0</v>
      </c>
      <c r="T369" s="98">
        <f t="shared" si="93"/>
        <v>0</v>
      </c>
      <c r="AR369" s="99" t="s">
        <v>353</v>
      </c>
      <c r="AT369" s="99" t="s">
        <v>90</v>
      </c>
      <c r="AU369" s="99" t="s">
        <v>95</v>
      </c>
      <c r="AY369" s="2" t="s">
        <v>88</v>
      </c>
      <c r="BE369" s="100">
        <f t="shared" si="94"/>
        <v>0</v>
      </c>
      <c r="BF369" s="100">
        <f t="shared" si="95"/>
        <v>0</v>
      </c>
      <c r="BG369" s="100">
        <f t="shared" si="96"/>
        <v>0</v>
      </c>
      <c r="BH369" s="100">
        <f t="shared" si="97"/>
        <v>0</v>
      </c>
      <c r="BI369" s="100">
        <f t="shared" si="98"/>
        <v>0</v>
      </c>
      <c r="BJ369" s="2" t="s">
        <v>95</v>
      </c>
      <c r="BK369" s="101">
        <f t="shared" si="99"/>
        <v>0</v>
      </c>
      <c r="BL369" s="2" t="s">
        <v>353</v>
      </c>
      <c r="BM369" s="99" t="s">
        <v>963</v>
      </c>
    </row>
    <row r="370" spans="2:65" s="8" customFormat="1" ht="24.2" customHeight="1" x14ac:dyDescent="0.25">
      <c r="B370" s="9"/>
      <c r="C370" s="102" t="s">
        <v>964</v>
      </c>
      <c r="D370" s="102" t="s">
        <v>190</v>
      </c>
      <c r="E370" s="103" t="s">
        <v>965</v>
      </c>
      <c r="F370" s="104" t="s">
        <v>966</v>
      </c>
      <c r="G370" s="105" t="s">
        <v>286</v>
      </c>
      <c r="H370" s="106"/>
      <c r="I370" s="106"/>
      <c r="J370" s="106">
        <f t="shared" si="90"/>
        <v>0</v>
      </c>
      <c r="K370" s="107"/>
      <c r="L370" s="108"/>
      <c r="M370" s="109" t="s">
        <v>8</v>
      </c>
      <c r="N370" s="110" t="s">
        <v>31</v>
      </c>
      <c r="O370" s="97">
        <v>0</v>
      </c>
      <c r="P370" s="97">
        <f t="shared" si="91"/>
        <v>0</v>
      </c>
      <c r="Q370" s="97">
        <v>1.6000000000000001E-4</v>
      </c>
      <c r="R370" s="97">
        <f t="shared" si="92"/>
        <v>0</v>
      </c>
      <c r="S370" s="97">
        <v>0</v>
      </c>
      <c r="T370" s="98">
        <f t="shared" si="93"/>
        <v>0</v>
      </c>
      <c r="AR370" s="99" t="s">
        <v>607</v>
      </c>
      <c r="AT370" s="99" t="s">
        <v>190</v>
      </c>
      <c r="AU370" s="99" t="s">
        <v>95</v>
      </c>
      <c r="AY370" s="2" t="s">
        <v>88</v>
      </c>
      <c r="BE370" s="100">
        <f t="shared" si="94"/>
        <v>0</v>
      </c>
      <c r="BF370" s="100">
        <f t="shared" si="95"/>
        <v>0</v>
      </c>
      <c r="BG370" s="100">
        <f t="shared" si="96"/>
        <v>0</v>
      </c>
      <c r="BH370" s="100">
        <f t="shared" si="97"/>
        <v>0</v>
      </c>
      <c r="BI370" s="100">
        <f t="shared" si="98"/>
        <v>0</v>
      </c>
      <c r="BJ370" s="2" t="s">
        <v>95</v>
      </c>
      <c r="BK370" s="101">
        <f t="shared" si="99"/>
        <v>0</v>
      </c>
      <c r="BL370" s="2" t="s">
        <v>607</v>
      </c>
      <c r="BM370" s="99" t="s">
        <v>967</v>
      </c>
    </row>
    <row r="371" spans="2:65" s="8" customFormat="1" ht="14.45" customHeight="1" x14ac:dyDescent="0.25">
      <c r="B371" s="9"/>
      <c r="C371" s="90" t="s">
        <v>968</v>
      </c>
      <c r="D371" s="90" t="s">
        <v>90</v>
      </c>
      <c r="E371" s="91" t="s">
        <v>969</v>
      </c>
      <c r="F371" s="92" t="s">
        <v>970</v>
      </c>
      <c r="G371" s="93" t="s">
        <v>286</v>
      </c>
      <c r="H371" s="94"/>
      <c r="I371" s="94"/>
      <c r="J371" s="94">
        <f t="shared" si="90"/>
        <v>0</v>
      </c>
      <c r="K371" s="95"/>
      <c r="L371" s="9"/>
      <c r="M371" s="96" t="s">
        <v>8</v>
      </c>
      <c r="N371" s="60" t="s">
        <v>31</v>
      </c>
      <c r="O371" s="97">
        <v>0.16700000000000001</v>
      </c>
      <c r="P371" s="97">
        <f t="shared" si="91"/>
        <v>0</v>
      </c>
      <c r="Q371" s="97">
        <v>0</v>
      </c>
      <c r="R371" s="97">
        <f t="shared" si="92"/>
        <v>0</v>
      </c>
      <c r="S371" s="97">
        <v>0</v>
      </c>
      <c r="T371" s="98">
        <f t="shared" si="93"/>
        <v>0</v>
      </c>
      <c r="AR371" s="99" t="s">
        <v>353</v>
      </c>
      <c r="AT371" s="99" t="s">
        <v>90</v>
      </c>
      <c r="AU371" s="99" t="s">
        <v>95</v>
      </c>
      <c r="AY371" s="2" t="s">
        <v>88</v>
      </c>
      <c r="BE371" s="100">
        <f t="shared" si="94"/>
        <v>0</v>
      </c>
      <c r="BF371" s="100">
        <f t="shared" si="95"/>
        <v>0</v>
      </c>
      <c r="BG371" s="100">
        <f t="shared" si="96"/>
        <v>0</v>
      </c>
      <c r="BH371" s="100">
        <f t="shared" si="97"/>
        <v>0</v>
      </c>
      <c r="BI371" s="100">
        <f t="shared" si="98"/>
        <v>0</v>
      </c>
      <c r="BJ371" s="2" t="s">
        <v>95</v>
      </c>
      <c r="BK371" s="101">
        <f t="shared" si="99"/>
        <v>0</v>
      </c>
      <c r="BL371" s="2" t="s">
        <v>353</v>
      </c>
      <c r="BM371" s="99" t="s">
        <v>971</v>
      </c>
    </row>
    <row r="372" spans="2:65" s="8" customFormat="1" ht="14.45" customHeight="1" x14ac:dyDescent="0.25">
      <c r="B372" s="9"/>
      <c r="C372" s="102" t="s">
        <v>972</v>
      </c>
      <c r="D372" s="102" t="s">
        <v>190</v>
      </c>
      <c r="E372" s="103" t="s">
        <v>973</v>
      </c>
      <c r="F372" s="104" t="s">
        <v>974</v>
      </c>
      <c r="G372" s="105" t="s">
        <v>286</v>
      </c>
      <c r="H372" s="106"/>
      <c r="I372" s="106"/>
      <c r="J372" s="106">
        <f t="shared" si="90"/>
        <v>0</v>
      </c>
      <c r="K372" s="107"/>
      <c r="L372" s="108"/>
      <c r="M372" s="109" t="s">
        <v>8</v>
      </c>
      <c r="N372" s="110" t="s">
        <v>31</v>
      </c>
      <c r="O372" s="97">
        <v>0</v>
      </c>
      <c r="P372" s="97">
        <f t="shared" si="91"/>
        <v>0</v>
      </c>
      <c r="Q372" s="97">
        <v>2.9E-4</v>
      </c>
      <c r="R372" s="97">
        <f t="shared" si="92"/>
        <v>0</v>
      </c>
      <c r="S372" s="97">
        <v>0</v>
      </c>
      <c r="T372" s="98">
        <f t="shared" si="93"/>
        <v>0</v>
      </c>
      <c r="AR372" s="99" t="s">
        <v>607</v>
      </c>
      <c r="AT372" s="99" t="s">
        <v>190</v>
      </c>
      <c r="AU372" s="99" t="s">
        <v>95</v>
      </c>
      <c r="AY372" s="2" t="s">
        <v>88</v>
      </c>
      <c r="BE372" s="100">
        <f t="shared" si="94"/>
        <v>0</v>
      </c>
      <c r="BF372" s="100">
        <f t="shared" si="95"/>
        <v>0</v>
      </c>
      <c r="BG372" s="100">
        <f t="shared" si="96"/>
        <v>0</v>
      </c>
      <c r="BH372" s="100">
        <f t="shared" si="97"/>
        <v>0</v>
      </c>
      <c r="BI372" s="100">
        <f t="shared" si="98"/>
        <v>0</v>
      </c>
      <c r="BJ372" s="2" t="s">
        <v>95</v>
      </c>
      <c r="BK372" s="101">
        <f t="shared" si="99"/>
        <v>0</v>
      </c>
      <c r="BL372" s="2" t="s">
        <v>607</v>
      </c>
      <c r="BM372" s="99" t="s">
        <v>975</v>
      </c>
    </row>
    <row r="373" spans="2:65" s="8" customFormat="1" ht="14.45" customHeight="1" x14ac:dyDescent="0.25">
      <c r="B373" s="9"/>
      <c r="C373" s="90" t="s">
        <v>976</v>
      </c>
      <c r="D373" s="90" t="s">
        <v>90</v>
      </c>
      <c r="E373" s="91" t="s">
        <v>977</v>
      </c>
      <c r="F373" s="92" t="s">
        <v>978</v>
      </c>
      <c r="G373" s="93" t="s">
        <v>286</v>
      </c>
      <c r="H373" s="94"/>
      <c r="I373" s="94"/>
      <c r="J373" s="94">
        <f t="shared" si="90"/>
        <v>0</v>
      </c>
      <c r="K373" s="95"/>
      <c r="L373" s="9"/>
      <c r="M373" s="96" t="s">
        <v>8</v>
      </c>
      <c r="N373" s="60" t="s">
        <v>31</v>
      </c>
      <c r="O373" s="97">
        <v>0.16700000000000001</v>
      </c>
      <c r="P373" s="97">
        <f t="shared" si="91"/>
        <v>0</v>
      </c>
      <c r="Q373" s="97">
        <v>0</v>
      </c>
      <c r="R373" s="97">
        <f t="shared" si="92"/>
        <v>0</v>
      </c>
      <c r="S373" s="97">
        <v>0</v>
      </c>
      <c r="T373" s="98">
        <f t="shared" si="93"/>
        <v>0</v>
      </c>
      <c r="AR373" s="99" t="s">
        <v>353</v>
      </c>
      <c r="AT373" s="99" t="s">
        <v>90</v>
      </c>
      <c r="AU373" s="99" t="s">
        <v>95</v>
      </c>
      <c r="AY373" s="2" t="s">
        <v>88</v>
      </c>
      <c r="BE373" s="100">
        <f t="shared" si="94"/>
        <v>0</v>
      </c>
      <c r="BF373" s="100">
        <f t="shared" si="95"/>
        <v>0</v>
      </c>
      <c r="BG373" s="100">
        <f t="shared" si="96"/>
        <v>0</v>
      </c>
      <c r="BH373" s="100">
        <f t="shared" si="97"/>
        <v>0</v>
      </c>
      <c r="BI373" s="100">
        <f t="shared" si="98"/>
        <v>0</v>
      </c>
      <c r="BJ373" s="2" t="s">
        <v>95</v>
      </c>
      <c r="BK373" s="101">
        <f t="shared" si="99"/>
        <v>0</v>
      </c>
      <c r="BL373" s="2" t="s">
        <v>353</v>
      </c>
      <c r="BM373" s="99" t="s">
        <v>979</v>
      </c>
    </row>
    <row r="374" spans="2:65" s="8" customFormat="1" ht="14.45" customHeight="1" x14ac:dyDescent="0.25">
      <c r="B374" s="9"/>
      <c r="C374" s="102" t="s">
        <v>980</v>
      </c>
      <c r="D374" s="102" t="s">
        <v>190</v>
      </c>
      <c r="E374" s="103" t="s">
        <v>981</v>
      </c>
      <c r="F374" s="104" t="s">
        <v>982</v>
      </c>
      <c r="G374" s="105" t="s">
        <v>286</v>
      </c>
      <c r="H374" s="106"/>
      <c r="I374" s="106"/>
      <c r="J374" s="106">
        <f t="shared" si="90"/>
        <v>0</v>
      </c>
      <c r="K374" s="107"/>
      <c r="L374" s="108"/>
      <c r="M374" s="109" t="s">
        <v>8</v>
      </c>
      <c r="N374" s="110" t="s">
        <v>31</v>
      </c>
      <c r="O374" s="97">
        <v>0</v>
      </c>
      <c r="P374" s="97">
        <f t="shared" si="91"/>
        <v>0</v>
      </c>
      <c r="Q374" s="97">
        <v>1.7000000000000001E-4</v>
      </c>
      <c r="R374" s="97">
        <f t="shared" si="92"/>
        <v>0</v>
      </c>
      <c r="S374" s="97">
        <v>0</v>
      </c>
      <c r="T374" s="98">
        <f t="shared" si="93"/>
        <v>0</v>
      </c>
      <c r="AR374" s="99" t="s">
        <v>607</v>
      </c>
      <c r="AT374" s="99" t="s">
        <v>190</v>
      </c>
      <c r="AU374" s="99" t="s">
        <v>95</v>
      </c>
      <c r="AY374" s="2" t="s">
        <v>88</v>
      </c>
      <c r="BE374" s="100">
        <f t="shared" si="94"/>
        <v>0</v>
      </c>
      <c r="BF374" s="100">
        <f t="shared" si="95"/>
        <v>0</v>
      </c>
      <c r="BG374" s="100">
        <f t="shared" si="96"/>
        <v>0</v>
      </c>
      <c r="BH374" s="100">
        <f t="shared" si="97"/>
        <v>0</v>
      </c>
      <c r="BI374" s="100">
        <f t="shared" si="98"/>
        <v>0</v>
      </c>
      <c r="BJ374" s="2" t="s">
        <v>95</v>
      </c>
      <c r="BK374" s="101">
        <f t="shared" si="99"/>
        <v>0</v>
      </c>
      <c r="BL374" s="2" t="s">
        <v>607</v>
      </c>
      <c r="BM374" s="99" t="s">
        <v>983</v>
      </c>
    </row>
    <row r="375" spans="2:65" s="8" customFormat="1" ht="24.2" customHeight="1" x14ac:dyDescent="0.25">
      <c r="B375" s="9"/>
      <c r="C375" s="90" t="s">
        <v>984</v>
      </c>
      <c r="D375" s="90" t="s">
        <v>90</v>
      </c>
      <c r="E375" s="91" t="s">
        <v>985</v>
      </c>
      <c r="F375" s="92" t="s">
        <v>986</v>
      </c>
      <c r="G375" s="93" t="s">
        <v>286</v>
      </c>
      <c r="H375" s="94"/>
      <c r="I375" s="94"/>
      <c r="J375" s="94">
        <f t="shared" si="90"/>
        <v>0</v>
      </c>
      <c r="K375" s="95"/>
      <c r="L375" s="9"/>
      <c r="M375" s="96" t="s">
        <v>8</v>
      </c>
      <c r="N375" s="60" t="s">
        <v>31</v>
      </c>
      <c r="O375" s="97">
        <v>0.16700000000000001</v>
      </c>
      <c r="P375" s="97">
        <f t="shared" si="91"/>
        <v>0</v>
      </c>
      <c r="Q375" s="97">
        <v>0</v>
      </c>
      <c r="R375" s="97">
        <f t="shared" si="92"/>
        <v>0</v>
      </c>
      <c r="S375" s="97">
        <v>0</v>
      </c>
      <c r="T375" s="98">
        <f t="shared" si="93"/>
        <v>0</v>
      </c>
      <c r="AR375" s="99" t="s">
        <v>353</v>
      </c>
      <c r="AT375" s="99" t="s">
        <v>90</v>
      </c>
      <c r="AU375" s="99" t="s">
        <v>95</v>
      </c>
      <c r="AY375" s="2" t="s">
        <v>88</v>
      </c>
      <c r="BE375" s="100">
        <f t="shared" si="94"/>
        <v>0</v>
      </c>
      <c r="BF375" s="100">
        <f t="shared" si="95"/>
        <v>0</v>
      </c>
      <c r="BG375" s="100">
        <f t="shared" si="96"/>
        <v>0</v>
      </c>
      <c r="BH375" s="100">
        <f t="shared" si="97"/>
        <v>0</v>
      </c>
      <c r="BI375" s="100">
        <f t="shared" si="98"/>
        <v>0</v>
      </c>
      <c r="BJ375" s="2" t="s">
        <v>95</v>
      </c>
      <c r="BK375" s="101">
        <f t="shared" si="99"/>
        <v>0</v>
      </c>
      <c r="BL375" s="2" t="s">
        <v>353</v>
      </c>
      <c r="BM375" s="99" t="s">
        <v>987</v>
      </c>
    </row>
    <row r="376" spans="2:65" s="8" customFormat="1" ht="14.45" customHeight="1" x14ac:dyDescent="0.25">
      <c r="B376" s="9"/>
      <c r="C376" s="102" t="s">
        <v>988</v>
      </c>
      <c r="D376" s="102" t="s">
        <v>190</v>
      </c>
      <c r="E376" s="103" t="s">
        <v>989</v>
      </c>
      <c r="F376" s="104" t="s">
        <v>990</v>
      </c>
      <c r="G376" s="105" t="s">
        <v>286</v>
      </c>
      <c r="H376" s="106"/>
      <c r="I376" s="106"/>
      <c r="J376" s="106">
        <f t="shared" si="90"/>
        <v>0</v>
      </c>
      <c r="K376" s="107"/>
      <c r="L376" s="108"/>
      <c r="M376" s="109" t="s">
        <v>8</v>
      </c>
      <c r="N376" s="110" t="s">
        <v>31</v>
      </c>
      <c r="O376" s="97">
        <v>0</v>
      </c>
      <c r="P376" s="97">
        <f t="shared" si="91"/>
        <v>0</v>
      </c>
      <c r="Q376" s="97">
        <v>2.1000000000000001E-4</v>
      </c>
      <c r="R376" s="97">
        <f t="shared" si="92"/>
        <v>0</v>
      </c>
      <c r="S376" s="97">
        <v>0</v>
      </c>
      <c r="T376" s="98">
        <f t="shared" si="93"/>
        <v>0</v>
      </c>
      <c r="AR376" s="99" t="s">
        <v>607</v>
      </c>
      <c r="AT376" s="99" t="s">
        <v>190</v>
      </c>
      <c r="AU376" s="99" t="s">
        <v>95</v>
      </c>
      <c r="AY376" s="2" t="s">
        <v>88</v>
      </c>
      <c r="BE376" s="100">
        <f t="shared" si="94"/>
        <v>0</v>
      </c>
      <c r="BF376" s="100">
        <f t="shared" si="95"/>
        <v>0</v>
      </c>
      <c r="BG376" s="100">
        <f t="shared" si="96"/>
        <v>0</v>
      </c>
      <c r="BH376" s="100">
        <f t="shared" si="97"/>
        <v>0</v>
      </c>
      <c r="BI376" s="100">
        <f t="shared" si="98"/>
        <v>0</v>
      </c>
      <c r="BJ376" s="2" t="s">
        <v>95</v>
      </c>
      <c r="BK376" s="101">
        <f t="shared" si="99"/>
        <v>0</v>
      </c>
      <c r="BL376" s="2" t="s">
        <v>607</v>
      </c>
      <c r="BM376" s="99" t="s">
        <v>991</v>
      </c>
    </row>
    <row r="377" spans="2:65" s="8" customFormat="1" ht="14.45" customHeight="1" x14ac:dyDescent="0.25">
      <c r="B377" s="9"/>
      <c r="C377" s="90" t="s">
        <v>992</v>
      </c>
      <c r="D377" s="90" t="s">
        <v>90</v>
      </c>
      <c r="E377" s="91" t="s">
        <v>993</v>
      </c>
      <c r="F377" s="92" t="s">
        <v>994</v>
      </c>
      <c r="G377" s="93" t="s">
        <v>199</v>
      </c>
      <c r="H377" s="94"/>
      <c r="I377" s="94"/>
      <c r="J377" s="94">
        <f t="shared" si="90"/>
        <v>0</v>
      </c>
      <c r="K377" s="95"/>
      <c r="L377" s="9"/>
      <c r="M377" s="96" t="s">
        <v>8</v>
      </c>
      <c r="N377" s="60" t="s">
        <v>31</v>
      </c>
      <c r="O377" s="97">
        <v>0.95</v>
      </c>
      <c r="P377" s="97">
        <f t="shared" si="91"/>
        <v>0</v>
      </c>
      <c r="Q377" s="97">
        <v>0</v>
      </c>
      <c r="R377" s="97">
        <f t="shared" si="92"/>
        <v>0</v>
      </c>
      <c r="S377" s="97">
        <v>0</v>
      </c>
      <c r="T377" s="98">
        <f t="shared" si="93"/>
        <v>0</v>
      </c>
      <c r="AR377" s="99" t="s">
        <v>353</v>
      </c>
      <c r="AT377" s="99" t="s">
        <v>90</v>
      </c>
      <c r="AU377" s="99" t="s">
        <v>95</v>
      </c>
      <c r="AY377" s="2" t="s">
        <v>88</v>
      </c>
      <c r="BE377" s="100">
        <f t="shared" si="94"/>
        <v>0</v>
      </c>
      <c r="BF377" s="100">
        <f t="shared" si="95"/>
        <v>0</v>
      </c>
      <c r="BG377" s="100">
        <f t="shared" si="96"/>
        <v>0</v>
      </c>
      <c r="BH377" s="100">
        <f t="shared" si="97"/>
        <v>0</v>
      </c>
      <c r="BI377" s="100">
        <f t="shared" si="98"/>
        <v>0</v>
      </c>
      <c r="BJ377" s="2" t="s">
        <v>95</v>
      </c>
      <c r="BK377" s="101">
        <f t="shared" si="99"/>
        <v>0</v>
      </c>
      <c r="BL377" s="2" t="s">
        <v>353</v>
      </c>
      <c r="BM377" s="99" t="s">
        <v>995</v>
      </c>
    </row>
    <row r="378" spans="2:65" s="8" customFormat="1" ht="14.45" customHeight="1" x14ac:dyDescent="0.25">
      <c r="B378" s="9"/>
      <c r="C378" s="102" t="s">
        <v>996</v>
      </c>
      <c r="D378" s="102" t="s">
        <v>190</v>
      </c>
      <c r="E378" s="103" t="s">
        <v>997</v>
      </c>
      <c r="F378" s="104" t="s">
        <v>998</v>
      </c>
      <c r="G378" s="105" t="s">
        <v>286</v>
      </c>
      <c r="H378" s="106"/>
      <c r="I378" s="106"/>
      <c r="J378" s="106">
        <f t="shared" si="90"/>
        <v>0</v>
      </c>
      <c r="K378" s="107"/>
      <c r="L378" s="108"/>
      <c r="M378" s="109" t="s">
        <v>8</v>
      </c>
      <c r="N378" s="110" t="s">
        <v>31</v>
      </c>
      <c r="O378" s="97">
        <v>0</v>
      </c>
      <c r="P378" s="97">
        <f t="shared" si="91"/>
        <v>0</v>
      </c>
      <c r="Q378" s="97">
        <v>7.9299999999999995E-3</v>
      </c>
      <c r="R378" s="97">
        <f t="shared" si="92"/>
        <v>0</v>
      </c>
      <c r="S378" s="97">
        <v>0</v>
      </c>
      <c r="T378" s="98">
        <f t="shared" si="93"/>
        <v>0</v>
      </c>
      <c r="AR378" s="99" t="s">
        <v>607</v>
      </c>
      <c r="AT378" s="99" t="s">
        <v>190</v>
      </c>
      <c r="AU378" s="99" t="s">
        <v>95</v>
      </c>
      <c r="AY378" s="2" t="s">
        <v>88</v>
      </c>
      <c r="BE378" s="100">
        <f t="shared" si="94"/>
        <v>0</v>
      </c>
      <c r="BF378" s="100">
        <f t="shared" si="95"/>
        <v>0</v>
      </c>
      <c r="BG378" s="100">
        <f t="shared" si="96"/>
        <v>0</v>
      </c>
      <c r="BH378" s="100">
        <f t="shared" si="97"/>
        <v>0</v>
      </c>
      <c r="BI378" s="100">
        <f t="shared" si="98"/>
        <v>0</v>
      </c>
      <c r="BJ378" s="2" t="s">
        <v>95</v>
      </c>
      <c r="BK378" s="101">
        <f t="shared" si="99"/>
        <v>0</v>
      </c>
      <c r="BL378" s="2" t="s">
        <v>607</v>
      </c>
      <c r="BM378" s="99" t="s">
        <v>999</v>
      </c>
    </row>
    <row r="379" spans="2:65" s="78" customFormat="1" ht="22.9" customHeight="1" x14ac:dyDescent="0.2">
      <c r="B379" s="79"/>
      <c r="D379" s="80" t="s">
        <v>84</v>
      </c>
      <c r="E379" s="88" t="s">
        <v>1000</v>
      </c>
      <c r="F379" s="88" t="s">
        <v>1001</v>
      </c>
      <c r="J379" s="89">
        <f>BK379</f>
        <v>0</v>
      </c>
      <c r="L379" s="79"/>
      <c r="M379" s="83"/>
      <c r="P379" s="84">
        <f>SUM(P380:P381)</f>
        <v>26.861999999999998</v>
      </c>
      <c r="R379" s="84">
        <f>SUM(R380:R381)</f>
        <v>0</v>
      </c>
      <c r="T379" s="85">
        <f>SUM(T380:T381)</f>
        <v>0</v>
      </c>
      <c r="AR379" s="80" t="s">
        <v>100</v>
      </c>
      <c r="AT379" s="86" t="s">
        <v>84</v>
      </c>
      <c r="AU379" s="86" t="s">
        <v>87</v>
      </c>
      <c r="AY379" s="80" t="s">
        <v>88</v>
      </c>
      <c r="BK379" s="87">
        <f>SUM(BK380:BK381)</f>
        <v>0</v>
      </c>
    </row>
    <row r="380" spans="2:65" s="8" customFormat="1" ht="24.2" customHeight="1" x14ac:dyDescent="0.25">
      <c r="B380" s="9"/>
      <c r="C380" s="90" t="s">
        <v>1002</v>
      </c>
      <c r="D380" s="90" t="s">
        <v>90</v>
      </c>
      <c r="E380" s="91" t="s">
        <v>1003</v>
      </c>
      <c r="F380" s="92" t="s">
        <v>1004</v>
      </c>
      <c r="G380" s="93" t="s">
        <v>199</v>
      </c>
      <c r="H380" s="94">
        <v>30</v>
      </c>
      <c r="I380" s="94"/>
      <c r="J380" s="94">
        <f>ROUND(I380*H380,3)</f>
        <v>0</v>
      </c>
      <c r="K380" s="95"/>
      <c r="L380" s="9"/>
      <c r="M380" s="96" t="s">
        <v>8</v>
      </c>
      <c r="N380" s="60" t="s">
        <v>31</v>
      </c>
      <c r="O380" s="97">
        <v>0.625</v>
      </c>
      <c r="P380" s="97">
        <f>O380*H380</f>
        <v>18.75</v>
      </c>
      <c r="Q380" s="97">
        <v>0</v>
      </c>
      <c r="R380" s="97">
        <f>Q380*H380</f>
        <v>0</v>
      </c>
      <c r="S380" s="97">
        <v>0</v>
      </c>
      <c r="T380" s="98">
        <f>S380*H380</f>
        <v>0</v>
      </c>
      <c r="AR380" s="99" t="s">
        <v>353</v>
      </c>
      <c r="AT380" s="99" t="s">
        <v>90</v>
      </c>
      <c r="AU380" s="99" t="s">
        <v>95</v>
      </c>
      <c r="AY380" s="2" t="s">
        <v>88</v>
      </c>
      <c r="BE380" s="100">
        <f>IF(N380="základná",J380,0)</f>
        <v>0</v>
      </c>
      <c r="BF380" s="100">
        <f>IF(N380="znížená",J380,0)</f>
        <v>0</v>
      </c>
      <c r="BG380" s="100">
        <f>IF(N380="zákl. prenesená",J380,0)</f>
        <v>0</v>
      </c>
      <c r="BH380" s="100">
        <f>IF(N380="zníž. prenesená",J380,0)</f>
        <v>0</v>
      </c>
      <c r="BI380" s="100">
        <f>IF(N380="nulová",J380,0)</f>
        <v>0</v>
      </c>
      <c r="BJ380" s="2" t="s">
        <v>95</v>
      </c>
      <c r="BK380" s="101">
        <f>ROUND(I380*H380,3)</f>
        <v>0</v>
      </c>
      <c r="BL380" s="2" t="s">
        <v>353</v>
      </c>
      <c r="BM380" s="99" t="s">
        <v>1005</v>
      </c>
    </row>
    <row r="381" spans="2:65" s="8" customFormat="1" ht="24.2" customHeight="1" x14ac:dyDescent="0.25">
      <c r="B381" s="9"/>
      <c r="C381" s="90" t="s">
        <v>1006</v>
      </c>
      <c r="D381" s="90" t="s">
        <v>90</v>
      </c>
      <c r="E381" s="91" t="s">
        <v>1007</v>
      </c>
      <c r="F381" s="92" t="s">
        <v>1008</v>
      </c>
      <c r="G381" s="93" t="s">
        <v>199</v>
      </c>
      <c r="H381" s="94">
        <v>30</v>
      </c>
      <c r="I381" s="94"/>
      <c r="J381" s="94">
        <f>ROUND(I381*H381,3)</f>
        <v>0</v>
      </c>
      <c r="K381" s="95"/>
      <c r="L381" s="9"/>
      <c r="M381" s="96" t="s">
        <v>8</v>
      </c>
      <c r="N381" s="60" t="s">
        <v>31</v>
      </c>
      <c r="O381" s="97">
        <v>0.27039999999999997</v>
      </c>
      <c r="P381" s="97">
        <f>O381*H381</f>
        <v>8.1119999999999983</v>
      </c>
      <c r="Q381" s="97">
        <v>0</v>
      </c>
      <c r="R381" s="97">
        <f>Q381*H381</f>
        <v>0</v>
      </c>
      <c r="S381" s="97">
        <v>0</v>
      </c>
      <c r="T381" s="98">
        <f>S381*H381</f>
        <v>0</v>
      </c>
      <c r="AR381" s="99" t="s">
        <v>353</v>
      </c>
      <c r="AT381" s="99" t="s">
        <v>90</v>
      </c>
      <c r="AU381" s="99" t="s">
        <v>95</v>
      </c>
      <c r="AY381" s="2" t="s">
        <v>88</v>
      </c>
      <c r="BE381" s="100">
        <f>IF(N381="základná",J381,0)</f>
        <v>0</v>
      </c>
      <c r="BF381" s="100">
        <f>IF(N381="znížená",J381,0)</f>
        <v>0</v>
      </c>
      <c r="BG381" s="100">
        <f>IF(N381="zákl. prenesená",J381,0)</f>
        <v>0</v>
      </c>
      <c r="BH381" s="100">
        <f>IF(N381="zníž. prenesená",J381,0)</f>
        <v>0</v>
      </c>
      <c r="BI381" s="100">
        <f>IF(N381="nulová",J381,0)</f>
        <v>0</v>
      </c>
      <c r="BJ381" s="2" t="s">
        <v>95</v>
      </c>
      <c r="BK381" s="101">
        <f>ROUND(I381*H381,3)</f>
        <v>0</v>
      </c>
      <c r="BL381" s="2" t="s">
        <v>353</v>
      </c>
      <c r="BM381" s="99" t="s">
        <v>1009</v>
      </c>
    </row>
    <row r="382" spans="2:65" s="78" customFormat="1" ht="25.9" customHeight="1" x14ac:dyDescent="0.2">
      <c r="B382" s="79"/>
      <c r="D382" s="80" t="s">
        <v>84</v>
      </c>
      <c r="E382" s="81" t="s">
        <v>1010</v>
      </c>
      <c r="F382" s="81" t="s">
        <v>1011</v>
      </c>
      <c r="J382" s="82">
        <f>BK382</f>
        <v>0</v>
      </c>
      <c r="L382" s="79"/>
      <c r="M382" s="83"/>
      <c r="P382" s="84">
        <f>SUM(P383:P386)</f>
        <v>0</v>
      </c>
      <c r="R382" s="84">
        <f>SUM(R383:R386)</f>
        <v>0</v>
      </c>
      <c r="T382" s="85">
        <f>SUM(T383:T386)</f>
        <v>0</v>
      </c>
      <c r="AR382" s="80" t="s">
        <v>107</v>
      </c>
      <c r="AT382" s="86" t="s">
        <v>84</v>
      </c>
      <c r="AU382" s="86" t="s">
        <v>1</v>
      </c>
      <c r="AY382" s="80" t="s">
        <v>88</v>
      </c>
      <c r="BK382" s="87">
        <f>SUM(BK383:BK386)</f>
        <v>0</v>
      </c>
    </row>
    <row r="383" spans="2:65" s="8" customFormat="1" ht="14.45" customHeight="1" x14ac:dyDescent="0.25">
      <c r="B383" s="9"/>
      <c r="C383" s="90" t="s">
        <v>1012</v>
      </c>
      <c r="D383" s="90" t="s">
        <v>90</v>
      </c>
      <c r="E383" s="91" t="s">
        <v>1013</v>
      </c>
      <c r="F383" s="92" t="s">
        <v>1014</v>
      </c>
      <c r="G383" s="93" t="s">
        <v>1015</v>
      </c>
      <c r="H383" s="94">
        <v>1</v>
      </c>
      <c r="I383" s="94"/>
      <c r="J383" s="94">
        <f>ROUND(I383*H383,3)</f>
        <v>0</v>
      </c>
      <c r="K383" s="95"/>
      <c r="L383" s="9"/>
      <c r="M383" s="96" t="s">
        <v>8</v>
      </c>
      <c r="N383" s="60" t="s">
        <v>31</v>
      </c>
      <c r="O383" s="97">
        <v>0</v>
      </c>
      <c r="P383" s="97">
        <f>O383*H383</f>
        <v>0</v>
      </c>
      <c r="Q383" s="97">
        <v>0</v>
      </c>
      <c r="R383" s="97">
        <f>Q383*H383</f>
        <v>0</v>
      </c>
      <c r="S383" s="97">
        <v>0</v>
      </c>
      <c r="T383" s="98">
        <f>S383*H383</f>
        <v>0</v>
      </c>
      <c r="AR383" s="99" t="s">
        <v>1016</v>
      </c>
      <c r="AT383" s="99" t="s">
        <v>90</v>
      </c>
      <c r="AU383" s="99" t="s">
        <v>87</v>
      </c>
      <c r="AY383" s="2" t="s">
        <v>88</v>
      </c>
      <c r="BE383" s="100">
        <f>IF(N383="základná",J383,0)</f>
        <v>0</v>
      </c>
      <c r="BF383" s="100">
        <f>IF(N383="znížená",J383,0)</f>
        <v>0</v>
      </c>
      <c r="BG383" s="100">
        <f>IF(N383="zákl. prenesená",J383,0)</f>
        <v>0</v>
      </c>
      <c r="BH383" s="100">
        <f>IF(N383="zníž. prenesená",J383,0)</f>
        <v>0</v>
      </c>
      <c r="BI383" s="100">
        <f>IF(N383="nulová",J383,0)</f>
        <v>0</v>
      </c>
      <c r="BJ383" s="2" t="s">
        <v>95</v>
      </c>
      <c r="BK383" s="101">
        <f>ROUND(I383*H383,3)</f>
        <v>0</v>
      </c>
      <c r="BL383" s="2" t="s">
        <v>1016</v>
      </c>
      <c r="BM383" s="99" t="s">
        <v>1017</v>
      </c>
    </row>
    <row r="384" spans="2:65" s="8" customFormat="1" ht="24.2" customHeight="1" x14ac:dyDescent="0.25">
      <c r="B384" s="9"/>
      <c r="C384" s="90" t="s">
        <v>1018</v>
      </c>
      <c r="D384" s="90" t="s">
        <v>90</v>
      </c>
      <c r="E384" s="91" t="s">
        <v>1019</v>
      </c>
      <c r="F384" s="92" t="s">
        <v>1020</v>
      </c>
      <c r="G384" s="93" t="s">
        <v>1015</v>
      </c>
      <c r="H384" s="94">
        <v>1</v>
      </c>
      <c r="I384" s="94"/>
      <c r="J384" s="94">
        <f>ROUND(I384*H384,3)</f>
        <v>0</v>
      </c>
      <c r="K384" s="95"/>
      <c r="L384" s="9"/>
      <c r="M384" s="96" t="s">
        <v>8</v>
      </c>
      <c r="N384" s="60" t="s">
        <v>31</v>
      </c>
      <c r="O384" s="97">
        <v>0</v>
      </c>
      <c r="P384" s="97">
        <f>O384*H384</f>
        <v>0</v>
      </c>
      <c r="Q384" s="97">
        <v>0</v>
      </c>
      <c r="R384" s="97">
        <f>Q384*H384</f>
        <v>0</v>
      </c>
      <c r="S384" s="97">
        <v>0</v>
      </c>
      <c r="T384" s="98">
        <f>S384*H384</f>
        <v>0</v>
      </c>
      <c r="AR384" s="99" t="s">
        <v>1016</v>
      </c>
      <c r="AT384" s="99" t="s">
        <v>90</v>
      </c>
      <c r="AU384" s="99" t="s">
        <v>87</v>
      </c>
      <c r="AY384" s="2" t="s">
        <v>88</v>
      </c>
      <c r="BE384" s="100">
        <f>IF(N384="základná",J384,0)</f>
        <v>0</v>
      </c>
      <c r="BF384" s="100">
        <f>IF(N384="znížená",J384,0)</f>
        <v>0</v>
      </c>
      <c r="BG384" s="100">
        <f>IF(N384="zákl. prenesená",J384,0)</f>
        <v>0</v>
      </c>
      <c r="BH384" s="100">
        <f>IF(N384="zníž. prenesená",J384,0)</f>
        <v>0</v>
      </c>
      <c r="BI384" s="100">
        <f>IF(N384="nulová",J384,0)</f>
        <v>0</v>
      </c>
      <c r="BJ384" s="2" t="s">
        <v>95</v>
      </c>
      <c r="BK384" s="101">
        <f>ROUND(I384*H384,3)</f>
        <v>0</v>
      </c>
      <c r="BL384" s="2" t="s">
        <v>1016</v>
      </c>
      <c r="BM384" s="99" t="s">
        <v>1021</v>
      </c>
    </row>
    <row r="385" spans="2:65" s="8" customFormat="1" ht="14.45" customHeight="1" x14ac:dyDescent="0.25">
      <c r="B385" s="9"/>
      <c r="C385" s="90" t="s">
        <v>1022</v>
      </c>
      <c r="D385" s="90" t="s">
        <v>90</v>
      </c>
      <c r="E385" s="91" t="s">
        <v>1023</v>
      </c>
      <c r="F385" s="92" t="s">
        <v>1024</v>
      </c>
      <c r="G385" s="93" t="s">
        <v>1015</v>
      </c>
      <c r="H385" s="94">
        <v>1</v>
      </c>
      <c r="I385" s="94"/>
      <c r="J385" s="94">
        <f>ROUND(I385*H385,3)</f>
        <v>0</v>
      </c>
      <c r="K385" s="95"/>
      <c r="L385" s="9"/>
      <c r="M385" s="96" t="s">
        <v>8</v>
      </c>
      <c r="N385" s="60" t="s">
        <v>31</v>
      </c>
      <c r="O385" s="97">
        <v>0</v>
      </c>
      <c r="P385" s="97">
        <f>O385*H385</f>
        <v>0</v>
      </c>
      <c r="Q385" s="97">
        <v>0</v>
      </c>
      <c r="R385" s="97">
        <f>Q385*H385</f>
        <v>0</v>
      </c>
      <c r="S385" s="97">
        <v>0</v>
      </c>
      <c r="T385" s="98">
        <f>S385*H385</f>
        <v>0</v>
      </c>
      <c r="AR385" s="99" t="s">
        <v>1016</v>
      </c>
      <c r="AT385" s="99" t="s">
        <v>90</v>
      </c>
      <c r="AU385" s="99" t="s">
        <v>87</v>
      </c>
      <c r="AY385" s="2" t="s">
        <v>88</v>
      </c>
      <c r="BE385" s="100">
        <f>IF(N385="základná",J385,0)</f>
        <v>0</v>
      </c>
      <c r="BF385" s="100">
        <f>IF(N385="znížená",J385,0)</f>
        <v>0</v>
      </c>
      <c r="BG385" s="100">
        <f>IF(N385="zákl. prenesená",J385,0)</f>
        <v>0</v>
      </c>
      <c r="BH385" s="100">
        <f>IF(N385="zníž. prenesená",J385,0)</f>
        <v>0</v>
      </c>
      <c r="BI385" s="100">
        <f>IF(N385="nulová",J385,0)</f>
        <v>0</v>
      </c>
      <c r="BJ385" s="2" t="s">
        <v>95</v>
      </c>
      <c r="BK385" s="101">
        <f>ROUND(I385*H385,3)</f>
        <v>0</v>
      </c>
      <c r="BL385" s="2" t="s">
        <v>1016</v>
      </c>
      <c r="BM385" s="99" t="s">
        <v>1025</v>
      </c>
    </row>
    <row r="386" spans="2:65" s="8" customFormat="1" ht="14.45" customHeight="1" x14ac:dyDescent="0.25">
      <c r="B386" s="9"/>
      <c r="C386" s="90" t="s">
        <v>1026</v>
      </c>
      <c r="D386" s="90" t="s">
        <v>90</v>
      </c>
      <c r="E386" s="91" t="s">
        <v>1027</v>
      </c>
      <c r="F386" s="92" t="s">
        <v>1028</v>
      </c>
      <c r="G386" s="93" t="s">
        <v>1015</v>
      </c>
      <c r="H386" s="94">
        <v>1</v>
      </c>
      <c r="I386" s="94"/>
      <c r="J386" s="94">
        <f>ROUND(I386*H386,3)</f>
        <v>0</v>
      </c>
      <c r="K386" s="95"/>
      <c r="L386" s="9"/>
      <c r="M386" s="119" t="s">
        <v>8</v>
      </c>
      <c r="N386" s="120" t="s">
        <v>31</v>
      </c>
      <c r="O386" s="121">
        <v>0</v>
      </c>
      <c r="P386" s="121">
        <f>O386*H386</f>
        <v>0</v>
      </c>
      <c r="Q386" s="121">
        <v>0</v>
      </c>
      <c r="R386" s="121">
        <f>Q386*H386</f>
        <v>0</v>
      </c>
      <c r="S386" s="121">
        <v>0</v>
      </c>
      <c r="T386" s="122">
        <f>S386*H386</f>
        <v>0</v>
      </c>
      <c r="AR386" s="99" t="s">
        <v>1016</v>
      </c>
      <c r="AT386" s="99" t="s">
        <v>90</v>
      </c>
      <c r="AU386" s="99" t="s">
        <v>87</v>
      </c>
      <c r="AY386" s="2" t="s">
        <v>88</v>
      </c>
      <c r="BE386" s="100">
        <f>IF(N386="základná",J386,0)</f>
        <v>0</v>
      </c>
      <c r="BF386" s="100">
        <f>IF(N386="znížená",J386,0)</f>
        <v>0</v>
      </c>
      <c r="BG386" s="100">
        <f>IF(N386="zákl. prenesená",J386,0)</f>
        <v>0</v>
      </c>
      <c r="BH386" s="100">
        <f>IF(N386="zníž. prenesená",J386,0)</f>
        <v>0</v>
      </c>
      <c r="BI386" s="100">
        <f>IF(N386="nulová",J386,0)</f>
        <v>0</v>
      </c>
      <c r="BJ386" s="2" t="s">
        <v>95</v>
      </c>
      <c r="BK386" s="101">
        <f>ROUND(I386*H386,3)</f>
        <v>0</v>
      </c>
      <c r="BL386" s="2" t="s">
        <v>1016</v>
      </c>
      <c r="BM386" s="99" t="s">
        <v>1029</v>
      </c>
    </row>
    <row r="387" spans="2:65" s="8" customFormat="1" ht="6.95" customHeight="1" x14ac:dyDescent="0.25">
      <c r="B387" s="41"/>
      <c r="C387" s="42"/>
      <c r="D387" s="42"/>
      <c r="E387" s="42"/>
      <c r="F387" s="42"/>
      <c r="G387" s="42"/>
      <c r="H387" s="42"/>
      <c r="I387" s="42"/>
      <c r="J387" s="42"/>
      <c r="K387" s="42"/>
      <c r="L387" s="9"/>
    </row>
  </sheetData>
  <mergeCells count="6">
    <mergeCell ref="L2:V2"/>
    <mergeCell ref="E7:H7"/>
    <mergeCell ref="E16:H16"/>
    <mergeCell ref="E25:H25"/>
    <mergeCell ref="E85:H85"/>
    <mergeCell ref="E125:H1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Tureček</dc:creator>
  <cp:lastModifiedBy>Michal Tureček</cp:lastModifiedBy>
  <dcterms:created xsi:type="dcterms:W3CDTF">2021-07-05T08:21:21Z</dcterms:created>
  <dcterms:modified xsi:type="dcterms:W3CDTF">2021-07-05T08:22:07Z</dcterms:modified>
</cp:coreProperties>
</file>